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yeaWork\MingsWork\AR\Sales_Inv Listing\"/>
    </mc:Choice>
  </mc:AlternateContent>
  <bookViews>
    <workbookView xWindow="-108" yWindow="-108" windowWidth="19416" windowHeight="10296" tabRatio="927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externalReferences>
    <externalReference r:id="rId11"/>
  </externalReferences>
  <definedNames>
    <definedName name="_xlnm._FilterDatabase" localSheetId="2" hidden="1">'Raw Sales'!$A$1:$T$4021</definedName>
    <definedName name="_xlnm._FilterDatabase" localSheetId="3" hidden="1">'Set up'!$A$1:$D$44</definedName>
    <definedName name="_xlnm.Print_Area" localSheetId="1">'Customer Aging'!$A$1:$H$71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023" i="4" l="1"/>
  <c r="I4023" i="4"/>
  <c r="J4023" i="4"/>
  <c r="K4023" i="4" s="1"/>
  <c r="M4023" i="4" s="1"/>
  <c r="P4023" i="4"/>
  <c r="R4023" i="4"/>
  <c r="E4024" i="4"/>
  <c r="I4024" i="4"/>
  <c r="J4024" i="4"/>
  <c r="K4024" i="4"/>
  <c r="L4024" i="4" s="1"/>
  <c r="P4024" i="4"/>
  <c r="R4024" i="4"/>
  <c r="E4025" i="4"/>
  <c r="I4025" i="4"/>
  <c r="J4025" i="4"/>
  <c r="K4025" i="4" s="1"/>
  <c r="P4025" i="4"/>
  <c r="R4025" i="4"/>
  <c r="E4026" i="4"/>
  <c r="I4026" i="4"/>
  <c r="J4026" i="4"/>
  <c r="K4026" i="4" s="1"/>
  <c r="P4026" i="4"/>
  <c r="R4026" i="4"/>
  <c r="E4027" i="4"/>
  <c r="I4027" i="4"/>
  <c r="J4027" i="4"/>
  <c r="K4027" i="4" s="1"/>
  <c r="P4027" i="4"/>
  <c r="R4027" i="4"/>
  <c r="E4028" i="4"/>
  <c r="I4028" i="4"/>
  <c r="J4028" i="4"/>
  <c r="K4028" i="4" s="1"/>
  <c r="P4028" i="4"/>
  <c r="R4028" i="4"/>
  <c r="E4029" i="4"/>
  <c r="I4029" i="4"/>
  <c r="J4029" i="4"/>
  <c r="K4029" i="4"/>
  <c r="L4029" i="4" s="1"/>
  <c r="P4029" i="4"/>
  <c r="R4029" i="4"/>
  <c r="E4030" i="4"/>
  <c r="I4030" i="4"/>
  <c r="J4030" i="4"/>
  <c r="K4030" i="4"/>
  <c r="L4030" i="4" s="1"/>
  <c r="P4030" i="4"/>
  <c r="R4030" i="4"/>
  <c r="E4031" i="4"/>
  <c r="I4031" i="4"/>
  <c r="J4031" i="4"/>
  <c r="K4031" i="4" s="1"/>
  <c r="L4031" i="4" s="1"/>
  <c r="P4031" i="4"/>
  <c r="R4031" i="4"/>
  <c r="E4032" i="4"/>
  <c r="I4032" i="4"/>
  <c r="J4032" i="4"/>
  <c r="K4032" i="4" s="1"/>
  <c r="L4032" i="4" s="1"/>
  <c r="P4032" i="4"/>
  <c r="R4032" i="4"/>
  <c r="E4033" i="4"/>
  <c r="I4033" i="4"/>
  <c r="J4033" i="4"/>
  <c r="K4033" i="4" s="1"/>
  <c r="P4033" i="4"/>
  <c r="R4033" i="4"/>
  <c r="E4034" i="4"/>
  <c r="I4034" i="4"/>
  <c r="J4034" i="4"/>
  <c r="K4034" i="4" s="1"/>
  <c r="L4034" i="4" s="1"/>
  <c r="P4034" i="4"/>
  <c r="R4034" i="4"/>
  <c r="E4035" i="4"/>
  <c r="I4035" i="4"/>
  <c r="J4035" i="4"/>
  <c r="K4035" i="4"/>
  <c r="L4035" i="4" s="1"/>
  <c r="P4035" i="4"/>
  <c r="R4035" i="4"/>
  <c r="E4036" i="4"/>
  <c r="I4036" i="4"/>
  <c r="J4036" i="4"/>
  <c r="K4036" i="4" s="1"/>
  <c r="P4036" i="4"/>
  <c r="R4036" i="4"/>
  <c r="E4037" i="4"/>
  <c r="I4037" i="4"/>
  <c r="J4037" i="4"/>
  <c r="K4037" i="4" s="1"/>
  <c r="P4037" i="4"/>
  <c r="R4037" i="4"/>
  <c r="E4038" i="4"/>
  <c r="I4038" i="4"/>
  <c r="J4038" i="4"/>
  <c r="K4038" i="4"/>
  <c r="L4038" i="4" s="1"/>
  <c r="P4038" i="4"/>
  <c r="R4038" i="4"/>
  <c r="E4039" i="4"/>
  <c r="I4039" i="4"/>
  <c r="J4039" i="4"/>
  <c r="K4039" i="4" s="1"/>
  <c r="P4039" i="4"/>
  <c r="R4039" i="4"/>
  <c r="E4040" i="4"/>
  <c r="I4040" i="4"/>
  <c r="J4040" i="4"/>
  <c r="K4040" i="4"/>
  <c r="L4040" i="4" s="1"/>
  <c r="P4040" i="4"/>
  <c r="R4040" i="4"/>
  <c r="E4041" i="4"/>
  <c r="I4041" i="4"/>
  <c r="J4041" i="4"/>
  <c r="K4041" i="4" s="1"/>
  <c r="P4041" i="4"/>
  <c r="R4041" i="4"/>
  <c r="E4042" i="4"/>
  <c r="I4042" i="4"/>
  <c r="J4042" i="4"/>
  <c r="K4042" i="4" s="1"/>
  <c r="P4042" i="4"/>
  <c r="R4042" i="4"/>
  <c r="E4043" i="4"/>
  <c r="I4043" i="4"/>
  <c r="J4043" i="4"/>
  <c r="K4043" i="4" s="1"/>
  <c r="P4043" i="4"/>
  <c r="R4043" i="4"/>
  <c r="E4044" i="4"/>
  <c r="I4044" i="4"/>
  <c r="J4044" i="4"/>
  <c r="K4044" i="4" s="1"/>
  <c r="P4044" i="4"/>
  <c r="R4044" i="4"/>
  <c r="E4045" i="4"/>
  <c r="I4045" i="4"/>
  <c r="J4045" i="4"/>
  <c r="K4045" i="4"/>
  <c r="M4045" i="4" s="1"/>
  <c r="P4045" i="4"/>
  <c r="R4045" i="4"/>
  <c r="E4046" i="4"/>
  <c r="I4046" i="4"/>
  <c r="J4046" i="4"/>
  <c r="K4046" i="4" s="1"/>
  <c r="P4046" i="4"/>
  <c r="R4046" i="4"/>
  <c r="E4047" i="4"/>
  <c r="I4047" i="4"/>
  <c r="J4047" i="4"/>
  <c r="K4047" i="4" s="1"/>
  <c r="P4047" i="4"/>
  <c r="R4047" i="4"/>
  <c r="E4048" i="4"/>
  <c r="I4048" i="4"/>
  <c r="J4048" i="4"/>
  <c r="K4048" i="4"/>
  <c r="L4048" i="4" s="1"/>
  <c r="P4048" i="4"/>
  <c r="R4048" i="4"/>
  <c r="E4049" i="4"/>
  <c r="I4049" i="4"/>
  <c r="J4049" i="4"/>
  <c r="K4049" i="4" s="1"/>
  <c r="P4049" i="4"/>
  <c r="R4049" i="4"/>
  <c r="E4050" i="4"/>
  <c r="I4050" i="4"/>
  <c r="J4050" i="4"/>
  <c r="K4050" i="4" s="1"/>
  <c r="L4050" i="4" s="1"/>
  <c r="P4050" i="4"/>
  <c r="R4050" i="4"/>
  <c r="E4051" i="4"/>
  <c r="I4051" i="4"/>
  <c r="J4051" i="4"/>
  <c r="K4051" i="4" s="1"/>
  <c r="L4051" i="4" s="1"/>
  <c r="P4051" i="4"/>
  <c r="R4051" i="4"/>
  <c r="E4052" i="4"/>
  <c r="I4052" i="4"/>
  <c r="J4052" i="4"/>
  <c r="K4052" i="4" s="1"/>
  <c r="P4052" i="4"/>
  <c r="R4052" i="4"/>
  <c r="E4053" i="4"/>
  <c r="I4053" i="4"/>
  <c r="J4053" i="4"/>
  <c r="K4053" i="4"/>
  <c r="M4053" i="4" s="1"/>
  <c r="L4053" i="4"/>
  <c r="P4053" i="4"/>
  <c r="R4053" i="4"/>
  <c r="E4054" i="4"/>
  <c r="I4054" i="4"/>
  <c r="J4054" i="4"/>
  <c r="K4054" i="4"/>
  <c r="M4054" i="4" s="1"/>
  <c r="L4054" i="4"/>
  <c r="P4054" i="4"/>
  <c r="R4054" i="4"/>
  <c r="E4055" i="4"/>
  <c r="I4055" i="4"/>
  <c r="J4055" i="4"/>
  <c r="K4055" i="4" s="1"/>
  <c r="L4055" i="4" s="1"/>
  <c r="P4055" i="4"/>
  <c r="R4055" i="4"/>
  <c r="E4056" i="4"/>
  <c r="I4056" i="4"/>
  <c r="J4056" i="4"/>
  <c r="K4056" i="4" s="1"/>
  <c r="L4056" i="4" s="1"/>
  <c r="P4056" i="4"/>
  <c r="R4056" i="4"/>
  <c r="E4057" i="4"/>
  <c r="I4057" i="4"/>
  <c r="J4057" i="4"/>
  <c r="K4057" i="4" s="1"/>
  <c r="P4057" i="4"/>
  <c r="R4057" i="4"/>
  <c r="E4058" i="4"/>
  <c r="I4058" i="4"/>
  <c r="J4058" i="4"/>
  <c r="K4058" i="4" s="1"/>
  <c r="P4058" i="4"/>
  <c r="R4058" i="4"/>
  <c r="E4059" i="4"/>
  <c r="I4059" i="4"/>
  <c r="J4059" i="4"/>
  <c r="K4059" i="4" s="1"/>
  <c r="P4059" i="4"/>
  <c r="R4059" i="4"/>
  <c r="E4060" i="4"/>
  <c r="I4060" i="4"/>
  <c r="J4060" i="4"/>
  <c r="K4060" i="4" s="1"/>
  <c r="P4060" i="4"/>
  <c r="R4060" i="4"/>
  <c r="E4061" i="4"/>
  <c r="I4061" i="4"/>
  <c r="J4061" i="4"/>
  <c r="K4061" i="4" s="1"/>
  <c r="P4061" i="4"/>
  <c r="R4061" i="4"/>
  <c r="E4062" i="4"/>
  <c r="I4062" i="4"/>
  <c r="J4062" i="4"/>
  <c r="K4062" i="4"/>
  <c r="L4062" i="4"/>
  <c r="M4062" i="4"/>
  <c r="P4062" i="4"/>
  <c r="R4062" i="4"/>
  <c r="E4063" i="4"/>
  <c r="I4063" i="4"/>
  <c r="J4063" i="4"/>
  <c r="K4063" i="4" s="1"/>
  <c r="M4063" i="4" s="1"/>
  <c r="P4063" i="4"/>
  <c r="R4063" i="4"/>
  <c r="E4064" i="4"/>
  <c r="I4064" i="4"/>
  <c r="J4064" i="4"/>
  <c r="K4064" i="4"/>
  <c r="L4064" i="4" s="1"/>
  <c r="P4064" i="4"/>
  <c r="R4064" i="4"/>
  <c r="E4065" i="4"/>
  <c r="I4065" i="4"/>
  <c r="J4065" i="4"/>
  <c r="K4065" i="4" s="1"/>
  <c r="P4065" i="4"/>
  <c r="R4065" i="4"/>
  <c r="E4066" i="4"/>
  <c r="I4066" i="4"/>
  <c r="J4066" i="4"/>
  <c r="K4066" i="4"/>
  <c r="L4066" i="4" s="1"/>
  <c r="P4066" i="4"/>
  <c r="R4066" i="4"/>
  <c r="E4067" i="4"/>
  <c r="I4067" i="4"/>
  <c r="J4067" i="4"/>
  <c r="K4067" i="4"/>
  <c r="L4067" i="4" s="1"/>
  <c r="P4067" i="4"/>
  <c r="R4067" i="4"/>
  <c r="E4068" i="4"/>
  <c r="I4068" i="4"/>
  <c r="J4068" i="4"/>
  <c r="K4068" i="4" s="1"/>
  <c r="P4068" i="4"/>
  <c r="R4068" i="4"/>
  <c r="E4069" i="4"/>
  <c r="I4069" i="4"/>
  <c r="J4069" i="4"/>
  <c r="K4069" i="4"/>
  <c r="L4069" i="4" s="1"/>
  <c r="M4069" i="4"/>
  <c r="P4069" i="4"/>
  <c r="R4069" i="4"/>
  <c r="E4070" i="4"/>
  <c r="I4070" i="4"/>
  <c r="J4070" i="4"/>
  <c r="K4070" i="4"/>
  <c r="L4070" i="4" s="1"/>
  <c r="P4070" i="4"/>
  <c r="R4070" i="4"/>
  <c r="E4071" i="4"/>
  <c r="I4071" i="4"/>
  <c r="J4071" i="4"/>
  <c r="K4071" i="4" s="1"/>
  <c r="L4071" i="4" s="1"/>
  <c r="P4071" i="4"/>
  <c r="R4071" i="4"/>
  <c r="E4072" i="4"/>
  <c r="I4072" i="4"/>
  <c r="J4072" i="4"/>
  <c r="K4072" i="4" s="1"/>
  <c r="L4072" i="4" s="1"/>
  <c r="P4072" i="4"/>
  <c r="R4072" i="4"/>
  <c r="E4073" i="4"/>
  <c r="I4073" i="4"/>
  <c r="J4073" i="4"/>
  <c r="K4073" i="4" s="1"/>
  <c r="P4073" i="4"/>
  <c r="R4073" i="4"/>
  <c r="E4074" i="4"/>
  <c r="I4074" i="4"/>
  <c r="J4074" i="4"/>
  <c r="K4074" i="4" s="1"/>
  <c r="P4074" i="4"/>
  <c r="R4074" i="4"/>
  <c r="E4075" i="4"/>
  <c r="I4075" i="4"/>
  <c r="J4075" i="4"/>
  <c r="K4075" i="4" s="1"/>
  <c r="P4075" i="4"/>
  <c r="R4075" i="4"/>
  <c r="E4076" i="4"/>
  <c r="I4076" i="4"/>
  <c r="J4076" i="4"/>
  <c r="K4076" i="4" s="1"/>
  <c r="P4076" i="4"/>
  <c r="R4076" i="4"/>
  <c r="E4077" i="4"/>
  <c r="I4077" i="4"/>
  <c r="J4077" i="4"/>
  <c r="K4077" i="4" s="1"/>
  <c r="P4077" i="4"/>
  <c r="R4077" i="4"/>
  <c r="E4078" i="4"/>
  <c r="I4078" i="4"/>
  <c r="J4078" i="4"/>
  <c r="K4078" i="4" s="1"/>
  <c r="P4078" i="4"/>
  <c r="R4078" i="4"/>
  <c r="E4079" i="4"/>
  <c r="I4079" i="4"/>
  <c r="J4079" i="4"/>
  <c r="K4079" i="4" s="1"/>
  <c r="P4079" i="4"/>
  <c r="R4079" i="4"/>
  <c r="E4080" i="4"/>
  <c r="I4080" i="4"/>
  <c r="J4080" i="4"/>
  <c r="K4080" i="4" s="1"/>
  <c r="P4080" i="4"/>
  <c r="R4080" i="4"/>
  <c r="E4081" i="4"/>
  <c r="I4081" i="4"/>
  <c r="J4081" i="4"/>
  <c r="K4081" i="4" s="1"/>
  <c r="P4081" i="4"/>
  <c r="R4081" i="4"/>
  <c r="E4082" i="4"/>
  <c r="I4082" i="4"/>
  <c r="J4082" i="4"/>
  <c r="K4082" i="4" s="1"/>
  <c r="L4082" i="4" s="1"/>
  <c r="P4082" i="4"/>
  <c r="R4082" i="4"/>
  <c r="E4083" i="4"/>
  <c r="I4083" i="4"/>
  <c r="J4083" i="4"/>
  <c r="K4083" i="4"/>
  <c r="L4083" i="4" s="1"/>
  <c r="P4083" i="4"/>
  <c r="R4083" i="4"/>
  <c r="E4084" i="4"/>
  <c r="I4084" i="4"/>
  <c r="J4084" i="4"/>
  <c r="K4084" i="4" s="1"/>
  <c r="P4084" i="4"/>
  <c r="R4084" i="4"/>
  <c r="E4085" i="4"/>
  <c r="I4085" i="4"/>
  <c r="J4085" i="4"/>
  <c r="K4085" i="4" s="1"/>
  <c r="P4085" i="4"/>
  <c r="R4085" i="4"/>
  <c r="E4086" i="4"/>
  <c r="I4086" i="4"/>
  <c r="J4086" i="4"/>
  <c r="K4086" i="4"/>
  <c r="M4086" i="4" s="1"/>
  <c r="L4086" i="4"/>
  <c r="P4086" i="4"/>
  <c r="R4086" i="4"/>
  <c r="E4087" i="4"/>
  <c r="I4087" i="4"/>
  <c r="J4087" i="4"/>
  <c r="K4087" i="4" s="1"/>
  <c r="L4087" i="4" s="1"/>
  <c r="P4087" i="4"/>
  <c r="R4087" i="4"/>
  <c r="E4088" i="4"/>
  <c r="I4088" i="4"/>
  <c r="J4088" i="4"/>
  <c r="K4088" i="4"/>
  <c r="L4088" i="4" s="1"/>
  <c r="P4088" i="4"/>
  <c r="R4088" i="4"/>
  <c r="E4089" i="4"/>
  <c r="I4089" i="4"/>
  <c r="J4089" i="4"/>
  <c r="K4089" i="4" s="1"/>
  <c r="P4089" i="4"/>
  <c r="R4089" i="4"/>
  <c r="E4090" i="4"/>
  <c r="I4090" i="4"/>
  <c r="J4090" i="4"/>
  <c r="K4090" i="4" s="1"/>
  <c r="P4090" i="4"/>
  <c r="R4090" i="4"/>
  <c r="E4091" i="4"/>
  <c r="I4091" i="4"/>
  <c r="J4091" i="4"/>
  <c r="K4091" i="4" s="1"/>
  <c r="P4091" i="4"/>
  <c r="R4091" i="4"/>
  <c r="E4092" i="4"/>
  <c r="I4092" i="4"/>
  <c r="J4092" i="4"/>
  <c r="K4092" i="4" s="1"/>
  <c r="P4092" i="4"/>
  <c r="R4092" i="4"/>
  <c r="E4093" i="4"/>
  <c r="I4093" i="4"/>
  <c r="J4093" i="4"/>
  <c r="K4093" i="4" s="1"/>
  <c r="P4093" i="4"/>
  <c r="R4093" i="4"/>
  <c r="E4094" i="4"/>
  <c r="I4094" i="4"/>
  <c r="J4094" i="4"/>
  <c r="K4094" i="4" s="1"/>
  <c r="P4094" i="4"/>
  <c r="R4094" i="4"/>
  <c r="E4095" i="4"/>
  <c r="I4095" i="4"/>
  <c r="J4095" i="4"/>
  <c r="K4095" i="4" s="1"/>
  <c r="P4095" i="4"/>
  <c r="R4095" i="4"/>
  <c r="E4096" i="4"/>
  <c r="I4096" i="4"/>
  <c r="J4096" i="4"/>
  <c r="K4096" i="4" s="1"/>
  <c r="P4096" i="4"/>
  <c r="R4096" i="4"/>
  <c r="E4097" i="4"/>
  <c r="I4097" i="4"/>
  <c r="J4097" i="4"/>
  <c r="K4097" i="4" s="1"/>
  <c r="P4097" i="4"/>
  <c r="R4097" i="4"/>
  <c r="E4098" i="4"/>
  <c r="I4098" i="4"/>
  <c r="J4098" i="4"/>
  <c r="K4098" i="4" s="1"/>
  <c r="L4098" i="4" s="1"/>
  <c r="P4098" i="4"/>
  <c r="R4098" i="4"/>
  <c r="E4099" i="4"/>
  <c r="I4099" i="4"/>
  <c r="J4099" i="4"/>
  <c r="K4099" i="4" s="1"/>
  <c r="L4099" i="4" s="1"/>
  <c r="P4099" i="4"/>
  <c r="R4099" i="4"/>
  <c r="E4100" i="4"/>
  <c r="I4100" i="4"/>
  <c r="J4100" i="4"/>
  <c r="K4100" i="4" s="1"/>
  <c r="P4100" i="4"/>
  <c r="R4100" i="4"/>
  <c r="E4101" i="4"/>
  <c r="I4101" i="4"/>
  <c r="J4101" i="4"/>
  <c r="K4101" i="4"/>
  <c r="L4101" i="4"/>
  <c r="M4101" i="4"/>
  <c r="P4101" i="4"/>
  <c r="R4101" i="4"/>
  <c r="E4102" i="4"/>
  <c r="I4102" i="4"/>
  <c r="J4102" i="4"/>
  <c r="K4102" i="4"/>
  <c r="L4102" i="4" s="1"/>
  <c r="P4102" i="4"/>
  <c r="R4102" i="4"/>
  <c r="E4103" i="4"/>
  <c r="I4103" i="4"/>
  <c r="J4103" i="4"/>
  <c r="K4103" i="4" s="1"/>
  <c r="L4103" i="4" s="1"/>
  <c r="P4103" i="4"/>
  <c r="R4103" i="4"/>
  <c r="E4104" i="4"/>
  <c r="I4104" i="4"/>
  <c r="J4104" i="4"/>
  <c r="K4104" i="4"/>
  <c r="L4104" i="4" s="1"/>
  <c r="P4104" i="4"/>
  <c r="R4104" i="4"/>
  <c r="E4105" i="4"/>
  <c r="I4105" i="4"/>
  <c r="J4105" i="4"/>
  <c r="K4105" i="4" s="1"/>
  <c r="P4105" i="4"/>
  <c r="R4105" i="4"/>
  <c r="E4106" i="4"/>
  <c r="I4106" i="4"/>
  <c r="J4106" i="4"/>
  <c r="K4106" i="4" s="1"/>
  <c r="P4106" i="4"/>
  <c r="R4106" i="4"/>
  <c r="E4107" i="4"/>
  <c r="I4107" i="4"/>
  <c r="J4107" i="4"/>
  <c r="K4107" i="4" s="1"/>
  <c r="P4107" i="4"/>
  <c r="R4107" i="4"/>
  <c r="E4108" i="4"/>
  <c r="I4108" i="4"/>
  <c r="J4108" i="4"/>
  <c r="K4108" i="4" s="1"/>
  <c r="P4108" i="4"/>
  <c r="R4108" i="4"/>
  <c r="E4109" i="4"/>
  <c r="I4109" i="4"/>
  <c r="J4109" i="4"/>
  <c r="K4109" i="4" s="1"/>
  <c r="P4109" i="4"/>
  <c r="R4109" i="4"/>
  <c r="E4110" i="4"/>
  <c r="I4110" i="4"/>
  <c r="J4110" i="4"/>
  <c r="K4110" i="4" s="1"/>
  <c r="L4110" i="4" s="1"/>
  <c r="P4110" i="4"/>
  <c r="R4110" i="4"/>
  <c r="E4111" i="4"/>
  <c r="I4111" i="4"/>
  <c r="J4111" i="4"/>
  <c r="K4111" i="4"/>
  <c r="L4111" i="4" s="1"/>
  <c r="P4111" i="4"/>
  <c r="R4111" i="4"/>
  <c r="E4112" i="4"/>
  <c r="I4112" i="4"/>
  <c r="J4112" i="4"/>
  <c r="K4112" i="4" s="1"/>
  <c r="P4112" i="4"/>
  <c r="R4112" i="4"/>
  <c r="E4113" i="4"/>
  <c r="I4113" i="4"/>
  <c r="J4113" i="4"/>
  <c r="K4113" i="4" s="1"/>
  <c r="P4113" i="4"/>
  <c r="R4113" i="4"/>
  <c r="E4114" i="4"/>
  <c r="I4114" i="4"/>
  <c r="J4114" i="4"/>
  <c r="K4114" i="4" s="1"/>
  <c r="L4114" i="4" s="1"/>
  <c r="P4114" i="4"/>
  <c r="R4114" i="4"/>
  <c r="E4115" i="4"/>
  <c r="I4115" i="4"/>
  <c r="J4115" i="4"/>
  <c r="K4115" i="4"/>
  <c r="L4115" i="4" s="1"/>
  <c r="P4115" i="4"/>
  <c r="R4115" i="4"/>
  <c r="E4116" i="4"/>
  <c r="I4116" i="4"/>
  <c r="J4116" i="4"/>
  <c r="K4116" i="4" s="1"/>
  <c r="P4116" i="4"/>
  <c r="R4116" i="4"/>
  <c r="E4117" i="4"/>
  <c r="I4117" i="4"/>
  <c r="J4117" i="4"/>
  <c r="K4117" i="4" s="1"/>
  <c r="P4117" i="4"/>
  <c r="R4117" i="4"/>
  <c r="E4118" i="4"/>
  <c r="I4118" i="4"/>
  <c r="J4118" i="4"/>
  <c r="K4118" i="4"/>
  <c r="L4118" i="4"/>
  <c r="M4118" i="4"/>
  <c r="P4118" i="4"/>
  <c r="R4118" i="4"/>
  <c r="E4119" i="4"/>
  <c r="I4119" i="4"/>
  <c r="J4119" i="4"/>
  <c r="K4119" i="4" s="1"/>
  <c r="L4119" i="4" s="1"/>
  <c r="P4119" i="4"/>
  <c r="R4119" i="4"/>
  <c r="E4120" i="4"/>
  <c r="I4120" i="4"/>
  <c r="J4120" i="4"/>
  <c r="K4120" i="4" s="1"/>
  <c r="L4120" i="4" s="1"/>
  <c r="P4120" i="4"/>
  <c r="R4120" i="4"/>
  <c r="E4121" i="4"/>
  <c r="I4121" i="4"/>
  <c r="J4121" i="4"/>
  <c r="K4121" i="4" s="1"/>
  <c r="P4121" i="4"/>
  <c r="R4121" i="4"/>
  <c r="E4122" i="4"/>
  <c r="I4122" i="4"/>
  <c r="J4122" i="4"/>
  <c r="K4122" i="4" s="1"/>
  <c r="P4122" i="4"/>
  <c r="R4122" i="4"/>
  <c r="E4123" i="4"/>
  <c r="I4123" i="4"/>
  <c r="J4123" i="4"/>
  <c r="K4123" i="4" s="1"/>
  <c r="P4123" i="4"/>
  <c r="R4123" i="4"/>
  <c r="E4124" i="4"/>
  <c r="I4124" i="4"/>
  <c r="J4124" i="4"/>
  <c r="K4124" i="4" s="1"/>
  <c r="P4124" i="4"/>
  <c r="R4124" i="4"/>
  <c r="E4125" i="4"/>
  <c r="I4125" i="4"/>
  <c r="J4125" i="4"/>
  <c r="K4125" i="4" s="1"/>
  <c r="P4125" i="4"/>
  <c r="R4125" i="4"/>
  <c r="P4022" i="4"/>
  <c r="Q4022" i="4"/>
  <c r="Q4023" i="4" s="1"/>
  <c r="Q4024" i="4" s="1"/>
  <c r="Q4025" i="4" s="1"/>
  <c r="Q4026" i="4" s="1"/>
  <c r="Q4027" i="4" s="1"/>
  <c r="Q4028" i="4" s="1"/>
  <c r="Q4029" i="4" s="1"/>
  <c r="Q4030" i="4" s="1"/>
  <c r="Q4031" i="4" s="1"/>
  <c r="Q4032" i="4" s="1"/>
  <c r="Q4033" i="4" s="1"/>
  <c r="Q4034" i="4" s="1"/>
  <c r="Q4035" i="4" s="1"/>
  <c r="Q4036" i="4" s="1"/>
  <c r="Q4037" i="4" s="1"/>
  <c r="Q4038" i="4" s="1"/>
  <c r="Q4039" i="4" s="1"/>
  <c r="Q4040" i="4" s="1"/>
  <c r="Q4041" i="4" s="1"/>
  <c r="Q4042" i="4" s="1"/>
  <c r="Q4043" i="4" s="1"/>
  <c r="Q4044" i="4" s="1"/>
  <c r="Q4045" i="4" s="1"/>
  <c r="Q4046" i="4" s="1"/>
  <c r="Q4047" i="4" s="1"/>
  <c r="Q4048" i="4" s="1"/>
  <c r="Q4049" i="4" s="1"/>
  <c r="Q4050" i="4" s="1"/>
  <c r="Q4051" i="4" s="1"/>
  <c r="Q4052" i="4" s="1"/>
  <c r="Q4053" i="4" s="1"/>
  <c r="Q4054" i="4" s="1"/>
  <c r="Q4055" i="4" s="1"/>
  <c r="Q4056" i="4" s="1"/>
  <c r="Q4057" i="4" s="1"/>
  <c r="Q4058" i="4" s="1"/>
  <c r="Q4059" i="4" s="1"/>
  <c r="Q4060" i="4" s="1"/>
  <c r="Q4061" i="4" s="1"/>
  <c r="Q4062" i="4" s="1"/>
  <c r="Q4063" i="4" s="1"/>
  <c r="Q4064" i="4" s="1"/>
  <c r="Q4065" i="4" s="1"/>
  <c r="Q4066" i="4" s="1"/>
  <c r="Q4067" i="4" s="1"/>
  <c r="Q4068" i="4" s="1"/>
  <c r="Q4069" i="4" s="1"/>
  <c r="Q4070" i="4" s="1"/>
  <c r="Q4071" i="4" s="1"/>
  <c r="Q4072" i="4" s="1"/>
  <c r="Q4073" i="4" s="1"/>
  <c r="Q4074" i="4" s="1"/>
  <c r="Q4075" i="4" s="1"/>
  <c r="Q4076" i="4" s="1"/>
  <c r="Q4077" i="4" s="1"/>
  <c r="Q4078" i="4" s="1"/>
  <c r="Q4079" i="4" s="1"/>
  <c r="Q4080" i="4" s="1"/>
  <c r="Q4081" i="4" s="1"/>
  <c r="Q4082" i="4" s="1"/>
  <c r="Q4083" i="4" s="1"/>
  <c r="Q4084" i="4" s="1"/>
  <c r="Q4085" i="4" s="1"/>
  <c r="Q4086" i="4" s="1"/>
  <c r="Q4087" i="4" s="1"/>
  <c r="Q4088" i="4" s="1"/>
  <c r="Q4089" i="4" s="1"/>
  <c r="Q4090" i="4" s="1"/>
  <c r="Q4091" i="4" s="1"/>
  <c r="Q4092" i="4" s="1"/>
  <c r="Q4093" i="4" s="1"/>
  <c r="Q4094" i="4" s="1"/>
  <c r="Q4095" i="4" s="1"/>
  <c r="Q4096" i="4" s="1"/>
  <c r="Q4097" i="4" s="1"/>
  <c r="Q4098" i="4" s="1"/>
  <c r="Q4099" i="4" s="1"/>
  <c r="Q4100" i="4" s="1"/>
  <c r="Q4101" i="4" s="1"/>
  <c r="Q4102" i="4" s="1"/>
  <c r="Q4103" i="4" s="1"/>
  <c r="Q4104" i="4" s="1"/>
  <c r="Q4105" i="4" s="1"/>
  <c r="Q4106" i="4" s="1"/>
  <c r="Q4107" i="4" s="1"/>
  <c r="Q4108" i="4" s="1"/>
  <c r="Q4109" i="4" s="1"/>
  <c r="Q4110" i="4" s="1"/>
  <c r="Q4111" i="4" s="1"/>
  <c r="Q4112" i="4" s="1"/>
  <c r="Q4113" i="4" s="1"/>
  <c r="Q4114" i="4" s="1"/>
  <c r="Q4115" i="4" s="1"/>
  <c r="Q4116" i="4" s="1"/>
  <c r="Q4117" i="4" s="1"/>
  <c r="Q4118" i="4" s="1"/>
  <c r="Q4119" i="4" s="1"/>
  <c r="Q4120" i="4" s="1"/>
  <c r="Q4121" i="4" s="1"/>
  <c r="Q4122" i="4" s="1"/>
  <c r="Q4123" i="4" s="1"/>
  <c r="Q4124" i="4" s="1"/>
  <c r="Q4125" i="4" s="1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I2355" i="4"/>
  <c r="J2355" i="4"/>
  <c r="K2355" i="4" s="1"/>
  <c r="I2356" i="4"/>
  <c r="J2356" i="4"/>
  <c r="K2356" i="4" s="1"/>
  <c r="I2357" i="4"/>
  <c r="J2357" i="4"/>
  <c r="K2357" i="4"/>
  <c r="L2357" i="4"/>
  <c r="M2357" i="4"/>
  <c r="I2358" i="4"/>
  <c r="J2358" i="4"/>
  <c r="K2358" i="4" s="1"/>
  <c r="I2359" i="4"/>
  <c r="J2359" i="4"/>
  <c r="K2359" i="4" s="1"/>
  <c r="I2360" i="4"/>
  <c r="J2360" i="4"/>
  <c r="K2360" i="4" s="1"/>
  <c r="L2360" i="4" s="1"/>
  <c r="M2360" i="4"/>
  <c r="I2361" i="4"/>
  <c r="J2361" i="4"/>
  <c r="K2361" i="4" s="1"/>
  <c r="I2362" i="4"/>
  <c r="J2362" i="4"/>
  <c r="K2362" i="4" s="1"/>
  <c r="I2363" i="4"/>
  <c r="J2363" i="4"/>
  <c r="K2363" i="4" s="1"/>
  <c r="I2364" i="4"/>
  <c r="J2364" i="4"/>
  <c r="K2364" i="4"/>
  <c r="I2365" i="4"/>
  <c r="J2365" i="4"/>
  <c r="K2365" i="4"/>
  <c r="L2365" i="4" s="1"/>
  <c r="I2366" i="4"/>
  <c r="J2366" i="4"/>
  <c r="K2366" i="4"/>
  <c r="L2366" i="4" s="1"/>
  <c r="I2367" i="4"/>
  <c r="J2367" i="4"/>
  <c r="K2367" i="4" s="1"/>
  <c r="M2367" i="4" s="1"/>
  <c r="L2367" i="4"/>
  <c r="I2368" i="4"/>
  <c r="J2368" i="4"/>
  <c r="K2368" i="4" s="1"/>
  <c r="I2369" i="4"/>
  <c r="J2369" i="4"/>
  <c r="K2369" i="4"/>
  <c r="L2369" i="4"/>
  <c r="M2369" i="4"/>
  <c r="I2370" i="4"/>
  <c r="J2370" i="4"/>
  <c r="K2370" i="4"/>
  <c r="L2370" i="4" s="1"/>
  <c r="M2370" i="4"/>
  <c r="I2371" i="4"/>
  <c r="J2371" i="4"/>
  <c r="K2371" i="4"/>
  <c r="L2371" i="4" s="1"/>
  <c r="M2371" i="4"/>
  <c r="I2372" i="4"/>
  <c r="J2372" i="4"/>
  <c r="K2372" i="4" s="1"/>
  <c r="I2373" i="4"/>
  <c r="J2373" i="4"/>
  <c r="K2373" i="4" s="1"/>
  <c r="M2373" i="4" s="1"/>
  <c r="L2373" i="4"/>
  <c r="I2374" i="4"/>
  <c r="J2374" i="4"/>
  <c r="K2374" i="4" s="1"/>
  <c r="I2375" i="4"/>
  <c r="J2375" i="4"/>
  <c r="K2375" i="4"/>
  <c r="L2375" i="4" s="1"/>
  <c r="I2376" i="4"/>
  <c r="J2376" i="4"/>
  <c r="K2376" i="4"/>
  <c r="L2376" i="4" s="1"/>
  <c r="M2376" i="4"/>
  <c r="I2377" i="4"/>
  <c r="J2377" i="4"/>
  <c r="K2377" i="4" s="1"/>
  <c r="I2378" i="4"/>
  <c r="J2378" i="4"/>
  <c r="K2378" i="4" s="1"/>
  <c r="I2379" i="4"/>
  <c r="J2379" i="4"/>
  <c r="K2379" i="4" s="1"/>
  <c r="I2380" i="4"/>
  <c r="J2380" i="4"/>
  <c r="K2380" i="4"/>
  <c r="I2381" i="4"/>
  <c r="J2381" i="4"/>
  <c r="K2381" i="4"/>
  <c r="L2381" i="4" s="1"/>
  <c r="I2382" i="4"/>
  <c r="J2382" i="4"/>
  <c r="K2382" i="4"/>
  <c r="L2382" i="4" s="1"/>
  <c r="M2382" i="4"/>
  <c r="I2383" i="4"/>
  <c r="J2383" i="4"/>
  <c r="K2383" i="4" s="1"/>
  <c r="M2383" i="4" s="1"/>
  <c r="L2383" i="4"/>
  <c r="I2384" i="4"/>
  <c r="J2384" i="4"/>
  <c r="K2384" i="4" s="1"/>
  <c r="I2385" i="4"/>
  <c r="J2385" i="4"/>
  <c r="K2385" i="4"/>
  <c r="L2385" i="4"/>
  <c r="M2385" i="4"/>
  <c r="I2386" i="4"/>
  <c r="J2386" i="4"/>
  <c r="K2386" i="4"/>
  <c r="L2386" i="4" s="1"/>
  <c r="M2386" i="4"/>
  <c r="I2387" i="4"/>
  <c r="J2387" i="4"/>
  <c r="K2387" i="4"/>
  <c r="L2387" i="4" s="1"/>
  <c r="M2387" i="4"/>
  <c r="I2388" i="4"/>
  <c r="J2388" i="4"/>
  <c r="K2388" i="4" s="1"/>
  <c r="I2389" i="4"/>
  <c r="J2389" i="4"/>
  <c r="K2389" i="4" s="1"/>
  <c r="M2389" i="4" s="1"/>
  <c r="L2389" i="4"/>
  <c r="I2390" i="4"/>
  <c r="J2390" i="4"/>
  <c r="K2390" i="4" s="1"/>
  <c r="I2391" i="4"/>
  <c r="J2391" i="4"/>
  <c r="K2391" i="4"/>
  <c r="L2391" i="4" s="1"/>
  <c r="I2392" i="4"/>
  <c r="J2392" i="4"/>
  <c r="K2392" i="4"/>
  <c r="L2392" i="4" s="1"/>
  <c r="M2392" i="4"/>
  <c r="I2393" i="4"/>
  <c r="J2393" i="4"/>
  <c r="K2393" i="4" s="1"/>
  <c r="I2394" i="4"/>
  <c r="J2394" i="4"/>
  <c r="K2394" i="4" s="1"/>
  <c r="I2395" i="4"/>
  <c r="J2395" i="4"/>
  <c r="K2395" i="4" s="1"/>
  <c r="M2395" i="4" s="1"/>
  <c r="L2395" i="4"/>
  <c r="I2396" i="4"/>
  <c r="J2396" i="4"/>
  <c r="K2396" i="4"/>
  <c r="I2397" i="4"/>
  <c r="J2397" i="4"/>
  <c r="K2397" i="4"/>
  <c r="L2397" i="4" s="1"/>
  <c r="I2398" i="4"/>
  <c r="J2398" i="4"/>
  <c r="K2398" i="4"/>
  <c r="L2398" i="4" s="1"/>
  <c r="M2398" i="4"/>
  <c r="I2399" i="4"/>
  <c r="J2399" i="4"/>
  <c r="K2399" i="4" s="1"/>
  <c r="M2399" i="4" s="1"/>
  <c r="L2399" i="4"/>
  <c r="I2400" i="4"/>
  <c r="J2400" i="4"/>
  <c r="K2400" i="4" s="1"/>
  <c r="I2401" i="4"/>
  <c r="J2401" i="4"/>
  <c r="K2401" i="4"/>
  <c r="L2401" i="4"/>
  <c r="M2401" i="4"/>
  <c r="I2402" i="4"/>
  <c r="J2402" i="4"/>
  <c r="K2402" i="4"/>
  <c r="L2402" i="4" s="1"/>
  <c r="I2403" i="4"/>
  <c r="J2403" i="4"/>
  <c r="K2403" i="4"/>
  <c r="L2403" i="4" s="1"/>
  <c r="M2403" i="4"/>
  <c r="I2404" i="4"/>
  <c r="J2404" i="4"/>
  <c r="K2404" i="4" s="1"/>
  <c r="I2405" i="4"/>
  <c r="J2405" i="4"/>
  <c r="K2405" i="4" s="1"/>
  <c r="M2405" i="4" s="1"/>
  <c r="I2406" i="4"/>
  <c r="J2406" i="4"/>
  <c r="K2406" i="4" s="1"/>
  <c r="I2407" i="4"/>
  <c r="J2407" i="4"/>
  <c r="K2407" i="4"/>
  <c r="L2407" i="4" s="1"/>
  <c r="I2408" i="4"/>
  <c r="J2408" i="4"/>
  <c r="K2408" i="4"/>
  <c r="L2408" i="4" s="1"/>
  <c r="I2409" i="4"/>
  <c r="J2409" i="4"/>
  <c r="K2409" i="4" s="1"/>
  <c r="I2410" i="4"/>
  <c r="J2410" i="4"/>
  <c r="K2410" i="4" s="1"/>
  <c r="I2411" i="4"/>
  <c r="J2411" i="4"/>
  <c r="K2411" i="4" s="1"/>
  <c r="M2411" i="4" s="1"/>
  <c r="I2412" i="4"/>
  <c r="J2412" i="4"/>
  <c r="K2412" i="4"/>
  <c r="I2413" i="4"/>
  <c r="J2413" i="4"/>
  <c r="K2413" i="4"/>
  <c r="L2413" i="4" s="1"/>
  <c r="I2414" i="4"/>
  <c r="J2414" i="4"/>
  <c r="K2414" i="4"/>
  <c r="L2414" i="4" s="1"/>
  <c r="M2414" i="4"/>
  <c r="I2415" i="4"/>
  <c r="J2415" i="4"/>
  <c r="K2415" i="4" s="1"/>
  <c r="M2415" i="4" s="1"/>
  <c r="I2416" i="4"/>
  <c r="J2416" i="4"/>
  <c r="K2416" i="4" s="1"/>
  <c r="I2417" i="4"/>
  <c r="J2417" i="4"/>
  <c r="K2417" i="4"/>
  <c r="L2417" i="4"/>
  <c r="M2417" i="4"/>
  <c r="I2418" i="4"/>
  <c r="J2418" i="4"/>
  <c r="K2418" i="4"/>
  <c r="L2418" i="4" s="1"/>
  <c r="M2418" i="4"/>
  <c r="I2419" i="4"/>
  <c r="J2419" i="4"/>
  <c r="K2419" i="4"/>
  <c r="L2419" i="4" s="1"/>
  <c r="M2419" i="4"/>
  <c r="I2420" i="4"/>
  <c r="J2420" i="4"/>
  <c r="K2420" i="4" s="1"/>
  <c r="I2421" i="4"/>
  <c r="J2421" i="4"/>
  <c r="K2421" i="4" s="1"/>
  <c r="M2421" i="4" s="1"/>
  <c r="L2421" i="4"/>
  <c r="I2422" i="4"/>
  <c r="J2422" i="4"/>
  <c r="K2422" i="4" s="1"/>
  <c r="I2423" i="4"/>
  <c r="J2423" i="4"/>
  <c r="K2423" i="4"/>
  <c r="L2423" i="4" s="1"/>
  <c r="I2424" i="4"/>
  <c r="J2424" i="4"/>
  <c r="K2424" i="4"/>
  <c r="I2425" i="4"/>
  <c r="J2425" i="4"/>
  <c r="K2425" i="4" s="1"/>
  <c r="I2426" i="4"/>
  <c r="J2426" i="4"/>
  <c r="K2426" i="4" s="1"/>
  <c r="I2427" i="4"/>
  <c r="J2427" i="4"/>
  <c r="K2427" i="4" s="1"/>
  <c r="M2427" i="4" s="1"/>
  <c r="L2427" i="4"/>
  <c r="I2428" i="4"/>
  <c r="J2428" i="4"/>
  <c r="K2428" i="4"/>
  <c r="I2429" i="4"/>
  <c r="J2429" i="4"/>
  <c r="K2429" i="4"/>
  <c r="L2429" i="4" s="1"/>
  <c r="I2430" i="4"/>
  <c r="J2430" i="4"/>
  <c r="K2430" i="4"/>
  <c r="L2430" i="4" s="1"/>
  <c r="M2430" i="4"/>
  <c r="I2431" i="4"/>
  <c r="J2431" i="4"/>
  <c r="K2431" i="4" s="1"/>
  <c r="M2431" i="4" s="1"/>
  <c r="L2431" i="4"/>
  <c r="I2432" i="4"/>
  <c r="J2432" i="4"/>
  <c r="K2432" i="4" s="1"/>
  <c r="I2433" i="4"/>
  <c r="J2433" i="4"/>
  <c r="K2433" i="4"/>
  <c r="L2433" i="4"/>
  <c r="M2433" i="4"/>
  <c r="I2434" i="4"/>
  <c r="J2434" i="4"/>
  <c r="K2434" i="4"/>
  <c r="L2434" i="4" s="1"/>
  <c r="M2434" i="4"/>
  <c r="I2435" i="4"/>
  <c r="J2435" i="4"/>
  <c r="K2435" i="4"/>
  <c r="L2435" i="4" s="1"/>
  <c r="M2435" i="4"/>
  <c r="I2436" i="4"/>
  <c r="J2436" i="4"/>
  <c r="K2436" i="4" s="1"/>
  <c r="I2437" i="4"/>
  <c r="J2437" i="4"/>
  <c r="K2437" i="4" s="1"/>
  <c r="M2437" i="4" s="1"/>
  <c r="I2438" i="4"/>
  <c r="J2438" i="4"/>
  <c r="K2438" i="4" s="1"/>
  <c r="I2439" i="4"/>
  <c r="J2439" i="4"/>
  <c r="K2439" i="4" s="1"/>
  <c r="I2440" i="4"/>
  <c r="J2440" i="4"/>
  <c r="K2440" i="4"/>
  <c r="I2441" i="4"/>
  <c r="J2441" i="4"/>
  <c r="K2441" i="4" s="1"/>
  <c r="I2442" i="4"/>
  <c r="J2442" i="4"/>
  <c r="K2442" i="4" s="1"/>
  <c r="I2443" i="4"/>
  <c r="J2443" i="4"/>
  <c r="K2443" i="4" s="1"/>
  <c r="M2443" i="4" s="1"/>
  <c r="L2443" i="4"/>
  <c r="I2444" i="4"/>
  <c r="J2444" i="4"/>
  <c r="K2444" i="4"/>
  <c r="I2445" i="4"/>
  <c r="J2445" i="4"/>
  <c r="K2445" i="4"/>
  <c r="L2445" i="4" s="1"/>
  <c r="I2446" i="4"/>
  <c r="J2446" i="4"/>
  <c r="K2446" i="4"/>
  <c r="L2446" i="4" s="1"/>
  <c r="M2446" i="4"/>
  <c r="I2447" i="4"/>
  <c r="J2447" i="4"/>
  <c r="K2447" i="4" s="1"/>
  <c r="M2447" i="4" s="1"/>
  <c r="L2447" i="4"/>
  <c r="I2448" i="4"/>
  <c r="J2448" i="4"/>
  <c r="K2448" i="4" s="1"/>
  <c r="I2449" i="4"/>
  <c r="J2449" i="4"/>
  <c r="K2449" i="4"/>
  <c r="L2449" i="4"/>
  <c r="M2449" i="4"/>
  <c r="I2450" i="4"/>
  <c r="J2450" i="4"/>
  <c r="K2450" i="4"/>
  <c r="L2450" i="4" s="1"/>
  <c r="M2450" i="4"/>
  <c r="I2451" i="4"/>
  <c r="J2451" i="4"/>
  <c r="K2451" i="4"/>
  <c r="L2451" i="4" s="1"/>
  <c r="M2451" i="4"/>
  <c r="I2452" i="4"/>
  <c r="J2452" i="4"/>
  <c r="K2452" i="4" s="1"/>
  <c r="I2453" i="4"/>
  <c r="J2453" i="4"/>
  <c r="K2453" i="4" s="1"/>
  <c r="M2453" i="4" s="1"/>
  <c r="I2454" i="4"/>
  <c r="J2454" i="4"/>
  <c r="K2454" i="4" s="1"/>
  <c r="I2455" i="4"/>
  <c r="J2455" i="4"/>
  <c r="K2455" i="4" s="1"/>
  <c r="I2456" i="4"/>
  <c r="J2456" i="4"/>
  <c r="K2456" i="4"/>
  <c r="I2457" i="4"/>
  <c r="J2457" i="4"/>
  <c r="K2457" i="4" s="1"/>
  <c r="I2458" i="4"/>
  <c r="J2458" i="4"/>
  <c r="K2458" i="4" s="1"/>
  <c r="I2459" i="4"/>
  <c r="J2459" i="4"/>
  <c r="K2459" i="4" s="1"/>
  <c r="M2459" i="4" s="1"/>
  <c r="L2459" i="4"/>
  <c r="I2460" i="4"/>
  <c r="J2460" i="4"/>
  <c r="K2460" i="4"/>
  <c r="I2461" i="4"/>
  <c r="J2461" i="4"/>
  <c r="K2461" i="4"/>
  <c r="L2461" i="4" s="1"/>
  <c r="I2462" i="4"/>
  <c r="J2462" i="4"/>
  <c r="K2462" i="4"/>
  <c r="L2462" i="4" s="1"/>
  <c r="M2462" i="4"/>
  <c r="I2463" i="4"/>
  <c r="J2463" i="4"/>
  <c r="K2463" i="4" s="1"/>
  <c r="M2463" i="4" s="1"/>
  <c r="I2464" i="4"/>
  <c r="J2464" i="4"/>
  <c r="K2464" i="4" s="1"/>
  <c r="I2465" i="4"/>
  <c r="J2465" i="4"/>
  <c r="K2465" i="4"/>
  <c r="L2465" i="4"/>
  <c r="M2465" i="4"/>
  <c r="I2466" i="4"/>
  <c r="J2466" i="4"/>
  <c r="K2466" i="4"/>
  <c r="L2466" i="4" s="1"/>
  <c r="M2466" i="4"/>
  <c r="I2467" i="4"/>
  <c r="J2467" i="4"/>
  <c r="K2467" i="4"/>
  <c r="L2467" i="4" s="1"/>
  <c r="M2467" i="4"/>
  <c r="I2468" i="4"/>
  <c r="J2468" i="4"/>
  <c r="K2468" i="4" s="1"/>
  <c r="I2469" i="4"/>
  <c r="J2469" i="4"/>
  <c r="K2469" i="4" s="1"/>
  <c r="M2469" i="4" s="1"/>
  <c r="I2470" i="4"/>
  <c r="J2470" i="4"/>
  <c r="K2470" i="4" s="1"/>
  <c r="I2471" i="4"/>
  <c r="J2471" i="4"/>
  <c r="K2471" i="4" s="1"/>
  <c r="I2472" i="4"/>
  <c r="J2472" i="4"/>
  <c r="K2472" i="4"/>
  <c r="I2473" i="4"/>
  <c r="J2473" i="4"/>
  <c r="K2473" i="4" s="1"/>
  <c r="I2474" i="4"/>
  <c r="J2474" i="4"/>
  <c r="K2474" i="4" s="1"/>
  <c r="I2475" i="4"/>
  <c r="J2475" i="4"/>
  <c r="K2475" i="4" s="1"/>
  <c r="M2475" i="4" s="1"/>
  <c r="L2475" i="4"/>
  <c r="I2476" i="4"/>
  <c r="J2476" i="4"/>
  <c r="K2476" i="4"/>
  <c r="I2477" i="4"/>
  <c r="J2477" i="4"/>
  <c r="K2477" i="4"/>
  <c r="L2477" i="4" s="1"/>
  <c r="I2478" i="4"/>
  <c r="J2478" i="4"/>
  <c r="K2478" i="4"/>
  <c r="L2478" i="4" s="1"/>
  <c r="M2478" i="4"/>
  <c r="I2479" i="4"/>
  <c r="J2479" i="4"/>
  <c r="K2479" i="4" s="1"/>
  <c r="M2479" i="4" s="1"/>
  <c r="I2480" i="4"/>
  <c r="J2480" i="4"/>
  <c r="K2480" i="4" s="1"/>
  <c r="I2481" i="4"/>
  <c r="J2481" i="4"/>
  <c r="K2481" i="4"/>
  <c r="L2481" i="4"/>
  <c r="M2481" i="4"/>
  <c r="I2482" i="4"/>
  <c r="J2482" i="4"/>
  <c r="K2482" i="4"/>
  <c r="L2482" i="4" s="1"/>
  <c r="M2482" i="4"/>
  <c r="I2483" i="4"/>
  <c r="J2483" i="4"/>
  <c r="K2483" i="4"/>
  <c r="L2483" i="4" s="1"/>
  <c r="M2483" i="4"/>
  <c r="I2484" i="4"/>
  <c r="J2484" i="4"/>
  <c r="K2484" i="4" s="1"/>
  <c r="I2485" i="4"/>
  <c r="J2485" i="4"/>
  <c r="K2485" i="4" s="1"/>
  <c r="M2485" i="4" s="1"/>
  <c r="I2486" i="4"/>
  <c r="J2486" i="4"/>
  <c r="K2486" i="4" s="1"/>
  <c r="I2487" i="4"/>
  <c r="J2487" i="4"/>
  <c r="K2487" i="4" s="1"/>
  <c r="I2488" i="4"/>
  <c r="J2488" i="4"/>
  <c r="K2488" i="4"/>
  <c r="I2489" i="4"/>
  <c r="J2489" i="4"/>
  <c r="K2489" i="4" s="1"/>
  <c r="I2490" i="4"/>
  <c r="J2490" i="4"/>
  <c r="K2490" i="4" s="1"/>
  <c r="I2491" i="4"/>
  <c r="J2491" i="4"/>
  <c r="K2491" i="4" s="1"/>
  <c r="M2491" i="4" s="1"/>
  <c r="L2491" i="4"/>
  <c r="I2492" i="4"/>
  <c r="J2492" i="4"/>
  <c r="K2492" i="4"/>
  <c r="I2493" i="4"/>
  <c r="J2493" i="4"/>
  <c r="K2493" i="4"/>
  <c r="L2493" i="4" s="1"/>
  <c r="I2494" i="4"/>
  <c r="J2494" i="4"/>
  <c r="K2494" i="4"/>
  <c r="L2494" i="4" s="1"/>
  <c r="M2494" i="4"/>
  <c r="I2495" i="4"/>
  <c r="J2495" i="4"/>
  <c r="K2495" i="4" s="1"/>
  <c r="M2495" i="4" s="1"/>
  <c r="I2496" i="4"/>
  <c r="J2496" i="4"/>
  <c r="K2496" i="4" s="1"/>
  <c r="I2497" i="4"/>
  <c r="J2497" i="4"/>
  <c r="K2497" i="4"/>
  <c r="L2497" i="4"/>
  <c r="M2497" i="4"/>
  <c r="I2498" i="4"/>
  <c r="J2498" i="4"/>
  <c r="K2498" i="4"/>
  <c r="L2498" i="4" s="1"/>
  <c r="M2498" i="4"/>
  <c r="I2499" i="4"/>
  <c r="J2499" i="4"/>
  <c r="K2499" i="4"/>
  <c r="L2499" i="4" s="1"/>
  <c r="M2499" i="4"/>
  <c r="I2500" i="4"/>
  <c r="J2500" i="4"/>
  <c r="K2500" i="4" s="1"/>
  <c r="I2501" i="4"/>
  <c r="J2501" i="4"/>
  <c r="K2501" i="4" s="1"/>
  <c r="M2501" i="4" s="1"/>
  <c r="I2502" i="4"/>
  <c r="J2502" i="4"/>
  <c r="K2502" i="4" s="1"/>
  <c r="I2503" i="4"/>
  <c r="J2503" i="4"/>
  <c r="K2503" i="4" s="1"/>
  <c r="I2504" i="4"/>
  <c r="J2504" i="4"/>
  <c r="K2504" i="4"/>
  <c r="I2505" i="4"/>
  <c r="J2505" i="4"/>
  <c r="K2505" i="4" s="1"/>
  <c r="I2506" i="4"/>
  <c r="J2506" i="4"/>
  <c r="K2506" i="4" s="1"/>
  <c r="I2507" i="4"/>
  <c r="J2507" i="4"/>
  <c r="K2507" i="4" s="1"/>
  <c r="M2507" i="4" s="1"/>
  <c r="L2507" i="4"/>
  <c r="I2508" i="4"/>
  <c r="J2508" i="4"/>
  <c r="K2508" i="4"/>
  <c r="I2509" i="4"/>
  <c r="J2509" i="4"/>
  <c r="K2509" i="4"/>
  <c r="L2509" i="4" s="1"/>
  <c r="I2510" i="4"/>
  <c r="J2510" i="4"/>
  <c r="K2510" i="4"/>
  <c r="L2510" i="4" s="1"/>
  <c r="M2510" i="4"/>
  <c r="I2511" i="4"/>
  <c r="J2511" i="4"/>
  <c r="K2511" i="4" s="1"/>
  <c r="M2511" i="4" s="1"/>
  <c r="I2512" i="4"/>
  <c r="J2512" i="4"/>
  <c r="K2512" i="4" s="1"/>
  <c r="I2513" i="4"/>
  <c r="J2513" i="4"/>
  <c r="K2513" i="4"/>
  <c r="L2513" i="4"/>
  <c r="M2513" i="4"/>
  <c r="I2514" i="4"/>
  <c r="J2514" i="4"/>
  <c r="K2514" i="4"/>
  <c r="L2514" i="4" s="1"/>
  <c r="M2514" i="4"/>
  <c r="I2515" i="4"/>
  <c r="J2515" i="4"/>
  <c r="K2515" i="4"/>
  <c r="L2515" i="4" s="1"/>
  <c r="M2515" i="4"/>
  <c r="I2516" i="4"/>
  <c r="J2516" i="4"/>
  <c r="K2516" i="4" s="1"/>
  <c r="I2517" i="4"/>
  <c r="J2517" i="4"/>
  <c r="K2517" i="4" s="1"/>
  <c r="M2517" i="4" s="1"/>
  <c r="I2518" i="4"/>
  <c r="J2518" i="4"/>
  <c r="K2518" i="4" s="1"/>
  <c r="I2519" i="4"/>
  <c r="J2519" i="4"/>
  <c r="K2519" i="4" s="1"/>
  <c r="I2520" i="4"/>
  <c r="J2520" i="4"/>
  <c r="K2520" i="4"/>
  <c r="I2521" i="4"/>
  <c r="J2521" i="4"/>
  <c r="K2521" i="4" s="1"/>
  <c r="I2522" i="4"/>
  <c r="J2522" i="4"/>
  <c r="K2522" i="4" s="1"/>
  <c r="I2523" i="4"/>
  <c r="J2523" i="4"/>
  <c r="K2523" i="4" s="1"/>
  <c r="M2523" i="4" s="1"/>
  <c r="L2523" i="4"/>
  <c r="I2524" i="4"/>
  <c r="J2524" i="4"/>
  <c r="K2524" i="4" s="1"/>
  <c r="I2525" i="4"/>
  <c r="J2525" i="4"/>
  <c r="K2525" i="4"/>
  <c r="L2525" i="4" s="1"/>
  <c r="I2526" i="4"/>
  <c r="J2526" i="4"/>
  <c r="K2526" i="4"/>
  <c r="L2526" i="4" s="1"/>
  <c r="M2526" i="4"/>
  <c r="I2527" i="4"/>
  <c r="J2527" i="4"/>
  <c r="K2527" i="4" s="1"/>
  <c r="I2528" i="4"/>
  <c r="J2528" i="4"/>
  <c r="K2528" i="4" s="1"/>
  <c r="I2529" i="4"/>
  <c r="J2529" i="4"/>
  <c r="K2529" i="4"/>
  <c r="L2529" i="4"/>
  <c r="M2529" i="4"/>
  <c r="I2530" i="4"/>
  <c r="J2530" i="4"/>
  <c r="K2530" i="4"/>
  <c r="I2531" i="4"/>
  <c r="J2531" i="4"/>
  <c r="K2531" i="4"/>
  <c r="L2531" i="4" s="1"/>
  <c r="M2531" i="4"/>
  <c r="I2532" i="4"/>
  <c r="J2532" i="4"/>
  <c r="K2532" i="4" s="1"/>
  <c r="I2533" i="4"/>
  <c r="J2533" i="4"/>
  <c r="K2533" i="4" s="1"/>
  <c r="L2533" i="4" s="1"/>
  <c r="M2533" i="4"/>
  <c r="I2534" i="4"/>
  <c r="J2534" i="4"/>
  <c r="K2534" i="4" s="1"/>
  <c r="I2535" i="4"/>
  <c r="J2535" i="4"/>
  <c r="K2535" i="4" s="1"/>
  <c r="I2536" i="4"/>
  <c r="J2536" i="4"/>
  <c r="K2536" i="4"/>
  <c r="L2536" i="4" s="1"/>
  <c r="I2537" i="4"/>
  <c r="J2537" i="4"/>
  <c r="K2537" i="4" s="1"/>
  <c r="I2538" i="4"/>
  <c r="J2538" i="4"/>
  <c r="K2538" i="4" s="1"/>
  <c r="I2539" i="4"/>
  <c r="J2539" i="4"/>
  <c r="K2539" i="4" s="1"/>
  <c r="M2539" i="4" s="1"/>
  <c r="I2540" i="4"/>
  <c r="J2540" i="4"/>
  <c r="K2540" i="4" s="1"/>
  <c r="I2541" i="4"/>
  <c r="J2541" i="4"/>
  <c r="K2541" i="4"/>
  <c r="I2542" i="4"/>
  <c r="J2542" i="4"/>
  <c r="K2542" i="4"/>
  <c r="L2542" i="4" s="1"/>
  <c r="M2542" i="4"/>
  <c r="I2543" i="4"/>
  <c r="J2543" i="4"/>
  <c r="K2543" i="4"/>
  <c r="M2543" i="4" s="1"/>
  <c r="I2544" i="4"/>
  <c r="J2544" i="4"/>
  <c r="K2544" i="4" s="1"/>
  <c r="M2544" i="4" s="1"/>
  <c r="L2544" i="4"/>
  <c r="I2545" i="4"/>
  <c r="J2545" i="4"/>
  <c r="K2545" i="4"/>
  <c r="L2545" i="4"/>
  <c r="M2545" i="4"/>
  <c r="I2546" i="4"/>
  <c r="J2546" i="4"/>
  <c r="K2546" i="4"/>
  <c r="L2546" i="4" s="1"/>
  <c r="M2546" i="4"/>
  <c r="I2547" i="4"/>
  <c r="J2547" i="4"/>
  <c r="K2547" i="4"/>
  <c r="L2547" i="4" s="1"/>
  <c r="M2547" i="4"/>
  <c r="I2548" i="4"/>
  <c r="J2548" i="4"/>
  <c r="K2548" i="4" s="1"/>
  <c r="I2549" i="4"/>
  <c r="J2549" i="4"/>
  <c r="K2549" i="4" s="1"/>
  <c r="L2549" i="4"/>
  <c r="M2549" i="4"/>
  <c r="I2550" i="4"/>
  <c r="J2550" i="4"/>
  <c r="K2550" i="4" s="1"/>
  <c r="I2551" i="4"/>
  <c r="J2551" i="4"/>
  <c r="K2551" i="4" s="1"/>
  <c r="I2552" i="4"/>
  <c r="J2552" i="4"/>
  <c r="K2552" i="4"/>
  <c r="L2552" i="4" s="1"/>
  <c r="M2552" i="4"/>
  <c r="I2553" i="4"/>
  <c r="J2553" i="4"/>
  <c r="K2553" i="4" s="1"/>
  <c r="I2554" i="4"/>
  <c r="J2554" i="4"/>
  <c r="K2554" i="4" s="1"/>
  <c r="I2555" i="4"/>
  <c r="J2555" i="4"/>
  <c r="K2555" i="4" s="1"/>
  <c r="M2555" i="4" s="1"/>
  <c r="L2555" i="4"/>
  <c r="I2556" i="4"/>
  <c r="J2556" i="4"/>
  <c r="K2556" i="4" s="1"/>
  <c r="I2557" i="4"/>
  <c r="J2557" i="4"/>
  <c r="K2557" i="4"/>
  <c r="I2558" i="4"/>
  <c r="J2558" i="4"/>
  <c r="K2558" i="4"/>
  <c r="L2558" i="4" s="1"/>
  <c r="M2558" i="4"/>
  <c r="I2559" i="4"/>
  <c r="J2559" i="4"/>
  <c r="K2559" i="4"/>
  <c r="M2559" i="4" s="1"/>
  <c r="L2559" i="4"/>
  <c r="I2560" i="4"/>
  <c r="J2560" i="4"/>
  <c r="K2560" i="4" s="1"/>
  <c r="M2560" i="4" s="1"/>
  <c r="L2560" i="4"/>
  <c r="I2561" i="4"/>
  <c r="J2561" i="4"/>
  <c r="K2561" i="4"/>
  <c r="L2561" i="4"/>
  <c r="M2561" i="4"/>
  <c r="I2562" i="4"/>
  <c r="J2562" i="4"/>
  <c r="K2562" i="4"/>
  <c r="L2562" i="4" s="1"/>
  <c r="I2563" i="4"/>
  <c r="J2563" i="4"/>
  <c r="K2563" i="4"/>
  <c r="L2563" i="4" s="1"/>
  <c r="M2563" i="4"/>
  <c r="I2564" i="4"/>
  <c r="J2564" i="4"/>
  <c r="K2564" i="4" s="1"/>
  <c r="I2565" i="4"/>
  <c r="J2565" i="4"/>
  <c r="K2565" i="4" s="1"/>
  <c r="L2565" i="4"/>
  <c r="M2565" i="4"/>
  <c r="I2566" i="4"/>
  <c r="J2566" i="4"/>
  <c r="K2566" i="4" s="1"/>
  <c r="I2567" i="4"/>
  <c r="J2567" i="4"/>
  <c r="K2567" i="4" s="1"/>
  <c r="I2568" i="4"/>
  <c r="J2568" i="4"/>
  <c r="K2568" i="4"/>
  <c r="L2568" i="4" s="1"/>
  <c r="M2568" i="4"/>
  <c r="I2569" i="4"/>
  <c r="J2569" i="4"/>
  <c r="K2569" i="4" s="1"/>
  <c r="I2570" i="4"/>
  <c r="J2570" i="4"/>
  <c r="K2570" i="4" s="1"/>
  <c r="I2571" i="4"/>
  <c r="J2571" i="4"/>
  <c r="K2571" i="4" s="1"/>
  <c r="M2571" i="4" s="1"/>
  <c r="I2572" i="4"/>
  <c r="J2572" i="4"/>
  <c r="K2572" i="4" s="1"/>
  <c r="I2573" i="4"/>
  <c r="J2573" i="4"/>
  <c r="K2573" i="4"/>
  <c r="M2573" i="4" s="1"/>
  <c r="I2574" i="4"/>
  <c r="J2574" i="4"/>
  <c r="K2574" i="4"/>
  <c r="L2574" i="4" s="1"/>
  <c r="M2574" i="4"/>
  <c r="I2575" i="4"/>
  <c r="J2575" i="4"/>
  <c r="K2575" i="4" s="1"/>
  <c r="I2576" i="4"/>
  <c r="J2576" i="4"/>
  <c r="K2576" i="4" s="1"/>
  <c r="L2576" i="4"/>
  <c r="M2576" i="4"/>
  <c r="I2577" i="4"/>
  <c r="J2577" i="4"/>
  <c r="K2577" i="4"/>
  <c r="L2577" i="4"/>
  <c r="M2577" i="4"/>
  <c r="I2578" i="4"/>
  <c r="J2578" i="4"/>
  <c r="K2578" i="4"/>
  <c r="M2578" i="4" s="1"/>
  <c r="I2579" i="4"/>
  <c r="J2579" i="4"/>
  <c r="K2579" i="4"/>
  <c r="L2579" i="4" s="1"/>
  <c r="M2579" i="4"/>
  <c r="I2580" i="4"/>
  <c r="J2580" i="4"/>
  <c r="K2580" i="4" s="1"/>
  <c r="I2581" i="4"/>
  <c r="J2581" i="4"/>
  <c r="K2581" i="4" s="1"/>
  <c r="M2581" i="4" s="1"/>
  <c r="L2581" i="4"/>
  <c r="I2582" i="4"/>
  <c r="J2582" i="4"/>
  <c r="K2582" i="4" s="1"/>
  <c r="I2583" i="4"/>
  <c r="J2583" i="4"/>
  <c r="K2583" i="4" s="1"/>
  <c r="I2584" i="4"/>
  <c r="J2584" i="4"/>
  <c r="K2584" i="4"/>
  <c r="L2584" i="4" s="1"/>
  <c r="M2584" i="4"/>
  <c r="I2585" i="4"/>
  <c r="J2585" i="4"/>
  <c r="K2585" i="4" s="1"/>
  <c r="I2586" i="4"/>
  <c r="J2586" i="4"/>
  <c r="K2586" i="4"/>
  <c r="I2587" i="4"/>
  <c r="J2587" i="4"/>
  <c r="K2587" i="4" s="1"/>
  <c r="M2587" i="4" s="1"/>
  <c r="I2588" i="4"/>
  <c r="J2588" i="4"/>
  <c r="K2588" i="4" s="1"/>
  <c r="I2589" i="4"/>
  <c r="J2589" i="4"/>
  <c r="K2589" i="4"/>
  <c r="M2589" i="4" s="1"/>
  <c r="I2590" i="4"/>
  <c r="J2590" i="4"/>
  <c r="K2590" i="4"/>
  <c r="L2590" i="4" s="1"/>
  <c r="M2590" i="4"/>
  <c r="I2591" i="4"/>
  <c r="J2591" i="4"/>
  <c r="K2591" i="4" s="1"/>
  <c r="I2592" i="4"/>
  <c r="J2592" i="4"/>
  <c r="K2592" i="4" s="1"/>
  <c r="M2592" i="4" s="1"/>
  <c r="L2592" i="4"/>
  <c r="I2593" i="4"/>
  <c r="J2593" i="4"/>
  <c r="K2593" i="4"/>
  <c r="L2593" i="4"/>
  <c r="M2593" i="4"/>
  <c r="I2594" i="4"/>
  <c r="J2594" i="4"/>
  <c r="K2594" i="4"/>
  <c r="L2594" i="4" s="1"/>
  <c r="I2595" i="4"/>
  <c r="J2595" i="4"/>
  <c r="K2595" i="4"/>
  <c r="L2595" i="4" s="1"/>
  <c r="M2595" i="4"/>
  <c r="I2596" i="4"/>
  <c r="J2596" i="4"/>
  <c r="K2596" i="4" s="1"/>
  <c r="I2597" i="4"/>
  <c r="J2597" i="4"/>
  <c r="K2597" i="4" s="1"/>
  <c r="I2598" i="4"/>
  <c r="J2598" i="4"/>
  <c r="K2598" i="4" s="1"/>
  <c r="I2599" i="4"/>
  <c r="J2599" i="4"/>
  <c r="K2599" i="4" s="1"/>
  <c r="I2600" i="4"/>
  <c r="J2600" i="4"/>
  <c r="K2600" i="4"/>
  <c r="L2600" i="4" s="1"/>
  <c r="M2600" i="4"/>
  <c r="I2601" i="4"/>
  <c r="J2601" i="4"/>
  <c r="K2601" i="4" s="1"/>
  <c r="I2602" i="4"/>
  <c r="J2602" i="4"/>
  <c r="K2602" i="4"/>
  <c r="I2603" i="4"/>
  <c r="J2603" i="4"/>
  <c r="K2603" i="4" s="1"/>
  <c r="M2603" i="4" s="1"/>
  <c r="I2604" i="4"/>
  <c r="J2604" i="4"/>
  <c r="K2604" i="4" s="1"/>
  <c r="I2605" i="4"/>
  <c r="J2605" i="4"/>
  <c r="K2605" i="4"/>
  <c r="M2605" i="4" s="1"/>
  <c r="I2606" i="4"/>
  <c r="J2606" i="4"/>
  <c r="K2606" i="4"/>
  <c r="L2606" i="4" s="1"/>
  <c r="M2606" i="4"/>
  <c r="I2607" i="4"/>
  <c r="J2607" i="4"/>
  <c r="K2607" i="4" s="1"/>
  <c r="I2608" i="4"/>
  <c r="J2608" i="4"/>
  <c r="K2608" i="4" s="1"/>
  <c r="L2608" i="4" s="1"/>
  <c r="I2609" i="4"/>
  <c r="J2609" i="4"/>
  <c r="K2609" i="4"/>
  <c r="L2609" i="4"/>
  <c r="M2609" i="4"/>
  <c r="I2610" i="4"/>
  <c r="J2610" i="4"/>
  <c r="K2610" i="4"/>
  <c r="L2610" i="4" s="1"/>
  <c r="M2610" i="4"/>
  <c r="I2611" i="4"/>
  <c r="J2611" i="4"/>
  <c r="K2611" i="4"/>
  <c r="L2611" i="4" s="1"/>
  <c r="M2611" i="4"/>
  <c r="I2612" i="4"/>
  <c r="J2612" i="4"/>
  <c r="K2612" i="4" s="1"/>
  <c r="I2613" i="4"/>
  <c r="J2613" i="4"/>
  <c r="K2613" i="4" s="1"/>
  <c r="L2613" i="4"/>
  <c r="M2613" i="4"/>
  <c r="I2614" i="4"/>
  <c r="J2614" i="4"/>
  <c r="K2614" i="4" s="1"/>
  <c r="M2614" i="4" s="1"/>
  <c r="L2614" i="4"/>
  <c r="I2615" i="4"/>
  <c r="J2615" i="4"/>
  <c r="K2615" i="4" s="1"/>
  <c r="I2616" i="4"/>
  <c r="J2616" i="4"/>
  <c r="K2616" i="4"/>
  <c r="L2616" i="4" s="1"/>
  <c r="I2617" i="4"/>
  <c r="J2617" i="4"/>
  <c r="K2617" i="4" s="1"/>
  <c r="L2617" i="4" s="1"/>
  <c r="I2618" i="4"/>
  <c r="J2618" i="4"/>
  <c r="K2618" i="4"/>
  <c r="I2619" i="4"/>
  <c r="J2619" i="4"/>
  <c r="K2619" i="4" s="1"/>
  <c r="M2619" i="4" s="1"/>
  <c r="I2620" i="4"/>
  <c r="J2620" i="4"/>
  <c r="K2620" i="4" s="1"/>
  <c r="I2621" i="4"/>
  <c r="J2621" i="4"/>
  <c r="K2621" i="4"/>
  <c r="M2621" i="4" s="1"/>
  <c r="I2622" i="4"/>
  <c r="J2622" i="4"/>
  <c r="K2622" i="4"/>
  <c r="L2622" i="4" s="1"/>
  <c r="M2622" i="4"/>
  <c r="I2623" i="4"/>
  <c r="J2623" i="4"/>
  <c r="K2623" i="4" s="1"/>
  <c r="I2624" i="4"/>
  <c r="J2624" i="4"/>
  <c r="K2624" i="4" s="1"/>
  <c r="M2624" i="4" s="1"/>
  <c r="L2624" i="4"/>
  <c r="I2625" i="4"/>
  <c r="J2625" i="4"/>
  <c r="K2625" i="4"/>
  <c r="L2625" i="4"/>
  <c r="M2625" i="4"/>
  <c r="I2626" i="4"/>
  <c r="J2626" i="4"/>
  <c r="K2626" i="4"/>
  <c r="L2626" i="4" s="1"/>
  <c r="I2627" i="4"/>
  <c r="J2627" i="4"/>
  <c r="K2627" i="4"/>
  <c r="L2627" i="4" s="1"/>
  <c r="M2627" i="4"/>
  <c r="I2628" i="4"/>
  <c r="J2628" i="4"/>
  <c r="K2628" i="4" s="1"/>
  <c r="L2628" i="4" s="1"/>
  <c r="M2628" i="4"/>
  <c r="I2629" i="4"/>
  <c r="J2629" i="4"/>
  <c r="K2629" i="4" s="1"/>
  <c r="L2629" i="4" s="1"/>
  <c r="M2629" i="4"/>
  <c r="I2630" i="4"/>
  <c r="J2630" i="4"/>
  <c r="K2630" i="4" s="1"/>
  <c r="M2630" i="4" s="1"/>
  <c r="L2630" i="4"/>
  <c r="I2631" i="4"/>
  <c r="J2631" i="4"/>
  <c r="K2631" i="4" s="1"/>
  <c r="I2632" i="4"/>
  <c r="J2632" i="4"/>
  <c r="K2632" i="4"/>
  <c r="L2632" i="4" s="1"/>
  <c r="M2632" i="4"/>
  <c r="I2633" i="4"/>
  <c r="J2633" i="4"/>
  <c r="K2633" i="4" s="1"/>
  <c r="L2633" i="4" s="1"/>
  <c r="M2633" i="4"/>
  <c r="I2634" i="4"/>
  <c r="J2634" i="4"/>
  <c r="K2634" i="4" s="1"/>
  <c r="I2635" i="4"/>
  <c r="J2635" i="4"/>
  <c r="K2635" i="4" s="1"/>
  <c r="M2635" i="4" s="1"/>
  <c r="I2636" i="4"/>
  <c r="J2636" i="4"/>
  <c r="K2636" i="4"/>
  <c r="I2637" i="4"/>
  <c r="J2637" i="4"/>
  <c r="K2637" i="4"/>
  <c r="M2637" i="4" s="1"/>
  <c r="L2637" i="4"/>
  <c r="I2638" i="4"/>
  <c r="J2638" i="4"/>
  <c r="K2638" i="4"/>
  <c r="L2638" i="4" s="1"/>
  <c r="I2639" i="4"/>
  <c r="J2639" i="4"/>
  <c r="K2639" i="4"/>
  <c r="M2639" i="4" s="1"/>
  <c r="I2640" i="4"/>
  <c r="J2640" i="4"/>
  <c r="K2640" i="4" s="1"/>
  <c r="L2640" i="4" s="1"/>
  <c r="I2641" i="4"/>
  <c r="J2641" i="4"/>
  <c r="K2641" i="4"/>
  <c r="L2641" i="4"/>
  <c r="M2641" i="4"/>
  <c r="I2642" i="4"/>
  <c r="J2642" i="4"/>
  <c r="K2642" i="4"/>
  <c r="I2643" i="4"/>
  <c r="J2643" i="4"/>
  <c r="K2643" i="4"/>
  <c r="L2643" i="4" s="1"/>
  <c r="M2643" i="4"/>
  <c r="I2644" i="4"/>
  <c r="J2644" i="4"/>
  <c r="K2644" i="4" s="1"/>
  <c r="L2644" i="4" s="1"/>
  <c r="I2645" i="4"/>
  <c r="J2645" i="4"/>
  <c r="K2645" i="4" s="1"/>
  <c r="L2645" i="4"/>
  <c r="M2645" i="4"/>
  <c r="I2646" i="4"/>
  <c r="J2646" i="4"/>
  <c r="K2646" i="4"/>
  <c r="M2646" i="4" s="1"/>
  <c r="L2646" i="4"/>
  <c r="I2647" i="4"/>
  <c r="J2647" i="4"/>
  <c r="K2647" i="4" s="1"/>
  <c r="I2648" i="4"/>
  <c r="J2648" i="4"/>
  <c r="K2648" i="4"/>
  <c r="L2648" i="4" s="1"/>
  <c r="I2649" i="4"/>
  <c r="J2649" i="4"/>
  <c r="K2649" i="4" s="1"/>
  <c r="L2649" i="4" s="1"/>
  <c r="M2649" i="4"/>
  <c r="I2650" i="4"/>
  <c r="J2650" i="4"/>
  <c r="K2650" i="4"/>
  <c r="I2651" i="4"/>
  <c r="J2651" i="4"/>
  <c r="K2651" i="4"/>
  <c r="I2652" i="4"/>
  <c r="J2652" i="4"/>
  <c r="K2652" i="4" s="1"/>
  <c r="I2653" i="4"/>
  <c r="J2653" i="4"/>
  <c r="K2653" i="4"/>
  <c r="M2653" i="4" s="1"/>
  <c r="L2653" i="4"/>
  <c r="I2654" i="4"/>
  <c r="J2654" i="4"/>
  <c r="K2654" i="4"/>
  <c r="L2654" i="4"/>
  <c r="M2654" i="4"/>
  <c r="I2655" i="4"/>
  <c r="J2655" i="4"/>
  <c r="K2655" i="4" s="1"/>
  <c r="I2656" i="4"/>
  <c r="J2656" i="4"/>
  <c r="K2656" i="4" s="1"/>
  <c r="L2656" i="4" s="1"/>
  <c r="I2657" i="4"/>
  <c r="J2657" i="4"/>
  <c r="K2657" i="4"/>
  <c r="L2657" i="4"/>
  <c r="M2657" i="4"/>
  <c r="I2658" i="4"/>
  <c r="J2658" i="4"/>
  <c r="K2658" i="4"/>
  <c r="L2658" i="4" s="1"/>
  <c r="I2659" i="4"/>
  <c r="J2659" i="4"/>
  <c r="K2659" i="4"/>
  <c r="L2659" i="4" s="1"/>
  <c r="M2659" i="4"/>
  <c r="I2660" i="4"/>
  <c r="J2660" i="4"/>
  <c r="K2660" i="4" s="1"/>
  <c r="L2660" i="4" s="1"/>
  <c r="M2660" i="4"/>
  <c r="I2661" i="4"/>
  <c r="J2661" i="4"/>
  <c r="K2661" i="4" s="1"/>
  <c r="L2661" i="4" s="1"/>
  <c r="I2662" i="4"/>
  <c r="J2662" i="4"/>
  <c r="K2662" i="4"/>
  <c r="M2662" i="4" s="1"/>
  <c r="L2662" i="4"/>
  <c r="I2663" i="4"/>
  <c r="J2663" i="4"/>
  <c r="K2663" i="4" s="1"/>
  <c r="I2664" i="4"/>
  <c r="J2664" i="4"/>
  <c r="K2664" i="4"/>
  <c r="L2664" i="4" s="1"/>
  <c r="I2665" i="4"/>
  <c r="J2665" i="4"/>
  <c r="K2665" i="4" s="1"/>
  <c r="L2665" i="4" s="1"/>
  <c r="I2666" i="4"/>
  <c r="J2666" i="4"/>
  <c r="K2666" i="4"/>
  <c r="I2667" i="4"/>
  <c r="J2667" i="4"/>
  <c r="K2667" i="4"/>
  <c r="I2668" i="4"/>
  <c r="J2668" i="4"/>
  <c r="K2668" i="4" s="1"/>
  <c r="I2669" i="4"/>
  <c r="J2669" i="4"/>
  <c r="K2669" i="4"/>
  <c r="M2669" i="4" s="1"/>
  <c r="I2670" i="4"/>
  <c r="J2670" i="4"/>
  <c r="K2670" i="4"/>
  <c r="L2670" i="4" s="1"/>
  <c r="I2671" i="4"/>
  <c r="J2671" i="4"/>
  <c r="K2671" i="4"/>
  <c r="I2672" i="4"/>
  <c r="J2672" i="4"/>
  <c r="K2672" i="4" s="1"/>
  <c r="I2673" i="4"/>
  <c r="J2673" i="4"/>
  <c r="K2673" i="4"/>
  <c r="L2673" i="4"/>
  <c r="M2673" i="4"/>
  <c r="I2674" i="4"/>
  <c r="J2674" i="4"/>
  <c r="K2674" i="4"/>
  <c r="L2674" i="4" s="1"/>
  <c r="M2674" i="4"/>
  <c r="I2675" i="4"/>
  <c r="J2675" i="4"/>
  <c r="K2675" i="4"/>
  <c r="L2675" i="4" s="1"/>
  <c r="M2675" i="4"/>
  <c r="I2676" i="4"/>
  <c r="J2676" i="4"/>
  <c r="K2676" i="4" s="1"/>
  <c r="L2676" i="4" s="1"/>
  <c r="M2676" i="4"/>
  <c r="I2677" i="4"/>
  <c r="J2677" i="4"/>
  <c r="K2677" i="4" s="1"/>
  <c r="L2677" i="4"/>
  <c r="M2677" i="4"/>
  <c r="I2678" i="4"/>
  <c r="J2678" i="4"/>
  <c r="K2678" i="4"/>
  <c r="M2678" i="4" s="1"/>
  <c r="L2678" i="4"/>
  <c r="I2679" i="4"/>
  <c r="J2679" i="4"/>
  <c r="K2679" i="4" s="1"/>
  <c r="I2680" i="4"/>
  <c r="J2680" i="4"/>
  <c r="K2680" i="4"/>
  <c r="I2681" i="4"/>
  <c r="J2681" i="4"/>
  <c r="K2681" i="4" s="1"/>
  <c r="L2681" i="4" s="1"/>
  <c r="I2682" i="4"/>
  <c r="J2682" i="4"/>
  <c r="K2682" i="4" s="1"/>
  <c r="I2683" i="4"/>
  <c r="J2683" i="4"/>
  <c r="K2683" i="4"/>
  <c r="M2683" i="4" s="1"/>
  <c r="I2684" i="4"/>
  <c r="J2684" i="4"/>
  <c r="K2684" i="4" s="1"/>
  <c r="I2685" i="4"/>
  <c r="J2685" i="4"/>
  <c r="K2685" i="4"/>
  <c r="M2685" i="4" s="1"/>
  <c r="L2685" i="4"/>
  <c r="I2686" i="4"/>
  <c r="J2686" i="4"/>
  <c r="K2686" i="4"/>
  <c r="L2686" i="4"/>
  <c r="M2686" i="4"/>
  <c r="I2687" i="4"/>
  <c r="J2687" i="4"/>
  <c r="K2687" i="4"/>
  <c r="M2687" i="4" s="1"/>
  <c r="I2688" i="4"/>
  <c r="J2688" i="4"/>
  <c r="K2688" i="4" s="1"/>
  <c r="L2688" i="4" s="1"/>
  <c r="M2688" i="4"/>
  <c r="I2689" i="4"/>
  <c r="J2689" i="4"/>
  <c r="K2689" i="4"/>
  <c r="L2689" i="4"/>
  <c r="M2689" i="4"/>
  <c r="I2690" i="4"/>
  <c r="J2690" i="4"/>
  <c r="K2690" i="4"/>
  <c r="L2690" i="4"/>
  <c r="M2690" i="4"/>
  <c r="I2691" i="4"/>
  <c r="J2691" i="4"/>
  <c r="K2691" i="4"/>
  <c r="L2691" i="4" s="1"/>
  <c r="M2691" i="4"/>
  <c r="I2692" i="4"/>
  <c r="J2692" i="4"/>
  <c r="K2692" i="4" s="1"/>
  <c r="L2692" i="4" s="1"/>
  <c r="M2692" i="4"/>
  <c r="I2693" i="4"/>
  <c r="J2693" i="4"/>
  <c r="K2693" i="4" s="1"/>
  <c r="L2693" i="4"/>
  <c r="M2693" i="4"/>
  <c r="I2694" i="4"/>
  <c r="J2694" i="4"/>
  <c r="K2694" i="4"/>
  <c r="M2694" i="4" s="1"/>
  <c r="L2694" i="4"/>
  <c r="I2695" i="4"/>
  <c r="J2695" i="4"/>
  <c r="K2695" i="4" s="1"/>
  <c r="I2696" i="4"/>
  <c r="J2696" i="4"/>
  <c r="K2696" i="4"/>
  <c r="I2697" i="4"/>
  <c r="J2697" i="4"/>
  <c r="K2697" i="4" s="1"/>
  <c r="I2698" i="4"/>
  <c r="J2698" i="4"/>
  <c r="K2698" i="4" s="1"/>
  <c r="I2699" i="4"/>
  <c r="J2699" i="4"/>
  <c r="K2699" i="4"/>
  <c r="M2699" i="4" s="1"/>
  <c r="I2700" i="4"/>
  <c r="J2700" i="4"/>
  <c r="K2700" i="4"/>
  <c r="L2700" i="4" s="1"/>
  <c r="I2701" i="4"/>
  <c r="J2701" i="4"/>
  <c r="K2701" i="4"/>
  <c r="I2702" i="4"/>
  <c r="J2702" i="4"/>
  <c r="K2702" i="4"/>
  <c r="L2702" i="4" s="1"/>
  <c r="M2702" i="4"/>
  <c r="I2703" i="4"/>
  <c r="J2703" i="4"/>
  <c r="K2703" i="4" s="1"/>
  <c r="I2704" i="4"/>
  <c r="J2704" i="4"/>
  <c r="K2704" i="4" s="1"/>
  <c r="M2704" i="4" s="1"/>
  <c r="L2704" i="4"/>
  <c r="I2705" i="4"/>
  <c r="J2705" i="4"/>
  <c r="K2705" i="4"/>
  <c r="L2705" i="4"/>
  <c r="M2705" i="4"/>
  <c r="I2706" i="4"/>
  <c r="J2706" i="4"/>
  <c r="K2706" i="4"/>
  <c r="L2706" i="4" s="1"/>
  <c r="I2707" i="4"/>
  <c r="J2707" i="4"/>
  <c r="K2707" i="4" s="1"/>
  <c r="L2707" i="4" s="1"/>
  <c r="M2707" i="4"/>
  <c r="I2708" i="4"/>
  <c r="J2708" i="4"/>
  <c r="K2708" i="4" s="1"/>
  <c r="L2708" i="4" s="1"/>
  <c r="M2708" i="4"/>
  <c r="I2709" i="4"/>
  <c r="J2709" i="4"/>
  <c r="K2709" i="4" s="1"/>
  <c r="L2709" i="4" s="1"/>
  <c r="M2709" i="4"/>
  <c r="I2710" i="4"/>
  <c r="J2710" i="4"/>
  <c r="K2710" i="4"/>
  <c r="M2710" i="4" s="1"/>
  <c r="I2711" i="4"/>
  <c r="J2711" i="4"/>
  <c r="K2711" i="4"/>
  <c r="I2712" i="4"/>
  <c r="J2712" i="4"/>
  <c r="K2712" i="4"/>
  <c r="I2713" i="4"/>
  <c r="J2713" i="4"/>
  <c r="K2713" i="4" s="1"/>
  <c r="I2714" i="4"/>
  <c r="J2714" i="4"/>
  <c r="K2714" i="4" s="1"/>
  <c r="I2715" i="4"/>
  <c r="J2715" i="4"/>
  <c r="K2715" i="4" s="1"/>
  <c r="I2716" i="4"/>
  <c r="J2716" i="4"/>
  <c r="K2716" i="4"/>
  <c r="I2717" i="4"/>
  <c r="J2717" i="4"/>
  <c r="K2717" i="4"/>
  <c r="L2717" i="4" s="1"/>
  <c r="M2717" i="4"/>
  <c r="I2718" i="4"/>
  <c r="J2718" i="4"/>
  <c r="K2718" i="4"/>
  <c r="L2718" i="4" s="1"/>
  <c r="I2719" i="4"/>
  <c r="J2719" i="4"/>
  <c r="K2719" i="4" s="1"/>
  <c r="M2719" i="4" s="1"/>
  <c r="I2720" i="4"/>
  <c r="J2720" i="4"/>
  <c r="K2720" i="4" s="1"/>
  <c r="L2720" i="4"/>
  <c r="M2720" i="4"/>
  <c r="I2721" i="4"/>
  <c r="J2721" i="4"/>
  <c r="K2721" i="4"/>
  <c r="L2721" i="4"/>
  <c r="M2721" i="4"/>
  <c r="I2722" i="4"/>
  <c r="J2722" i="4"/>
  <c r="K2722" i="4"/>
  <c r="L2722" i="4" s="1"/>
  <c r="I2723" i="4"/>
  <c r="J2723" i="4"/>
  <c r="K2723" i="4"/>
  <c r="I2724" i="4"/>
  <c r="J2724" i="4"/>
  <c r="K2724" i="4" s="1"/>
  <c r="I2725" i="4"/>
  <c r="J2725" i="4"/>
  <c r="K2725" i="4" s="1"/>
  <c r="L2725" i="4" s="1"/>
  <c r="I2726" i="4"/>
  <c r="J2726" i="4"/>
  <c r="K2726" i="4"/>
  <c r="M2726" i="4" s="1"/>
  <c r="I2727" i="4"/>
  <c r="J2727" i="4"/>
  <c r="K2727" i="4"/>
  <c r="I2728" i="4"/>
  <c r="J2728" i="4"/>
  <c r="K2728" i="4"/>
  <c r="I2729" i="4"/>
  <c r="J2729" i="4"/>
  <c r="K2729" i="4" s="1"/>
  <c r="L2729" i="4" s="1"/>
  <c r="I2730" i="4"/>
  <c r="J2730" i="4"/>
  <c r="K2730" i="4"/>
  <c r="M2730" i="4" s="1"/>
  <c r="I2731" i="4"/>
  <c r="J2731" i="4"/>
  <c r="K2731" i="4"/>
  <c r="M2731" i="4" s="1"/>
  <c r="L2731" i="4"/>
  <c r="I2732" i="4"/>
  <c r="J2732" i="4"/>
  <c r="K2732" i="4"/>
  <c r="I2733" i="4"/>
  <c r="J2733" i="4"/>
  <c r="K2733" i="4"/>
  <c r="L2733" i="4" s="1"/>
  <c r="M2733" i="4"/>
  <c r="I2734" i="4"/>
  <c r="J2734" i="4"/>
  <c r="K2734" i="4" s="1"/>
  <c r="I2735" i="4"/>
  <c r="J2735" i="4"/>
  <c r="K2735" i="4" s="1"/>
  <c r="M2735" i="4" s="1"/>
  <c r="I2736" i="4"/>
  <c r="J2736" i="4"/>
  <c r="K2736" i="4" s="1"/>
  <c r="L2736" i="4"/>
  <c r="M2736" i="4"/>
  <c r="I2737" i="4"/>
  <c r="J2737" i="4"/>
  <c r="K2737" i="4"/>
  <c r="L2737" i="4" s="1"/>
  <c r="I2738" i="4"/>
  <c r="J2738" i="4"/>
  <c r="K2738" i="4"/>
  <c r="L2738" i="4"/>
  <c r="M2738" i="4"/>
  <c r="I2739" i="4"/>
  <c r="J2739" i="4"/>
  <c r="K2739" i="4" s="1"/>
  <c r="I2740" i="4"/>
  <c r="J2740" i="4"/>
  <c r="K2740" i="4" s="1"/>
  <c r="L2740" i="4" s="1"/>
  <c r="I2741" i="4"/>
  <c r="J2741" i="4"/>
  <c r="K2741" i="4" s="1"/>
  <c r="L2741" i="4"/>
  <c r="M2741" i="4"/>
  <c r="I2742" i="4"/>
  <c r="J2742" i="4"/>
  <c r="K2742" i="4"/>
  <c r="M2742" i="4" s="1"/>
  <c r="L2742" i="4"/>
  <c r="I2743" i="4"/>
  <c r="J2743" i="4"/>
  <c r="K2743" i="4"/>
  <c r="I2744" i="4"/>
  <c r="J2744" i="4"/>
  <c r="K2744" i="4" s="1"/>
  <c r="I2745" i="4"/>
  <c r="J2745" i="4"/>
  <c r="K2745" i="4" s="1"/>
  <c r="L2745" i="4"/>
  <c r="M2745" i="4"/>
  <c r="I2746" i="4"/>
  <c r="J2746" i="4"/>
  <c r="K2746" i="4"/>
  <c r="M2746" i="4" s="1"/>
  <c r="L2746" i="4"/>
  <c r="I2747" i="4"/>
  <c r="J2747" i="4"/>
  <c r="K2747" i="4"/>
  <c r="I2748" i="4"/>
  <c r="J2748" i="4"/>
  <c r="K2748" i="4" s="1"/>
  <c r="I2749" i="4"/>
  <c r="J2749" i="4"/>
  <c r="K2749" i="4"/>
  <c r="L2749" i="4" s="1"/>
  <c r="I2750" i="4"/>
  <c r="J2750" i="4"/>
  <c r="K2750" i="4"/>
  <c r="L2750" i="4" s="1"/>
  <c r="I2751" i="4"/>
  <c r="J2751" i="4"/>
  <c r="K2751" i="4"/>
  <c r="M2751" i="4" s="1"/>
  <c r="L2751" i="4"/>
  <c r="I2752" i="4"/>
  <c r="J2752" i="4"/>
  <c r="K2752" i="4" s="1"/>
  <c r="L2752" i="4"/>
  <c r="M2752" i="4"/>
  <c r="I2753" i="4"/>
  <c r="J2753" i="4"/>
  <c r="K2753" i="4"/>
  <c r="L2753" i="4" s="1"/>
  <c r="M2753" i="4"/>
  <c r="I2754" i="4"/>
  <c r="J2754" i="4"/>
  <c r="K2754" i="4"/>
  <c r="M2754" i="4" s="1"/>
  <c r="I2755" i="4"/>
  <c r="J2755" i="4"/>
  <c r="K2755" i="4" s="1"/>
  <c r="I2756" i="4"/>
  <c r="J2756" i="4"/>
  <c r="K2756" i="4" s="1"/>
  <c r="L2756" i="4"/>
  <c r="M2756" i="4"/>
  <c r="I2757" i="4"/>
  <c r="J2757" i="4"/>
  <c r="K2757" i="4" s="1"/>
  <c r="L2757" i="4"/>
  <c r="M2757" i="4"/>
  <c r="I2758" i="4"/>
  <c r="J2758" i="4"/>
  <c r="K2758" i="4" s="1"/>
  <c r="I2759" i="4"/>
  <c r="J2759" i="4"/>
  <c r="K2759" i="4" s="1"/>
  <c r="I2760" i="4"/>
  <c r="J2760" i="4"/>
  <c r="K2760" i="4"/>
  <c r="L2760" i="4" s="1"/>
  <c r="I2761" i="4"/>
  <c r="J2761" i="4"/>
  <c r="K2761" i="4"/>
  <c r="I2762" i="4"/>
  <c r="J2762" i="4"/>
  <c r="K2762" i="4" s="1"/>
  <c r="I2763" i="4"/>
  <c r="J2763" i="4"/>
  <c r="K2763" i="4" s="1"/>
  <c r="I2764" i="4"/>
  <c r="J2764" i="4"/>
  <c r="K2764" i="4" s="1"/>
  <c r="I2765" i="4"/>
  <c r="J2765" i="4"/>
  <c r="K2765" i="4"/>
  <c r="L2765" i="4"/>
  <c r="M2765" i="4"/>
  <c r="I2766" i="4"/>
  <c r="J2766" i="4"/>
  <c r="K2766" i="4"/>
  <c r="I2767" i="4"/>
  <c r="J2767" i="4"/>
  <c r="K2767" i="4"/>
  <c r="L2767" i="4" s="1"/>
  <c r="I2768" i="4"/>
  <c r="J2768" i="4"/>
  <c r="K2768" i="4" s="1"/>
  <c r="M2768" i="4" s="1"/>
  <c r="L2768" i="4"/>
  <c r="I2769" i="4"/>
  <c r="J2769" i="4"/>
  <c r="K2769" i="4"/>
  <c r="L2769" i="4"/>
  <c r="M2769" i="4"/>
  <c r="I2770" i="4"/>
  <c r="J2770" i="4"/>
  <c r="K2770" i="4"/>
  <c r="L2770" i="4" s="1"/>
  <c r="I2771" i="4"/>
  <c r="J2771" i="4"/>
  <c r="K2771" i="4" s="1"/>
  <c r="L2771" i="4" s="1"/>
  <c r="M2771" i="4"/>
  <c r="I2772" i="4"/>
  <c r="J2772" i="4"/>
  <c r="K2772" i="4" s="1"/>
  <c r="L2772" i="4"/>
  <c r="M2772" i="4"/>
  <c r="I2773" i="4"/>
  <c r="J2773" i="4"/>
  <c r="K2773" i="4"/>
  <c r="I2774" i="4"/>
  <c r="J2774" i="4"/>
  <c r="K2774" i="4"/>
  <c r="M2774" i="4" s="1"/>
  <c r="I2775" i="4"/>
  <c r="J2775" i="4"/>
  <c r="K2775" i="4"/>
  <c r="L2775" i="4" s="1"/>
  <c r="I2776" i="4"/>
  <c r="J2776" i="4"/>
  <c r="K2776" i="4" s="1"/>
  <c r="I2777" i="4"/>
  <c r="J2777" i="4"/>
  <c r="K2777" i="4" s="1"/>
  <c r="I2778" i="4"/>
  <c r="J2778" i="4"/>
  <c r="K2778" i="4"/>
  <c r="M2778" i="4" s="1"/>
  <c r="I2779" i="4"/>
  <c r="J2779" i="4"/>
  <c r="K2779" i="4" s="1"/>
  <c r="L2779" i="4" s="1"/>
  <c r="I2780" i="4"/>
  <c r="J2780" i="4"/>
  <c r="K2780" i="4"/>
  <c r="I2781" i="4"/>
  <c r="J2781" i="4"/>
  <c r="K2781" i="4"/>
  <c r="L2781" i="4" s="1"/>
  <c r="I2782" i="4"/>
  <c r="J2782" i="4"/>
  <c r="K2782" i="4"/>
  <c r="L2782" i="4" s="1"/>
  <c r="M2782" i="4"/>
  <c r="I2783" i="4"/>
  <c r="J2783" i="4"/>
  <c r="K2783" i="4"/>
  <c r="L2783" i="4"/>
  <c r="M2783" i="4"/>
  <c r="I2784" i="4"/>
  <c r="J2784" i="4"/>
  <c r="K2784" i="4" s="1"/>
  <c r="L2784" i="4" s="1"/>
  <c r="I2785" i="4"/>
  <c r="J2785" i="4"/>
  <c r="K2785" i="4"/>
  <c r="L2785" i="4"/>
  <c r="M2785" i="4"/>
  <c r="I2786" i="4"/>
  <c r="J2786" i="4"/>
  <c r="K2786" i="4"/>
  <c r="I2787" i="4"/>
  <c r="J2787" i="4"/>
  <c r="K2787" i="4" s="1"/>
  <c r="I2788" i="4"/>
  <c r="J2788" i="4"/>
  <c r="K2788" i="4" s="1"/>
  <c r="L2788" i="4" s="1"/>
  <c r="I2789" i="4"/>
  <c r="J2789" i="4"/>
  <c r="K2789" i="4"/>
  <c r="L2789" i="4" s="1"/>
  <c r="I2790" i="4"/>
  <c r="J2790" i="4"/>
  <c r="K2790" i="4"/>
  <c r="M2790" i="4" s="1"/>
  <c r="L2790" i="4"/>
  <c r="I2791" i="4"/>
  <c r="J2791" i="4"/>
  <c r="K2791" i="4"/>
  <c r="L2791" i="4" s="1"/>
  <c r="I2792" i="4"/>
  <c r="J2792" i="4"/>
  <c r="K2792" i="4"/>
  <c r="L2792" i="4" s="1"/>
  <c r="M2792" i="4"/>
  <c r="I2793" i="4"/>
  <c r="J2793" i="4"/>
  <c r="K2793" i="4"/>
  <c r="M2793" i="4" s="1"/>
  <c r="L2793" i="4"/>
  <c r="I2794" i="4"/>
  <c r="J2794" i="4"/>
  <c r="K2794" i="4" s="1"/>
  <c r="I2795" i="4"/>
  <c r="J2795" i="4"/>
  <c r="K2795" i="4"/>
  <c r="L2795" i="4" s="1"/>
  <c r="I2796" i="4"/>
  <c r="J2796" i="4"/>
  <c r="K2796" i="4"/>
  <c r="L2796" i="4" s="1"/>
  <c r="M2796" i="4"/>
  <c r="I2797" i="4"/>
  <c r="J2797" i="4"/>
  <c r="K2797" i="4"/>
  <c r="L2797" i="4"/>
  <c r="M2797" i="4"/>
  <c r="I2798" i="4"/>
  <c r="J2798" i="4"/>
  <c r="K2798" i="4" s="1"/>
  <c r="I2799" i="4"/>
  <c r="J2799" i="4"/>
  <c r="K2799" i="4"/>
  <c r="M2799" i="4" s="1"/>
  <c r="I2800" i="4"/>
  <c r="J2800" i="4"/>
  <c r="K2800" i="4" s="1"/>
  <c r="I2801" i="4"/>
  <c r="J2801" i="4"/>
  <c r="K2801" i="4"/>
  <c r="L2801" i="4"/>
  <c r="M2801" i="4"/>
  <c r="I2802" i="4"/>
  <c r="J2802" i="4"/>
  <c r="K2802" i="4"/>
  <c r="L2802" i="4" s="1"/>
  <c r="M2802" i="4"/>
  <c r="I2803" i="4"/>
  <c r="J2803" i="4"/>
  <c r="K2803" i="4"/>
  <c r="L2803" i="4" s="1"/>
  <c r="M2803" i="4"/>
  <c r="I2804" i="4"/>
  <c r="J2804" i="4"/>
  <c r="K2804" i="4"/>
  <c r="I2805" i="4"/>
  <c r="J2805" i="4"/>
  <c r="K2805" i="4"/>
  <c r="L2805" i="4" s="1"/>
  <c r="I2806" i="4"/>
  <c r="J2806" i="4"/>
  <c r="K2806" i="4"/>
  <c r="L2806" i="4" s="1"/>
  <c r="I2807" i="4"/>
  <c r="J2807" i="4"/>
  <c r="K2807" i="4"/>
  <c r="L2807" i="4"/>
  <c r="M2807" i="4"/>
  <c r="I2808" i="4"/>
  <c r="J2808" i="4"/>
  <c r="K2808" i="4" s="1"/>
  <c r="I2809" i="4"/>
  <c r="J2809" i="4"/>
  <c r="K2809" i="4"/>
  <c r="M2809" i="4" s="1"/>
  <c r="L2809" i="4"/>
  <c r="I2810" i="4"/>
  <c r="J2810" i="4"/>
  <c r="K2810" i="4" s="1"/>
  <c r="L2810" i="4" s="1"/>
  <c r="M2810" i="4"/>
  <c r="I2811" i="4"/>
  <c r="J2811" i="4"/>
  <c r="K2811" i="4"/>
  <c r="I2812" i="4"/>
  <c r="J2812" i="4"/>
  <c r="K2812" i="4" s="1"/>
  <c r="L2812" i="4" s="1"/>
  <c r="M2812" i="4"/>
  <c r="I2813" i="4"/>
  <c r="J2813" i="4"/>
  <c r="K2813" i="4"/>
  <c r="I2814" i="4"/>
  <c r="J2814" i="4"/>
  <c r="K2814" i="4" s="1"/>
  <c r="M2814" i="4" s="1"/>
  <c r="L2814" i="4"/>
  <c r="I2815" i="4"/>
  <c r="J2815" i="4"/>
  <c r="K2815" i="4"/>
  <c r="L2815" i="4" s="1"/>
  <c r="M2815" i="4"/>
  <c r="I2816" i="4"/>
  <c r="J2816" i="4"/>
  <c r="K2816" i="4"/>
  <c r="M2816" i="4" s="1"/>
  <c r="L2816" i="4"/>
  <c r="I2817" i="4"/>
  <c r="J2817" i="4"/>
  <c r="K2817" i="4" s="1"/>
  <c r="L2817" i="4" s="1"/>
  <c r="M2817" i="4"/>
  <c r="I2818" i="4"/>
  <c r="J2818" i="4"/>
  <c r="K2818" i="4" s="1"/>
  <c r="I2819" i="4"/>
  <c r="J2819" i="4"/>
  <c r="K2819" i="4" s="1"/>
  <c r="L2819" i="4"/>
  <c r="M2819" i="4"/>
  <c r="I2820" i="4"/>
  <c r="J2820" i="4"/>
  <c r="K2820" i="4"/>
  <c r="I2821" i="4"/>
  <c r="J2821" i="4"/>
  <c r="K2821" i="4"/>
  <c r="L2821" i="4" s="1"/>
  <c r="I2822" i="4"/>
  <c r="J2822" i="4"/>
  <c r="K2822" i="4"/>
  <c r="L2822" i="4" s="1"/>
  <c r="M2822" i="4"/>
  <c r="I2823" i="4"/>
  <c r="J2823" i="4"/>
  <c r="K2823" i="4"/>
  <c r="L2823" i="4"/>
  <c r="M2823" i="4"/>
  <c r="I2824" i="4"/>
  <c r="J2824" i="4"/>
  <c r="K2824" i="4" s="1"/>
  <c r="I2825" i="4"/>
  <c r="J2825" i="4"/>
  <c r="K2825" i="4"/>
  <c r="M2825" i="4" s="1"/>
  <c r="I2826" i="4"/>
  <c r="J2826" i="4"/>
  <c r="K2826" i="4" s="1"/>
  <c r="L2826" i="4" s="1"/>
  <c r="I2827" i="4"/>
  <c r="J2827" i="4"/>
  <c r="K2827" i="4"/>
  <c r="I2828" i="4"/>
  <c r="J2828" i="4"/>
  <c r="K2828" i="4" s="1"/>
  <c r="I2829" i="4"/>
  <c r="J2829" i="4"/>
  <c r="K2829" i="4"/>
  <c r="I2830" i="4"/>
  <c r="J2830" i="4"/>
  <c r="K2830" i="4" s="1"/>
  <c r="M2830" i="4" s="1"/>
  <c r="I2831" i="4"/>
  <c r="J2831" i="4"/>
  <c r="K2831" i="4"/>
  <c r="L2831" i="4" s="1"/>
  <c r="M2831" i="4"/>
  <c r="I2832" i="4"/>
  <c r="J2832" i="4"/>
  <c r="K2832" i="4"/>
  <c r="M2832" i="4" s="1"/>
  <c r="L2832" i="4"/>
  <c r="I2833" i="4"/>
  <c r="J2833" i="4"/>
  <c r="K2833" i="4" s="1"/>
  <c r="L2833" i="4" s="1"/>
  <c r="M2833" i="4"/>
  <c r="I2834" i="4"/>
  <c r="J2834" i="4"/>
  <c r="K2834" i="4" s="1"/>
  <c r="I2835" i="4"/>
  <c r="J2835" i="4"/>
  <c r="K2835" i="4" s="1"/>
  <c r="L2835" i="4" s="1"/>
  <c r="I2836" i="4"/>
  <c r="J2836" i="4"/>
  <c r="K2836" i="4"/>
  <c r="I2837" i="4"/>
  <c r="J2837" i="4"/>
  <c r="K2837" i="4"/>
  <c r="L2837" i="4" s="1"/>
  <c r="I2838" i="4"/>
  <c r="J2838" i="4"/>
  <c r="K2838" i="4"/>
  <c r="L2838" i="4" s="1"/>
  <c r="M2838" i="4"/>
  <c r="I2839" i="4"/>
  <c r="J2839" i="4"/>
  <c r="K2839" i="4"/>
  <c r="L2839" i="4"/>
  <c r="M2839" i="4"/>
  <c r="I2840" i="4"/>
  <c r="J2840" i="4"/>
  <c r="K2840" i="4" s="1"/>
  <c r="I2841" i="4"/>
  <c r="J2841" i="4"/>
  <c r="K2841" i="4"/>
  <c r="M2841" i="4" s="1"/>
  <c r="I2842" i="4"/>
  <c r="J2842" i="4"/>
  <c r="K2842" i="4" s="1"/>
  <c r="I2843" i="4"/>
  <c r="J2843" i="4"/>
  <c r="K2843" i="4"/>
  <c r="I2844" i="4"/>
  <c r="J2844" i="4"/>
  <c r="K2844" i="4" s="1"/>
  <c r="L2844" i="4" s="1"/>
  <c r="I2845" i="4"/>
  <c r="J2845" i="4"/>
  <c r="K2845" i="4" s="1"/>
  <c r="I2846" i="4"/>
  <c r="J2846" i="4"/>
  <c r="K2846" i="4" s="1"/>
  <c r="M2846" i="4" s="1"/>
  <c r="I2847" i="4"/>
  <c r="J2847" i="4"/>
  <c r="K2847" i="4"/>
  <c r="L2847" i="4" s="1"/>
  <c r="M2847" i="4"/>
  <c r="I2848" i="4"/>
  <c r="J2848" i="4"/>
  <c r="K2848" i="4"/>
  <c r="M2848" i="4" s="1"/>
  <c r="L2848" i="4"/>
  <c r="I2849" i="4"/>
  <c r="J2849" i="4"/>
  <c r="K2849" i="4" s="1"/>
  <c r="L2849" i="4" s="1"/>
  <c r="I2850" i="4"/>
  <c r="J2850" i="4"/>
  <c r="K2850" i="4" s="1"/>
  <c r="I2851" i="4"/>
  <c r="J2851" i="4"/>
  <c r="K2851" i="4" s="1"/>
  <c r="L2851" i="4" s="1"/>
  <c r="I2852" i="4"/>
  <c r="J2852" i="4"/>
  <c r="K2852" i="4"/>
  <c r="I2853" i="4"/>
  <c r="J2853" i="4"/>
  <c r="K2853" i="4"/>
  <c r="L2853" i="4" s="1"/>
  <c r="I2854" i="4"/>
  <c r="J2854" i="4"/>
  <c r="K2854" i="4" s="1"/>
  <c r="I2855" i="4"/>
  <c r="J2855" i="4"/>
  <c r="K2855" i="4"/>
  <c r="L2855" i="4"/>
  <c r="M2855" i="4"/>
  <c r="I2856" i="4"/>
  <c r="J2856" i="4"/>
  <c r="K2856" i="4" s="1"/>
  <c r="I2857" i="4"/>
  <c r="J2857" i="4"/>
  <c r="K2857" i="4"/>
  <c r="M2857" i="4" s="1"/>
  <c r="L2857" i="4"/>
  <c r="I2858" i="4"/>
  <c r="J2858" i="4"/>
  <c r="K2858" i="4" s="1"/>
  <c r="L2858" i="4" s="1"/>
  <c r="I2859" i="4"/>
  <c r="J2859" i="4"/>
  <c r="K2859" i="4"/>
  <c r="I2860" i="4"/>
  <c r="J2860" i="4"/>
  <c r="K2860" i="4" s="1"/>
  <c r="M2860" i="4" s="1"/>
  <c r="L2860" i="4"/>
  <c r="I2861" i="4"/>
  <c r="J2861" i="4"/>
  <c r="K2861" i="4" s="1"/>
  <c r="I2862" i="4"/>
  <c r="J2862" i="4"/>
  <c r="K2862" i="4" s="1"/>
  <c r="M2862" i="4" s="1"/>
  <c r="L2862" i="4"/>
  <c r="I2863" i="4"/>
  <c r="J2863" i="4"/>
  <c r="K2863" i="4"/>
  <c r="L2863" i="4" s="1"/>
  <c r="M2863" i="4"/>
  <c r="I2864" i="4"/>
  <c r="J2864" i="4"/>
  <c r="K2864" i="4"/>
  <c r="M2864" i="4" s="1"/>
  <c r="L2864" i="4"/>
  <c r="I2865" i="4"/>
  <c r="J2865" i="4"/>
  <c r="K2865" i="4" s="1"/>
  <c r="L2865" i="4" s="1"/>
  <c r="M2865" i="4"/>
  <c r="I2866" i="4"/>
  <c r="J2866" i="4"/>
  <c r="K2866" i="4" s="1"/>
  <c r="I2867" i="4"/>
  <c r="J2867" i="4"/>
  <c r="K2867" i="4" s="1"/>
  <c r="L2867" i="4"/>
  <c r="M2867" i="4"/>
  <c r="I2868" i="4"/>
  <c r="J2868" i="4"/>
  <c r="K2868" i="4"/>
  <c r="I2869" i="4"/>
  <c r="J2869" i="4"/>
  <c r="K2869" i="4"/>
  <c r="L2869" i="4" s="1"/>
  <c r="I2870" i="4"/>
  <c r="J2870" i="4"/>
  <c r="K2870" i="4" s="1"/>
  <c r="I2871" i="4"/>
  <c r="J2871" i="4"/>
  <c r="K2871" i="4"/>
  <c r="L2871" i="4"/>
  <c r="M2871" i="4"/>
  <c r="I2872" i="4"/>
  <c r="J2872" i="4"/>
  <c r="K2872" i="4" s="1"/>
  <c r="I2873" i="4"/>
  <c r="J2873" i="4"/>
  <c r="K2873" i="4"/>
  <c r="M2873" i="4" s="1"/>
  <c r="L2873" i="4"/>
  <c r="I2874" i="4"/>
  <c r="J2874" i="4"/>
  <c r="K2874" i="4" s="1"/>
  <c r="L2874" i="4" s="1"/>
  <c r="M2874" i="4"/>
  <c r="I2875" i="4"/>
  <c r="J2875" i="4"/>
  <c r="K2875" i="4"/>
  <c r="I2876" i="4"/>
  <c r="J2876" i="4"/>
  <c r="K2876" i="4" s="1"/>
  <c r="L2876" i="4"/>
  <c r="M2876" i="4"/>
  <c r="I2877" i="4"/>
  <c r="J2877" i="4"/>
  <c r="K2877" i="4" s="1"/>
  <c r="I2878" i="4"/>
  <c r="J2878" i="4"/>
  <c r="K2878" i="4" s="1"/>
  <c r="M2878" i="4" s="1"/>
  <c r="L2878" i="4"/>
  <c r="I2879" i="4"/>
  <c r="J2879" i="4"/>
  <c r="K2879" i="4"/>
  <c r="L2879" i="4" s="1"/>
  <c r="M2879" i="4"/>
  <c r="I2880" i="4"/>
  <c r="J2880" i="4"/>
  <c r="K2880" i="4"/>
  <c r="M2880" i="4" s="1"/>
  <c r="L2880" i="4"/>
  <c r="I2881" i="4"/>
  <c r="J2881" i="4"/>
  <c r="K2881" i="4" s="1"/>
  <c r="L2881" i="4" s="1"/>
  <c r="M2881" i="4"/>
  <c r="I2882" i="4"/>
  <c r="J2882" i="4"/>
  <c r="K2882" i="4" s="1"/>
  <c r="I2883" i="4"/>
  <c r="J2883" i="4"/>
  <c r="K2883" i="4" s="1"/>
  <c r="L2883" i="4"/>
  <c r="M2883" i="4"/>
  <c r="I2884" i="4"/>
  <c r="J2884" i="4"/>
  <c r="K2884" i="4"/>
  <c r="I2885" i="4"/>
  <c r="J2885" i="4"/>
  <c r="K2885" i="4"/>
  <c r="L2885" i="4" s="1"/>
  <c r="I2886" i="4"/>
  <c r="J2886" i="4"/>
  <c r="K2886" i="4"/>
  <c r="L2886" i="4" s="1"/>
  <c r="M2886" i="4"/>
  <c r="I2887" i="4"/>
  <c r="J2887" i="4"/>
  <c r="K2887" i="4"/>
  <c r="L2887" i="4"/>
  <c r="M2887" i="4"/>
  <c r="I2888" i="4"/>
  <c r="J2888" i="4"/>
  <c r="K2888" i="4" s="1"/>
  <c r="I2889" i="4"/>
  <c r="J2889" i="4"/>
  <c r="K2889" i="4"/>
  <c r="M2889" i="4" s="1"/>
  <c r="L2889" i="4"/>
  <c r="I2890" i="4"/>
  <c r="J2890" i="4"/>
  <c r="K2890" i="4" s="1"/>
  <c r="L2890" i="4" s="1"/>
  <c r="I2891" i="4"/>
  <c r="J2891" i="4"/>
  <c r="K2891" i="4"/>
  <c r="I2892" i="4"/>
  <c r="J2892" i="4"/>
  <c r="K2892" i="4" s="1"/>
  <c r="L2892" i="4" s="1"/>
  <c r="I2893" i="4"/>
  <c r="J2893" i="4"/>
  <c r="K2893" i="4"/>
  <c r="I2894" i="4"/>
  <c r="J2894" i="4"/>
  <c r="K2894" i="4" s="1"/>
  <c r="M2894" i="4" s="1"/>
  <c r="L2894" i="4"/>
  <c r="I2895" i="4"/>
  <c r="J2895" i="4"/>
  <c r="K2895" i="4"/>
  <c r="L2895" i="4" s="1"/>
  <c r="M2895" i="4"/>
  <c r="I2896" i="4"/>
  <c r="J2896" i="4"/>
  <c r="K2896" i="4"/>
  <c r="M2896" i="4" s="1"/>
  <c r="I2897" i="4"/>
  <c r="J2897" i="4"/>
  <c r="K2897" i="4" s="1"/>
  <c r="L2897" i="4" s="1"/>
  <c r="I2898" i="4"/>
  <c r="J2898" i="4"/>
  <c r="K2898" i="4" s="1"/>
  <c r="I2899" i="4"/>
  <c r="J2899" i="4"/>
  <c r="K2899" i="4" s="1"/>
  <c r="M2899" i="4" s="1"/>
  <c r="L2899" i="4"/>
  <c r="I2900" i="4"/>
  <c r="J2900" i="4"/>
  <c r="K2900" i="4"/>
  <c r="I2901" i="4"/>
  <c r="J2901" i="4"/>
  <c r="K2901" i="4"/>
  <c r="L2901" i="4" s="1"/>
  <c r="I2902" i="4"/>
  <c r="J2902" i="4"/>
  <c r="K2902" i="4"/>
  <c r="L2902" i="4" s="1"/>
  <c r="I2903" i="4"/>
  <c r="J2903" i="4"/>
  <c r="K2903" i="4"/>
  <c r="L2903" i="4"/>
  <c r="M2903" i="4"/>
  <c r="I2904" i="4"/>
  <c r="J2904" i="4"/>
  <c r="K2904" i="4" s="1"/>
  <c r="I2905" i="4"/>
  <c r="J2905" i="4"/>
  <c r="K2905" i="4"/>
  <c r="M2905" i="4" s="1"/>
  <c r="L2905" i="4"/>
  <c r="I2906" i="4"/>
  <c r="J2906" i="4"/>
  <c r="K2906" i="4" s="1"/>
  <c r="L2906" i="4" s="1"/>
  <c r="I2907" i="4"/>
  <c r="J2907" i="4"/>
  <c r="K2907" i="4"/>
  <c r="I2908" i="4"/>
  <c r="J2908" i="4"/>
  <c r="K2908" i="4" s="1"/>
  <c r="L2908" i="4"/>
  <c r="M2908" i="4"/>
  <c r="I2909" i="4"/>
  <c r="J2909" i="4"/>
  <c r="K2909" i="4" s="1"/>
  <c r="I2910" i="4"/>
  <c r="J2910" i="4"/>
  <c r="K2910" i="4" s="1"/>
  <c r="M2910" i="4" s="1"/>
  <c r="L2910" i="4"/>
  <c r="I2911" i="4"/>
  <c r="J2911" i="4"/>
  <c r="K2911" i="4"/>
  <c r="L2911" i="4" s="1"/>
  <c r="M2911" i="4"/>
  <c r="I2912" i="4"/>
  <c r="J2912" i="4"/>
  <c r="K2912" i="4"/>
  <c r="M2912" i="4" s="1"/>
  <c r="I2913" i="4"/>
  <c r="J2913" i="4"/>
  <c r="K2913" i="4" s="1"/>
  <c r="I2914" i="4"/>
  <c r="J2914" i="4"/>
  <c r="K2914" i="4" s="1"/>
  <c r="I2915" i="4"/>
  <c r="J2915" i="4"/>
  <c r="K2915" i="4" s="1"/>
  <c r="L2915" i="4"/>
  <c r="M2915" i="4"/>
  <c r="I2916" i="4"/>
  <c r="J2916" i="4"/>
  <c r="K2916" i="4"/>
  <c r="I2917" i="4"/>
  <c r="J2917" i="4"/>
  <c r="K2917" i="4"/>
  <c r="L2917" i="4" s="1"/>
  <c r="I2918" i="4"/>
  <c r="J2918" i="4"/>
  <c r="K2918" i="4"/>
  <c r="I2919" i="4"/>
  <c r="J2919" i="4"/>
  <c r="K2919" i="4"/>
  <c r="L2919" i="4"/>
  <c r="M2919" i="4"/>
  <c r="I2920" i="4"/>
  <c r="J2920" i="4"/>
  <c r="K2920" i="4" s="1"/>
  <c r="I2921" i="4"/>
  <c r="J2921" i="4"/>
  <c r="K2921" i="4"/>
  <c r="M2921" i="4" s="1"/>
  <c r="L2921" i="4"/>
  <c r="I2922" i="4"/>
  <c r="J2922" i="4"/>
  <c r="K2922" i="4" s="1"/>
  <c r="L2922" i="4" s="1"/>
  <c r="M2922" i="4"/>
  <c r="I2923" i="4"/>
  <c r="J2923" i="4"/>
  <c r="K2923" i="4"/>
  <c r="I2924" i="4"/>
  <c r="J2924" i="4"/>
  <c r="K2924" i="4" s="1"/>
  <c r="L2924" i="4"/>
  <c r="M2924" i="4"/>
  <c r="I2925" i="4"/>
  <c r="J2925" i="4"/>
  <c r="K2925" i="4" s="1"/>
  <c r="I2926" i="4"/>
  <c r="J2926" i="4"/>
  <c r="K2926" i="4" s="1"/>
  <c r="M2926" i="4" s="1"/>
  <c r="L2926" i="4"/>
  <c r="I2927" i="4"/>
  <c r="J2927" i="4"/>
  <c r="K2927" i="4"/>
  <c r="L2927" i="4" s="1"/>
  <c r="M2927" i="4"/>
  <c r="I2928" i="4"/>
  <c r="J2928" i="4"/>
  <c r="K2928" i="4"/>
  <c r="M2928" i="4" s="1"/>
  <c r="L2928" i="4"/>
  <c r="I2929" i="4"/>
  <c r="J2929" i="4"/>
  <c r="K2929" i="4" s="1"/>
  <c r="L2929" i="4" s="1"/>
  <c r="I2930" i="4"/>
  <c r="J2930" i="4"/>
  <c r="K2930" i="4" s="1"/>
  <c r="I2931" i="4"/>
  <c r="J2931" i="4"/>
  <c r="K2931" i="4" s="1"/>
  <c r="L2931" i="4"/>
  <c r="M2931" i="4"/>
  <c r="I2932" i="4"/>
  <c r="J2932" i="4"/>
  <c r="K2932" i="4"/>
  <c r="I2933" i="4"/>
  <c r="J2933" i="4"/>
  <c r="K2933" i="4"/>
  <c r="L2933" i="4" s="1"/>
  <c r="I2934" i="4"/>
  <c r="J2934" i="4"/>
  <c r="K2934" i="4"/>
  <c r="L2934" i="4" s="1"/>
  <c r="I2935" i="4"/>
  <c r="J2935" i="4"/>
  <c r="K2935" i="4"/>
  <c r="L2935" i="4"/>
  <c r="M2935" i="4"/>
  <c r="I2936" i="4"/>
  <c r="J2936" i="4"/>
  <c r="K2936" i="4" s="1"/>
  <c r="I2937" i="4"/>
  <c r="J2937" i="4"/>
  <c r="K2937" i="4"/>
  <c r="M2937" i="4" s="1"/>
  <c r="L2937" i="4"/>
  <c r="I2938" i="4"/>
  <c r="J2938" i="4"/>
  <c r="K2938" i="4" s="1"/>
  <c r="L2938" i="4" s="1"/>
  <c r="M2938" i="4"/>
  <c r="I2939" i="4"/>
  <c r="J2939" i="4"/>
  <c r="K2939" i="4"/>
  <c r="I2940" i="4"/>
  <c r="J2940" i="4"/>
  <c r="K2940" i="4" s="1"/>
  <c r="L2940" i="4" s="1"/>
  <c r="M2940" i="4"/>
  <c r="I2941" i="4"/>
  <c r="J2941" i="4"/>
  <c r="K2941" i="4"/>
  <c r="I2942" i="4"/>
  <c r="J2942" i="4"/>
  <c r="K2942" i="4" s="1"/>
  <c r="M2942" i="4" s="1"/>
  <c r="L2942" i="4"/>
  <c r="I2943" i="4"/>
  <c r="J2943" i="4"/>
  <c r="K2943" i="4"/>
  <c r="L2943" i="4" s="1"/>
  <c r="M2943" i="4"/>
  <c r="I2944" i="4"/>
  <c r="J2944" i="4"/>
  <c r="K2944" i="4" s="1"/>
  <c r="I2945" i="4"/>
  <c r="J2945" i="4"/>
  <c r="K2945" i="4" s="1"/>
  <c r="L2945" i="4" s="1"/>
  <c r="I2946" i="4"/>
  <c r="J2946" i="4"/>
  <c r="K2946" i="4" s="1"/>
  <c r="I2947" i="4"/>
  <c r="J2947" i="4"/>
  <c r="K2947" i="4"/>
  <c r="L2947" i="4" s="1"/>
  <c r="M2947" i="4"/>
  <c r="I2948" i="4"/>
  <c r="J2948" i="4"/>
  <c r="K2948" i="4"/>
  <c r="I2949" i="4"/>
  <c r="J2949" i="4"/>
  <c r="K2949" i="4"/>
  <c r="L2949" i="4" s="1"/>
  <c r="I2950" i="4"/>
  <c r="J2950" i="4"/>
  <c r="K2950" i="4" s="1"/>
  <c r="I2951" i="4"/>
  <c r="J2951" i="4"/>
  <c r="K2951" i="4"/>
  <c r="L2951" i="4"/>
  <c r="M2951" i="4"/>
  <c r="I2952" i="4"/>
  <c r="J2952" i="4"/>
  <c r="K2952" i="4" s="1"/>
  <c r="I2953" i="4"/>
  <c r="J2953" i="4"/>
  <c r="K2953" i="4"/>
  <c r="L2953" i="4"/>
  <c r="M2953" i="4"/>
  <c r="I2954" i="4"/>
  <c r="J2954" i="4"/>
  <c r="K2954" i="4" s="1"/>
  <c r="L2954" i="4" s="1"/>
  <c r="I2955" i="4"/>
  <c r="J2955" i="4"/>
  <c r="K2955" i="4"/>
  <c r="I2956" i="4"/>
  <c r="J2956" i="4"/>
  <c r="K2956" i="4" s="1"/>
  <c r="L2956" i="4"/>
  <c r="M2956" i="4"/>
  <c r="I2957" i="4"/>
  <c r="J2957" i="4"/>
  <c r="K2957" i="4" s="1"/>
  <c r="I2958" i="4"/>
  <c r="J2958" i="4"/>
  <c r="K2958" i="4" s="1"/>
  <c r="M2958" i="4" s="1"/>
  <c r="I2959" i="4"/>
  <c r="J2959" i="4"/>
  <c r="K2959" i="4"/>
  <c r="L2959" i="4" s="1"/>
  <c r="M2959" i="4"/>
  <c r="I2960" i="4"/>
  <c r="J2960" i="4"/>
  <c r="K2960" i="4" s="1"/>
  <c r="I2961" i="4"/>
  <c r="J2961" i="4"/>
  <c r="K2961" i="4" s="1"/>
  <c r="L2961" i="4" s="1"/>
  <c r="M2961" i="4"/>
  <c r="I2962" i="4"/>
  <c r="J2962" i="4"/>
  <c r="K2962" i="4" s="1"/>
  <c r="I2963" i="4"/>
  <c r="J2963" i="4"/>
  <c r="K2963" i="4" s="1"/>
  <c r="I2964" i="4"/>
  <c r="J2964" i="4"/>
  <c r="K2964" i="4"/>
  <c r="I2965" i="4"/>
  <c r="J2965" i="4"/>
  <c r="K2965" i="4"/>
  <c r="I2966" i="4"/>
  <c r="J2966" i="4"/>
  <c r="K2966" i="4"/>
  <c r="L2966" i="4" s="1"/>
  <c r="I2967" i="4"/>
  <c r="J2967" i="4"/>
  <c r="K2967" i="4" s="1"/>
  <c r="M2967" i="4" s="1"/>
  <c r="I2968" i="4"/>
  <c r="J2968" i="4"/>
  <c r="K2968" i="4" s="1"/>
  <c r="M2968" i="4" s="1"/>
  <c r="I2969" i="4"/>
  <c r="J2969" i="4"/>
  <c r="K2969" i="4"/>
  <c r="L2969" i="4" s="1"/>
  <c r="I2970" i="4"/>
  <c r="J2970" i="4"/>
  <c r="K2970" i="4" s="1"/>
  <c r="L2970" i="4" s="1"/>
  <c r="M2970" i="4"/>
  <c r="I2971" i="4"/>
  <c r="J2971" i="4"/>
  <c r="K2971" i="4"/>
  <c r="L2971" i="4" s="1"/>
  <c r="M2971" i="4"/>
  <c r="I2972" i="4"/>
  <c r="J2972" i="4"/>
  <c r="K2972" i="4"/>
  <c r="L2972" i="4"/>
  <c r="M2972" i="4"/>
  <c r="I2973" i="4"/>
  <c r="J2973" i="4"/>
  <c r="K2973" i="4" s="1"/>
  <c r="I2974" i="4"/>
  <c r="J2974" i="4"/>
  <c r="K2974" i="4" s="1"/>
  <c r="M2974" i="4" s="1"/>
  <c r="L2974" i="4"/>
  <c r="I2975" i="4"/>
  <c r="J2975" i="4"/>
  <c r="K2975" i="4"/>
  <c r="L2975" i="4"/>
  <c r="M2975" i="4"/>
  <c r="I2976" i="4"/>
  <c r="J2976" i="4"/>
  <c r="K2976" i="4" s="1"/>
  <c r="I2977" i="4"/>
  <c r="J2977" i="4"/>
  <c r="K2977" i="4" s="1"/>
  <c r="I2978" i="4"/>
  <c r="J2978" i="4"/>
  <c r="K2978" i="4" s="1"/>
  <c r="I2979" i="4"/>
  <c r="J2979" i="4"/>
  <c r="K2979" i="4"/>
  <c r="L2979" i="4" s="1"/>
  <c r="I2980" i="4"/>
  <c r="J2980" i="4"/>
  <c r="K2980" i="4"/>
  <c r="I2981" i="4"/>
  <c r="J2981" i="4"/>
  <c r="K2981" i="4"/>
  <c r="I2982" i="4"/>
  <c r="J2982" i="4"/>
  <c r="K2982" i="4" s="1"/>
  <c r="I2983" i="4"/>
  <c r="J2983" i="4"/>
  <c r="K2983" i="4" s="1"/>
  <c r="M2983" i="4" s="1"/>
  <c r="L2983" i="4"/>
  <c r="I2984" i="4"/>
  <c r="J2984" i="4"/>
  <c r="K2984" i="4" s="1"/>
  <c r="M2984" i="4" s="1"/>
  <c r="I2985" i="4"/>
  <c r="J2985" i="4"/>
  <c r="K2985" i="4"/>
  <c r="L2985" i="4" s="1"/>
  <c r="I2986" i="4"/>
  <c r="J2986" i="4"/>
  <c r="K2986" i="4" s="1"/>
  <c r="I2987" i="4"/>
  <c r="J2987" i="4"/>
  <c r="K2987" i="4"/>
  <c r="L2987" i="4" s="1"/>
  <c r="M2987" i="4"/>
  <c r="I2988" i="4"/>
  <c r="J2988" i="4"/>
  <c r="K2988" i="4" s="1"/>
  <c r="L2988" i="4" s="1"/>
  <c r="I2989" i="4"/>
  <c r="J2989" i="4"/>
  <c r="K2989" i="4"/>
  <c r="I2990" i="4"/>
  <c r="J2990" i="4"/>
  <c r="K2990" i="4" s="1"/>
  <c r="M2990" i="4" s="1"/>
  <c r="L2990" i="4"/>
  <c r="I2991" i="4"/>
  <c r="J2991" i="4"/>
  <c r="K2991" i="4"/>
  <c r="L2991" i="4" s="1"/>
  <c r="M2991" i="4"/>
  <c r="I2992" i="4"/>
  <c r="J2992" i="4"/>
  <c r="K2992" i="4"/>
  <c r="M2992" i="4" s="1"/>
  <c r="I2993" i="4"/>
  <c r="J2993" i="4"/>
  <c r="K2993" i="4"/>
  <c r="L2993" i="4" s="1"/>
  <c r="I2994" i="4"/>
  <c r="J2994" i="4"/>
  <c r="K2994" i="4" s="1"/>
  <c r="I2995" i="4"/>
  <c r="J2995" i="4"/>
  <c r="K2995" i="4"/>
  <c r="I2996" i="4"/>
  <c r="J2996" i="4"/>
  <c r="K2996" i="4"/>
  <c r="M2996" i="4" s="1"/>
  <c r="L2996" i="4"/>
  <c r="I2997" i="4"/>
  <c r="J2997" i="4"/>
  <c r="K2997" i="4"/>
  <c r="I2998" i="4"/>
  <c r="J2998" i="4"/>
  <c r="K2998" i="4"/>
  <c r="M2998" i="4" s="1"/>
  <c r="L2998" i="4"/>
  <c r="I2999" i="4"/>
  <c r="J2999" i="4"/>
  <c r="K2999" i="4" s="1"/>
  <c r="I3000" i="4"/>
  <c r="J3000" i="4"/>
  <c r="K3000" i="4"/>
  <c r="M3000" i="4" s="1"/>
  <c r="L3000" i="4"/>
  <c r="I3001" i="4"/>
  <c r="J3001" i="4"/>
  <c r="K3001" i="4" s="1"/>
  <c r="I3002" i="4"/>
  <c r="J3002" i="4"/>
  <c r="K3002" i="4" s="1"/>
  <c r="L3002" i="4" s="1"/>
  <c r="I3003" i="4"/>
  <c r="J3003" i="4"/>
  <c r="K3003" i="4"/>
  <c r="L3003" i="4" s="1"/>
  <c r="I3004" i="4"/>
  <c r="J3004" i="4"/>
  <c r="K3004" i="4"/>
  <c r="L3004" i="4" s="1"/>
  <c r="I3005" i="4"/>
  <c r="J3005" i="4"/>
  <c r="K3005" i="4" s="1"/>
  <c r="I3006" i="4"/>
  <c r="J3006" i="4"/>
  <c r="K3006" i="4" s="1"/>
  <c r="L3006" i="4" s="1"/>
  <c r="I3007" i="4"/>
  <c r="J3007" i="4"/>
  <c r="K3007" i="4" s="1"/>
  <c r="I3008" i="4"/>
  <c r="J3008" i="4"/>
  <c r="K3008" i="4" s="1"/>
  <c r="I3009" i="4"/>
  <c r="J3009" i="4"/>
  <c r="K3009" i="4" s="1"/>
  <c r="I3010" i="4"/>
  <c r="J3010" i="4"/>
  <c r="K3010" i="4"/>
  <c r="M3010" i="4" s="1"/>
  <c r="L3010" i="4"/>
  <c r="I3011" i="4"/>
  <c r="J3011" i="4"/>
  <c r="K3011" i="4"/>
  <c r="L3011" i="4"/>
  <c r="M3011" i="4"/>
  <c r="I3012" i="4"/>
  <c r="J3012" i="4"/>
  <c r="K3012" i="4"/>
  <c r="M3012" i="4" s="1"/>
  <c r="L3012" i="4"/>
  <c r="I3013" i="4"/>
  <c r="J3013" i="4"/>
  <c r="K3013" i="4"/>
  <c r="L3013" i="4" s="1"/>
  <c r="I3014" i="4"/>
  <c r="J3014" i="4"/>
  <c r="K3014" i="4" s="1"/>
  <c r="I3015" i="4"/>
  <c r="J3015" i="4"/>
  <c r="K3015" i="4" s="1"/>
  <c r="L3015" i="4" s="1"/>
  <c r="I3016" i="4"/>
  <c r="J3016" i="4"/>
  <c r="K3016" i="4" s="1"/>
  <c r="I3017" i="4"/>
  <c r="J3017" i="4"/>
  <c r="K3017" i="4"/>
  <c r="I3018" i="4"/>
  <c r="J3018" i="4"/>
  <c r="K3018" i="4" s="1"/>
  <c r="L3018" i="4" s="1"/>
  <c r="M3018" i="4"/>
  <c r="I3019" i="4"/>
  <c r="J3019" i="4"/>
  <c r="K3019" i="4"/>
  <c r="L3019" i="4" s="1"/>
  <c r="I3020" i="4"/>
  <c r="J3020" i="4"/>
  <c r="K3020" i="4"/>
  <c r="L3020" i="4" s="1"/>
  <c r="I3021" i="4"/>
  <c r="J3021" i="4"/>
  <c r="K3021" i="4" s="1"/>
  <c r="I3022" i="4"/>
  <c r="J3022" i="4"/>
  <c r="K3022" i="4" s="1"/>
  <c r="L3022" i="4"/>
  <c r="M3022" i="4"/>
  <c r="I3023" i="4"/>
  <c r="J3023" i="4"/>
  <c r="K3023" i="4" s="1"/>
  <c r="I3024" i="4"/>
  <c r="J3024" i="4"/>
  <c r="K3024" i="4" s="1"/>
  <c r="I3025" i="4"/>
  <c r="J3025" i="4"/>
  <c r="K3025" i="4" s="1"/>
  <c r="I3026" i="4"/>
  <c r="J3026" i="4"/>
  <c r="K3026" i="4"/>
  <c r="L3026" i="4" s="1"/>
  <c r="I3027" i="4"/>
  <c r="J3027" i="4"/>
  <c r="K3027" i="4" s="1"/>
  <c r="I3028" i="4"/>
  <c r="J3028" i="4"/>
  <c r="K3028" i="4"/>
  <c r="I3029" i="4"/>
  <c r="J3029" i="4"/>
  <c r="K3029" i="4"/>
  <c r="L3029" i="4"/>
  <c r="M3029" i="4"/>
  <c r="I3030" i="4"/>
  <c r="J3030" i="4"/>
  <c r="K3030" i="4" s="1"/>
  <c r="I3031" i="4"/>
  <c r="J3031" i="4"/>
  <c r="K3031" i="4" s="1"/>
  <c r="L3031" i="4" s="1"/>
  <c r="I3032" i="4"/>
  <c r="J3032" i="4"/>
  <c r="K3032" i="4" s="1"/>
  <c r="I3033" i="4"/>
  <c r="J3033" i="4"/>
  <c r="K3033" i="4" s="1"/>
  <c r="I3034" i="4"/>
  <c r="J3034" i="4"/>
  <c r="K3034" i="4" s="1"/>
  <c r="L3034" i="4" s="1"/>
  <c r="M3034" i="4"/>
  <c r="I3035" i="4"/>
  <c r="J3035" i="4"/>
  <c r="K3035" i="4"/>
  <c r="M3035" i="4" s="1"/>
  <c r="L3035" i="4"/>
  <c r="I3036" i="4"/>
  <c r="J3036" i="4"/>
  <c r="K3036" i="4"/>
  <c r="L3036" i="4"/>
  <c r="M3036" i="4"/>
  <c r="I3037" i="4"/>
  <c r="J3037" i="4"/>
  <c r="K3037" i="4" s="1"/>
  <c r="I3038" i="4"/>
  <c r="J3038" i="4"/>
  <c r="K3038" i="4"/>
  <c r="M3038" i="4" s="1"/>
  <c r="L3038" i="4"/>
  <c r="I3039" i="4"/>
  <c r="J3039" i="4"/>
  <c r="K3039" i="4" s="1"/>
  <c r="I3040" i="4"/>
  <c r="J3040" i="4"/>
  <c r="K3040" i="4"/>
  <c r="M3040" i="4" s="1"/>
  <c r="I3041" i="4"/>
  <c r="J3041" i="4"/>
  <c r="K3041" i="4"/>
  <c r="L3041" i="4" s="1"/>
  <c r="M3041" i="4"/>
  <c r="I3042" i="4"/>
  <c r="J3042" i="4"/>
  <c r="K3042" i="4"/>
  <c r="M3042" i="4" s="1"/>
  <c r="L3042" i="4"/>
  <c r="I3043" i="4"/>
  <c r="J3043" i="4"/>
  <c r="K3043" i="4"/>
  <c r="L3043" i="4"/>
  <c r="M3043" i="4"/>
  <c r="I3044" i="4"/>
  <c r="J3044" i="4"/>
  <c r="K3044" i="4"/>
  <c r="M3044" i="4" s="1"/>
  <c r="L3044" i="4"/>
  <c r="I3045" i="4"/>
  <c r="J3045" i="4"/>
  <c r="K3045" i="4" s="1"/>
  <c r="L3045" i="4" s="1"/>
  <c r="I3046" i="4"/>
  <c r="J3046" i="4"/>
  <c r="K3046" i="4" s="1"/>
  <c r="I3047" i="4"/>
  <c r="J3047" i="4"/>
  <c r="K3047" i="4" s="1"/>
  <c r="L3047" i="4" s="1"/>
  <c r="I3048" i="4"/>
  <c r="J3048" i="4"/>
  <c r="K3048" i="4"/>
  <c r="M3048" i="4" s="1"/>
  <c r="L3048" i="4"/>
  <c r="I3049" i="4"/>
  <c r="J3049" i="4"/>
  <c r="K3049" i="4" s="1"/>
  <c r="I3050" i="4"/>
  <c r="J3050" i="4"/>
  <c r="K3050" i="4" s="1"/>
  <c r="L3050" i="4" s="1"/>
  <c r="M3050" i="4"/>
  <c r="I3051" i="4"/>
  <c r="J3051" i="4"/>
  <c r="K3051" i="4" s="1"/>
  <c r="I3052" i="4"/>
  <c r="J3052" i="4"/>
  <c r="K3052" i="4" s="1"/>
  <c r="L3052" i="4" s="1"/>
  <c r="M3052" i="4"/>
  <c r="I3053" i="4"/>
  <c r="J3053" i="4"/>
  <c r="K3053" i="4" s="1"/>
  <c r="I3054" i="4"/>
  <c r="J3054" i="4"/>
  <c r="K3054" i="4"/>
  <c r="L3054" i="4" s="1"/>
  <c r="I3055" i="4"/>
  <c r="J3055" i="4"/>
  <c r="K3055" i="4" s="1"/>
  <c r="L3055" i="4" s="1"/>
  <c r="I3056" i="4"/>
  <c r="J3056" i="4"/>
  <c r="K3056" i="4"/>
  <c r="I3057" i="4"/>
  <c r="J3057" i="4"/>
  <c r="K3057" i="4"/>
  <c r="L3057" i="4"/>
  <c r="M3057" i="4"/>
  <c r="I3058" i="4"/>
  <c r="J3058" i="4"/>
  <c r="K3058" i="4" s="1"/>
  <c r="I3059" i="4"/>
  <c r="J3059" i="4"/>
  <c r="K3059" i="4" s="1"/>
  <c r="L3059" i="4" s="1"/>
  <c r="I3060" i="4"/>
  <c r="J3060" i="4"/>
  <c r="K3060" i="4"/>
  <c r="L3060" i="4"/>
  <c r="M3060" i="4"/>
  <c r="I3061" i="4"/>
  <c r="J3061" i="4"/>
  <c r="K3061" i="4" s="1"/>
  <c r="I3062" i="4"/>
  <c r="J3062" i="4"/>
  <c r="K3062" i="4"/>
  <c r="I3063" i="4"/>
  <c r="J3063" i="4"/>
  <c r="K3063" i="4"/>
  <c r="L3063" i="4"/>
  <c r="M3063" i="4"/>
  <c r="I3064" i="4"/>
  <c r="J3064" i="4"/>
  <c r="K3064" i="4" s="1"/>
  <c r="I3065" i="4"/>
  <c r="J3065" i="4"/>
  <c r="K3065" i="4"/>
  <c r="M3065" i="4" s="1"/>
  <c r="L3065" i="4"/>
  <c r="I3066" i="4"/>
  <c r="J3066" i="4"/>
  <c r="K3066" i="4" s="1"/>
  <c r="I3067" i="4"/>
  <c r="J3067" i="4"/>
  <c r="K3067" i="4"/>
  <c r="L3067" i="4"/>
  <c r="M3067" i="4"/>
  <c r="I3068" i="4"/>
  <c r="J3068" i="4"/>
  <c r="K3068" i="4" s="1"/>
  <c r="I3069" i="4"/>
  <c r="J3069" i="4"/>
  <c r="K3069" i="4" s="1"/>
  <c r="I3070" i="4"/>
  <c r="J3070" i="4"/>
  <c r="K3070" i="4" s="1"/>
  <c r="I3071" i="4"/>
  <c r="J3071" i="4"/>
  <c r="K3071" i="4"/>
  <c r="I3072" i="4"/>
  <c r="J3072" i="4"/>
  <c r="K3072" i="4" s="1"/>
  <c r="L3072" i="4" s="1"/>
  <c r="I3073" i="4"/>
  <c r="J3073" i="4"/>
  <c r="K3073" i="4"/>
  <c r="I3074" i="4"/>
  <c r="J3074" i="4"/>
  <c r="K3074" i="4"/>
  <c r="M3074" i="4" s="1"/>
  <c r="I3075" i="4"/>
  <c r="J3075" i="4"/>
  <c r="K3075" i="4"/>
  <c r="L3075" i="4" s="1"/>
  <c r="M3075" i="4"/>
  <c r="I3076" i="4"/>
  <c r="J3076" i="4"/>
  <c r="K3076" i="4"/>
  <c r="M3076" i="4" s="1"/>
  <c r="L3076" i="4"/>
  <c r="I3077" i="4"/>
  <c r="J3077" i="4"/>
  <c r="K3077" i="4"/>
  <c r="L3077" i="4"/>
  <c r="M3077" i="4"/>
  <c r="I3078" i="4"/>
  <c r="J3078" i="4"/>
  <c r="K3078" i="4" s="1"/>
  <c r="I3079" i="4"/>
  <c r="J3079" i="4"/>
  <c r="K3079" i="4" s="1"/>
  <c r="L3079" i="4" s="1"/>
  <c r="I3080" i="4"/>
  <c r="J3080" i="4"/>
  <c r="K3080" i="4"/>
  <c r="L3080" i="4"/>
  <c r="M3080" i="4"/>
  <c r="I3081" i="4"/>
  <c r="J3081" i="4"/>
  <c r="K3081" i="4" s="1"/>
  <c r="I3082" i="4"/>
  <c r="J3082" i="4"/>
  <c r="K3082" i="4" s="1"/>
  <c r="I3083" i="4"/>
  <c r="J3083" i="4"/>
  <c r="K3083" i="4"/>
  <c r="L3083" i="4"/>
  <c r="M3083" i="4"/>
  <c r="I3084" i="4"/>
  <c r="J3084" i="4"/>
  <c r="K3084" i="4" s="1"/>
  <c r="I3085" i="4"/>
  <c r="J3085" i="4"/>
  <c r="K3085" i="4"/>
  <c r="M3085" i="4" s="1"/>
  <c r="L3085" i="4"/>
  <c r="I3086" i="4"/>
  <c r="J3086" i="4"/>
  <c r="K3086" i="4" s="1"/>
  <c r="I3087" i="4"/>
  <c r="J3087" i="4"/>
  <c r="K3087" i="4" s="1"/>
  <c r="I3088" i="4"/>
  <c r="J3088" i="4"/>
  <c r="K3088" i="4" s="1"/>
  <c r="L3088" i="4"/>
  <c r="M3088" i="4"/>
  <c r="I3089" i="4"/>
  <c r="J3089" i="4"/>
  <c r="K3089" i="4"/>
  <c r="I3090" i="4"/>
  <c r="J3090" i="4"/>
  <c r="K3090" i="4"/>
  <c r="M3090" i="4" s="1"/>
  <c r="L3090" i="4"/>
  <c r="I3091" i="4"/>
  <c r="J3091" i="4"/>
  <c r="K3091" i="4"/>
  <c r="L3091" i="4" s="1"/>
  <c r="M3091" i="4"/>
  <c r="I3092" i="4"/>
  <c r="J3092" i="4"/>
  <c r="K3092" i="4"/>
  <c r="M3092" i="4" s="1"/>
  <c r="L3092" i="4"/>
  <c r="I3093" i="4"/>
  <c r="J3093" i="4"/>
  <c r="K3093" i="4"/>
  <c r="L3093" i="4"/>
  <c r="M3093" i="4"/>
  <c r="I3094" i="4"/>
  <c r="J3094" i="4"/>
  <c r="K3094" i="4" s="1"/>
  <c r="I3095" i="4"/>
  <c r="J3095" i="4"/>
  <c r="K3095" i="4" s="1"/>
  <c r="L3095" i="4" s="1"/>
  <c r="M3095" i="4"/>
  <c r="I3096" i="4"/>
  <c r="J3096" i="4"/>
  <c r="K3096" i="4"/>
  <c r="L3096" i="4"/>
  <c r="M3096" i="4"/>
  <c r="I3097" i="4"/>
  <c r="J3097" i="4"/>
  <c r="K3097" i="4" s="1"/>
  <c r="I3098" i="4"/>
  <c r="J3098" i="4"/>
  <c r="K3098" i="4" s="1"/>
  <c r="I3099" i="4"/>
  <c r="J3099" i="4"/>
  <c r="K3099" i="4"/>
  <c r="L3099" i="4"/>
  <c r="M3099" i="4"/>
  <c r="I3100" i="4"/>
  <c r="J3100" i="4"/>
  <c r="K3100" i="4" s="1"/>
  <c r="I3101" i="4"/>
  <c r="J3101" i="4"/>
  <c r="K3101" i="4"/>
  <c r="M3101" i="4" s="1"/>
  <c r="L3101" i="4"/>
  <c r="I3102" i="4"/>
  <c r="J3102" i="4"/>
  <c r="K3102" i="4" s="1"/>
  <c r="I3103" i="4"/>
  <c r="J3103" i="4"/>
  <c r="K3103" i="4" s="1"/>
  <c r="I3104" i="4"/>
  <c r="J3104" i="4"/>
  <c r="K3104" i="4" s="1"/>
  <c r="L3104" i="4"/>
  <c r="M3104" i="4"/>
  <c r="I3105" i="4"/>
  <c r="J3105" i="4"/>
  <c r="K3105" i="4"/>
  <c r="I3106" i="4"/>
  <c r="J3106" i="4"/>
  <c r="K3106" i="4"/>
  <c r="M3106" i="4" s="1"/>
  <c r="L3106" i="4"/>
  <c r="I3107" i="4"/>
  <c r="J3107" i="4"/>
  <c r="K3107" i="4"/>
  <c r="L3107" i="4" s="1"/>
  <c r="M3107" i="4"/>
  <c r="I3108" i="4"/>
  <c r="J3108" i="4"/>
  <c r="K3108" i="4"/>
  <c r="M3108" i="4" s="1"/>
  <c r="L3108" i="4"/>
  <c r="I3109" i="4"/>
  <c r="J3109" i="4"/>
  <c r="K3109" i="4"/>
  <c r="L3109" i="4"/>
  <c r="M3109" i="4"/>
  <c r="I3110" i="4"/>
  <c r="J3110" i="4"/>
  <c r="K3110" i="4" s="1"/>
  <c r="I3111" i="4"/>
  <c r="J3111" i="4"/>
  <c r="K3111" i="4" s="1"/>
  <c r="L3111" i="4" s="1"/>
  <c r="I3112" i="4"/>
  <c r="J3112" i="4"/>
  <c r="K3112" i="4"/>
  <c r="L3112" i="4"/>
  <c r="M3112" i="4"/>
  <c r="I3113" i="4"/>
  <c r="J3113" i="4"/>
  <c r="K3113" i="4" s="1"/>
  <c r="I3114" i="4"/>
  <c r="J3114" i="4"/>
  <c r="K3114" i="4"/>
  <c r="I3115" i="4"/>
  <c r="J3115" i="4"/>
  <c r="K3115" i="4"/>
  <c r="L3115" i="4"/>
  <c r="M3115" i="4"/>
  <c r="I3116" i="4"/>
  <c r="J3116" i="4"/>
  <c r="K3116" i="4" s="1"/>
  <c r="I3117" i="4"/>
  <c r="J3117" i="4"/>
  <c r="K3117" i="4"/>
  <c r="M3117" i="4" s="1"/>
  <c r="L3117" i="4"/>
  <c r="I3118" i="4"/>
  <c r="J3118" i="4"/>
  <c r="K3118" i="4" s="1"/>
  <c r="I3119" i="4"/>
  <c r="J3119" i="4"/>
  <c r="K3119" i="4"/>
  <c r="I3120" i="4"/>
  <c r="J3120" i="4"/>
  <c r="K3120" i="4" s="1"/>
  <c r="L3120" i="4"/>
  <c r="M3120" i="4"/>
  <c r="I3121" i="4"/>
  <c r="J3121" i="4"/>
  <c r="K3121" i="4"/>
  <c r="I3122" i="4"/>
  <c r="J3122" i="4"/>
  <c r="K3122" i="4"/>
  <c r="M3122" i="4" s="1"/>
  <c r="L3122" i="4"/>
  <c r="I3123" i="4"/>
  <c r="J3123" i="4"/>
  <c r="K3123" i="4"/>
  <c r="L3123" i="4" s="1"/>
  <c r="M3123" i="4"/>
  <c r="I3124" i="4"/>
  <c r="J3124" i="4"/>
  <c r="K3124" i="4"/>
  <c r="M3124" i="4" s="1"/>
  <c r="L3124" i="4"/>
  <c r="I3125" i="4"/>
  <c r="J3125" i="4"/>
  <c r="K3125" i="4"/>
  <c r="L3125" i="4"/>
  <c r="M3125" i="4"/>
  <c r="I3126" i="4"/>
  <c r="J3126" i="4"/>
  <c r="K3126" i="4" s="1"/>
  <c r="I3127" i="4"/>
  <c r="J3127" i="4"/>
  <c r="K3127" i="4" s="1"/>
  <c r="L3127" i="4" s="1"/>
  <c r="M3127" i="4"/>
  <c r="I3128" i="4"/>
  <c r="J3128" i="4"/>
  <c r="K3128" i="4"/>
  <c r="L3128" i="4"/>
  <c r="M3128" i="4"/>
  <c r="I3129" i="4"/>
  <c r="J3129" i="4"/>
  <c r="K3129" i="4" s="1"/>
  <c r="I3130" i="4"/>
  <c r="J3130" i="4"/>
  <c r="K3130" i="4" s="1"/>
  <c r="I3131" i="4"/>
  <c r="J3131" i="4"/>
  <c r="K3131" i="4" s="1"/>
  <c r="I3132" i="4"/>
  <c r="J3132" i="4"/>
  <c r="K3132" i="4"/>
  <c r="I3133" i="4"/>
  <c r="J3133" i="4"/>
  <c r="K3133" i="4"/>
  <c r="M3133" i="4" s="1"/>
  <c r="L3133" i="4"/>
  <c r="I3134" i="4"/>
  <c r="J3134" i="4"/>
  <c r="K3134" i="4" s="1"/>
  <c r="I3135" i="4"/>
  <c r="J3135" i="4"/>
  <c r="K3135" i="4"/>
  <c r="M3135" i="4" s="1"/>
  <c r="I3136" i="4"/>
  <c r="J3136" i="4"/>
  <c r="K3136" i="4" s="1"/>
  <c r="L3136" i="4" s="1"/>
  <c r="I3137" i="4"/>
  <c r="J3137" i="4"/>
  <c r="K3137" i="4"/>
  <c r="I3138" i="4"/>
  <c r="J3138" i="4"/>
  <c r="K3138" i="4"/>
  <c r="I3139" i="4"/>
  <c r="J3139" i="4"/>
  <c r="K3139" i="4"/>
  <c r="L3139" i="4" s="1"/>
  <c r="M3139" i="4"/>
  <c r="I3140" i="4"/>
  <c r="J3140" i="4"/>
  <c r="K3140" i="4"/>
  <c r="M3140" i="4" s="1"/>
  <c r="L3140" i="4"/>
  <c r="I3141" i="4"/>
  <c r="J3141" i="4"/>
  <c r="K3141" i="4"/>
  <c r="L3141" i="4"/>
  <c r="M3141" i="4"/>
  <c r="I3142" i="4"/>
  <c r="J3142" i="4"/>
  <c r="K3142" i="4" s="1"/>
  <c r="I3143" i="4"/>
  <c r="J3143" i="4"/>
  <c r="K3143" i="4" s="1"/>
  <c r="L3143" i="4" s="1"/>
  <c r="M3143" i="4"/>
  <c r="I3144" i="4"/>
  <c r="J3144" i="4"/>
  <c r="K3144" i="4"/>
  <c r="L3144" i="4"/>
  <c r="M3144" i="4"/>
  <c r="I3145" i="4"/>
  <c r="J3145" i="4"/>
  <c r="K3145" i="4" s="1"/>
  <c r="I3146" i="4"/>
  <c r="J3146" i="4"/>
  <c r="K3146" i="4" s="1"/>
  <c r="I3147" i="4"/>
  <c r="J3147" i="4"/>
  <c r="K3147" i="4" s="1"/>
  <c r="I3148" i="4"/>
  <c r="J3148" i="4"/>
  <c r="K3148" i="4"/>
  <c r="I3149" i="4"/>
  <c r="J3149" i="4"/>
  <c r="K3149" i="4"/>
  <c r="M3149" i="4" s="1"/>
  <c r="I3150" i="4"/>
  <c r="J3150" i="4"/>
  <c r="K3150" i="4" s="1"/>
  <c r="I3151" i="4"/>
  <c r="J3151" i="4"/>
  <c r="K3151" i="4"/>
  <c r="M3151" i="4" s="1"/>
  <c r="L3151" i="4"/>
  <c r="I3152" i="4"/>
  <c r="J3152" i="4"/>
  <c r="K3152" i="4" s="1"/>
  <c r="M3152" i="4" s="1"/>
  <c r="L3152" i="4"/>
  <c r="I3153" i="4"/>
  <c r="J3153" i="4"/>
  <c r="K3153" i="4"/>
  <c r="I3154" i="4"/>
  <c r="J3154" i="4"/>
  <c r="K3154" i="4"/>
  <c r="L3154" i="4" s="1"/>
  <c r="I3155" i="4"/>
  <c r="J3155" i="4"/>
  <c r="K3155" i="4"/>
  <c r="L3155" i="4" s="1"/>
  <c r="M3155" i="4"/>
  <c r="I3156" i="4"/>
  <c r="J3156" i="4"/>
  <c r="K3156" i="4"/>
  <c r="M3156" i="4" s="1"/>
  <c r="L3156" i="4"/>
  <c r="I3157" i="4"/>
  <c r="J3157" i="4"/>
  <c r="K3157" i="4"/>
  <c r="L3157" i="4"/>
  <c r="M3157" i="4"/>
  <c r="I3158" i="4"/>
  <c r="J3158" i="4"/>
  <c r="K3158" i="4" s="1"/>
  <c r="I3159" i="4"/>
  <c r="J3159" i="4"/>
  <c r="K3159" i="4" s="1"/>
  <c r="L3159" i="4" s="1"/>
  <c r="M3159" i="4"/>
  <c r="I3160" i="4"/>
  <c r="J3160" i="4"/>
  <c r="K3160" i="4" s="1"/>
  <c r="L3160" i="4" s="1"/>
  <c r="I3161" i="4"/>
  <c r="J3161" i="4"/>
  <c r="K3161" i="4" s="1"/>
  <c r="I3162" i="4"/>
  <c r="J3162" i="4"/>
  <c r="K3162" i="4"/>
  <c r="I3163" i="4"/>
  <c r="J3163" i="4"/>
  <c r="K3163" i="4" s="1"/>
  <c r="I3164" i="4"/>
  <c r="J3164" i="4"/>
  <c r="K3164" i="4" s="1"/>
  <c r="I3165" i="4"/>
  <c r="J3165" i="4"/>
  <c r="K3165" i="4"/>
  <c r="M3165" i="4" s="1"/>
  <c r="L3165" i="4"/>
  <c r="I3166" i="4"/>
  <c r="J3166" i="4"/>
  <c r="K3166" i="4" s="1"/>
  <c r="I3167" i="4"/>
  <c r="J3167" i="4"/>
  <c r="K3167" i="4" s="1"/>
  <c r="I3168" i="4"/>
  <c r="J3168" i="4"/>
  <c r="K3168" i="4" s="1"/>
  <c r="L3168" i="4"/>
  <c r="M3168" i="4"/>
  <c r="I3169" i="4"/>
  <c r="J3169" i="4"/>
  <c r="K3169" i="4"/>
  <c r="I3170" i="4"/>
  <c r="J3170" i="4"/>
  <c r="K3170" i="4"/>
  <c r="M3170" i="4" s="1"/>
  <c r="L3170" i="4"/>
  <c r="I3171" i="4"/>
  <c r="J3171" i="4"/>
  <c r="K3171" i="4"/>
  <c r="L3171" i="4" s="1"/>
  <c r="M3171" i="4"/>
  <c r="I3172" i="4"/>
  <c r="J3172" i="4"/>
  <c r="K3172" i="4"/>
  <c r="M3172" i="4" s="1"/>
  <c r="L3172" i="4"/>
  <c r="I3173" i="4"/>
  <c r="J3173" i="4"/>
  <c r="K3173" i="4"/>
  <c r="L3173" i="4"/>
  <c r="M3173" i="4"/>
  <c r="I3174" i="4"/>
  <c r="J3174" i="4"/>
  <c r="K3174" i="4" s="1"/>
  <c r="I3175" i="4"/>
  <c r="J3175" i="4"/>
  <c r="K3175" i="4" s="1"/>
  <c r="L3175" i="4" s="1"/>
  <c r="M3175" i="4"/>
  <c r="I3176" i="4"/>
  <c r="J3176" i="4"/>
  <c r="K3176" i="4" s="1"/>
  <c r="L3176" i="4" s="1"/>
  <c r="M3176" i="4"/>
  <c r="I3177" i="4"/>
  <c r="J3177" i="4"/>
  <c r="K3177" i="4" s="1"/>
  <c r="I3178" i="4"/>
  <c r="J3178" i="4"/>
  <c r="K3178" i="4" s="1"/>
  <c r="I3179" i="4"/>
  <c r="J3179" i="4"/>
  <c r="K3179" i="4" s="1"/>
  <c r="I3180" i="4"/>
  <c r="J3180" i="4"/>
  <c r="K3180" i="4"/>
  <c r="I3181" i="4"/>
  <c r="J3181" i="4"/>
  <c r="K3181" i="4"/>
  <c r="I3182" i="4"/>
  <c r="J3182" i="4"/>
  <c r="K3182" i="4" s="1"/>
  <c r="I3183" i="4"/>
  <c r="J3183" i="4"/>
  <c r="K3183" i="4" s="1"/>
  <c r="I3184" i="4"/>
  <c r="J3184" i="4"/>
  <c r="K3184" i="4" s="1"/>
  <c r="L3184" i="4"/>
  <c r="M3184" i="4"/>
  <c r="I3185" i="4"/>
  <c r="J3185" i="4"/>
  <c r="K3185" i="4"/>
  <c r="I3186" i="4"/>
  <c r="J3186" i="4"/>
  <c r="K3186" i="4"/>
  <c r="L3186" i="4" s="1"/>
  <c r="M3186" i="4"/>
  <c r="I3187" i="4"/>
  <c r="J3187" i="4"/>
  <c r="K3187" i="4"/>
  <c r="L3187" i="4" s="1"/>
  <c r="M3187" i="4"/>
  <c r="I3188" i="4"/>
  <c r="J3188" i="4"/>
  <c r="K3188" i="4"/>
  <c r="M3188" i="4" s="1"/>
  <c r="L3188" i="4"/>
  <c r="I3189" i="4"/>
  <c r="J3189" i="4"/>
  <c r="K3189" i="4"/>
  <c r="L3189" i="4"/>
  <c r="M3189" i="4"/>
  <c r="I3190" i="4"/>
  <c r="J3190" i="4"/>
  <c r="K3190" i="4" s="1"/>
  <c r="I3191" i="4"/>
  <c r="J3191" i="4"/>
  <c r="K3191" i="4" s="1"/>
  <c r="L3191" i="4" s="1"/>
  <c r="M3191" i="4"/>
  <c r="I3192" i="4"/>
  <c r="J3192" i="4"/>
  <c r="K3192" i="4"/>
  <c r="L3192" i="4"/>
  <c r="M3192" i="4"/>
  <c r="I3193" i="4"/>
  <c r="J3193" i="4"/>
  <c r="K3193" i="4" s="1"/>
  <c r="I3194" i="4"/>
  <c r="J3194" i="4"/>
  <c r="K3194" i="4"/>
  <c r="I3195" i="4"/>
  <c r="J3195" i="4"/>
  <c r="K3195" i="4" s="1"/>
  <c r="I3196" i="4"/>
  <c r="J3196" i="4"/>
  <c r="K3196" i="4"/>
  <c r="I3197" i="4"/>
  <c r="J3197" i="4"/>
  <c r="K3197" i="4"/>
  <c r="M3197" i="4" s="1"/>
  <c r="I3198" i="4"/>
  <c r="J3198" i="4"/>
  <c r="K3198" i="4" s="1"/>
  <c r="I3199" i="4"/>
  <c r="J3199" i="4"/>
  <c r="K3199" i="4" s="1"/>
  <c r="I3200" i="4"/>
  <c r="J3200" i="4"/>
  <c r="K3200" i="4" s="1"/>
  <c r="I3201" i="4"/>
  <c r="J3201" i="4"/>
  <c r="K3201" i="4"/>
  <c r="I3202" i="4"/>
  <c r="J3202" i="4"/>
  <c r="K3202" i="4"/>
  <c r="L3202" i="4" s="1"/>
  <c r="I3203" i="4"/>
  <c r="J3203" i="4"/>
  <c r="K3203" i="4"/>
  <c r="L3203" i="4" s="1"/>
  <c r="M3203" i="4"/>
  <c r="I3204" i="4"/>
  <c r="J3204" i="4"/>
  <c r="K3204" i="4"/>
  <c r="M3204" i="4" s="1"/>
  <c r="L3204" i="4"/>
  <c r="I3205" i="4"/>
  <c r="J3205" i="4"/>
  <c r="K3205" i="4"/>
  <c r="L3205" i="4"/>
  <c r="M3205" i="4"/>
  <c r="I3206" i="4"/>
  <c r="J3206" i="4"/>
  <c r="K3206" i="4" s="1"/>
  <c r="I3207" i="4"/>
  <c r="J3207" i="4"/>
  <c r="K3207" i="4" s="1"/>
  <c r="L3207" i="4" s="1"/>
  <c r="M3207" i="4"/>
  <c r="I3208" i="4"/>
  <c r="J3208" i="4"/>
  <c r="K3208" i="4"/>
  <c r="L3208" i="4"/>
  <c r="M3208" i="4"/>
  <c r="I3209" i="4"/>
  <c r="J3209" i="4"/>
  <c r="K3209" i="4" s="1"/>
  <c r="I3210" i="4"/>
  <c r="J3210" i="4"/>
  <c r="K3210" i="4" s="1"/>
  <c r="I3211" i="4"/>
  <c r="J3211" i="4"/>
  <c r="K3211" i="4" s="1"/>
  <c r="I3212" i="4"/>
  <c r="J3212" i="4"/>
  <c r="K3212" i="4"/>
  <c r="I3213" i="4"/>
  <c r="J3213" i="4"/>
  <c r="K3213" i="4"/>
  <c r="M3213" i="4" s="1"/>
  <c r="L3213" i="4"/>
  <c r="I3214" i="4"/>
  <c r="J3214" i="4"/>
  <c r="K3214" i="4" s="1"/>
  <c r="I3215" i="4"/>
  <c r="J3215" i="4"/>
  <c r="K3215" i="4"/>
  <c r="M3215" i="4" s="1"/>
  <c r="L3215" i="4"/>
  <c r="I3216" i="4"/>
  <c r="J3216" i="4"/>
  <c r="K3216" i="4" s="1"/>
  <c r="L3216" i="4" s="1"/>
  <c r="I3217" i="4"/>
  <c r="J3217" i="4"/>
  <c r="K3217" i="4"/>
  <c r="I3218" i="4"/>
  <c r="J3218" i="4"/>
  <c r="K3218" i="4"/>
  <c r="M3218" i="4" s="1"/>
  <c r="L3218" i="4"/>
  <c r="I3219" i="4"/>
  <c r="J3219" i="4"/>
  <c r="K3219" i="4"/>
  <c r="L3219" i="4" s="1"/>
  <c r="M3219" i="4"/>
  <c r="I3220" i="4"/>
  <c r="J3220" i="4"/>
  <c r="K3220" i="4"/>
  <c r="M3220" i="4" s="1"/>
  <c r="L3220" i="4"/>
  <c r="I3221" i="4"/>
  <c r="J3221" i="4"/>
  <c r="K3221" i="4"/>
  <c r="L3221" i="4"/>
  <c r="M3221" i="4"/>
  <c r="I3222" i="4"/>
  <c r="J3222" i="4"/>
  <c r="K3222" i="4" s="1"/>
  <c r="I3223" i="4"/>
  <c r="J3223" i="4"/>
  <c r="K3223" i="4" s="1"/>
  <c r="L3223" i="4" s="1"/>
  <c r="M3223" i="4"/>
  <c r="I3224" i="4"/>
  <c r="J3224" i="4"/>
  <c r="K3224" i="4" s="1"/>
  <c r="L3224" i="4" s="1"/>
  <c r="I3225" i="4"/>
  <c r="J3225" i="4"/>
  <c r="K3225" i="4" s="1"/>
  <c r="I3226" i="4"/>
  <c r="J3226" i="4"/>
  <c r="K3226" i="4"/>
  <c r="I3227" i="4"/>
  <c r="J3227" i="4"/>
  <c r="K3227" i="4" s="1"/>
  <c r="I3228" i="4"/>
  <c r="J3228" i="4"/>
  <c r="K3228" i="4"/>
  <c r="I3229" i="4"/>
  <c r="J3229" i="4"/>
  <c r="K3229" i="4"/>
  <c r="M3229" i="4" s="1"/>
  <c r="L3229" i="4"/>
  <c r="I3230" i="4"/>
  <c r="J3230" i="4"/>
  <c r="K3230" i="4" s="1"/>
  <c r="I3231" i="4"/>
  <c r="J3231" i="4"/>
  <c r="K3231" i="4" s="1"/>
  <c r="I3232" i="4"/>
  <c r="J3232" i="4"/>
  <c r="K3232" i="4" s="1"/>
  <c r="L3232" i="4" s="1"/>
  <c r="I3233" i="4"/>
  <c r="J3233" i="4"/>
  <c r="K3233" i="4"/>
  <c r="I3234" i="4"/>
  <c r="J3234" i="4"/>
  <c r="K3234" i="4"/>
  <c r="L3234" i="4"/>
  <c r="M3234" i="4"/>
  <c r="I3235" i="4"/>
  <c r="J3235" i="4"/>
  <c r="K3235" i="4"/>
  <c r="L3235" i="4" s="1"/>
  <c r="M3235" i="4"/>
  <c r="I3236" i="4"/>
  <c r="J3236" i="4"/>
  <c r="K3236" i="4"/>
  <c r="M3236" i="4" s="1"/>
  <c r="L3236" i="4"/>
  <c r="I3237" i="4"/>
  <c r="J3237" i="4"/>
  <c r="K3237" i="4"/>
  <c r="L3237" i="4"/>
  <c r="M3237" i="4"/>
  <c r="I3238" i="4"/>
  <c r="J3238" i="4"/>
  <c r="K3238" i="4" s="1"/>
  <c r="I3239" i="4"/>
  <c r="J3239" i="4"/>
  <c r="K3239" i="4" s="1"/>
  <c r="L3239" i="4" s="1"/>
  <c r="I3240" i="4"/>
  <c r="J3240" i="4"/>
  <c r="K3240" i="4"/>
  <c r="L3240" i="4"/>
  <c r="M3240" i="4"/>
  <c r="I3241" i="4"/>
  <c r="J3241" i="4"/>
  <c r="K3241" i="4" s="1"/>
  <c r="I3242" i="4"/>
  <c r="J3242" i="4"/>
  <c r="K3242" i="4" s="1"/>
  <c r="I3243" i="4"/>
  <c r="J3243" i="4"/>
  <c r="K3243" i="4"/>
  <c r="L3243" i="4"/>
  <c r="M3243" i="4"/>
  <c r="I3244" i="4"/>
  <c r="J3244" i="4"/>
  <c r="K3244" i="4"/>
  <c r="I3245" i="4"/>
  <c r="J3245" i="4"/>
  <c r="K3245" i="4"/>
  <c r="M3245" i="4" s="1"/>
  <c r="I3246" i="4"/>
  <c r="J3246" i="4"/>
  <c r="K3246" i="4" s="1"/>
  <c r="I3247" i="4"/>
  <c r="J3247" i="4"/>
  <c r="K3247" i="4"/>
  <c r="M3247" i="4" s="1"/>
  <c r="L3247" i="4"/>
  <c r="I3248" i="4"/>
  <c r="J3248" i="4"/>
  <c r="K3248" i="4" s="1"/>
  <c r="L3248" i="4" s="1"/>
  <c r="I3249" i="4"/>
  <c r="J3249" i="4"/>
  <c r="K3249" i="4"/>
  <c r="I3250" i="4"/>
  <c r="J3250" i="4"/>
  <c r="K3250" i="4"/>
  <c r="L3250" i="4"/>
  <c r="M3250" i="4"/>
  <c r="I3251" i="4"/>
  <c r="J3251" i="4"/>
  <c r="K3251" i="4"/>
  <c r="L3251" i="4" s="1"/>
  <c r="M3251" i="4"/>
  <c r="I3252" i="4"/>
  <c r="J3252" i="4"/>
  <c r="K3252" i="4"/>
  <c r="M3252" i="4" s="1"/>
  <c r="L3252" i="4"/>
  <c r="I3253" i="4"/>
  <c r="J3253" i="4"/>
  <c r="K3253" i="4"/>
  <c r="L3253" i="4"/>
  <c r="M3253" i="4"/>
  <c r="I3254" i="4"/>
  <c r="J3254" i="4"/>
  <c r="K3254" i="4" s="1"/>
  <c r="I3255" i="4"/>
  <c r="J3255" i="4"/>
  <c r="K3255" i="4" s="1"/>
  <c r="L3255" i="4" s="1"/>
  <c r="I3256" i="4"/>
  <c r="J3256" i="4"/>
  <c r="K3256" i="4"/>
  <c r="L3256" i="4"/>
  <c r="M3256" i="4"/>
  <c r="I3257" i="4"/>
  <c r="J3257" i="4"/>
  <c r="K3257" i="4" s="1"/>
  <c r="I3258" i="4"/>
  <c r="J3258" i="4"/>
  <c r="K3258" i="4"/>
  <c r="I3259" i="4"/>
  <c r="J3259" i="4"/>
  <c r="K3259" i="4" s="1"/>
  <c r="I3260" i="4"/>
  <c r="J3260" i="4"/>
  <c r="K3260" i="4" s="1"/>
  <c r="I3261" i="4"/>
  <c r="J3261" i="4"/>
  <c r="K3261" i="4"/>
  <c r="M3261" i="4" s="1"/>
  <c r="L3261" i="4"/>
  <c r="I3262" i="4"/>
  <c r="J3262" i="4"/>
  <c r="K3262" i="4" s="1"/>
  <c r="I3263" i="4"/>
  <c r="J3263" i="4"/>
  <c r="K3263" i="4"/>
  <c r="M3263" i="4" s="1"/>
  <c r="L3263" i="4"/>
  <c r="I3264" i="4"/>
  <c r="J3264" i="4"/>
  <c r="K3264" i="4" s="1"/>
  <c r="L3264" i="4" s="1"/>
  <c r="I3265" i="4"/>
  <c r="J3265" i="4"/>
  <c r="K3265" i="4"/>
  <c r="I3266" i="4"/>
  <c r="J3266" i="4"/>
  <c r="K3266" i="4"/>
  <c r="L3266" i="4" s="1"/>
  <c r="I3267" i="4"/>
  <c r="J3267" i="4"/>
  <c r="K3267" i="4"/>
  <c r="L3267" i="4" s="1"/>
  <c r="M3267" i="4"/>
  <c r="I3268" i="4"/>
  <c r="J3268" i="4"/>
  <c r="K3268" i="4"/>
  <c r="M3268" i="4" s="1"/>
  <c r="L3268" i="4"/>
  <c r="I3269" i="4"/>
  <c r="J3269" i="4"/>
  <c r="K3269" i="4"/>
  <c r="L3269" i="4"/>
  <c r="M3269" i="4"/>
  <c r="I3270" i="4"/>
  <c r="J3270" i="4"/>
  <c r="K3270" i="4" s="1"/>
  <c r="I3271" i="4"/>
  <c r="J3271" i="4"/>
  <c r="K3271" i="4" s="1"/>
  <c r="L3271" i="4" s="1"/>
  <c r="I3272" i="4"/>
  <c r="J3272" i="4"/>
  <c r="K3272" i="4"/>
  <c r="L3272" i="4"/>
  <c r="M3272" i="4"/>
  <c r="I3273" i="4"/>
  <c r="J3273" i="4"/>
  <c r="K3273" i="4" s="1"/>
  <c r="I3274" i="4"/>
  <c r="J3274" i="4"/>
  <c r="K3274" i="4"/>
  <c r="I3275" i="4"/>
  <c r="J3275" i="4"/>
  <c r="K3275" i="4"/>
  <c r="L3275" i="4"/>
  <c r="M3275" i="4"/>
  <c r="I3276" i="4"/>
  <c r="J3276" i="4"/>
  <c r="K3276" i="4"/>
  <c r="I3277" i="4"/>
  <c r="J3277" i="4"/>
  <c r="K3277" i="4"/>
  <c r="M3277" i="4" s="1"/>
  <c r="L3277" i="4"/>
  <c r="I3278" i="4"/>
  <c r="J3278" i="4"/>
  <c r="K3278" i="4" s="1"/>
  <c r="I3279" i="4"/>
  <c r="J3279" i="4"/>
  <c r="K3279" i="4"/>
  <c r="M3279" i="4" s="1"/>
  <c r="L3279" i="4"/>
  <c r="I3280" i="4"/>
  <c r="J3280" i="4"/>
  <c r="K3280" i="4" s="1"/>
  <c r="L3280" i="4" s="1"/>
  <c r="I3281" i="4"/>
  <c r="J3281" i="4"/>
  <c r="K3281" i="4"/>
  <c r="I3282" i="4"/>
  <c r="J3282" i="4"/>
  <c r="K3282" i="4"/>
  <c r="M3282" i="4" s="1"/>
  <c r="L3282" i="4"/>
  <c r="I3283" i="4"/>
  <c r="J3283" i="4"/>
  <c r="K3283" i="4"/>
  <c r="L3283" i="4" s="1"/>
  <c r="M3283" i="4"/>
  <c r="I3284" i="4"/>
  <c r="J3284" i="4"/>
  <c r="K3284" i="4"/>
  <c r="M3284" i="4" s="1"/>
  <c r="L3284" i="4"/>
  <c r="I3285" i="4"/>
  <c r="J3285" i="4"/>
  <c r="K3285" i="4"/>
  <c r="L3285" i="4"/>
  <c r="M3285" i="4"/>
  <c r="I3286" i="4"/>
  <c r="J3286" i="4"/>
  <c r="K3286" i="4" s="1"/>
  <c r="I3287" i="4"/>
  <c r="J3287" i="4"/>
  <c r="K3287" i="4" s="1"/>
  <c r="L3287" i="4" s="1"/>
  <c r="M3287" i="4"/>
  <c r="I3288" i="4"/>
  <c r="J3288" i="4"/>
  <c r="K3288" i="4"/>
  <c r="L3288" i="4"/>
  <c r="M3288" i="4"/>
  <c r="I3289" i="4"/>
  <c r="J3289" i="4"/>
  <c r="K3289" i="4" s="1"/>
  <c r="I3290" i="4"/>
  <c r="J3290" i="4"/>
  <c r="K3290" i="4" s="1"/>
  <c r="I3291" i="4"/>
  <c r="J3291" i="4"/>
  <c r="K3291" i="4" s="1"/>
  <c r="I3292" i="4"/>
  <c r="J3292" i="4"/>
  <c r="K3292" i="4" s="1"/>
  <c r="I3293" i="4"/>
  <c r="J3293" i="4"/>
  <c r="K3293" i="4"/>
  <c r="M3293" i="4" s="1"/>
  <c r="I3294" i="4"/>
  <c r="J3294" i="4"/>
  <c r="K3294" i="4" s="1"/>
  <c r="I3295" i="4"/>
  <c r="J3295" i="4"/>
  <c r="K3295" i="4"/>
  <c r="M3295" i="4" s="1"/>
  <c r="L3295" i="4"/>
  <c r="I3296" i="4"/>
  <c r="J3296" i="4"/>
  <c r="K3296" i="4" s="1"/>
  <c r="L3296" i="4"/>
  <c r="M3296" i="4"/>
  <c r="I3297" i="4"/>
  <c r="J3297" i="4"/>
  <c r="K3297" i="4"/>
  <c r="I3298" i="4"/>
  <c r="J3298" i="4"/>
  <c r="K3298" i="4"/>
  <c r="M3298" i="4" s="1"/>
  <c r="L3298" i="4"/>
  <c r="I3299" i="4"/>
  <c r="J3299" i="4"/>
  <c r="K3299" i="4"/>
  <c r="L3299" i="4" s="1"/>
  <c r="M3299" i="4"/>
  <c r="I3300" i="4"/>
  <c r="J3300" i="4"/>
  <c r="K3300" i="4"/>
  <c r="M3300" i="4" s="1"/>
  <c r="L3300" i="4"/>
  <c r="I3301" i="4"/>
  <c r="J3301" i="4"/>
  <c r="K3301" i="4"/>
  <c r="L3301" i="4"/>
  <c r="M3301" i="4"/>
  <c r="I3302" i="4"/>
  <c r="J3302" i="4"/>
  <c r="K3302" i="4" s="1"/>
  <c r="I3303" i="4"/>
  <c r="J3303" i="4"/>
  <c r="K3303" i="4" s="1"/>
  <c r="L3303" i="4" s="1"/>
  <c r="M3303" i="4"/>
  <c r="I3304" i="4"/>
  <c r="J3304" i="4"/>
  <c r="K3304" i="4"/>
  <c r="L3304" i="4"/>
  <c r="M3304" i="4"/>
  <c r="I3305" i="4"/>
  <c r="J3305" i="4"/>
  <c r="K3305" i="4" s="1"/>
  <c r="I3306" i="4"/>
  <c r="J3306" i="4"/>
  <c r="K3306" i="4" s="1"/>
  <c r="I3307" i="4"/>
  <c r="J3307" i="4"/>
  <c r="K3307" i="4" s="1"/>
  <c r="I3308" i="4"/>
  <c r="J3308" i="4"/>
  <c r="K3308" i="4" s="1"/>
  <c r="I3309" i="4"/>
  <c r="J3309" i="4"/>
  <c r="K3309" i="4"/>
  <c r="M3309" i="4" s="1"/>
  <c r="I3310" i="4"/>
  <c r="J3310" i="4"/>
  <c r="K3310" i="4" s="1"/>
  <c r="I3311" i="4"/>
  <c r="J3311" i="4"/>
  <c r="K3311" i="4" s="1"/>
  <c r="I3312" i="4"/>
  <c r="J3312" i="4"/>
  <c r="K3312" i="4" s="1"/>
  <c r="L3312" i="4" s="1"/>
  <c r="I3313" i="4"/>
  <c r="J3313" i="4"/>
  <c r="K3313" i="4"/>
  <c r="I3314" i="4"/>
  <c r="J3314" i="4"/>
  <c r="K3314" i="4"/>
  <c r="L3314" i="4" s="1"/>
  <c r="I3315" i="4"/>
  <c r="J3315" i="4"/>
  <c r="K3315" i="4"/>
  <c r="L3315" i="4" s="1"/>
  <c r="M3315" i="4"/>
  <c r="I3316" i="4"/>
  <c r="J3316" i="4"/>
  <c r="K3316" i="4"/>
  <c r="M3316" i="4" s="1"/>
  <c r="L3316" i="4"/>
  <c r="I3317" i="4"/>
  <c r="J3317" i="4"/>
  <c r="K3317" i="4"/>
  <c r="L3317" i="4"/>
  <c r="M3317" i="4"/>
  <c r="I3318" i="4"/>
  <c r="J3318" i="4"/>
  <c r="K3318" i="4" s="1"/>
  <c r="I3319" i="4"/>
  <c r="J3319" i="4"/>
  <c r="K3319" i="4" s="1"/>
  <c r="I3320" i="4"/>
  <c r="J3320" i="4"/>
  <c r="K3320" i="4"/>
  <c r="L3320" i="4"/>
  <c r="M3320" i="4"/>
  <c r="I3321" i="4"/>
  <c r="J3321" i="4"/>
  <c r="K3321" i="4" s="1"/>
  <c r="I3322" i="4"/>
  <c r="J3322" i="4"/>
  <c r="K3322" i="4"/>
  <c r="I3323" i="4"/>
  <c r="J3323" i="4"/>
  <c r="K3323" i="4" s="1"/>
  <c r="I3324" i="4"/>
  <c r="J3324" i="4"/>
  <c r="K3324" i="4"/>
  <c r="I3325" i="4"/>
  <c r="J3325" i="4"/>
  <c r="K3325" i="4"/>
  <c r="M3325" i="4" s="1"/>
  <c r="L3325" i="4"/>
  <c r="I3326" i="4"/>
  <c r="J3326" i="4"/>
  <c r="K3326" i="4" s="1"/>
  <c r="I3327" i="4"/>
  <c r="J3327" i="4"/>
  <c r="K3327" i="4" s="1"/>
  <c r="I3328" i="4"/>
  <c r="J3328" i="4"/>
  <c r="K3328" i="4" s="1"/>
  <c r="L3328" i="4" s="1"/>
  <c r="I3329" i="4"/>
  <c r="J3329" i="4"/>
  <c r="K3329" i="4" s="1"/>
  <c r="I3330" i="4"/>
  <c r="J3330" i="4"/>
  <c r="K3330" i="4"/>
  <c r="L3330" i="4"/>
  <c r="M3330" i="4"/>
  <c r="I3331" i="4"/>
  <c r="J3331" i="4"/>
  <c r="K3331" i="4"/>
  <c r="L3331" i="4" s="1"/>
  <c r="M3331" i="4"/>
  <c r="I3332" i="4"/>
  <c r="J3332" i="4"/>
  <c r="K3332" i="4"/>
  <c r="M3332" i="4" s="1"/>
  <c r="I3333" i="4"/>
  <c r="J3333" i="4"/>
  <c r="K3333" i="4"/>
  <c r="L3333" i="4"/>
  <c r="M3333" i="4"/>
  <c r="I3334" i="4"/>
  <c r="J3334" i="4"/>
  <c r="K3334" i="4" s="1"/>
  <c r="I3335" i="4"/>
  <c r="J3335" i="4"/>
  <c r="K3335" i="4" s="1"/>
  <c r="L3335" i="4" s="1"/>
  <c r="I3336" i="4"/>
  <c r="J3336" i="4"/>
  <c r="K3336" i="4" s="1"/>
  <c r="L3336" i="4" s="1"/>
  <c r="M3336" i="4"/>
  <c r="I3337" i="4"/>
  <c r="J3337" i="4"/>
  <c r="K3337" i="4" s="1"/>
  <c r="I3338" i="4"/>
  <c r="J3338" i="4"/>
  <c r="K3338" i="4" s="1"/>
  <c r="I3339" i="4"/>
  <c r="J3339" i="4"/>
  <c r="K3339" i="4" s="1"/>
  <c r="I3340" i="4"/>
  <c r="J3340" i="4"/>
  <c r="K3340" i="4" s="1"/>
  <c r="I3341" i="4"/>
  <c r="J3341" i="4"/>
  <c r="K3341" i="4"/>
  <c r="L3341" i="4"/>
  <c r="M3341" i="4"/>
  <c r="I3342" i="4"/>
  <c r="J3342" i="4"/>
  <c r="K3342" i="4" s="1"/>
  <c r="I3343" i="4"/>
  <c r="J3343" i="4"/>
  <c r="K3343" i="4" s="1"/>
  <c r="I3344" i="4"/>
  <c r="J3344" i="4"/>
  <c r="K3344" i="4" s="1"/>
  <c r="M3344" i="4" s="1"/>
  <c r="L3344" i="4"/>
  <c r="I3345" i="4"/>
  <c r="J3345" i="4"/>
  <c r="K3345" i="4"/>
  <c r="I3346" i="4"/>
  <c r="J3346" i="4"/>
  <c r="K3346" i="4"/>
  <c r="L3346" i="4" s="1"/>
  <c r="I3347" i="4"/>
  <c r="J3347" i="4"/>
  <c r="K3347" i="4"/>
  <c r="L3347" i="4" s="1"/>
  <c r="M3347" i="4"/>
  <c r="I3348" i="4"/>
  <c r="J3348" i="4"/>
  <c r="K3348" i="4" s="1"/>
  <c r="I3349" i="4"/>
  <c r="J3349" i="4"/>
  <c r="K3349" i="4"/>
  <c r="L3349" i="4"/>
  <c r="M3349" i="4"/>
  <c r="I3350" i="4"/>
  <c r="J3350" i="4"/>
  <c r="K3350" i="4" s="1"/>
  <c r="I3351" i="4"/>
  <c r="J3351" i="4"/>
  <c r="K3351" i="4" s="1"/>
  <c r="I3352" i="4"/>
  <c r="J3352" i="4"/>
  <c r="K3352" i="4" s="1"/>
  <c r="L3352" i="4" s="1"/>
  <c r="I3353" i="4"/>
  <c r="J3353" i="4"/>
  <c r="K3353" i="4" s="1"/>
  <c r="I3354" i="4"/>
  <c r="J3354" i="4"/>
  <c r="K3354" i="4"/>
  <c r="L3354" i="4" s="1"/>
  <c r="I3355" i="4"/>
  <c r="J3355" i="4"/>
  <c r="K3355" i="4" s="1"/>
  <c r="I3356" i="4"/>
  <c r="J3356" i="4"/>
  <c r="K3356" i="4"/>
  <c r="M3356" i="4" s="1"/>
  <c r="L3356" i="4"/>
  <c r="I3357" i="4"/>
  <c r="J3357" i="4"/>
  <c r="K3357" i="4"/>
  <c r="L3357" i="4" s="1"/>
  <c r="I3358" i="4"/>
  <c r="J3358" i="4"/>
  <c r="K3358" i="4" s="1"/>
  <c r="I3359" i="4"/>
  <c r="J3359" i="4"/>
  <c r="K3359" i="4" s="1"/>
  <c r="L3359" i="4" s="1"/>
  <c r="M3359" i="4"/>
  <c r="I3360" i="4"/>
  <c r="J3360" i="4"/>
  <c r="K3360" i="4" s="1"/>
  <c r="L3360" i="4"/>
  <c r="M3360" i="4"/>
  <c r="I3361" i="4"/>
  <c r="J3361" i="4"/>
  <c r="K3361" i="4" s="1"/>
  <c r="I3362" i="4"/>
  <c r="J3362" i="4"/>
  <c r="K3362" i="4"/>
  <c r="L3362" i="4"/>
  <c r="M3362" i="4"/>
  <c r="I3363" i="4"/>
  <c r="J3363" i="4"/>
  <c r="K3363" i="4"/>
  <c r="L3363" i="4" s="1"/>
  <c r="M3363" i="4"/>
  <c r="I3364" i="4"/>
  <c r="J3364" i="4"/>
  <c r="K3364" i="4"/>
  <c r="M3364" i="4" s="1"/>
  <c r="L3364" i="4"/>
  <c r="I3365" i="4"/>
  <c r="J3365" i="4"/>
  <c r="K3365" i="4"/>
  <c r="L3365" i="4"/>
  <c r="M3365" i="4"/>
  <c r="I3366" i="4"/>
  <c r="J3366" i="4"/>
  <c r="K3366" i="4"/>
  <c r="M3366" i="4" s="1"/>
  <c r="L3366" i="4"/>
  <c r="I3367" i="4"/>
  <c r="J3367" i="4"/>
  <c r="K3367" i="4"/>
  <c r="I3368" i="4"/>
  <c r="J3368" i="4"/>
  <c r="K3368" i="4" s="1"/>
  <c r="L3368" i="4" s="1"/>
  <c r="M3368" i="4"/>
  <c r="I3369" i="4"/>
  <c r="J3369" i="4"/>
  <c r="K3369" i="4" s="1"/>
  <c r="I3370" i="4"/>
  <c r="J3370" i="4"/>
  <c r="K3370" i="4"/>
  <c r="L3370" i="4" s="1"/>
  <c r="I3371" i="4"/>
  <c r="J3371" i="4"/>
  <c r="K3371" i="4" s="1"/>
  <c r="I3372" i="4"/>
  <c r="J3372" i="4"/>
  <c r="K3372" i="4"/>
  <c r="L3372" i="4"/>
  <c r="M3372" i="4"/>
  <c r="I3373" i="4"/>
  <c r="J3373" i="4"/>
  <c r="K3373" i="4"/>
  <c r="L3373" i="4"/>
  <c r="M3373" i="4"/>
  <c r="I3374" i="4"/>
  <c r="J3374" i="4"/>
  <c r="K3374" i="4" s="1"/>
  <c r="I3375" i="4"/>
  <c r="J3375" i="4"/>
  <c r="K3375" i="4"/>
  <c r="I3376" i="4"/>
  <c r="J3376" i="4"/>
  <c r="K3376" i="4" s="1"/>
  <c r="L3376" i="4"/>
  <c r="M3376" i="4"/>
  <c r="I3377" i="4"/>
  <c r="J3377" i="4"/>
  <c r="K3377" i="4" s="1"/>
  <c r="I3378" i="4"/>
  <c r="J3378" i="4"/>
  <c r="K3378" i="4"/>
  <c r="M3378" i="4" s="1"/>
  <c r="L3378" i="4"/>
  <c r="I3379" i="4"/>
  <c r="J3379" i="4"/>
  <c r="K3379" i="4" s="1"/>
  <c r="I3380" i="4"/>
  <c r="J3380" i="4"/>
  <c r="K3380" i="4" s="1"/>
  <c r="I3381" i="4"/>
  <c r="J3381" i="4"/>
  <c r="K3381" i="4"/>
  <c r="L3381" i="4"/>
  <c r="M3381" i="4"/>
  <c r="I3382" i="4"/>
  <c r="J3382" i="4"/>
  <c r="K3382" i="4"/>
  <c r="M3382" i="4" s="1"/>
  <c r="L3382" i="4"/>
  <c r="I3383" i="4"/>
  <c r="J3383" i="4"/>
  <c r="K3383" i="4"/>
  <c r="L3383" i="4"/>
  <c r="M3383" i="4"/>
  <c r="I3384" i="4"/>
  <c r="J3384" i="4"/>
  <c r="K3384" i="4" s="1"/>
  <c r="L3384" i="4" s="1"/>
  <c r="I3385" i="4"/>
  <c r="J3385" i="4"/>
  <c r="K3385" i="4"/>
  <c r="L3385" i="4" s="1"/>
  <c r="I3386" i="4"/>
  <c r="J3386" i="4"/>
  <c r="K3386" i="4" s="1"/>
  <c r="I3387" i="4"/>
  <c r="J3387" i="4"/>
  <c r="K3387" i="4" s="1"/>
  <c r="L3387" i="4" s="1"/>
  <c r="I3388" i="4"/>
  <c r="J3388" i="4"/>
  <c r="K3388" i="4"/>
  <c r="L3388" i="4"/>
  <c r="M3388" i="4"/>
  <c r="I3389" i="4"/>
  <c r="J3389" i="4"/>
  <c r="K3389" i="4"/>
  <c r="M3389" i="4" s="1"/>
  <c r="L3389" i="4"/>
  <c r="I3390" i="4"/>
  <c r="J3390" i="4"/>
  <c r="K3390" i="4" s="1"/>
  <c r="I3391" i="4"/>
  <c r="J3391" i="4"/>
  <c r="K3391" i="4" s="1"/>
  <c r="I3392" i="4"/>
  <c r="J3392" i="4"/>
  <c r="K3392" i="4"/>
  <c r="L3392" i="4"/>
  <c r="M3392" i="4"/>
  <c r="I3393" i="4"/>
  <c r="J3393" i="4"/>
  <c r="K3393" i="4"/>
  <c r="I3394" i="4"/>
  <c r="J3394" i="4"/>
  <c r="K3394" i="4"/>
  <c r="L3394" i="4"/>
  <c r="M3394" i="4"/>
  <c r="I3395" i="4"/>
  <c r="J3395" i="4"/>
  <c r="K3395" i="4" s="1"/>
  <c r="I3396" i="4"/>
  <c r="J3396" i="4"/>
  <c r="K3396" i="4" s="1"/>
  <c r="I3397" i="4"/>
  <c r="J3397" i="4"/>
  <c r="K3397" i="4"/>
  <c r="L3397" i="4" s="1"/>
  <c r="I3398" i="4"/>
  <c r="J3398" i="4"/>
  <c r="K3398" i="4" s="1"/>
  <c r="I3399" i="4"/>
  <c r="J3399" i="4"/>
  <c r="K3399" i="4"/>
  <c r="L3399" i="4"/>
  <c r="M3399" i="4"/>
  <c r="I3400" i="4"/>
  <c r="J3400" i="4"/>
  <c r="K3400" i="4" s="1"/>
  <c r="M3400" i="4" s="1"/>
  <c r="L3400" i="4"/>
  <c r="I3401" i="4"/>
  <c r="J3401" i="4"/>
  <c r="K3401" i="4"/>
  <c r="L3401" i="4"/>
  <c r="M3401" i="4"/>
  <c r="I3402" i="4"/>
  <c r="J3402" i="4"/>
  <c r="K3402" i="4" s="1"/>
  <c r="I3403" i="4"/>
  <c r="J3403" i="4"/>
  <c r="K3403" i="4" s="1"/>
  <c r="I3404" i="4"/>
  <c r="J3404" i="4"/>
  <c r="K3404" i="4" s="1"/>
  <c r="I3405" i="4"/>
  <c r="J3405" i="4"/>
  <c r="K3405" i="4" s="1"/>
  <c r="I3406" i="4"/>
  <c r="J3406" i="4"/>
  <c r="K3406" i="4" s="1"/>
  <c r="I3407" i="4"/>
  <c r="J3407" i="4"/>
  <c r="K3407" i="4"/>
  <c r="I3408" i="4"/>
  <c r="J3408" i="4"/>
  <c r="K3408" i="4" s="1"/>
  <c r="I3409" i="4"/>
  <c r="J3409" i="4"/>
  <c r="K3409" i="4" s="1"/>
  <c r="I3410" i="4"/>
  <c r="J3410" i="4"/>
  <c r="K3410" i="4"/>
  <c r="L3410" i="4"/>
  <c r="M3410" i="4"/>
  <c r="I3411" i="4"/>
  <c r="J3411" i="4"/>
  <c r="K3411" i="4"/>
  <c r="M3411" i="4" s="1"/>
  <c r="L3411" i="4"/>
  <c r="I3412" i="4"/>
  <c r="J3412" i="4"/>
  <c r="K3412" i="4"/>
  <c r="M3412" i="4" s="1"/>
  <c r="L3412" i="4"/>
  <c r="I3413" i="4"/>
  <c r="J3413" i="4"/>
  <c r="K3413" i="4"/>
  <c r="L3413" i="4" s="1"/>
  <c r="I3414" i="4"/>
  <c r="J3414" i="4"/>
  <c r="K3414" i="4" s="1"/>
  <c r="I3415" i="4"/>
  <c r="J3415" i="4"/>
  <c r="K3415" i="4" s="1"/>
  <c r="I3416" i="4"/>
  <c r="J3416" i="4"/>
  <c r="K3416" i="4" s="1"/>
  <c r="L3416" i="4" s="1"/>
  <c r="I3417" i="4"/>
  <c r="J3417" i="4"/>
  <c r="K3417" i="4"/>
  <c r="L3417" i="4"/>
  <c r="M3417" i="4"/>
  <c r="I3418" i="4"/>
  <c r="J3418" i="4"/>
  <c r="K3418" i="4"/>
  <c r="I3419" i="4"/>
  <c r="J3419" i="4"/>
  <c r="K3419" i="4" s="1"/>
  <c r="L3419" i="4" s="1"/>
  <c r="M3419" i="4"/>
  <c r="I3420" i="4"/>
  <c r="J3420" i="4"/>
  <c r="K3420" i="4" s="1"/>
  <c r="I3421" i="4"/>
  <c r="J3421" i="4"/>
  <c r="K3421" i="4" s="1"/>
  <c r="I3422" i="4"/>
  <c r="J3422" i="4"/>
  <c r="K3422" i="4" s="1"/>
  <c r="I3423" i="4"/>
  <c r="J3423" i="4"/>
  <c r="K3423" i="4"/>
  <c r="L3423" i="4"/>
  <c r="M3423" i="4"/>
  <c r="I3424" i="4"/>
  <c r="J3424" i="4"/>
  <c r="K3424" i="4" s="1"/>
  <c r="I3425" i="4"/>
  <c r="J3425" i="4"/>
  <c r="K3425" i="4" s="1"/>
  <c r="I3426" i="4"/>
  <c r="J3426" i="4"/>
  <c r="K3426" i="4" s="1"/>
  <c r="I3427" i="4"/>
  <c r="J3427" i="4"/>
  <c r="K3427" i="4" s="1"/>
  <c r="I3428" i="4"/>
  <c r="J3428" i="4"/>
  <c r="K3428" i="4"/>
  <c r="M3428" i="4" s="1"/>
  <c r="L3428" i="4"/>
  <c r="I3429" i="4"/>
  <c r="J3429" i="4"/>
  <c r="K3429" i="4"/>
  <c r="M3429" i="4" s="1"/>
  <c r="L3429" i="4"/>
  <c r="I3430" i="4"/>
  <c r="J3430" i="4"/>
  <c r="K3430" i="4"/>
  <c r="L3430" i="4"/>
  <c r="M3430" i="4"/>
  <c r="I3431" i="4"/>
  <c r="J3431" i="4"/>
  <c r="K3431" i="4" s="1"/>
  <c r="I3432" i="4"/>
  <c r="J3432" i="4"/>
  <c r="K3432" i="4" s="1"/>
  <c r="I3433" i="4"/>
  <c r="J3433" i="4"/>
  <c r="K3433" i="4" s="1"/>
  <c r="I3434" i="4"/>
  <c r="J3434" i="4"/>
  <c r="K3434" i="4"/>
  <c r="I3435" i="4"/>
  <c r="J3435" i="4"/>
  <c r="K3435" i="4"/>
  <c r="I3436" i="4"/>
  <c r="J3436" i="4"/>
  <c r="K3436" i="4"/>
  <c r="I3437" i="4"/>
  <c r="J3437" i="4"/>
  <c r="K3437" i="4"/>
  <c r="L3437" i="4" s="1"/>
  <c r="I3438" i="4"/>
  <c r="J3438" i="4"/>
  <c r="K3438" i="4"/>
  <c r="L3438" i="4"/>
  <c r="M3438" i="4"/>
  <c r="I3439" i="4"/>
  <c r="J3439" i="4"/>
  <c r="K3439" i="4"/>
  <c r="M3439" i="4" s="1"/>
  <c r="L3439" i="4"/>
  <c r="I3440" i="4"/>
  <c r="J3440" i="4"/>
  <c r="K3440" i="4"/>
  <c r="L3440" i="4"/>
  <c r="M3440" i="4"/>
  <c r="I3441" i="4"/>
  <c r="J3441" i="4"/>
  <c r="K3441" i="4" s="1"/>
  <c r="I3442" i="4"/>
  <c r="J3442" i="4"/>
  <c r="K3442" i="4" s="1"/>
  <c r="L3442" i="4" s="1"/>
  <c r="M3442" i="4"/>
  <c r="I3443" i="4"/>
  <c r="J3443" i="4"/>
  <c r="K3443" i="4"/>
  <c r="L3443" i="4"/>
  <c r="M3443" i="4"/>
  <c r="I3444" i="4"/>
  <c r="J3444" i="4"/>
  <c r="K3444" i="4" s="1"/>
  <c r="I3445" i="4"/>
  <c r="J3445" i="4"/>
  <c r="K3445" i="4"/>
  <c r="I3446" i="4"/>
  <c r="J3446" i="4"/>
  <c r="K3446" i="4" s="1"/>
  <c r="I3447" i="4"/>
  <c r="J3447" i="4"/>
  <c r="K3447" i="4"/>
  <c r="I3448" i="4"/>
  <c r="J3448" i="4"/>
  <c r="K3448" i="4"/>
  <c r="M3448" i="4" s="1"/>
  <c r="L3448" i="4"/>
  <c r="I3449" i="4"/>
  <c r="J3449" i="4"/>
  <c r="K3449" i="4" s="1"/>
  <c r="I3450" i="4"/>
  <c r="J3450" i="4"/>
  <c r="K3450" i="4" s="1"/>
  <c r="M3450" i="4" s="1"/>
  <c r="I3451" i="4"/>
  <c r="J3451" i="4"/>
  <c r="K3451" i="4"/>
  <c r="L3451" i="4"/>
  <c r="M3451" i="4"/>
  <c r="I3452" i="4"/>
  <c r="J3452" i="4"/>
  <c r="K3452" i="4"/>
  <c r="I3453" i="4"/>
  <c r="J3453" i="4"/>
  <c r="K3453" i="4"/>
  <c r="L3453" i="4" s="1"/>
  <c r="I3454" i="4"/>
  <c r="J3454" i="4"/>
  <c r="K3454" i="4"/>
  <c r="L3454" i="4"/>
  <c r="M3454" i="4"/>
  <c r="I3455" i="4"/>
  <c r="J3455" i="4"/>
  <c r="K3455" i="4"/>
  <c r="M3455" i="4" s="1"/>
  <c r="L3455" i="4"/>
  <c r="I3456" i="4"/>
  <c r="J3456" i="4"/>
  <c r="K3456" i="4"/>
  <c r="L3456" i="4"/>
  <c r="M3456" i="4"/>
  <c r="I3457" i="4"/>
  <c r="J3457" i="4"/>
  <c r="K3457" i="4" s="1"/>
  <c r="I3458" i="4"/>
  <c r="J3458" i="4"/>
  <c r="K3458" i="4" s="1"/>
  <c r="L3458" i="4" s="1"/>
  <c r="M3458" i="4"/>
  <c r="I3459" i="4"/>
  <c r="J3459" i="4"/>
  <c r="K3459" i="4"/>
  <c r="L3459" i="4"/>
  <c r="M3459" i="4"/>
  <c r="I3460" i="4"/>
  <c r="J3460" i="4"/>
  <c r="K3460" i="4" s="1"/>
  <c r="I3461" i="4"/>
  <c r="J3461" i="4"/>
  <c r="K3461" i="4"/>
  <c r="I3462" i="4"/>
  <c r="J3462" i="4"/>
  <c r="K3462" i="4" s="1"/>
  <c r="I3463" i="4"/>
  <c r="J3463" i="4"/>
  <c r="K3463" i="4" s="1"/>
  <c r="I3464" i="4"/>
  <c r="J3464" i="4"/>
  <c r="K3464" i="4"/>
  <c r="M3464" i="4" s="1"/>
  <c r="L3464" i="4"/>
  <c r="I3465" i="4"/>
  <c r="J3465" i="4"/>
  <c r="K3465" i="4" s="1"/>
  <c r="I3466" i="4"/>
  <c r="J3466" i="4"/>
  <c r="K3466" i="4" s="1"/>
  <c r="I3467" i="4"/>
  <c r="J3467" i="4"/>
  <c r="K3467" i="4"/>
  <c r="L3467" i="4"/>
  <c r="M3467" i="4"/>
  <c r="I3468" i="4"/>
  <c r="J3468" i="4"/>
  <c r="K3468" i="4"/>
  <c r="I3469" i="4"/>
  <c r="J3469" i="4"/>
  <c r="K3469" i="4"/>
  <c r="L3469" i="4" s="1"/>
  <c r="I3470" i="4"/>
  <c r="J3470" i="4"/>
  <c r="K3470" i="4" s="1"/>
  <c r="L3470" i="4" s="1"/>
  <c r="M3470" i="4"/>
  <c r="I3471" i="4"/>
  <c r="J3471" i="4"/>
  <c r="K3471" i="4"/>
  <c r="M3471" i="4" s="1"/>
  <c r="L3471" i="4"/>
  <c r="I3472" i="4"/>
  <c r="J3472" i="4"/>
  <c r="K3472" i="4"/>
  <c r="L3472" i="4"/>
  <c r="M3472" i="4"/>
  <c r="I3473" i="4"/>
  <c r="J3473" i="4"/>
  <c r="K3473" i="4" s="1"/>
  <c r="I3474" i="4"/>
  <c r="J3474" i="4"/>
  <c r="K3474" i="4" s="1"/>
  <c r="L3474" i="4" s="1"/>
  <c r="M3474" i="4"/>
  <c r="I3475" i="4"/>
  <c r="J3475" i="4"/>
  <c r="K3475" i="4" s="1"/>
  <c r="L3475" i="4" s="1"/>
  <c r="M3475" i="4"/>
  <c r="I3476" i="4"/>
  <c r="J3476" i="4"/>
  <c r="K3476" i="4" s="1"/>
  <c r="I3477" i="4"/>
  <c r="J3477" i="4"/>
  <c r="K3477" i="4" s="1"/>
  <c r="I3478" i="4"/>
  <c r="J3478" i="4"/>
  <c r="K3478" i="4" s="1"/>
  <c r="I3479" i="4"/>
  <c r="J3479" i="4"/>
  <c r="K3479" i="4" s="1"/>
  <c r="I3480" i="4"/>
  <c r="J3480" i="4"/>
  <c r="K3480" i="4"/>
  <c r="M3480" i="4" s="1"/>
  <c r="I3481" i="4"/>
  <c r="J3481" i="4"/>
  <c r="K3481" i="4" s="1"/>
  <c r="I3482" i="4"/>
  <c r="J3482" i="4"/>
  <c r="K3482" i="4" s="1"/>
  <c r="M3482" i="4" s="1"/>
  <c r="I3483" i="4"/>
  <c r="J3483" i="4"/>
  <c r="K3483" i="4"/>
  <c r="L3483" i="4"/>
  <c r="M3483" i="4"/>
  <c r="I3484" i="4"/>
  <c r="J3484" i="4"/>
  <c r="K3484" i="4"/>
  <c r="I3485" i="4"/>
  <c r="J3485" i="4"/>
  <c r="K3485" i="4"/>
  <c r="L3485" i="4"/>
  <c r="M3485" i="4"/>
  <c r="I3486" i="4"/>
  <c r="J3486" i="4"/>
  <c r="K3486" i="4" s="1"/>
  <c r="L3486" i="4" s="1"/>
  <c r="M3486" i="4"/>
  <c r="I3487" i="4"/>
  <c r="J3487" i="4"/>
  <c r="K3487" i="4"/>
  <c r="M3487" i="4" s="1"/>
  <c r="L3487" i="4"/>
  <c r="I3488" i="4"/>
  <c r="J3488" i="4"/>
  <c r="K3488" i="4"/>
  <c r="L3488" i="4"/>
  <c r="M3488" i="4"/>
  <c r="I3489" i="4"/>
  <c r="J3489" i="4"/>
  <c r="K3489" i="4" s="1"/>
  <c r="I3490" i="4"/>
  <c r="J3490" i="4"/>
  <c r="K3490" i="4" s="1"/>
  <c r="L3490" i="4" s="1"/>
  <c r="M3490" i="4"/>
  <c r="I3491" i="4"/>
  <c r="J3491" i="4"/>
  <c r="K3491" i="4"/>
  <c r="L3491" i="4"/>
  <c r="M3491" i="4"/>
  <c r="I3492" i="4"/>
  <c r="J3492" i="4"/>
  <c r="K3492" i="4" s="1"/>
  <c r="I3493" i="4"/>
  <c r="J3493" i="4"/>
  <c r="K3493" i="4" s="1"/>
  <c r="I3494" i="4"/>
  <c r="J3494" i="4"/>
  <c r="K3494" i="4" s="1"/>
  <c r="I3495" i="4"/>
  <c r="J3495" i="4"/>
  <c r="K3495" i="4" s="1"/>
  <c r="I3496" i="4"/>
  <c r="J3496" i="4"/>
  <c r="K3496" i="4"/>
  <c r="I3497" i="4"/>
  <c r="J3497" i="4"/>
  <c r="K3497" i="4" s="1"/>
  <c r="I3498" i="4"/>
  <c r="J3498" i="4"/>
  <c r="K3498" i="4" s="1"/>
  <c r="I3499" i="4"/>
  <c r="J3499" i="4"/>
  <c r="K3499" i="4"/>
  <c r="L3499" i="4"/>
  <c r="M3499" i="4"/>
  <c r="I3500" i="4"/>
  <c r="J3500" i="4"/>
  <c r="K3500" i="4"/>
  <c r="I3501" i="4"/>
  <c r="J3501" i="4"/>
  <c r="K3501" i="4"/>
  <c r="L3501" i="4" s="1"/>
  <c r="I3502" i="4"/>
  <c r="J3502" i="4"/>
  <c r="K3502" i="4"/>
  <c r="L3502" i="4"/>
  <c r="M3502" i="4"/>
  <c r="I3503" i="4"/>
  <c r="J3503" i="4"/>
  <c r="K3503" i="4"/>
  <c r="M3503" i="4" s="1"/>
  <c r="L3503" i="4"/>
  <c r="I3504" i="4"/>
  <c r="J3504" i="4"/>
  <c r="K3504" i="4" s="1"/>
  <c r="M3504" i="4" s="1"/>
  <c r="L3504" i="4"/>
  <c r="I3505" i="4"/>
  <c r="J3505" i="4"/>
  <c r="K3505" i="4" s="1"/>
  <c r="I3506" i="4"/>
  <c r="J3506" i="4"/>
  <c r="K3506" i="4" s="1"/>
  <c r="L3506" i="4" s="1"/>
  <c r="I3507" i="4"/>
  <c r="J3507" i="4"/>
  <c r="K3507" i="4"/>
  <c r="L3507" i="4" s="1"/>
  <c r="M3507" i="4"/>
  <c r="I3508" i="4"/>
  <c r="J3508" i="4"/>
  <c r="K3508" i="4" s="1"/>
  <c r="I3509" i="4"/>
  <c r="J3509" i="4"/>
  <c r="K3509" i="4" s="1"/>
  <c r="I3510" i="4"/>
  <c r="J3510" i="4"/>
  <c r="K3510" i="4" s="1"/>
  <c r="I3511" i="4"/>
  <c r="J3511" i="4"/>
  <c r="K3511" i="4" s="1"/>
  <c r="I3512" i="4"/>
  <c r="J3512" i="4"/>
  <c r="K3512" i="4"/>
  <c r="M3512" i="4" s="1"/>
  <c r="I3513" i="4"/>
  <c r="J3513" i="4"/>
  <c r="K3513" i="4" s="1"/>
  <c r="I3514" i="4"/>
  <c r="J3514" i="4"/>
  <c r="K3514" i="4" s="1"/>
  <c r="I3515" i="4"/>
  <c r="J3515" i="4"/>
  <c r="K3515" i="4"/>
  <c r="L3515" i="4"/>
  <c r="M3515" i="4"/>
  <c r="I3516" i="4"/>
  <c r="J3516" i="4"/>
  <c r="K3516" i="4"/>
  <c r="I3517" i="4"/>
  <c r="J3517" i="4"/>
  <c r="K3517" i="4"/>
  <c r="L3517" i="4" s="1"/>
  <c r="M3517" i="4"/>
  <c r="I3518" i="4"/>
  <c r="J3518" i="4"/>
  <c r="K3518" i="4"/>
  <c r="L3518" i="4"/>
  <c r="M3518" i="4"/>
  <c r="I3519" i="4"/>
  <c r="J3519" i="4"/>
  <c r="K3519" i="4"/>
  <c r="M3519" i="4" s="1"/>
  <c r="L3519" i="4"/>
  <c r="I3520" i="4"/>
  <c r="J3520" i="4"/>
  <c r="K3520" i="4" s="1"/>
  <c r="L3520" i="4" s="1"/>
  <c r="I3521" i="4"/>
  <c r="J3521" i="4"/>
  <c r="K3521" i="4" s="1"/>
  <c r="I3522" i="4"/>
  <c r="J3522" i="4"/>
  <c r="K3522" i="4" s="1"/>
  <c r="L3522" i="4" s="1"/>
  <c r="I3523" i="4"/>
  <c r="J3523" i="4"/>
  <c r="K3523" i="4"/>
  <c r="L3523" i="4" s="1"/>
  <c r="M3523" i="4"/>
  <c r="I3524" i="4"/>
  <c r="J3524" i="4"/>
  <c r="K3524" i="4" s="1"/>
  <c r="I3525" i="4"/>
  <c r="J3525" i="4"/>
  <c r="K3525" i="4" s="1"/>
  <c r="I3526" i="4"/>
  <c r="J3526" i="4"/>
  <c r="K3526" i="4" s="1"/>
  <c r="I3527" i="4"/>
  <c r="J3527" i="4"/>
  <c r="K3527" i="4"/>
  <c r="I3528" i="4"/>
  <c r="J3528" i="4"/>
  <c r="K3528" i="4"/>
  <c r="M3528" i="4" s="1"/>
  <c r="I3529" i="4"/>
  <c r="J3529" i="4"/>
  <c r="K3529" i="4" s="1"/>
  <c r="I3530" i="4"/>
  <c r="J3530" i="4"/>
  <c r="K3530" i="4" s="1"/>
  <c r="I3531" i="4"/>
  <c r="J3531" i="4"/>
  <c r="K3531" i="4"/>
  <c r="L3531" i="4"/>
  <c r="M3531" i="4"/>
  <c r="I3532" i="4"/>
  <c r="J3532" i="4"/>
  <c r="K3532" i="4"/>
  <c r="I3533" i="4"/>
  <c r="J3533" i="4"/>
  <c r="K3533" i="4"/>
  <c r="I3534" i="4"/>
  <c r="J3534" i="4"/>
  <c r="K3534" i="4"/>
  <c r="L3534" i="4"/>
  <c r="M3534" i="4"/>
  <c r="I3535" i="4"/>
  <c r="J3535" i="4"/>
  <c r="K3535" i="4"/>
  <c r="M3535" i="4" s="1"/>
  <c r="L3535" i="4"/>
  <c r="I3536" i="4"/>
  <c r="J3536" i="4"/>
  <c r="K3536" i="4" s="1"/>
  <c r="M3536" i="4" s="1"/>
  <c r="L3536" i="4"/>
  <c r="I3537" i="4"/>
  <c r="J3537" i="4"/>
  <c r="K3537" i="4" s="1"/>
  <c r="I3538" i="4"/>
  <c r="J3538" i="4"/>
  <c r="K3538" i="4" s="1"/>
  <c r="L3538" i="4" s="1"/>
  <c r="I3539" i="4"/>
  <c r="J3539" i="4"/>
  <c r="K3539" i="4"/>
  <c r="L3539" i="4" s="1"/>
  <c r="M3539" i="4"/>
  <c r="I3540" i="4"/>
  <c r="J3540" i="4"/>
  <c r="K3540" i="4" s="1"/>
  <c r="I3541" i="4"/>
  <c r="J3541" i="4"/>
  <c r="K3541" i="4" s="1"/>
  <c r="I3542" i="4"/>
  <c r="J3542" i="4"/>
  <c r="K3542" i="4" s="1"/>
  <c r="I3543" i="4"/>
  <c r="J3543" i="4"/>
  <c r="K3543" i="4"/>
  <c r="I3544" i="4"/>
  <c r="J3544" i="4"/>
  <c r="K3544" i="4"/>
  <c r="M3544" i="4" s="1"/>
  <c r="I3545" i="4"/>
  <c r="J3545" i="4"/>
  <c r="K3545" i="4" s="1"/>
  <c r="I3546" i="4"/>
  <c r="J3546" i="4"/>
  <c r="K3546" i="4"/>
  <c r="M3546" i="4" s="1"/>
  <c r="L3546" i="4"/>
  <c r="I3547" i="4"/>
  <c r="J3547" i="4"/>
  <c r="K3547" i="4"/>
  <c r="L3547" i="4"/>
  <c r="M3547" i="4"/>
  <c r="I3548" i="4"/>
  <c r="J3548" i="4"/>
  <c r="K3548" i="4"/>
  <c r="I3549" i="4"/>
  <c r="J3549" i="4"/>
  <c r="K3549" i="4"/>
  <c r="L3549" i="4" s="1"/>
  <c r="M3549" i="4"/>
  <c r="I3550" i="4"/>
  <c r="J3550" i="4"/>
  <c r="K3550" i="4"/>
  <c r="L3550" i="4"/>
  <c r="M3550" i="4"/>
  <c r="I3551" i="4"/>
  <c r="J3551" i="4"/>
  <c r="K3551" i="4"/>
  <c r="M3551" i="4" s="1"/>
  <c r="L3551" i="4"/>
  <c r="I3552" i="4"/>
  <c r="J3552" i="4"/>
  <c r="K3552" i="4" s="1"/>
  <c r="L3552" i="4"/>
  <c r="M3552" i="4"/>
  <c r="I3553" i="4"/>
  <c r="J3553" i="4"/>
  <c r="K3553" i="4" s="1"/>
  <c r="I3554" i="4"/>
  <c r="J3554" i="4"/>
  <c r="K3554" i="4" s="1"/>
  <c r="L3554" i="4" s="1"/>
  <c r="M3554" i="4"/>
  <c r="I3555" i="4"/>
  <c r="J3555" i="4"/>
  <c r="K3555" i="4"/>
  <c r="L3555" i="4" s="1"/>
  <c r="M3555" i="4"/>
  <c r="I3556" i="4"/>
  <c r="J3556" i="4"/>
  <c r="K3556" i="4" s="1"/>
  <c r="I3557" i="4"/>
  <c r="J3557" i="4"/>
  <c r="K3557" i="4" s="1"/>
  <c r="I3558" i="4"/>
  <c r="J3558" i="4"/>
  <c r="K3558" i="4" s="1"/>
  <c r="I3559" i="4"/>
  <c r="J3559" i="4"/>
  <c r="K3559" i="4"/>
  <c r="I3560" i="4"/>
  <c r="J3560" i="4"/>
  <c r="K3560" i="4"/>
  <c r="M3560" i="4" s="1"/>
  <c r="I3561" i="4"/>
  <c r="J3561" i="4"/>
  <c r="K3561" i="4" s="1"/>
  <c r="I3562" i="4"/>
  <c r="J3562" i="4"/>
  <c r="K3562" i="4"/>
  <c r="M3562" i="4" s="1"/>
  <c r="L3562" i="4"/>
  <c r="I3563" i="4"/>
  <c r="J3563" i="4"/>
  <c r="K3563" i="4"/>
  <c r="L3563" i="4"/>
  <c r="M3563" i="4"/>
  <c r="I3564" i="4"/>
  <c r="J3564" i="4"/>
  <c r="K3564" i="4"/>
  <c r="I3565" i="4"/>
  <c r="J3565" i="4"/>
  <c r="K3565" i="4"/>
  <c r="L3565" i="4" s="1"/>
  <c r="M3565" i="4"/>
  <c r="I3566" i="4"/>
  <c r="J3566" i="4"/>
  <c r="K3566" i="4"/>
  <c r="L3566" i="4"/>
  <c r="M3566" i="4"/>
  <c r="I3567" i="4"/>
  <c r="J3567" i="4"/>
  <c r="K3567" i="4"/>
  <c r="M3567" i="4" s="1"/>
  <c r="L3567" i="4"/>
  <c r="I3568" i="4"/>
  <c r="J3568" i="4"/>
  <c r="K3568" i="4" s="1"/>
  <c r="L3568" i="4"/>
  <c r="M3568" i="4"/>
  <c r="I3569" i="4"/>
  <c r="J3569" i="4"/>
  <c r="K3569" i="4" s="1"/>
  <c r="I3570" i="4"/>
  <c r="J3570" i="4"/>
  <c r="K3570" i="4" s="1"/>
  <c r="L3570" i="4" s="1"/>
  <c r="M3570" i="4"/>
  <c r="I3571" i="4"/>
  <c r="J3571" i="4"/>
  <c r="K3571" i="4"/>
  <c r="L3571" i="4" s="1"/>
  <c r="M3571" i="4"/>
  <c r="I3572" i="4"/>
  <c r="J3572" i="4"/>
  <c r="K3572" i="4" s="1"/>
  <c r="I3573" i="4"/>
  <c r="J3573" i="4"/>
  <c r="K3573" i="4"/>
  <c r="I3574" i="4"/>
  <c r="J3574" i="4"/>
  <c r="K3574" i="4" s="1"/>
  <c r="I3575" i="4"/>
  <c r="J3575" i="4"/>
  <c r="K3575" i="4"/>
  <c r="I3576" i="4"/>
  <c r="J3576" i="4"/>
  <c r="K3576" i="4"/>
  <c r="M3576" i="4" s="1"/>
  <c r="I3577" i="4"/>
  <c r="J3577" i="4"/>
  <c r="K3577" i="4" s="1"/>
  <c r="I3578" i="4"/>
  <c r="J3578" i="4"/>
  <c r="K3578" i="4"/>
  <c r="M3578" i="4" s="1"/>
  <c r="I3579" i="4"/>
  <c r="J3579" i="4"/>
  <c r="K3579" i="4"/>
  <c r="L3579" i="4"/>
  <c r="M3579" i="4"/>
  <c r="I3580" i="4"/>
  <c r="J3580" i="4"/>
  <c r="K3580" i="4"/>
  <c r="I3581" i="4"/>
  <c r="J3581" i="4"/>
  <c r="K3581" i="4"/>
  <c r="L3581" i="4" s="1"/>
  <c r="I3582" i="4"/>
  <c r="J3582" i="4"/>
  <c r="K3582" i="4"/>
  <c r="L3582" i="4"/>
  <c r="M3582" i="4"/>
  <c r="I3583" i="4"/>
  <c r="J3583" i="4"/>
  <c r="K3583" i="4"/>
  <c r="M3583" i="4" s="1"/>
  <c r="L3583" i="4"/>
  <c r="I3584" i="4"/>
  <c r="J3584" i="4"/>
  <c r="K3584" i="4" s="1"/>
  <c r="M3584" i="4" s="1"/>
  <c r="L3584" i="4"/>
  <c r="I3585" i="4"/>
  <c r="J3585" i="4"/>
  <c r="K3585" i="4" s="1"/>
  <c r="I3586" i="4"/>
  <c r="J3586" i="4"/>
  <c r="K3586" i="4" s="1"/>
  <c r="L3586" i="4" s="1"/>
  <c r="M3586" i="4"/>
  <c r="I3587" i="4"/>
  <c r="J3587" i="4"/>
  <c r="K3587" i="4"/>
  <c r="L3587" i="4" s="1"/>
  <c r="M3587" i="4"/>
  <c r="I3588" i="4"/>
  <c r="J3588" i="4"/>
  <c r="K3588" i="4" s="1"/>
  <c r="I3589" i="4"/>
  <c r="J3589" i="4"/>
  <c r="K3589" i="4"/>
  <c r="I3590" i="4"/>
  <c r="J3590" i="4"/>
  <c r="K3590" i="4"/>
  <c r="L3590" i="4"/>
  <c r="M3590" i="4"/>
  <c r="I3591" i="4"/>
  <c r="J3591" i="4"/>
  <c r="K3591" i="4" s="1"/>
  <c r="I3592" i="4"/>
  <c r="J3592" i="4"/>
  <c r="K3592" i="4"/>
  <c r="M3592" i="4" s="1"/>
  <c r="L3592" i="4"/>
  <c r="I3593" i="4"/>
  <c r="J3593" i="4"/>
  <c r="K3593" i="4" s="1"/>
  <c r="I3594" i="4"/>
  <c r="J3594" i="4"/>
  <c r="K3594" i="4"/>
  <c r="M3594" i="4" s="1"/>
  <c r="I3595" i="4"/>
  <c r="J3595" i="4"/>
  <c r="K3595" i="4"/>
  <c r="L3595" i="4"/>
  <c r="M3595" i="4"/>
  <c r="I3596" i="4"/>
  <c r="J3596" i="4"/>
  <c r="K3596" i="4"/>
  <c r="I3597" i="4"/>
  <c r="J3597" i="4"/>
  <c r="K3597" i="4"/>
  <c r="M3597" i="4" s="1"/>
  <c r="L3597" i="4"/>
  <c r="I3598" i="4"/>
  <c r="J3598" i="4"/>
  <c r="K3598" i="4"/>
  <c r="L3598" i="4"/>
  <c r="M3598" i="4"/>
  <c r="I3599" i="4"/>
  <c r="J3599" i="4"/>
  <c r="K3599" i="4"/>
  <c r="M3599" i="4" s="1"/>
  <c r="I3600" i="4"/>
  <c r="J3600" i="4"/>
  <c r="K3600" i="4" s="1"/>
  <c r="L3600" i="4" s="1"/>
  <c r="I3601" i="4"/>
  <c r="J3601" i="4"/>
  <c r="K3601" i="4" s="1"/>
  <c r="I3602" i="4"/>
  <c r="J3602" i="4"/>
  <c r="K3602" i="4" s="1"/>
  <c r="M3602" i="4" s="1"/>
  <c r="L3602" i="4"/>
  <c r="I3603" i="4"/>
  <c r="J3603" i="4"/>
  <c r="K3603" i="4"/>
  <c r="L3603" i="4" s="1"/>
  <c r="M3603" i="4"/>
  <c r="I3604" i="4"/>
  <c r="J3604" i="4"/>
  <c r="K3604" i="4" s="1"/>
  <c r="I3605" i="4"/>
  <c r="J3605" i="4"/>
  <c r="K3605" i="4" s="1"/>
  <c r="I3606" i="4"/>
  <c r="J3606" i="4"/>
  <c r="K3606" i="4" s="1"/>
  <c r="I3607" i="4"/>
  <c r="J3607" i="4"/>
  <c r="K3607" i="4" s="1"/>
  <c r="I3608" i="4"/>
  <c r="J3608" i="4"/>
  <c r="K3608" i="4"/>
  <c r="M3608" i="4" s="1"/>
  <c r="I3609" i="4"/>
  <c r="J3609" i="4"/>
  <c r="K3609" i="4" s="1"/>
  <c r="I3610" i="4"/>
  <c r="J3610" i="4"/>
  <c r="K3610" i="4"/>
  <c r="M3610" i="4" s="1"/>
  <c r="I3611" i="4"/>
  <c r="J3611" i="4"/>
  <c r="K3611" i="4"/>
  <c r="L3611" i="4"/>
  <c r="M3611" i="4"/>
  <c r="I3612" i="4"/>
  <c r="J3612" i="4"/>
  <c r="K3612" i="4"/>
  <c r="I3613" i="4"/>
  <c r="J3613" i="4"/>
  <c r="K3613" i="4"/>
  <c r="L3613" i="4"/>
  <c r="M3613" i="4"/>
  <c r="I3614" i="4"/>
  <c r="J3614" i="4"/>
  <c r="K3614" i="4"/>
  <c r="L3614" i="4"/>
  <c r="M3614" i="4"/>
  <c r="I3615" i="4"/>
  <c r="J3615" i="4"/>
  <c r="K3615" i="4"/>
  <c r="M3615" i="4" s="1"/>
  <c r="I3616" i="4"/>
  <c r="J3616" i="4"/>
  <c r="K3616" i="4" s="1"/>
  <c r="L3616" i="4" s="1"/>
  <c r="I3617" i="4"/>
  <c r="J3617" i="4"/>
  <c r="K3617" i="4" s="1"/>
  <c r="I3618" i="4"/>
  <c r="J3618" i="4"/>
  <c r="K3618" i="4" s="1"/>
  <c r="L3618" i="4"/>
  <c r="M3618" i="4"/>
  <c r="I3619" i="4"/>
  <c r="J3619" i="4"/>
  <c r="K3619" i="4"/>
  <c r="L3619" i="4" s="1"/>
  <c r="M3619" i="4"/>
  <c r="I3620" i="4"/>
  <c r="J3620" i="4"/>
  <c r="K3620" i="4" s="1"/>
  <c r="I3621" i="4"/>
  <c r="J3621" i="4"/>
  <c r="K3621" i="4" s="1"/>
  <c r="I3622" i="4"/>
  <c r="J3622" i="4"/>
  <c r="K3622" i="4" s="1"/>
  <c r="I3623" i="4"/>
  <c r="J3623" i="4"/>
  <c r="K3623" i="4"/>
  <c r="I3624" i="4"/>
  <c r="J3624" i="4"/>
  <c r="K3624" i="4"/>
  <c r="M3624" i="4" s="1"/>
  <c r="L3624" i="4"/>
  <c r="I3625" i="4"/>
  <c r="J3625" i="4"/>
  <c r="K3625" i="4" s="1"/>
  <c r="I3626" i="4"/>
  <c r="J3626" i="4"/>
  <c r="K3626" i="4"/>
  <c r="M3626" i="4" s="1"/>
  <c r="I3627" i="4"/>
  <c r="J3627" i="4"/>
  <c r="K3627" i="4"/>
  <c r="L3627" i="4"/>
  <c r="M3627" i="4"/>
  <c r="I3628" i="4"/>
  <c r="J3628" i="4"/>
  <c r="K3628" i="4"/>
  <c r="I3629" i="4"/>
  <c r="J3629" i="4"/>
  <c r="K3629" i="4"/>
  <c r="L3629" i="4"/>
  <c r="M3629" i="4"/>
  <c r="I3630" i="4"/>
  <c r="J3630" i="4"/>
  <c r="K3630" i="4"/>
  <c r="L3630" i="4"/>
  <c r="M3630" i="4"/>
  <c r="I3631" i="4"/>
  <c r="J3631" i="4"/>
  <c r="K3631" i="4"/>
  <c r="M3631" i="4" s="1"/>
  <c r="L3631" i="4"/>
  <c r="I3632" i="4"/>
  <c r="J3632" i="4"/>
  <c r="K3632" i="4" s="1"/>
  <c r="L3632" i="4" s="1"/>
  <c r="M3632" i="4"/>
  <c r="I3633" i="4"/>
  <c r="J3633" i="4"/>
  <c r="K3633" i="4" s="1"/>
  <c r="I3634" i="4"/>
  <c r="J3634" i="4"/>
  <c r="K3634" i="4" s="1"/>
  <c r="L3634" i="4"/>
  <c r="M3634" i="4"/>
  <c r="I3635" i="4"/>
  <c r="J3635" i="4"/>
  <c r="K3635" i="4"/>
  <c r="L3635" i="4" s="1"/>
  <c r="M3635" i="4"/>
  <c r="I3636" i="4"/>
  <c r="J3636" i="4"/>
  <c r="K3636" i="4" s="1"/>
  <c r="I3637" i="4"/>
  <c r="J3637" i="4"/>
  <c r="K3637" i="4" s="1"/>
  <c r="L3637" i="4" s="1"/>
  <c r="M3637" i="4"/>
  <c r="I3638" i="4"/>
  <c r="J3638" i="4"/>
  <c r="K3638" i="4" s="1"/>
  <c r="I3639" i="4"/>
  <c r="J3639" i="4"/>
  <c r="K3639" i="4"/>
  <c r="I3640" i="4"/>
  <c r="J3640" i="4"/>
  <c r="K3640" i="4"/>
  <c r="M3640" i="4" s="1"/>
  <c r="L3640" i="4"/>
  <c r="I3641" i="4"/>
  <c r="J3641" i="4"/>
  <c r="K3641" i="4" s="1"/>
  <c r="I3642" i="4"/>
  <c r="J3642" i="4"/>
  <c r="K3642" i="4"/>
  <c r="M3642" i="4" s="1"/>
  <c r="I3643" i="4"/>
  <c r="J3643" i="4"/>
  <c r="K3643" i="4"/>
  <c r="L3643" i="4" s="1"/>
  <c r="I3644" i="4"/>
  <c r="J3644" i="4"/>
  <c r="K3644" i="4" s="1"/>
  <c r="I3645" i="4"/>
  <c r="J3645" i="4"/>
  <c r="K3645" i="4"/>
  <c r="L3645" i="4"/>
  <c r="M3645" i="4"/>
  <c r="I3646" i="4"/>
  <c r="J3646" i="4"/>
  <c r="K3646" i="4" s="1"/>
  <c r="L3646" i="4" s="1"/>
  <c r="M3646" i="4"/>
  <c r="I3647" i="4"/>
  <c r="J3647" i="4"/>
  <c r="K3647" i="4" s="1"/>
  <c r="I3648" i="4"/>
  <c r="J3648" i="4"/>
  <c r="K3648" i="4"/>
  <c r="L3648" i="4"/>
  <c r="M3648" i="4"/>
  <c r="I3649" i="4"/>
  <c r="J3649" i="4"/>
  <c r="K3649" i="4" s="1"/>
  <c r="L3649" i="4" s="1"/>
  <c r="M3649" i="4"/>
  <c r="I3650" i="4"/>
  <c r="J3650" i="4"/>
  <c r="K3650" i="4" s="1"/>
  <c r="M3650" i="4" s="1"/>
  <c r="L3650" i="4"/>
  <c r="I3651" i="4"/>
  <c r="J3651" i="4"/>
  <c r="K3651" i="4"/>
  <c r="L3651" i="4"/>
  <c r="M3651" i="4"/>
  <c r="I3652" i="4"/>
  <c r="J3652" i="4"/>
  <c r="K3652" i="4"/>
  <c r="I3653" i="4"/>
  <c r="J3653" i="4"/>
  <c r="K3653" i="4"/>
  <c r="L3653" i="4" s="1"/>
  <c r="I3654" i="4"/>
  <c r="J3654" i="4"/>
  <c r="K3654" i="4" s="1"/>
  <c r="I3655" i="4"/>
  <c r="J3655" i="4"/>
  <c r="K3655" i="4" s="1"/>
  <c r="I3656" i="4"/>
  <c r="J3656" i="4"/>
  <c r="K3656" i="4" s="1"/>
  <c r="I3657" i="4"/>
  <c r="J3657" i="4"/>
  <c r="K3657" i="4" s="1"/>
  <c r="I3658" i="4"/>
  <c r="J3658" i="4"/>
  <c r="K3658" i="4"/>
  <c r="L3658" i="4" s="1"/>
  <c r="M3658" i="4"/>
  <c r="I3659" i="4"/>
  <c r="J3659" i="4"/>
  <c r="K3659" i="4"/>
  <c r="L3659" i="4" s="1"/>
  <c r="M3659" i="4"/>
  <c r="I3660" i="4"/>
  <c r="J3660" i="4"/>
  <c r="K3660" i="4"/>
  <c r="I3661" i="4"/>
  <c r="J3661" i="4"/>
  <c r="K3661" i="4"/>
  <c r="L3661" i="4"/>
  <c r="M3661" i="4"/>
  <c r="I3662" i="4"/>
  <c r="J3662" i="4"/>
  <c r="K3662" i="4" s="1"/>
  <c r="M3662" i="4" s="1"/>
  <c r="L3662" i="4"/>
  <c r="I3663" i="4"/>
  <c r="J3663" i="4"/>
  <c r="K3663" i="4" s="1"/>
  <c r="I3664" i="4"/>
  <c r="J3664" i="4"/>
  <c r="K3664" i="4"/>
  <c r="L3664" i="4"/>
  <c r="M3664" i="4"/>
  <c r="I3665" i="4"/>
  <c r="J3665" i="4"/>
  <c r="K3665" i="4" s="1"/>
  <c r="L3665" i="4" s="1"/>
  <c r="I3666" i="4"/>
  <c r="J3666" i="4"/>
  <c r="K3666" i="4"/>
  <c r="I3667" i="4"/>
  <c r="J3667" i="4"/>
  <c r="K3667" i="4"/>
  <c r="L3667" i="4"/>
  <c r="M3667" i="4"/>
  <c r="I3668" i="4"/>
  <c r="J3668" i="4"/>
  <c r="K3668" i="4" s="1"/>
  <c r="I3669" i="4"/>
  <c r="J3669" i="4"/>
  <c r="K3669" i="4" s="1"/>
  <c r="I3670" i="4"/>
  <c r="J3670" i="4"/>
  <c r="K3670" i="4" s="1"/>
  <c r="I3671" i="4"/>
  <c r="J3671" i="4"/>
  <c r="K3671" i="4" s="1"/>
  <c r="I3672" i="4"/>
  <c r="J3672" i="4"/>
  <c r="K3672" i="4" s="1"/>
  <c r="I3673" i="4"/>
  <c r="J3673" i="4"/>
  <c r="K3673" i="4" s="1"/>
  <c r="I3674" i="4"/>
  <c r="J3674" i="4"/>
  <c r="K3674" i="4" s="1"/>
  <c r="M3674" i="4" s="1"/>
  <c r="L3674" i="4"/>
  <c r="I3675" i="4"/>
  <c r="J3675" i="4"/>
  <c r="K3675" i="4"/>
  <c r="L3675" i="4"/>
  <c r="M3675" i="4"/>
  <c r="I3676" i="4"/>
  <c r="J3676" i="4"/>
  <c r="K3676" i="4"/>
  <c r="I3677" i="4"/>
  <c r="J3677" i="4"/>
  <c r="K3677" i="4"/>
  <c r="L3677" i="4" s="1"/>
  <c r="I3678" i="4"/>
  <c r="J3678" i="4"/>
  <c r="K3678" i="4" s="1"/>
  <c r="I3679" i="4"/>
  <c r="J3679" i="4"/>
  <c r="K3679" i="4"/>
  <c r="M3679" i="4" s="1"/>
  <c r="I3680" i="4"/>
  <c r="J3680" i="4"/>
  <c r="K3680" i="4"/>
  <c r="L3680" i="4"/>
  <c r="M3680" i="4"/>
  <c r="I3681" i="4"/>
  <c r="J3681" i="4"/>
  <c r="K3681" i="4" s="1"/>
  <c r="L3681" i="4" s="1"/>
  <c r="M3681" i="4"/>
  <c r="I3682" i="4"/>
  <c r="J3682" i="4"/>
  <c r="K3682" i="4" s="1"/>
  <c r="I3683" i="4"/>
  <c r="J3683" i="4"/>
  <c r="K3683" i="4"/>
  <c r="L3683" i="4"/>
  <c r="M3683" i="4"/>
  <c r="I3684" i="4"/>
  <c r="J3684" i="4"/>
  <c r="K3684" i="4"/>
  <c r="I3685" i="4"/>
  <c r="J3685" i="4"/>
  <c r="K3685" i="4"/>
  <c r="L3685" i="4" s="1"/>
  <c r="M3685" i="4"/>
  <c r="I3686" i="4"/>
  <c r="J3686" i="4"/>
  <c r="K3686" i="4" s="1"/>
  <c r="I3687" i="4"/>
  <c r="J3687" i="4"/>
  <c r="K3687" i="4"/>
  <c r="M3687" i="4" s="1"/>
  <c r="I3688" i="4"/>
  <c r="J3688" i="4"/>
  <c r="K3688" i="4"/>
  <c r="L3688" i="4"/>
  <c r="M3688" i="4"/>
  <c r="I3689" i="4"/>
  <c r="J3689" i="4"/>
  <c r="K3689" i="4" s="1"/>
  <c r="I3690" i="4"/>
  <c r="J3690" i="4"/>
  <c r="K3690" i="4"/>
  <c r="I3691" i="4"/>
  <c r="J3691" i="4"/>
  <c r="K3691" i="4"/>
  <c r="L3691" i="4" s="1"/>
  <c r="I3692" i="4"/>
  <c r="J3692" i="4"/>
  <c r="K3692" i="4" s="1"/>
  <c r="I3693" i="4"/>
  <c r="J3693" i="4"/>
  <c r="K3693" i="4"/>
  <c r="M3693" i="4" s="1"/>
  <c r="L3693" i="4"/>
  <c r="I3694" i="4"/>
  <c r="J3694" i="4"/>
  <c r="K3694" i="4" s="1"/>
  <c r="L3694" i="4"/>
  <c r="M3694" i="4"/>
  <c r="I3695" i="4"/>
  <c r="J3695" i="4"/>
  <c r="K3695" i="4" s="1"/>
  <c r="I3696" i="4"/>
  <c r="J3696" i="4"/>
  <c r="K3696" i="4"/>
  <c r="L3696" i="4"/>
  <c r="M3696" i="4"/>
  <c r="I3697" i="4"/>
  <c r="J3697" i="4"/>
  <c r="K3697" i="4" s="1"/>
  <c r="L3697" i="4" s="1"/>
  <c r="I3698" i="4"/>
  <c r="J3698" i="4"/>
  <c r="K3698" i="4" s="1"/>
  <c r="I3699" i="4"/>
  <c r="J3699" i="4"/>
  <c r="K3699" i="4"/>
  <c r="L3699" i="4"/>
  <c r="M3699" i="4"/>
  <c r="I3700" i="4"/>
  <c r="J3700" i="4"/>
  <c r="K3700" i="4" s="1"/>
  <c r="I3701" i="4"/>
  <c r="J3701" i="4"/>
  <c r="K3701" i="4"/>
  <c r="L3701" i="4" s="1"/>
  <c r="I3702" i="4"/>
  <c r="J3702" i="4"/>
  <c r="K3702" i="4" s="1"/>
  <c r="L3702" i="4" s="1"/>
  <c r="I3703" i="4"/>
  <c r="J3703" i="4"/>
  <c r="K3703" i="4" s="1"/>
  <c r="I3704" i="4"/>
  <c r="J3704" i="4"/>
  <c r="K3704" i="4" s="1"/>
  <c r="M3704" i="4" s="1"/>
  <c r="L3704" i="4"/>
  <c r="I3705" i="4"/>
  <c r="J3705" i="4"/>
  <c r="K3705" i="4" s="1"/>
  <c r="I3706" i="4"/>
  <c r="J3706" i="4"/>
  <c r="K3706" i="4" s="1"/>
  <c r="I3707" i="4"/>
  <c r="J3707" i="4"/>
  <c r="K3707" i="4"/>
  <c r="L3707" i="4"/>
  <c r="M3707" i="4"/>
  <c r="I3708" i="4"/>
  <c r="J3708" i="4"/>
  <c r="K3708" i="4"/>
  <c r="I3709" i="4"/>
  <c r="J3709" i="4"/>
  <c r="K3709" i="4" s="1"/>
  <c r="I3710" i="4"/>
  <c r="J3710" i="4"/>
  <c r="K3710" i="4"/>
  <c r="L3710" i="4"/>
  <c r="M3710" i="4"/>
  <c r="I3711" i="4"/>
  <c r="J3711" i="4"/>
  <c r="K3711" i="4" s="1"/>
  <c r="I3712" i="4"/>
  <c r="J3712" i="4"/>
  <c r="K3712" i="4" s="1"/>
  <c r="I3713" i="4"/>
  <c r="J3713" i="4"/>
  <c r="K3713" i="4" s="1"/>
  <c r="I3714" i="4"/>
  <c r="J3714" i="4"/>
  <c r="K3714" i="4"/>
  <c r="L3714" i="4"/>
  <c r="M3714" i="4"/>
  <c r="I3715" i="4"/>
  <c r="J3715" i="4"/>
  <c r="K3715" i="4"/>
  <c r="I3716" i="4"/>
  <c r="J3716" i="4"/>
  <c r="K3716" i="4"/>
  <c r="L3716" i="4" s="1"/>
  <c r="I3717" i="4"/>
  <c r="J3717" i="4"/>
  <c r="K3717" i="4" s="1"/>
  <c r="I3718" i="4"/>
  <c r="J3718" i="4"/>
  <c r="K3718" i="4" s="1"/>
  <c r="L3718" i="4" s="1"/>
  <c r="M3718" i="4"/>
  <c r="I3719" i="4"/>
  <c r="J3719" i="4"/>
  <c r="K3719" i="4" s="1"/>
  <c r="I3720" i="4"/>
  <c r="J3720" i="4"/>
  <c r="K3720" i="4"/>
  <c r="L3720" i="4"/>
  <c r="M3720" i="4"/>
  <c r="I3721" i="4"/>
  <c r="J3721" i="4"/>
  <c r="K3721" i="4" s="1"/>
  <c r="L3721" i="4" s="1"/>
  <c r="I3722" i="4"/>
  <c r="J3722" i="4"/>
  <c r="K3722" i="4"/>
  <c r="I3723" i="4"/>
  <c r="J3723" i="4"/>
  <c r="K3723" i="4"/>
  <c r="L3723" i="4" s="1"/>
  <c r="I3724" i="4"/>
  <c r="J3724" i="4"/>
  <c r="K3724" i="4" s="1"/>
  <c r="I3725" i="4"/>
  <c r="J3725" i="4"/>
  <c r="K3725" i="4" s="1"/>
  <c r="I3726" i="4"/>
  <c r="J3726" i="4"/>
  <c r="K3726" i="4"/>
  <c r="L3726" i="4" s="1"/>
  <c r="I3727" i="4"/>
  <c r="J3727" i="4"/>
  <c r="K3727" i="4" s="1"/>
  <c r="I3728" i="4"/>
  <c r="J3728" i="4"/>
  <c r="K3728" i="4"/>
  <c r="L3728" i="4"/>
  <c r="M3728" i="4"/>
  <c r="I3729" i="4"/>
  <c r="J3729" i="4"/>
  <c r="K3729" i="4"/>
  <c r="I3730" i="4"/>
  <c r="J3730" i="4"/>
  <c r="K3730" i="4"/>
  <c r="L3730" i="4" s="1"/>
  <c r="I3731" i="4"/>
  <c r="J3731" i="4"/>
  <c r="K3731" i="4"/>
  <c r="L3731" i="4"/>
  <c r="M3731" i="4"/>
  <c r="I3732" i="4"/>
  <c r="J3732" i="4"/>
  <c r="K3732" i="4" s="1"/>
  <c r="M3732" i="4" s="1"/>
  <c r="I3733" i="4"/>
  <c r="J3733" i="4"/>
  <c r="K3733" i="4" s="1"/>
  <c r="I3734" i="4"/>
  <c r="J3734" i="4"/>
  <c r="K3734" i="4"/>
  <c r="L3734" i="4"/>
  <c r="M3734" i="4"/>
  <c r="I3735" i="4"/>
  <c r="J3735" i="4"/>
  <c r="K3735" i="4"/>
  <c r="L3735" i="4" s="1"/>
  <c r="M3735" i="4"/>
  <c r="I3736" i="4"/>
  <c r="J3736" i="4"/>
  <c r="K3736" i="4" s="1"/>
  <c r="I3737" i="4"/>
  <c r="J3737" i="4"/>
  <c r="K3737" i="4" s="1"/>
  <c r="L3737" i="4" s="1"/>
  <c r="M3737" i="4"/>
  <c r="I3738" i="4"/>
  <c r="J3738" i="4"/>
  <c r="K3738" i="4"/>
  <c r="L3738" i="4"/>
  <c r="M3738" i="4"/>
  <c r="I3739" i="4"/>
  <c r="J3739" i="4"/>
  <c r="K3739" i="4"/>
  <c r="I3740" i="4"/>
  <c r="J3740" i="4"/>
  <c r="K3740" i="4"/>
  <c r="I3741" i="4"/>
  <c r="J3741" i="4"/>
  <c r="K3741" i="4" s="1"/>
  <c r="I3742" i="4"/>
  <c r="J3742" i="4"/>
  <c r="K3742" i="4" s="1"/>
  <c r="I3743" i="4"/>
  <c r="J3743" i="4"/>
  <c r="K3743" i="4"/>
  <c r="M3743" i="4" s="1"/>
  <c r="I3744" i="4"/>
  <c r="J3744" i="4"/>
  <c r="K3744" i="4" s="1"/>
  <c r="I3745" i="4"/>
  <c r="J3745" i="4"/>
  <c r="K3745" i="4"/>
  <c r="L3745" i="4"/>
  <c r="M3745" i="4"/>
  <c r="I3746" i="4"/>
  <c r="J3746" i="4"/>
  <c r="K3746" i="4"/>
  <c r="I3747" i="4"/>
  <c r="J3747" i="4"/>
  <c r="K3747" i="4"/>
  <c r="L3747" i="4" s="1"/>
  <c r="I3748" i="4"/>
  <c r="J3748" i="4"/>
  <c r="K3748" i="4" s="1"/>
  <c r="I3749" i="4"/>
  <c r="J3749" i="4"/>
  <c r="K3749" i="4" s="1"/>
  <c r="M3749" i="4" s="1"/>
  <c r="I3750" i="4"/>
  <c r="J3750" i="4"/>
  <c r="K3750" i="4"/>
  <c r="L3750" i="4"/>
  <c r="M3750" i="4"/>
  <c r="I3751" i="4"/>
  <c r="J3751" i="4"/>
  <c r="K3751" i="4"/>
  <c r="L3751" i="4" s="1"/>
  <c r="I3752" i="4"/>
  <c r="J3752" i="4"/>
  <c r="K3752" i="4"/>
  <c r="L3752" i="4" s="1"/>
  <c r="M3752" i="4"/>
  <c r="I3753" i="4"/>
  <c r="J3753" i="4"/>
  <c r="K3753" i="4" s="1"/>
  <c r="L3753" i="4" s="1"/>
  <c r="I3754" i="4"/>
  <c r="J3754" i="4"/>
  <c r="K3754" i="4" s="1"/>
  <c r="I3755" i="4"/>
  <c r="J3755" i="4"/>
  <c r="K3755" i="4"/>
  <c r="L3755" i="4"/>
  <c r="M3755" i="4"/>
  <c r="I3756" i="4"/>
  <c r="J3756" i="4"/>
  <c r="K3756" i="4"/>
  <c r="I3757" i="4"/>
  <c r="J3757" i="4"/>
  <c r="K3757" i="4" s="1"/>
  <c r="I3758" i="4"/>
  <c r="J3758" i="4"/>
  <c r="K3758" i="4" s="1"/>
  <c r="I3759" i="4"/>
  <c r="J3759" i="4"/>
  <c r="K3759" i="4"/>
  <c r="M3759" i="4" s="1"/>
  <c r="L3759" i="4"/>
  <c r="I3760" i="4"/>
  <c r="J3760" i="4"/>
  <c r="K3760" i="4" s="1"/>
  <c r="I3761" i="4"/>
  <c r="J3761" i="4"/>
  <c r="K3761" i="4" s="1"/>
  <c r="I3762" i="4"/>
  <c r="J3762" i="4"/>
  <c r="K3762" i="4"/>
  <c r="L3762" i="4"/>
  <c r="M3762" i="4"/>
  <c r="I3763" i="4"/>
  <c r="J3763" i="4"/>
  <c r="K3763" i="4"/>
  <c r="I3764" i="4"/>
  <c r="J3764" i="4"/>
  <c r="K3764" i="4"/>
  <c r="L3764" i="4" s="1"/>
  <c r="I3765" i="4"/>
  <c r="J3765" i="4"/>
  <c r="K3765" i="4" s="1"/>
  <c r="I3766" i="4"/>
  <c r="J3766" i="4"/>
  <c r="K3766" i="4" s="1"/>
  <c r="M3766" i="4" s="1"/>
  <c r="I3767" i="4"/>
  <c r="J3767" i="4"/>
  <c r="K3767" i="4" s="1"/>
  <c r="I3768" i="4"/>
  <c r="J3768" i="4"/>
  <c r="K3768" i="4"/>
  <c r="L3768" i="4" s="1"/>
  <c r="I3769" i="4"/>
  <c r="J3769" i="4"/>
  <c r="K3769" i="4"/>
  <c r="L3769" i="4" s="1"/>
  <c r="M3769" i="4"/>
  <c r="I3770" i="4"/>
  <c r="J3770" i="4"/>
  <c r="K3770" i="4" s="1"/>
  <c r="I3771" i="4"/>
  <c r="J3771" i="4"/>
  <c r="K3771" i="4" s="1"/>
  <c r="I3772" i="4"/>
  <c r="J3772" i="4"/>
  <c r="K3772" i="4"/>
  <c r="M3772" i="4" s="1"/>
  <c r="I3773" i="4"/>
  <c r="J3773" i="4"/>
  <c r="K3773" i="4"/>
  <c r="L3773" i="4" s="1"/>
  <c r="I3774" i="4"/>
  <c r="J3774" i="4"/>
  <c r="K3774" i="4" s="1"/>
  <c r="I3775" i="4"/>
  <c r="J3775" i="4"/>
  <c r="K3775" i="4"/>
  <c r="L3775" i="4"/>
  <c r="M3775" i="4"/>
  <c r="I3776" i="4"/>
  <c r="J3776" i="4"/>
  <c r="K3776" i="4" s="1"/>
  <c r="I3777" i="4"/>
  <c r="J3777" i="4"/>
  <c r="K3777" i="4" s="1"/>
  <c r="I3778" i="4"/>
  <c r="J3778" i="4"/>
  <c r="K3778" i="4"/>
  <c r="L3778" i="4"/>
  <c r="M3778" i="4"/>
  <c r="I3779" i="4"/>
  <c r="J3779" i="4"/>
  <c r="K3779" i="4"/>
  <c r="I3780" i="4"/>
  <c r="J3780" i="4"/>
  <c r="K3780" i="4"/>
  <c r="L3780" i="4" s="1"/>
  <c r="I3781" i="4"/>
  <c r="J3781" i="4"/>
  <c r="K3781" i="4" s="1"/>
  <c r="I3782" i="4"/>
  <c r="J3782" i="4"/>
  <c r="K3782" i="4" s="1"/>
  <c r="M3782" i="4" s="1"/>
  <c r="L3782" i="4"/>
  <c r="I3783" i="4"/>
  <c r="J3783" i="4"/>
  <c r="K3783" i="4" s="1"/>
  <c r="I3784" i="4"/>
  <c r="J3784" i="4"/>
  <c r="K3784" i="4"/>
  <c r="L3784" i="4" s="1"/>
  <c r="I3785" i="4"/>
  <c r="J3785" i="4"/>
  <c r="K3785" i="4"/>
  <c r="L3785" i="4" s="1"/>
  <c r="M3785" i="4"/>
  <c r="I3786" i="4"/>
  <c r="J3786" i="4"/>
  <c r="K3786" i="4" s="1"/>
  <c r="I3787" i="4"/>
  <c r="J3787" i="4"/>
  <c r="K3787" i="4" s="1"/>
  <c r="I3788" i="4"/>
  <c r="J3788" i="4"/>
  <c r="K3788" i="4"/>
  <c r="M3788" i="4" s="1"/>
  <c r="I3789" i="4"/>
  <c r="J3789" i="4"/>
  <c r="K3789" i="4"/>
  <c r="L3789" i="4" s="1"/>
  <c r="I3790" i="4"/>
  <c r="J3790" i="4"/>
  <c r="K3790" i="4" s="1"/>
  <c r="I3791" i="4"/>
  <c r="J3791" i="4"/>
  <c r="K3791" i="4"/>
  <c r="L3791" i="4"/>
  <c r="M3791" i="4"/>
  <c r="I3792" i="4"/>
  <c r="J3792" i="4"/>
  <c r="K3792" i="4" s="1"/>
  <c r="I3793" i="4"/>
  <c r="J3793" i="4"/>
  <c r="K3793" i="4" s="1"/>
  <c r="I3794" i="4"/>
  <c r="J3794" i="4"/>
  <c r="K3794" i="4"/>
  <c r="L3794" i="4"/>
  <c r="M3794" i="4"/>
  <c r="I3795" i="4"/>
  <c r="J3795" i="4"/>
  <c r="K3795" i="4"/>
  <c r="I3796" i="4"/>
  <c r="J3796" i="4"/>
  <c r="K3796" i="4"/>
  <c r="L3796" i="4" s="1"/>
  <c r="I3797" i="4"/>
  <c r="J3797" i="4"/>
  <c r="K3797" i="4" s="1"/>
  <c r="I3798" i="4"/>
  <c r="J3798" i="4"/>
  <c r="K3798" i="4" s="1"/>
  <c r="M3798" i="4" s="1"/>
  <c r="I3799" i="4"/>
  <c r="J3799" i="4"/>
  <c r="K3799" i="4" s="1"/>
  <c r="I3800" i="4"/>
  <c r="J3800" i="4"/>
  <c r="K3800" i="4"/>
  <c r="L3800" i="4" s="1"/>
  <c r="I3801" i="4"/>
  <c r="J3801" i="4"/>
  <c r="K3801" i="4"/>
  <c r="L3801" i="4" s="1"/>
  <c r="M3801" i="4"/>
  <c r="I3802" i="4"/>
  <c r="J3802" i="4"/>
  <c r="K3802" i="4" s="1"/>
  <c r="I3803" i="4"/>
  <c r="J3803" i="4"/>
  <c r="K3803" i="4" s="1"/>
  <c r="I3804" i="4"/>
  <c r="J3804" i="4"/>
  <c r="K3804" i="4"/>
  <c r="M3804" i="4" s="1"/>
  <c r="L3804" i="4"/>
  <c r="I3805" i="4"/>
  <c r="J3805" i="4"/>
  <c r="K3805" i="4"/>
  <c r="L3805" i="4" s="1"/>
  <c r="I3806" i="4"/>
  <c r="J3806" i="4"/>
  <c r="K3806" i="4" s="1"/>
  <c r="I3807" i="4"/>
  <c r="J3807" i="4"/>
  <c r="K3807" i="4"/>
  <c r="L3807" i="4"/>
  <c r="M3807" i="4"/>
  <c r="I3808" i="4"/>
  <c r="J3808" i="4"/>
  <c r="K3808" i="4" s="1"/>
  <c r="I3809" i="4"/>
  <c r="J3809" i="4"/>
  <c r="K3809" i="4" s="1"/>
  <c r="I3810" i="4"/>
  <c r="J3810" i="4"/>
  <c r="K3810" i="4"/>
  <c r="L3810" i="4"/>
  <c r="M3810" i="4"/>
  <c r="I3811" i="4"/>
  <c r="J3811" i="4"/>
  <c r="K3811" i="4"/>
  <c r="I3812" i="4"/>
  <c r="J3812" i="4"/>
  <c r="K3812" i="4"/>
  <c r="L3812" i="4" s="1"/>
  <c r="I3813" i="4"/>
  <c r="J3813" i="4"/>
  <c r="K3813" i="4" s="1"/>
  <c r="I3814" i="4"/>
  <c r="J3814" i="4"/>
  <c r="K3814" i="4" s="1"/>
  <c r="M3814" i="4" s="1"/>
  <c r="L3814" i="4"/>
  <c r="I3815" i="4"/>
  <c r="J3815" i="4"/>
  <c r="K3815" i="4" s="1"/>
  <c r="I3816" i="4"/>
  <c r="J3816" i="4"/>
  <c r="K3816" i="4"/>
  <c r="L3816" i="4" s="1"/>
  <c r="I3817" i="4"/>
  <c r="J3817" i="4"/>
  <c r="K3817" i="4"/>
  <c r="L3817" i="4" s="1"/>
  <c r="M3817" i="4"/>
  <c r="I3818" i="4"/>
  <c r="J3818" i="4"/>
  <c r="K3818" i="4" s="1"/>
  <c r="I3819" i="4"/>
  <c r="J3819" i="4"/>
  <c r="K3819" i="4" s="1"/>
  <c r="I3820" i="4"/>
  <c r="J3820" i="4"/>
  <c r="K3820" i="4"/>
  <c r="M3820" i="4" s="1"/>
  <c r="I3821" i="4"/>
  <c r="J3821" i="4"/>
  <c r="K3821" i="4"/>
  <c r="L3821" i="4" s="1"/>
  <c r="I3822" i="4"/>
  <c r="J3822" i="4"/>
  <c r="K3822" i="4" s="1"/>
  <c r="I3823" i="4"/>
  <c r="J3823" i="4"/>
  <c r="K3823" i="4"/>
  <c r="L3823" i="4"/>
  <c r="M3823" i="4"/>
  <c r="I3824" i="4"/>
  <c r="J3824" i="4"/>
  <c r="K3824" i="4" s="1"/>
  <c r="I3825" i="4"/>
  <c r="J3825" i="4"/>
  <c r="K3825" i="4"/>
  <c r="L3825" i="4" s="1"/>
  <c r="I3826" i="4"/>
  <c r="J3826" i="4"/>
  <c r="K3826" i="4"/>
  <c r="L3826" i="4"/>
  <c r="M3826" i="4"/>
  <c r="I3827" i="4"/>
  <c r="J3827" i="4"/>
  <c r="K3827" i="4"/>
  <c r="I3828" i="4"/>
  <c r="J3828" i="4"/>
  <c r="K3828" i="4"/>
  <c r="M3828" i="4" s="1"/>
  <c r="L3828" i="4"/>
  <c r="I3829" i="4"/>
  <c r="J3829" i="4"/>
  <c r="K3829" i="4" s="1"/>
  <c r="I3830" i="4"/>
  <c r="J3830" i="4"/>
  <c r="K3830" i="4" s="1"/>
  <c r="M3830" i="4" s="1"/>
  <c r="I3831" i="4"/>
  <c r="J3831" i="4"/>
  <c r="K3831" i="4" s="1"/>
  <c r="I3832" i="4"/>
  <c r="J3832" i="4"/>
  <c r="K3832" i="4"/>
  <c r="L3832" i="4" s="1"/>
  <c r="I3833" i="4"/>
  <c r="J3833" i="4"/>
  <c r="K3833" i="4" s="1"/>
  <c r="I3834" i="4"/>
  <c r="J3834" i="4"/>
  <c r="K3834" i="4" s="1"/>
  <c r="I3835" i="4"/>
  <c r="J3835" i="4"/>
  <c r="K3835" i="4" s="1"/>
  <c r="I3836" i="4"/>
  <c r="J3836" i="4"/>
  <c r="K3836" i="4"/>
  <c r="M3836" i="4" s="1"/>
  <c r="L3836" i="4"/>
  <c r="I3837" i="4"/>
  <c r="J3837" i="4"/>
  <c r="K3837" i="4"/>
  <c r="L3837" i="4" s="1"/>
  <c r="I3838" i="4"/>
  <c r="J3838" i="4"/>
  <c r="K3838" i="4" s="1"/>
  <c r="I3839" i="4"/>
  <c r="J3839" i="4"/>
  <c r="K3839" i="4"/>
  <c r="L3839" i="4"/>
  <c r="M3839" i="4"/>
  <c r="I3840" i="4"/>
  <c r="J3840" i="4"/>
  <c r="K3840" i="4" s="1"/>
  <c r="I3841" i="4"/>
  <c r="J3841" i="4"/>
  <c r="K3841" i="4"/>
  <c r="L3841" i="4" s="1"/>
  <c r="I3842" i="4"/>
  <c r="J3842" i="4"/>
  <c r="K3842" i="4"/>
  <c r="L3842" i="4"/>
  <c r="M3842" i="4"/>
  <c r="I3843" i="4"/>
  <c r="J3843" i="4"/>
  <c r="K3843" i="4"/>
  <c r="I3844" i="4"/>
  <c r="J3844" i="4"/>
  <c r="K3844" i="4"/>
  <c r="M3844" i="4" s="1"/>
  <c r="L3844" i="4"/>
  <c r="I3845" i="4"/>
  <c r="J3845" i="4"/>
  <c r="K3845" i="4" s="1"/>
  <c r="I3846" i="4"/>
  <c r="J3846" i="4"/>
  <c r="K3846" i="4" s="1"/>
  <c r="M3846" i="4" s="1"/>
  <c r="L3846" i="4"/>
  <c r="I3847" i="4"/>
  <c r="J3847" i="4"/>
  <c r="K3847" i="4" s="1"/>
  <c r="I3848" i="4"/>
  <c r="J3848" i="4"/>
  <c r="K3848" i="4"/>
  <c r="L3848" i="4" s="1"/>
  <c r="I3849" i="4"/>
  <c r="J3849" i="4"/>
  <c r="K3849" i="4" s="1"/>
  <c r="I3850" i="4"/>
  <c r="J3850" i="4"/>
  <c r="K3850" i="4" s="1"/>
  <c r="I3851" i="4"/>
  <c r="J3851" i="4"/>
  <c r="K3851" i="4" s="1"/>
  <c r="I3852" i="4"/>
  <c r="J3852" i="4"/>
  <c r="K3852" i="4"/>
  <c r="M3852" i="4" s="1"/>
  <c r="I3853" i="4"/>
  <c r="J3853" i="4"/>
  <c r="K3853" i="4"/>
  <c r="L3853" i="4" s="1"/>
  <c r="I3854" i="4"/>
  <c r="J3854" i="4"/>
  <c r="K3854" i="4" s="1"/>
  <c r="I3855" i="4"/>
  <c r="J3855" i="4"/>
  <c r="K3855" i="4"/>
  <c r="L3855" i="4"/>
  <c r="M3855" i="4"/>
  <c r="I3856" i="4"/>
  <c r="J3856" i="4"/>
  <c r="K3856" i="4" s="1"/>
  <c r="I3857" i="4"/>
  <c r="J3857" i="4"/>
  <c r="K3857" i="4"/>
  <c r="L3857" i="4" s="1"/>
  <c r="I3858" i="4"/>
  <c r="J3858" i="4"/>
  <c r="K3858" i="4"/>
  <c r="L3858" i="4"/>
  <c r="M3858" i="4"/>
  <c r="I3859" i="4"/>
  <c r="J3859" i="4"/>
  <c r="K3859" i="4"/>
  <c r="I3860" i="4"/>
  <c r="J3860" i="4"/>
  <c r="K3860" i="4"/>
  <c r="M3860" i="4" s="1"/>
  <c r="L3860" i="4"/>
  <c r="I3861" i="4"/>
  <c r="J3861" i="4"/>
  <c r="K3861" i="4" s="1"/>
  <c r="I3862" i="4"/>
  <c r="J3862" i="4"/>
  <c r="K3862" i="4" s="1"/>
  <c r="M3862" i="4" s="1"/>
  <c r="I3863" i="4"/>
  <c r="J3863" i="4"/>
  <c r="K3863" i="4" s="1"/>
  <c r="I3864" i="4"/>
  <c r="J3864" i="4"/>
  <c r="K3864" i="4"/>
  <c r="L3864" i="4" s="1"/>
  <c r="I3865" i="4"/>
  <c r="J3865" i="4"/>
  <c r="K3865" i="4"/>
  <c r="L3865" i="4" s="1"/>
  <c r="M3865" i="4"/>
  <c r="I3866" i="4"/>
  <c r="J3866" i="4"/>
  <c r="K3866" i="4" s="1"/>
  <c r="I3867" i="4"/>
  <c r="J3867" i="4"/>
  <c r="K3867" i="4" s="1"/>
  <c r="I3868" i="4"/>
  <c r="J3868" i="4"/>
  <c r="K3868" i="4"/>
  <c r="M3868" i="4" s="1"/>
  <c r="I3869" i="4"/>
  <c r="J3869" i="4"/>
  <c r="K3869" i="4"/>
  <c r="L3869" i="4" s="1"/>
  <c r="I3870" i="4"/>
  <c r="J3870" i="4"/>
  <c r="K3870" i="4" s="1"/>
  <c r="I3871" i="4"/>
  <c r="J3871" i="4"/>
  <c r="K3871" i="4"/>
  <c r="L3871" i="4"/>
  <c r="M3871" i="4"/>
  <c r="I3872" i="4"/>
  <c r="J3872" i="4"/>
  <c r="K3872" i="4" s="1"/>
  <c r="I3873" i="4"/>
  <c r="J3873" i="4"/>
  <c r="K3873" i="4"/>
  <c r="L3873" i="4" s="1"/>
  <c r="I3874" i="4"/>
  <c r="J3874" i="4"/>
  <c r="K3874" i="4"/>
  <c r="L3874" i="4"/>
  <c r="M3874" i="4"/>
  <c r="I3875" i="4"/>
  <c r="J3875" i="4"/>
  <c r="K3875" i="4"/>
  <c r="I3876" i="4"/>
  <c r="J3876" i="4"/>
  <c r="K3876" i="4"/>
  <c r="M3876" i="4" s="1"/>
  <c r="L3876" i="4"/>
  <c r="I3877" i="4"/>
  <c r="J3877" i="4"/>
  <c r="K3877" i="4" s="1"/>
  <c r="I3878" i="4"/>
  <c r="J3878" i="4"/>
  <c r="K3878" i="4" s="1"/>
  <c r="M3878" i="4" s="1"/>
  <c r="I3879" i="4"/>
  <c r="J3879" i="4"/>
  <c r="K3879" i="4" s="1"/>
  <c r="I3880" i="4"/>
  <c r="J3880" i="4"/>
  <c r="K3880" i="4"/>
  <c r="L3880" i="4" s="1"/>
  <c r="I3881" i="4"/>
  <c r="J3881" i="4"/>
  <c r="K3881" i="4" s="1"/>
  <c r="I3882" i="4"/>
  <c r="J3882" i="4"/>
  <c r="K3882" i="4" s="1"/>
  <c r="I3883" i="4"/>
  <c r="J3883" i="4"/>
  <c r="K3883" i="4" s="1"/>
  <c r="I3884" i="4"/>
  <c r="J3884" i="4"/>
  <c r="K3884" i="4"/>
  <c r="M3884" i="4" s="1"/>
  <c r="L3884" i="4"/>
  <c r="I3885" i="4"/>
  <c r="J3885" i="4"/>
  <c r="K3885" i="4"/>
  <c r="L3885" i="4" s="1"/>
  <c r="I3886" i="4"/>
  <c r="J3886" i="4"/>
  <c r="K3886" i="4" s="1"/>
  <c r="I3887" i="4"/>
  <c r="J3887" i="4"/>
  <c r="K3887" i="4"/>
  <c r="L3887" i="4"/>
  <c r="M3887" i="4"/>
  <c r="I3888" i="4"/>
  <c r="J3888" i="4"/>
  <c r="K3888" i="4" s="1"/>
  <c r="I3889" i="4"/>
  <c r="J3889" i="4"/>
  <c r="K3889" i="4"/>
  <c r="L3889" i="4" s="1"/>
  <c r="I3890" i="4"/>
  <c r="J3890" i="4"/>
  <c r="K3890" i="4"/>
  <c r="L3890" i="4"/>
  <c r="M3890" i="4"/>
  <c r="I3891" i="4"/>
  <c r="J3891" i="4"/>
  <c r="K3891" i="4"/>
  <c r="I3892" i="4"/>
  <c r="J3892" i="4"/>
  <c r="K3892" i="4"/>
  <c r="M3892" i="4" s="1"/>
  <c r="L3892" i="4"/>
  <c r="I3893" i="4"/>
  <c r="J3893" i="4"/>
  <c r="K3893" i="4" s="1"/>
  <c r="I3894" i="4"/>
  <c r="J3894" i="4"/>
  <c r="K3894" i="4" s="1"/>
  <c r="M3894" i="4" s="1"/>
  <c r="L3894" i="4"/>
  <c r="I3895" i="4"/>
  <c r="J3895" i="4"/>
  <c r="K3895" i="4" s="1"/>
  <c r="I3896" i="4"/>
  <c r="J3896" i="4"/>
  <c r="K3896" i="4"/>
  <c r="L3896" i="4" s="1"/>
  <c r="I3897" i="4"/>
  <c r="J3897" i="4"/>
  <c r="K3897" i="4"/>
  <c r="L3897" i="4" s="1"/>
  <c r="M3897" i="4"/>
  <c r="I3898" i="4"/>
  <c r="J3898" i="4"/>
  <c r="K3898" i="4" s="1"/>
  <c r="I3899" i="4"/>
  <c r="J3899" i="4"/>
  <c r="K3899" i="4" s="1"/>
  <c r="I3900" i="4"/>
  <c r="J3900" i="4"/>
  <c r="K3900" i="4"/>
  <c r="M3900" i="4" s="1"/>
  <c r="L3900" i="4"/>
  <c r="I3901" i="4"/>
  <c r="J3901" i="4"/>
  <c r="K3901" i="4"/>
  <c r="L3901" i="4" s="1"/>
  <c r="I3902" i="4"/>
  <c r="J3902" i="4"/>
  <c r="K3902" i="4" s="1"/>
  <c r="I3903" i="4"/>
  <c r="J3903" i="4"/>
  <c r="K3903" i="4"/>
  <c r="L3903" i="4"/>
  <c r="M3903" i="4"/>
  <c r="I3904" i="4"/>
  <c r="J3904" i="4"/>
  <c r="K3904" i="4" s="1"/>
  <c r="I3905" i="4"/>
  <c r="J3905" i="4"/>
  <c r="K3905" i="4"/>
  <c r="L3905" i="4" s="1"/>
  <c r="I3906" i="4"/>
  <c r="J3906" i="4"/>
  <c r="K3906" i="4"/>
  <c r="L3906" i="4"/>
  <c r="M3906" i="4"/>
  <c r="I3907" i="4"/>
  <c r="J3907" i="4"/>
  <c r="K3907" i="4"/>
  <c r="I3908" i="4"/>
  <c r="J3908" i="4"/>
  <c r="K3908" i="4"/>
  <c r="M3908" i="4" s="1"/>
  <c r="L3908" i="4"/>
  <c r="I3909" i="4"/>
  <c r="J3909" i="4"/>
  <c r="K3909" i="4" s="1"/>
  <c r="I3910" i="4"/>
  <c r="J3910" i="4"/>
  <c r="K3910" i="4" s="1"/>
  <c r="M3910" i="4" s="1"/>
  <c r="I3911" i="4"/>
  <c r="J3911" i="4"/>
  <c r="K3911" i="4" s="1"/>
  <c r="I3912" i="4"/>
  <c r="J3912" i="4"/>
  <c r="K3912" i="4"/>
  <c r="L3912" i="4" s="1"/>
  <c r="M3912" i="4"/>
  <c r="I3913" i="4"/>
  <c r="J3913" i="4"/>
  <c r="K3913" i="4" s="1"/>
  <c r="I3914" i="4"/>
  <c r="J3914" i="4"/>
  <c r="K3914" i="4" s="1"/>
  <c r="I3915" i="4"/>
  <c r="J3915" i="4"/>
  <c r="K3915" i="4" s="1"/>
  <c r="I3916" i="4"/>
  <c r="J3916" i="4"/>
  <c r="K3916" i="4"/>
  <c r="M3916" i="4" s="1"/>
  <c r="L3916" i="4"/>
  <c r="I3917" i="4"/>
  <c r="J3917" i="4"/>
  <c r="K3917" i="4"/>
  <c r="L3917" i="4" s="1"/>
  <c r="I3918" i="4"/>
  <c r="J3918" i="4"/>
  <c r="K3918" i="4" s="1"/>
  <c r="I3919" i="4"/>
  <c r="J3919" i="4"/>
  <c r="K3919" i="4"/>
  <c r="L3919" i="4"/>
  <c r="M3919" i="4"/>
  <c r="I3920" i="4"/>
  <c r="J3920" i="4"/>
  <c r="K3920" i="4" s="1"/>
  <c r="I3921" i="4"/>
  <c r="J3921" i="4"/>
  <c r="K3921" i="4"/>
  <c r="L3921" i="4" s="1"/>
  <c r="I3922" i="4"/>
  <c r="J3922" i="4"/>
  <c r="K3922" i="4"/>
  <c r="L3922" i="4"/>
  <c r="M3922" i="4"/>
  <c r="I3923" i="4"/>
  <c r="J3923" i="4"/>
  <c r="K3923" i="4"/>
  <c r="I3924" i="4"/>
  <c r="J3924" i="4"/>
  <c r="K3924" i="4"/>
  <c r="M3924" i="4" s="1"/>
  <c r="L3924" i="4"/>
  <c r="I3925" i="4"/>
  <c r="J3925" i="4"/>
  <c r="K3925" i="4" s="1"/>
  <c r="I3926" i="4"/>
  <c r="J3926" i="4"/>
  <c r="K3926" i="4" s="1"/>
  <c r="M3926" i="4" s="1"/>
  <c r="I3927" i="4"/>
  <c r="J3927" i="4"/>
  <c r="K3927" i="4" s="1"/>
  <c r="I3928" i="4"/>
  <c r="J3928" i="4"/>
  <c r="K3928" i="4"/>
  <c r="L3928" i="4" s="1"/>
  <c r="M3928" i="4"/>
  <c r="I3929" i="4"/>
  <c r="J3929" i="4"/>
  <c r="K3929" i="4" s="1"/>
  <c r="I3930" i="4"/>
  <c r="J3930" i="4"/>
  <c r="K3930" i="4" s="1"/>
  <c r="I3931" i="4"/>
  <c r="J3931" i="4"/>
  <c r="K3931" i="4" s="1"/>
  <c r="I3932" i="4"/>
  <c r="J3932" i="4"/>
  <c r="K3932" i="4"/>
  <c r="M3932" i="4" s="1"/>
  <c r="I3933" i="4"/>
  <c r="J3933" i="4"/>
  <c r="K3933" i="4"/>
  <c r="L3933" i="4" s="1"/>
  <c r="I3934" i="4"/>
  <c r="J3934" i="4"/>
  <c r="K3934" i="4" s="1"/>
  <c r="I3935" i="4"/>
  <c r="J3935" i="4"/>
  <c r="K3935" i="4"/>
  <c r="L3935" i="4"/>
  <c r="M3935" i="4"/>
  <c r="I3936" i="4"/>
  <c r="J3936" i="4"/>
  <c r="K3936" i="4" s="1"/>
  <c r="I3937" i="4"/>
  <c r="J3937" i="4"/>
  <c r="K3937" i="4"/>
  <c r="L3937" i="4" s="1"/>
  <c r="I3938" i="4"/>
  <c r="J3938" i="4"/>
  <c r="K3938" i="4"/>
  <c r="L3938" i="4"/>
  <c r="M3938" i="4"/>
  <c r="I3939" i="4"/>
  <c r="J3939" i="4"/>
  <c r="K3939" i="4"/>
  <c r="I3940" i="4"/>
  <c r="J3940" i="4"/>
  <c r="K3940" i="4"/>
  <c r="M3940" i="4" s="1"/>
  <c r="L3940" i="4"/>
  <c r="I3941" i="4"/>
  <c r="J3941" i="4"/>
  <c r="K3941" i="4" s="1"/>
  <c r="I3942" i="4"/>
  <c r="J3942" i="4"/>
  <c r="K3942" i="4" s="1"/>
  <c r="M3942" i="4" s="1"/>
  <c r="I3943" i="4"/>
  <c r="J3943" i="4"/>
  <c r="K3943" i="4" s="1"/>
  <c r="I3944" i="4"/>
  <c r="J3944" i="4"/>
  <c r="K3944" i="4"/>
  <c r="L3944" i="4" s="1"/>
  <c r="M3944" i="4"/>
  <c r="I3945" i="4"/>
  <c r="J3945" i="4"/>
  <c r="K3945" i="4" s="1"/>
  <c r="I3946" i="4"/>
  <c r="J3946" i="4"/>
  <c r="K3946" i="4" s="1"/>
  <c r="I3947" i="4"/>
  <c r="J3947" i="4"/>
  <c r="K3947" i="4" s="1"/>
  <c r="I3948" i="4"/>
  <c r="J3948" i="4"/>
  <c r="K3948" i="4"/>
  <c r="M3948" i="4" s="1"/>
  <c r="I3949" i="4"/>
  <c r="J3949" i="4"/>
  <c r="K3949" i="4"/>
  <c r="L3949" i="4" s="1"/>
  <c r="I3950" i="4"/>
  <c r="J3950" i="4"/>
  <c r="K3950" i="4" s="1"/>
  <c r="I3951" i="4"/>
  <c r="J3951" i="4"/>
  <c r="K3951" i="4"/>
  <c r="L3951" i="4"/>
  <c r="M3951" i="4"/>
  <c r="I3952" i="4"/>
  <c r="J3952" i="4"/>
  <c r="K3952" i="4" s="1"/>
  <c r="I3953" i="4"/>
  <c r="J3953" i="4"/>
  <c r="K3953" i="4"/>
  <c r="L3953" i="4" s="1"/>
  <c r="I3954" i="4"/>
  <c r="J3954" i="4"/>
  <c r="K3954" i="4"/>
  <c r="L3954" i="4"/>
  <c r="M3954" i="4"/>
  <c r="I3955" i="4"/>
  <c r="J3955" i="4"/>
  <c r="K3955" i="4"/>
  <c r="I3956" i="4"/>
  <c r="J3956" i="4"/>
  <c r="K3956" i="4"/>
  <c r="M3956" i="4" s="1"/>
  <c r="L3956" i="4"/>
  <c r="I3957" i="4"/>
  <c r="J3957" i="4"/>
  <c r="K3957" i="4" s="1"/>
  <c r="I3958" i="4"/>
  <c r="J3958" i="4"/>
  <c r="K3958" i="4" s="1"/>
  <c r="M3958" i="4" s="1"/>
  <c r="I3959" i="4"/>
  <c r="J3959" i="4"/>
  <c r="K3959" i="4" s="1"/>
  <c r="I3960" i="4"/>
  <c r="J3960" i="4"/>
  <c r="K3960" i="4"/>
  <c r="L3960" i="4" s="1"/>
  <c r="M3960" i="4"/>
  <c r="I3961" i="4"/>
  <c r="J3961" i="4"/>
  <c r="K3961" i="4"/>
  <c r="L3961" i="4" s="1"/>
  <c r="M3961" i="4"/>
  <c r="I3962" i="4"/>
  <c r="J3962" i="4"/>
  <c r="K3962" i="4" s="1"/>
  <c r="I3963" i="4"/>
  <c r="J3963" i="4"/>
  <c r="K3963" i="4" s="1"/>
  <c r="I3964" i="4"/>
  <c r="J3964" i="4"/>
  <c r="K3964" i="4"/>
  <c r="M3964" i="4" s="1"/>
  <c r="L3964" i="4"/>
  <c r="I3965" i="4"/>
  <c r="J3965" i="4"/>
  <c r="K3965" i="4"/>
  <c r="L3965" i="4" s="1"/>
  <c r="I3966" i="4"/>
  <c r="J3966" i="4"/>
  <c r="K3966" i="4" s="1"/>
  <c r="I3967" i="4"/>
  <c r="J3967" i="4"/>
  <c r="K3967" i="4"/>
  <c r="L3967" i="4"/>
  <c r="M3967" i="4"/>
  <c r="I3968" i="4"/>
  <c r="J3968" i="4"/>
  <c r="K3968" i="4" s="1"/>
  <c r="I3969" i="4"/>
  <c r="J3969" i="4"/>
  <c r="K3969" i="4"/>
  <c r="L3969" i="4" s="1"/>
  <c r="I3970" i="4"/>
  <c r="J3970" i="4"/>
  <c r="K3970" i="4"/>
  <c r="L3970" i="4"/>
  <c r="M3970" i="4"/>
  <c r="I3971" i="4"/>
  <c r="J3971" i="4"/>
  <c r="K3971" i="4"/>
  <c r="I3972" i="4"/>
  <c r="J3972" i="4"/>
  <c r="K3972" i="4"/>
  <c r="M3972" i="4" s="1"/>
  <c r="L3972" i="4"/>
  <c r="I3973" i="4"/>
  <c r="J3973" i="4"/>
  <c r="K3973" i="4" s="1"/>
  <c r="L3973" i="4" s="1"/>
  <c r="I3974" i="4"/>
  <c r="J3974" i="4"/>
  <c r="K3974" i="4" s="1"/>
  <c r="M3974" i="4" s="1"/>
  <c r="I3975" i="4"/>
  <c r="J3975" i="4"/>
  <c r="K3975" i="4" s="1"/>
  <c r="I3976" i="4"/>
  <c r="J3976" i="4"/>
  <c r="K3976" i="4"/>
  <c r="L3976" i="4" s="1"/>
  <c r="M3976" i="4"/>
  <c r="I3977" i="4"/>
  <c r="J3977" i="4"/>
  <c r="K3977" i="4"/>
  <c r="L3977" i="4" s="1"/>
  <c r="M3977" i="4"/>
  <c r="I3978" i="4"/>
  <c r="J3978" i="4"/>
  <c r="K3978" i="4" s="1"/>
  <c r="I3979" i="4"/>
  <c r="J3979" i="4"/>
  <c r="K3979" i="4" s="1"/>
  <c r="I3980" i="4"/>
  <c r="J3980" i="4"/>
  <c r="K3980" i="4"/>
  <c r="M3980" i="4" s="1"/>
  <c r="L3980" i="4"/>
  <c r="I3981" i="4"/>
  <c r="J3981" i="4"/>
  <c r="K3981" i="4"/>
  <c r="L3981" i="4" s="1"/>
  <c r="I3982" i="4"/>
  <c r="J3982" i="4"/>
  <c r="K3982" i="4" s="1"/>
  <c r="I3983" i="4"/>
  <c r="J3983" i="4"/>
  <c r="K3983" i="4"/>
  <c r="L3983" i="4" s="1"/>
  <c r="M3983" i="4"/>
  <c r="I3984" i="4"/>
  <c r="J3984" i="4"/>
  <c r="K3984" i="4" s="1"/>
  <c r="I3985" i="4"/>
  <c r="J3985" i="4"/>
  <c r="K3985" i="4"/>
  <c r="L3985" i="4" s="1"/>
  <c r="I3986" i="4"/>
  <c r="J3986" i="4"/>
  <c r="K3986" i="4"/>
  <c r="L3986" i="4"/>
  <c r="M3986" i="4"/>
  <c r="I3987" i="4"/>
  <c r="J3987" i="4"/>
  <c r="K3987" i="4"/>
  <c r="I3988" i="4"/>
  <c r="J3988" i="4"/>
  <c r="K3988" i="4"/>
  <c r="M3988" i="4" s="1"/>
  <c r="L3988" i="4"/>
  <c r="I3989" i="4"/>
  <c r="J3989" i="4"/>
  <c r="K3989" i="4" s="1"/>
  <c r="L3989" i="4" s="1"/>
  <c r="M3989" i="4"/>
  <c r="I3990" i="4"/>
  <c r="J3990" i="4"/>
  <c r="K3990" i="4" s="1"/>
  <c r="M3990" i="4" s="1"/>
  <c r="L3990" i="4"/>
  <c r="I3991" i="4"/>
  <c r="J3991" i="4"/>
  <c r="K3991" i="4" s="1"/>
  <c r="I3992" i="4"/>
  <c r="J3992" i="4"/>
  <c r="K3992" i="4"/>
  <c r="L3992" i="4" s="1"/>
  <c r="M3992" i="4"/>
  <c r="I3993" i="4"/>
  <c r="J3993" i="4"/>
  <c r="K3993" i="4"/>
  <c r="L3993" i="4" s="1"/>
  <c r="I3994" i="4"/>
  <c r="J3994" i="4"/>
  <c r="K3994" i="4" s="1"/>
  <c r="I3995" i="4"/>
  <c r="J3995" i="4"/>
  <c r="K3995" i="4" s="1"/>
  <c r="I3996" i="4"/>
  <c r="J3996" i="4"/>
  <c r="K3996" i="4" s="1"/>
  <c r="I3997" i="4"/>
  <c r="J3997" i="4"/>
  <c r="K3997" i="4"/>
  <c r="L3997" i="4" s="1"/>
  <c r="I3998" i="4"/>
  <c r="J3998" i="4"/>
  <c r="K3998" i="4" s="1"/>
  <c r="I3999" i="4"/>
  <c r="J3999" i="4"/>
  <c r="K3999" i="4"/>
  <c r="L3999" i="4"/>
  <c r="M3999" i="4"/>
  <c r="I4000" i="4"/>
  <c r="J4000" i="4"/>
  <c r="K4000" i="4" s="1"/>
  <c r="I4001" i="4"/>
  <c r="J4001" i="4"/>
  <c r="K4001" i="4"/>
  <c r="L4001" i="4" s="1"/>
  <c r="I4002" i="4"/>
  <c r="J4002" i="4"/>
  <c r="K4002" i="4"/>
  <c r="L4002" i="4"/>
  <c r="M4002" i="4"/>
  <c r="I4003" i="4"/>
  <c r="J4003" i="4"/>
  <c r="K4003" i="4"/>
  <c r="I4004" i="4"/>
  <c r="J4004" i="4"/>
  <c r="K4004" i="4"/>
  <c r="M4004" i="4" s="1"/>
  <c r="L4004" i="4"/>
  <c r="I4005" i="4"/>
  <c r="J4005" i="4"/>
  <c r="K4005" i="4" s="1"/>
  <c r="L4005" i="4" s="1"/>
  <c r="M4005" i="4"/>
  <c r="I4006" i="4"/>
  <c r="J4006" i="4"/>
  <c r="K4006" i="4" s="1"/>
  <c r="M4006" i="4" s="1"/>
  <c r="L4006" i="4"/>
  <c r="I4007" i="4"/>
  <c r="J4007" i="4"/>
  <c r="K4007" i="4" s="1"/>
  <c r="I4008" i="4"/>
  <c r="J4008" i="4"/>
  <c r="K4008" i="4"/>
  <c r="L4008" i="4" s="1"/>
  <c r="M4008" i="4"/>
  <c r="I4009" i="4"/>
  <c r="J4009" i="4"/>
  <c r="K4009" i="4"/>
  <c r="L4009" i="4" s="1"/>
  <c r="M4009" i="4"/>
  <c r="I4010" i="4"/>
  <c r="J4010" i="4"/>
  <c r="K4010" i="4" s="1"/>
  <c r="I4011" i="4"/>
  <c r="J4011" i="4"/>
  <c r="K4011" i="4" s="1"/>
  <c r="I4012" i="4"/>
  <c r="J4012" i="4"/>
  <c r="K4012" i="4"/>
  <c r="M4012" i="4" s="1"/>
  <c r="L4012" i="4"/>
  <c r="I4013" i="4"/>
  <c r="J4013" i="4"/>
  <c r="K4013" i="4"/>
  <c r="L4013" i="4" s="1"/>
  <c r="I4014" i="4"/>
  <c r="J4014" i="4"/>
  <c r="K4014" i="4" s="1"/>
  <c r="I4015" i="4"/>
  <c r="J4015" i="4"/>
  <c r="K4015" i="4"/>
  <c r="L4015" i="4"/>
  <c r="M4015" i="4"/>
  <c r="I4016" i="4"/>
  <c r="J4016" i="4"/>
  <c r="K4016" i="4" s="1"/>
  <c r="I4017" i="4"/>
  <c r="J4017" i="4"/>
  <c r="K4017" i="4"/>
  <c r="I4018" i="4"/>
  <c r="J4018" i="4"/>
  <c r="K4018" i="4"/>
  <c r="L4018" i="4"/>
  <c r="M4018" i="4"/>
  <c r="I4019" i="4"/>
  <c r="J4019" i="4"/>
  <c r="K4019" i="4"/>
  <c r="I4020" i="4"/>
  <c r="J4020" i="4"/>
  <c r="K4020" i="4"/>
  <c r="M4020" i="4" s="1"/>
  <c r="L4020" i="4"/>
  <c r="I4021" i="4"/>
  <c r="J4021" i="4"/>
  <c r="K4021" i="4" s="1"/>
  <c r="L4021" i="4" s="1"/>
  <c r="M4021" i="4"/>
  <c r="I4022" i="4"/>
  <c r="J4022" i="4"/>
  <c r="K4022" i="4" s="1"/>
  <c r="M4022" i="4" s="1"/>
  <c r="B4022" i="4"/>
  <c r="C4022" i="4"/>
  <c r="B4023" i="4"/>
  <c r="C4023" i="4"/>
  <c r="B4024" i="4"/>
  <c r="C4024" i="4"/>
  <c r="B4025" i="4"/>
  <c r="C4025" i="4"/>
  <c r="B4026" i="4"/>
  <c r="C4026" i="4"/>
  <c r="B4027" i="4"/>
  <c r="C4027" i="4"/>
  <c r="B4028" i="4"/>
  <c r="C4028" i="4"/>
  <c r="B4029" i="4"/>
  <c r="C4029" i="4"/>
  <c r="B4030" i="4"/>
  <c r="C4030" i="4"/>
  <c r="B4031" i="4"/>
  <c r="C4031" i="4"/>
  <c r="B4032" i="4"/>
  <c r="C4032" i="4"/>
  <c r="B4033" i="4"/>
  <c r="C4033" i="4"/>
  <c r="B4034" i="4"/>
  <c r="C4034" i="4"/>
  <c r="B4035" i="4"/>
  <c r="C4035" i="4"/>
  <c r="B4036" i="4"/>
  <c r="C4036" i="4"/>
  <c r="B4037" i="4"/>
  <c r="C4037" i="4"/>
  <c r="B4038" i="4"/>
  <c r="C4038" i="4"/>
  <c r="B4039" i="4"/>
  <c r="C4039" i="4"/>
  <c r="B4040" i="4"/>
  <c r="C4040" i="4"/>
  <c r="B4041" i="4"/>
  <c r="C4041" i="4"/>
  <c r="B4042" i="4"/>
  <c r="C4042" i="4"/>
  <c r="B4043" i="4"/>
  <c r="C4043" i="4"/>
  <c r="B4044" i="4"/>
  <c r="C4044" i="4"/>
  <c r="B4045" i="4"/>
  <c r="C4045" i="4"/>
  <c r="B4046" i="4"/>
  <c r="C4046" i="4"/>
  <c r="B4047" i="4"/>
  <c r="C4047" i="4"/>
  <c r="B4048" i="4"/>
  <c r="C4048" i="4"/>
  <c r="B4049" i="4"/>
  <c r="C4049" i="4"/>
  <c r="B4050" i="4"/>
  <c r="C4050" i="4"/>
  <c r="B4051" i="4"/>
  <c r="C4051" i="4"/>
  <c r="B4052" i="4"/>
  <c r="C4052" i="4"/>
  <c r="B4053" i="4"/>
  <c r="C4053" i="4"/>
  <c r="B4054" i="4"/>
  <c r="C4054" i="4"/>
  <c r="B4055" i="4"/>
  <c r="C4055" i="4"/>
  <c r="B4056" i="4"/>
  <c r="C4056" i="4"/>
  <c r="B4057" i="4"/>
  <c r="C4057" i="4"/>
  <c r="B4058" i="4"/>
  <c r="C4058" i="4"/>
  <c r="B4059" i="4"/>
  <c r="C4059" i="4"/>
  <c r="B4060" i="4"/>
  <c r="C4060" i="4"/>
  <c r="B4061" i="4"/>
  <c r="C4061" i="4"/>
  <c r="B4062" i="4"/>
  <c r="C4062" i="4"/>
  <c r="B4063" i="4"/>
  <c r="C4063" i="4"/>
  <c r="B4064" i="4"/>
  <c r="C4064" i="4"/>
  <c r="B4065" i="4"/>
  <c r="C4065" i="4"/>
  <c r="B4066" i="4"/>
  <c r="C4066" i="4"/>
  <c r="B4067" i="4"/>
  <c r="C4067" i="4"/>
  <c r="B4068" i="4"/>
  <c r="C4068" i="4"/>
  <c r="B4069" i="4"/>
  <c r="C4069" i="4"/>
  <c r="B4070" i="4"/>
  <c r="C4070" i="4"/>
  <c r="B4071" i="4"/>
  <c r="C4071" i="4"/>
  <c r="B4072" i="4"/>
  <c r="C4072" i="4"/>
  <c r="B4073" i="4"/>
  <c r="C4073" i="4"/>
  <c r="B4074" i="4"/>
  <c r="C4074" i="4"/>
  <c r="B4075" i="4"/>
  <c r="C4075" i="4"/>
  <c r="B4076" i="4"/>
  <c r="C4076" i="4"/>
  <c r="B4077" i="4"/>
  <c r="C4077" i="4"/>
  <c r="B4078" i="4"/>
  <c r="C4078" i="4"/>
  <c r="B4079" i="4"/>
  <c r="C4079" i="4"/>
  <c r="B4080" i="4"/>
  <c r="C4080" i="4"/>
  <c r="B4081" i="4"/>
  <c r="C4081" i="4"/>
  <c r="B4082" i="4"/>
  <c r="C4082" i="4"/>
  <c r="B4083" i="4"/>
  <c r="C4083" i="4"/>
  <c r="B4084" i="4"/>
  <c r="C4084" i="4"/>
  <c r="B4085" i="4"/>
  <c r="C4085" i="4"/>
  <c r="B4086" i="4"/>
  <c r="C4086" i="4"/>
  <c r="B4087" i="4"/>
  <c r="C4087" i="4"/>
  <c r="B4088" i="4"/>
  <c r="C4088" i="4"/>
  <c r="B4089" i="4"/>
  <c r="C4089" i="4"/>
  <c r="B4090" i="4"/>
  <c r="C4090" i="4"/>
  <c r="B4091" i="4"/>
  <c r="C4091" i="4"/>
  <c r="B4092" i="4"/>
  <c r="C4092" i="4"/>
  <c r="B4093" i="4"/>
  <c r="C4093" i="4"/>
  <c r="B4094" i="4"/>
  <c r="C4094" i="4"/>
  <c r="B4095" i="4"/>
  <c r="C4095" i="4"/>
  <c r="B4096" i="4"/>
  <c r="C4096" i="4"/>
  <c r="B4097" i="4"/>
  <c r="C4097" i="4"/>
  <c r="B4098" i="4"/>
  <c r="C4098" i="4"/>
  <c r="B4099" i="4"/>
  <c r="C4099" i="4"/>
  <c r="B4100" i="4"/>
  <c r="C4100" i="4"/>
  <c r="B4101" i="4"/>
  <c r="C4101" i="4"/>
  <c r="B4102" i="4"/>
  <c r="C4102" i="4"/>
  <c r="B4103" i="4"/>
  <c r="C4103" i="4"/>
  <c r="B4104" i="4"/>
  <c r="C4104" i="4"/>
  <c r="B4105" i="4"/>
  <c r="C4105" i="4"/>
  <c r="B4106" i="4"/>
  <c r="C4106" i="4"/>
  <c r="B4107" i="4"/>
  <c r="C4107" i="4"/>
  <c r="B4108" i="4"/>
  <c r="C4108" i="4"/>
  <c r="B4109" i="4"/>
  <c r="C4109" i="4"/>
  <c r="B4110" i="4"/>
  <c r="C4110" i="4"/>
  <c r="B4111" i="4"/>
  <c r="C4111" i="4"/>
  <c r="B4112" i="4"/>
  <c r="C4112" i="4"/>
  <c r="B4113" i="4"/>
  <c r="C4113" i="4"/>
  <c r="B4114" i="4"/>
  <c r="C4114" i="4"/>
  <c r="B4115" i="4"/>
  <c r="C4115" i="4"/>
  <c r="B4116" i="4"/>
  <c r="C4116" i="4"/>
  <c r="B4117" i="4"/>
  <c r="C4117" i="4"/>
  <c r="B4118" i="4"/>
  <c r="C4118" i="4"/>
  <c r="B4119" i="4"/>
  <c r="C4119" i="4"/>
  <c r="B4120" i="4"/>
  <c r="C4120" i="4"/>
  <c r="B4121" i="4"/>
  <c r="C4121" i="4"/>
  <c r="B4122" i="4"/>
  <c r="C4122" i="4"/>
  <c r="B4123" i="4"/>
  <c r="C4123" i="4"/>
  <c r="B4124" i="4"/>
  <c r="C4124" i="4"/>
  <c r="B4125" i="4"/>
  <c r="C4125" i="4"/>
  <c r="E4022" i="4"/>
  <c r="L4109" i="4" l="1"/>
  <c r="M4109" i="4"/>
  <c r="M4094" i="4"/>
  <c r="L4094" i="4"/>
  <c r="L4085" i="4"/>
  <c r="M4085" i="4"/>
  <c r="M4061" i="4"/>
  <c r="L4061" i="4"/>
  <c r="L4046" i="4"/>
  <c r="M4046" i="4"/>
  <c r="L4037" i="4"/>
  <c r="M4037" i="4"/>
  <c r="L4078" i="4"/>
  <c r="M4078" i="4"/>
  <c r="L4093" i="4"/>
  <c r="M4093" i="4"/>
  <c r="M4117" i="4"/>
  <c r="L4117" i="4"/>
  <c r="M4039" i="4"/>
  <c r="L4039" i="4"/>
  <c r="L4077" i="4"/>
  <c r="M4077" i="4"/>
  <c r="M4125" i="4"/>
  <c r="L4125" i="4"/>
  <c r="L4095" i="4"/>
  <c r="M4095" i="4"/>
  <c r="M4047" i="4"/>
  <c r="L4047" i="4"/>
  <c r="L4079" i="4"/>
  <c r="M4079" i="4"/>
  <c r="M4070" i="4"/>
  <c r="M4064" i="4"/>
  <c r="L4045" i="4"/>
  <c r="M4111" i="4"/>
  <c r="L4063" i="4"/>
  <c r="M4030" i="4"/>
  <c r="M4031" i="4"/>
  <c r="M4029" i="4"/>
  <c r="L4023" i="4"/>
  <c r="M4110" i="4"/>
  <c r="M4102" i="4"/>
  <c r="M4038" i="4"/>
  <c r="L4081" i="4"/>
  <c r="M4081" i="4"/>
  <c r="L4043" i="4"/>
  <c r="M4043" i="4"/>
  <c r="L4028" i="4"/>
  <c r="M4028" i="4"/>
  <c r="L4107" i="4"/>
  <c r="M4107" i="4"/>
  <c r="L4073" i="4"/>
  <c r="M4073" i="4"/>
  <c r="M4058" i="4"/>
  <c r="L4058" i="4"/>
  <c r="L4096" i="4"/>
  <c r="M4096" i="4"/>
  <c r="L4076" i="4"/>
  <c r="M4076" i="4"/>
  <c r="L4068" i="4"/>
  <c r="M4068" i="4"/>
  <c r="M4122" i="4"/>
  <c r="L4122" i="4"/>
  <c r="L4065" i="4"/>
  <c r="M4065" i="4"/>
  <c r="L4091" i="4"/>
  <c r="M4091" i="4"/>
  <c r="L4080" i="4"/>
  <c r="M4080" i="4"/>
  <c r="M4042" i="4"/>
  <c r="L4042" i="4"/>
  <c r="L4027" i="4"/>
  <c r="M4027" i="4"/>
  <c r="M4106" i="4"/>
  <c r="L4106" i="4"/>
  <c r="L4057" i="4"/>
  <c r="M4057" i="4"/>
  <c r="L4075" i="4"/>
  <c r="M4075" i="4"/>
  <c r="L4060" i="4"/>
  <c r="M4060" i="4"/>
  <c r="L4052" i="4"/>
  <c r="M4052" i="4"/>
  <c r="L4121" i="4"/>
  <c r="M4121" i="4"/>
  <c r="L4049" i="4"/>
  <c r="M4049" i="4"/>
  <c r="L4124" i="4"/>
  <c r="M4124" i="4"/>
  <c r="M4090" i="4"/>
  <c r="L4090" i="4"/>
  <c r="M4116" i="4"/>
  <c r="L4116" i="4"/>
  <c r="L4113" i="4"/>
  <c r="M4113" i="4"/>
  <c r="L4041" i="4"/>
  <c r="M4041" i="4"/>
  <c r="M4026" i="4"/>
  <c r="L4026" i="4"/>
  <c r="L4105" i="4"/>
  <c r="M4105" i="4"/>
  <c r="L4044" i="4"/>
  <c r="M4044" i="4"/>
  <c r="L4108" i="4"/>
  <c r="M4108" i="4"/>
  <c r="L4100" i="4"/>
  <c r="M4100" i="4"/>
  <c r="M4074" i="4"/>
  <c r="L4074" i="4"/>
  <c r="L4059" i="4"/>
  <c r="M4059" i="4"/>
  <c r="L4036" i="4"/>
  <c r="M4036" i="4"/>
  <c r="L4097" i="4"/>
  <c r="M4097" i="4"/>
  <c r="L4033" i="4"/>
  <c r="M4033" i="4"/>
  <c r="L4123" i="4"/>
  <c r="M4123" i="4"/>
  <c r="L4089" i="4"/>
  <c r="M4089" i="4"/>
  <c r="L4112" i="4"/>
  <c r="M4112" i="4"/>
  <c r="L4092" i="4"/>
  <c r="M4092" i="4"/>
  <c r="L4084" i="4"/>
  <c r="M4084" i="4"/>
  <c r="L4025" i="4"/>
  <c r="M4025" i="4"/>
  <c r="M4120" i="4"/>
  <c r="M4104" i="4"/>
  <c r="M4088" i="4"/>
  <c r="M4072" i="4"/>
  <c r="M4056" i="4"/>
  <c r="M4040" i="4"/>
  <c r="M4024" i="4"/>
  <c r="M4114" i="4"/>
  <c r="M4098" i="4"/>
  <c r="M4082" i="4"/>
  <c r="M4066" i="4"/>
  <c r="M4050" i="4"/>
  <c r="M4034" i="4"/>
  <c r="M4048" i="4"/>
  <c r="M4032" i="4"/>
  <c r="M4119" i="4"/>
  <c r="M4103" i="4"/>
  <c r="M4087" i="4"/>
  <c r="M4071" i="4"/>
  <c r="M4055" i="4"/>
  <c r="M4115" i="4"/>
  <c r="M4099" i="4"/>
  <c r="M4083" i="4"/>
  <c r="M4067" i="4"/>
  <c r="M4051" i="4"/>
  <c r="M4035" i="4"/>
  <c r="L3833" i="4"/>
  <c r="M3833" i="4"/>
  <c r="L3849" i="4"/>
  <c r="M3849" i="4"/>
  <c r="L3881" i="4"/>
  <c r="M3881" i="4"/>
  <c r="L3929" i="4"/>
  <c r="M3929" i="4"/>
  <c r="L3913" i="4"/>
  <c r="M3913" i="4"/>
  <c r="L3945" i="4"/>
  <c r="M3945" i="4"/>
  <c r="M3996" i="4"/>
  <c r="L3996" i="4"/>
  <c r="L3719" i="4"/>
  <c r="M3719" i="4"/>
  <c r="L3975" i="4"/>
  <c r="M3975" i="4"/>
  <c r="L3950" i="4"/>
  <c r="M3950" i="4"/>
  <c r="L3939" i="4"/>
  <c r="M3939" i="4"/>
  <c r="L3888" i="4"/>
  <c r="M3888" i="4"/>
  <c r="L3883" i="4"/>
  <c r="M3883" i="4"/>
  <c r="M3877" i="4"/>
  <c r="L3877" i="4"/>
  <c r="L3830" i="4"/>
  <c r="L3820" i="4"/>
  <c r="L3798" i="4"/>
  <c r="L3793" i="4"/>
  <c r="M3793" i="4"/>
  <c r="L3760" i="4"/>
  <c r="M3760" i="4"/>
  <c r="L3724" i="4"/>
  <c r="M3724" i="4"/>
  <c r="M3671" i="4"/>
  <c r="L3671" i="4"/>
  <c r="M3655" i="4"/>
  <c r="L3655" i="4"/>
  <c r="M3496" i="4"/>
  <c r="L3496" i="4"/>
  <c r="L3418" i="4"/>
  <c r="M3418" i="4"/>
  <c r="M3898" i="4"/>
  <c r="L3898" i="4"/>
  <c r="L3872" i="4"/>
  <c r="M3872" i="4"/>
  <c r="L3867" i="4"/>
  <c r="M3867" i="4"/>
  <c r="M3861" i="4"/>
  <c r="L3861" i="4"/>
  <c r="L3809" i="4"/>
  <c r="M3809" i="4"/>
  <c r="L3776" i="4"/>
  <c r="M3776" i="4"/>
  <c r="L3771" i="4"/>
  <c r="M3771" i="4"/>
  <c r="L3765" i="4"/>
  <c r="M3765" i="4"/>
  <c r="L3729" i="4"/>
  <c r="M3729" i="4"/>
  <c r="L3713" i="4"/>
  <c r="M3713" i="4"/>
  <c r="L3435" i="4"/>
  <c r="M3435" i="4"/>
  <c r="L3682" i="4"/>
  <c r="M3682" i="4"/>
  <c r="L3995" i="4"/>
  <c r="M3995" i="4"/>
  <c r="L3934" i="4"/>
  <c r="M3934" i="4"/>
  <c r="L3923" i="4"/>
  <c r="M3923" i="4"/>
  <c r="M3882" i="4"/>
  <c r="L3882" i="4"/>
  <c r="L3856" i="4"/>
  <c r="M3856" i="4"/>
  <c r="L3851" i="4"/>
  <c r="M3851" i="4"/>
  <c r="M3845" i="4"/>
  <c r="L3845" i="4"/>
  <c r="L3792" i="4"/>
  <c r="M3792" i="4"/>
  <c r="L3787" i="4"/>
  <c r="M3787" i="4"/>
  <c r="M3781" i="4"/>
  <c r="L3781" i="4"/>
  <c r="L3754" i="4"/>
  <c r="M3754" i="4"/>
  <c r="L3749" i="4"/>
  <c r="L3744" i="4"/>
  <c r="M3744" i="4"/>
  <c r="L3654" i="4"/>
  <c r="M3654" i="4"/>
  <c r="M3994" i="4"/>
  <c r="L3994" i="4"/>
  <c r="L3866" i="4"/>
  <c r="M3866" i="4"/>
  <c r="L3840" i="4"/>
  <c r="M3840" i="4"/>
  <c r="L3835" i="4"/>
  <c r="M3835" i="4"/>
  <c r="M3829" i="4"/>
  <c r="L3829" i="4"/>
  <c r="L3808" i="4"/>
  <c r="M3808" i="4"/>
  <c r="L3803" i="4"/>
  <c r="M3803" i="4"/>
  <c r="M3797" i="4"/>
  <c r="L3797" i="4"/>
  <c r="L3770" i="4"/>
  <c r="M3770" i="4"/>
  <c r="L3712" i="4"/>
  <c r="M3712" i="4"/>
  <c r="L3495" i="4"/>
  <c r="M3495" i="4"/>
  <c r="L3449" i="4"/>
  <c r="M3449" i="4"/>
  <c r="L3918" i="4"/>
  <c r="M3918" i="4"/>
  <c r="L3907" i="4"/>
  <c r="M3907" i="4"/>
  <c r="L3850" i="4"/>
  <c r="M3850" i="4"/>
  <c r="L3824" i="4"/>
  <c r="M3824" i="4"/>
  <c r="L3819" i="4"/>
  <c r="M3819" i="4"/>
  <c r="M3813" i="4"/>
  <c r="L3813" i="4"/>
  <c r="M3786" i="4"/>
  <c r="L3786" i="4"/>
  <c r="L3733" i="4"/>
  <c r="M3733" i="4"/>
  <c r="M3717" i="4"/>
  <c r="L3717" i="4"/>
  <c r="L3700" i="4"/>
  <c r="M3700" i="4"/>
  <c r="L3690" i="4"/>
  <c r="M3690" i="4"/>
  <c r="L3669" i="4"/>
  <c r="M3669" i="4"/>
  <c r="L3644" i="4"/>
  <c r="M3644" i="4"/>
  <c r="L3593" i="4"/>
  <c r="M3593" i="4"/>
  <c r="L3533" i="4"/>
  <c r="M3533" i="4"/>
  <c r="L3777" i="4"/>
  <c r="M3777" i="4"/>
  <c r="L4014" i="4"/>
  <c r="M4014" i="4"/>
  <c r="M3993" i="4"/>
  <c r="M3973" i="4"/>
  <c r="L3958" i="4"/>
  <c r="L3948" i="4"/>
  <c r="L3943" i="4"/>
  <c r="M3943" i="4"/>
  <c r="L3891" i="4"/>
  <c r="M3891" i="4"/>
  <c r="M3834" i="4"/>
  <c r="L3834" i="4"/>
  <c r="L3802" i="4"/>
  <c r="M3802" i="4"/>
  <c r="M3748" i="4"/>
  <c r="L3748" i="4"/>
  <c r="L3722" i="4"/>
  <c r="M3722" i="4"/>
  <c r="M3711" i="4"/>
  <c r="L3711" i="4"/>
  <c r="M3695" i="4"/>
  <c r="L3695" i="4"/>
  <c r="L3511" i="4"/>
  <c r="M3511" i="4"/>
  <c r="L3463" i="4"/>
  <c r="M3463" i="4"/>
  <c r="L3902" i="4"/>
  <c r="M3902" i="4"/>
  <c r="L3875" i="4"/>
  <c r="M3875" i="4"/>
  <c r="L3818" i="4"/>
  <c r="M3818" i="4"/>
  <c r="L3763" i="4"/>
  <c r="M3763" i="4"/>
  <c r="L3758" i="4"/>
  <c r="M3758" i="4"/>
  <c r="L3732" i="4"/>
  <c r="L3706" i="4"/>
  <c r="M3706" i="4"/>
  <c r="L3668" i="4"/>
  <c r="M3668" i="4"/>
  <c r="L3479" i="4"/>
  <c r="M3479" i="4"/>
  <c r="M3914" i="4"/>
  <c r="L3914" i="4"/>
  <c r="M3959" i="4"/>
  <c r="L3959" i="4"/>
  <c r="L3978" i="4"/>
  <c r="M3978" i="4"/>
  <c r="L3968" i="4"/>
  <c r="M3968" i="4"/>
  <c r="L3963" i="4"/>
  <c r="M3963" i="4"/>
  <c r="L3942" i="4"/>
  <c r="L3932" i="4"/>
  <c r="M3927" i="4"/>
  <c r="L3927" i="4"/>
  <c r="L3886" i="4"/>
  <c r="M3886" i="4"/>
  <c r="L3859" i="4"/>
  <c r="M3859" i="4"/>
  <c r="L3779" i="4"/>
  <c r="M3779" i="4"/>
  <c r="L3742" i="4"/>
  <c r="M3742" i="4"/>
  <c r="M3663" i="4"/>
  <c r="L3663" i="4"/>
  <c r="L3493" i="4"/>
  <c r="M3493" i="4"/>
  <c r="M3530" i="4"/>
  <c r="L3530" i="4"/>
  <c r="L3957" i="4"/>
  <c r="M3957" i="4"/>
  <c r="L3870" i="4"/>
  <c r="M3870" i="4"/>
  <c r="L3843" i="4"/>
  <c r="M3843" i="4"/>
  <c r="L3795" i="4"/>
  <c r="M3795" i="4"/>
  <c r="L3774" i="4"/>
  <c r="M3774" i="4"/>
  <c r="L3757" i="4"/>
  <c r="M3757" i="4"/>
  <c r="L3557" i="4"/>
  <c r="M3557" i="4"/>
  <c r="L3904" i="4"/>
  <c r="M3904" i="4"/>
  <c r="M3962" i="4"/>
  <c r="L3962" i="4"/>
  <c r="L3952" i="4"/>
  <c r="M3952" i="4"/>
  <c r="L3947" i="4"/>
  <c r="M3947" i="4"/>
  <c r="L3926" i="4"/>
  <c r="L3911" i="4"/>
  <c r="M3911" i="4"/>
  <c r="L3854" i="4"/>
  <c r="M3854" i="4"/>
  <c r="L3827" i="4"/>
  <c r="M3827" i="4"/>
  <c r="L3811" i="4"/>
  <c r="M3811" i="4"/>
  <c r="L3790" i="4"/>
  <c r="M3790" i="4"/>
  <c r="L3741" i="4"/>
  <c r="M3741" i="4"/>
  <c r="L3736" i="4"/>
  <c r="M3736" i="4"/>
  <c r="M3727" i="4"/>
  <c r="L3727" i="4"/>
  <c r="L3715" i="4"/>
  <c r="M3715" i="4"/>
  <c r="L3601" i="4"/>
  <c r="M3601" i="4"/>
  <c r="L3509" i="4"/>
  <c r="M3509" i="4"/>
  <c r="L3421" i="4"/>
  <c r="M3421" i="4"/>
  <c r="L4000" i="4"/>
  <c r="M4000" i="4"/>
  <c r="L4007" i="4"/>
  <c r="M4007" i="4"/>
  <c r="M3941" i="4"/>
  <c r="L3941" i="4"/>
  <c r="L3895" i="4"/>
  <c r="M3895" i="4"/>
  <c r="L3838" i="4"/>
  <c r="M3838" i="4"/>
  <c r="L3806" i="4"/>
  <c r="M3806" i="4"/>
  <c r="L3756" i="4"/>
  <c r="M3756" i="4"/>
  <c r="L3746" i="4"/>
  <c r="M3746" i="4"/>
  <c r="M3647" i="4"/>
  <c r="L3647" i="4"/>
  <c r="L3607" i="4"/>
  <c r="M3607" i="4"/>
  <c r="L3591" i="4"/>
  <c r="M3591" i="4"/>
  <c r="L3477" i="4"/>
  <c r="M3477" i="4"/>
  <c r="L3979" i="4"/>
  <c r="M3979" i="4"/>
  <c r="L3982" i="4"/>
  <c r="M3982" i="4"/>
  <c r="M3946" i="4"/>
  <c r="L3946" i="4"/>
  <c r="L3936" i="4"/>
  <c r="M3936" i="4"/>
  <c r="L3931" i="4"/>
  <c r="M3931" i="4"/>
  <c r="L3910" i="4"/>
  <c r="L3879" i="4"/>
  <c r="M3879" i="4"/>
  <c r="L3822" i="4"/>
  <c r="M3822" i="4"/>
  <c r="L3698" i="4"/>
  <c r="M3698" i="4"/>
  <c r="L3525" i="4"/>
  <c r="M3525" i="4"/>
  <c r="L3899" i="4"/>
  <c r="M3899" i="4"/>
  <c r="M4010" i="4"/>
  <c r="L4010" i="4"/>
  <c r="L3984" i="4"/>
  <c r="M3984" i="4"/>
  <c r="L3987" i="4"/>
  <c r="M3987" i="4"/>
  <c r="L4017" i="4"/>
  <c r="M4017" i="4"/>
  <c r="L3971" i="4"/>
  <c r="M3971" i="4"/>
  <c r="L3925" i="4"/>
  <c r="M3925" i="4"/>
  <c r="L3863" i="4"/>
  <c r="M3863" i="4"/>
  <c r="L3767" i="4"/>
  <c r="M3767" i="4"/>
  <c r="L3709" i="4"/>
  <c r="M3709" i="4"/>
  <c r="L3678" i="4"/>
  <c r="M3678" i="4"/>
  <c r="L3606" i="4"/>
  <c r="M3606" i="4"/>
  <c r="L3541" i="4"/>
  <c r="M3541" i="4"/>
  <c r="M3498" i="4"/>
  <c r="L3498" i="4"/>
  <c r="L3414" i="4"/>
  <c r="M3414" i="4"/>
  <c r="L4019" i="4"/>
  <c r="M4019" i="4"/>
  <c r="L4003" i="4"/>
  <c r="M4003" i="4"/>
  <c r="L3991" i="4"/>
  <c r="M3991" i="4"/>
  <c r="L3930" i="4"/>
  <c r="M3930" i="4"/>
  <c r="L3920" i="4"/>
  <c r="M3920" i="4"/>
  <c r="L3915" i="4"/>
  <c r="M3915" i="4"/>
  <c r="L3878" i="4"/>
  <c r="L3868" i="4"/>
  <c r="L3847" i="4"/>
  <c r="M3847" i="4"/>
  <c r="L3783" i="4"/>
  <c r="M3783" i="4"/>
  <c r="L3772" i="4"/>
  <c r="L3703" i="4"/>
  <c r="M3703" i="4"/>
  <c r="M3697" i="4"/>
  <c r="L3666" i="4"/>
  <c r="M3666" i="4"/>
  <c r="L3621" i="4"/>
  <c r="M3621" i="4"/>
  <c r="M3466" i="4"/>
  <c r="L3466" i="4"/>
  <c r="M3893" i="4"/>
  <c r="L3893" i="4"/>
  <c r="L3815" i="4"/>
  <c r="M3815" i="4"/>
  <c r="L3692" i="4"/>
  <c r="M3692" i="4"/>
  <c r="L3974" i="4"/>
  <c r="L3998" i="4"/>
  <c r="M3998" i="4"/>
  <c r="L4022" i="4"/>
  <c r="L4016" i="4"/>
  <c r="M4016" i="4"/>
  <c r="L4011" i="4"/>
  <c r="M4011" i="4"/>
  <c r="L3966" i="4"/>
  <c r="M3966" i="4"/>
  <c r="L3955" i="4"/>
  <c r="M3955" i="4"/>
  <c r="M3909" i="4"/>
  <c r="L3909" i="4"/>
  <c r="L3862" i="4"/>
  <c r="L3852" i="4"/>
  <c r="L3831" i="4"/>
  <c r="M3831" i="4"/>
  <c r="L3799" i="4"/>
  <c r="M3799" i="4"/>
  <c r="L3788" i="4"/>
  <c r="L3766" i="4"/>
  <c r="L3761" i="4"/>
  <c r="M3761" i="4"/>
  <c r="L3739" i="4"/>
  <c r="M3739" i="4"/>
  <c r="L3725" i="4"/>
  <c r="M3725" i="4"/>
  <c r="L3708" i="4"/>
  <c r="M3708" i="4"/>
  <c r="L3672" i="4"/>
  <c r="M3672" i="4"/>
  <c r="L3656" i="4"/>
  <c r="M3656" i="4"/>
  <c r="L3605" i="4"/>
  <c r="M3605" i="4"/>
  <c r="L3575" i="4"/>
  <c r="M3575" i="4"/>
  <c r="M3514" i="4"/>
  <c r="L3514" i="4"/>
  <c r="L3482" i="4"/>
  <c r="L3009" i="4"/>
  <c r="M3009" i="4"/>
  <c r="L2986" i="4"/>
  <c r="M2986" i="4"/>
  <c r="L2957" i="4"/>
  <c r="M2957" i="4"/>
  <c r="L2854" i="4"/>
  <c r="M2854" i="4"/>
  <c r="L2776" i="4"/>
  <c r="M2776" i="4"/>
  <c r="L3642" i="4"/>
  <c r="L3588" i="4"/>
  <c r="M3588" i="4"/>
  <c r="L3569" i="4"/>
  <c r="M3569" i="4"/>
  <c r="L3561" i="4"/>
  <c r="M3561" i="4"/>
  <c r="L3542" i="4"/>
  <c r="M3542" i="4"/>
  <c r="L3528" i="4"/>
  <c r="L3500" i="4"/>
  <c r="M3500" i="4"/>
  <c r="L3457" i="4"/>
  <c r="M3457" i="4"/>
  <c r="M3453" i="4"/>
  <c r="L3408" i="4"/>
  <c r="M3408" i="4"/>
  <c r="L3292" i="4"/>
  <c r="M3292" i="4"/>
  <c r="L3286" i="4"/>
  <c r="M3286" i="4"/>
  <c r="L3138" i="4"/>
  <c r="M3138" i="4"/>
  <c r="L3046" i="4"/>
  <c r="M3046" i="4"/>
  <c r="M3677" i="4"/>
  <c r="M3653" i="4"/>
  <c r="L3628" i="4"/>
  <c r="M3628" i="4"/>
  <c r="M3600" i="4"/>
  <c r="L3476" i="4"/>
  <c r="M3476" i="4"/>
  <c r="L3462" i="4"/>
  <c r="M3462" i="4"/>
  <c r="M3396" i="4"/>
  <c r="L3396" i="4"/>
  <c r="L3386" i="4"/>
  <c r="M3386" i="4"/>
  <c r="L3351" i="4"/>
  <c r="M3351" i="4"/>
  <c r="L3306" i="4"/>
  <c r="M3306" i="4"/>
  <c r="L3242" i="4"/>
  <c r="M3242" i="4"/>
  <c r="L3164" i="4"/>
  <c r="M3164" i="4"/>
  <c r="L3098" i="4"/>
  <c r="M3098" i="4"/>
  <c r="M3721" i="4"/>
  <c r="L3689" i="4"/>
  <c r="M3689" i="4"/>
  <c r="M3665" i="4"/>
  <c r="L3610" i="4"/>
  <c r="L3574" i="4"/>
  <c r="M3574" i="4"/>
  <c r="L3560" i="4"/>
  <c r="L3532" i="4"/>
  <c r="M3532" i="4"/>
  <c r="M3522" i="4"/>
  <c r="L3434" i="4"/>
  <c r="M3434" i="4"/>
  <c r="L3407" i="4"/>
  <c r="M3407" i="4"/>
  <c r="L3391" i="4"/>
  <c r="M3391" i="4"/>
  <c r="L3340" i="4"/>
  <c r="M3340" i="4"/>
  <c r="L3329" i="4"/>
  <c r="M3329" i="4"/>
  <c r="L3103" i="4"/>
  <c r="M3103" i="4"/>
  <c r="L3673" i="4"/>
  <c r="M3673" i="4"/>
  <c r="L3636" i="4"/>
  <c r="M3636" i="4"/>
  <c r="L3623" i="4"/>
  <c r="M3623" i="4"/>
  <c r="L3596" i="4"/>
  <c r="M3596" i="4"/>
  <c r="L3508" i="4"/>
  <c r="M3508" i="4"/>
  <c r="L3481" i="4"/>
  <c r="M3481" i="4"/>
  <c r="L3461" i="4"/>
  <c r="M3461" i="4"/>
  <c r="L3395" i="4"/>
  <c r="M3395" i="4"/>
  <c r="L3210" i="4"/>
  <c r="M3210" i="4"/>
  <c r="L3147" i="4"/>
  <c r="M3147" i="4"/>
  <c r="L3062" i="4"/>
  <c r="M3062" i="4"/>
  <c r="M3896" i="4"/>
  <c r="M3880" i="4"/>
  <c r="M3864" i="4"/>
  <c r="M3848" i="4"/>
  <c r="M3832" i="4"/>
  <c r="M3816" i="4"/>
  <c r="M3800" i="4"/>
  <c r="M3784" i="4"/>
  <c r="M3768" i="4"/>
  <c r="M3751" i="4"/>
  <c r="L3684" i="4"/>
  <c r="M3684" i="4"/>
  <c r="L3657" i="4"/>
  <c r="M3657" i="4"/>
  <c r="L3641" i="4"/>
  <c r="M3641" i="4"/>
  <c r="L3573" i="4"/>
  <c r="M3573" i="4"/>
  <c r="L3564" i="4"/>
  <c r="M3564" i="4"/>
  <c r="L3527" i="4"/>
  <c r="M3527" i="4"/>
  <c r="L3489" i="4"/>
  <c r="M3489" i="4"/>
  <c r="L3452" i="4"/>
  <c r="M3452" i="4"/>
  <c r="L3375" i="4"/>
  <c r="M3375" i="4"/>
  <c r="L3290" i="4"/>
  <c r="M3290" i="4"/>
  <c r="L3246" i="4"/>
  <c r="M3246" i="4"/>
  <c r="L3200" i="4"/>
  <c r="M3200" i="4"/>
  <c r="L3604" i="4"/>
  <c r="M3604" i="4"/>
  <c r="L3599" i="4"/>
  <c r="L3578" i="4"/>
  <c r="L3540" i="4"/>
  <c r="M3540" i="4"/>
  <c r="L3521" i="4"/>
  <c r="M3521" i="4"/>
  <c r="L3513" i="4"/>
  <c r="M3513" i="4"/>
  <c r="L3494" i="4"/>
  <c r="M3494" i="4"/>
  <c r="L3480" i="4"/>
  <c r="L3447" i="4"/>
  <c r="M3447" i="4"/>
  <c r="L3433" i="4"/>
  <c r="M3433" i="4"/>
  <c r="M3231" i="4"/>
  <c r="L3231" i="4"/>
  <c r="L3178" i="4"/>
  <c r="M3178" i="4"/>
  <c r="L3146" i="4"/>
  <c r="M3146" i="4"/>
  <c r="L3676" i="4"/>
  <c r="M3676" i="4"/>
  <c r="L3652" i="4"/>
  <c r="M3652" i="4"/>
  <c r="L3622" i="4"/>
  <c r="M3622" i="4"/>
  <c r="L3617" i="4"/>
  <c r="M3617" i="4"/>
  <c r="L3609" i="4"/>
  <c r="M3609" i="4"/>
  <c r="L3559" i="4"/>
  <c r="M3559" i="4"/>
  <c r="L3460" i="4"/>
  <c r="M3460" i="4"/>
  <c r="M3380" i="4"/>
  <c r="L3380" i="4"/>
  <c r="L3361" i="4"/>
  <c r="M3361" i="4"/>
  <c r="L3338" i="4"/>
  <c r="M3338" i="4"/>
  <c r="M3327" i="4"/>
  <c r="L3327" i="4"/>
  <c r="M3311" i="4"/>
  <c r="L3311" i="4"/>
  <c r="M3199" i="4"/>
  <c r="L3199" i="4"/>
  <c r="L3130" i="4"/>
  <c r="M3130" i="4"/>
  <c r="L3082" i="4"/>
  <c r="M3082" i="4"/>
  <c r="M4001" i="4"/>
  <c r="M3985" i="4"/>
  <c r="M3969" i="4"/>
  <c r="M3953" i="4"/>
  <c r="M3937" i="4"/>
  <c r="M3921" i="4"/>
  <c r="M3905" i="4"/>
  <c r="M3889" i="4"/>
  <c r="M3873" i="4"/>
  <c r="M3857" i="4"/>
  <c r="M3841" i="4"/>
  <c r="M3825" i="4"/>
  <c r="L3660" i="4"/>
  <c r="M3660" i="4"/>
  <c r="L3572" i="4"/>
  <c r="M3572" i="4"/>
  <c r="L3553" i="4"/>
  <c r="M3553" i="4"/>
  <c r="L3545" i="4"/>
  <c r="M3545" i="4"/>
  <c r="L3526" i="4"/>
  <c r="M3526" i="4"/>
  <c r="M3520" i="4"/>
  <c r="L3512" i="4"/>
  <c r="L3484" i="4"/>
  <c r="M3484" i="4"/>
  <c r="M3469" i="4"/>
  <c r="L3441" i="4"/>
  <c r="M3441" i="4"/>
  <c r="M3437" i="4"/>
  <c r="L3432" i="4"/>
  <c r="M3432" i="4"/>
  <c r="L3405" i="4"/>
  <c r="M3405" i="4"/>
  <c r="L3260" i="4"/>
  <c r="M3260" i="4"/>
  <c r="L3087" i="4"/>
  <c r="M3087" i="4"/>
  <c r="M3812" i="4"/>
  <c r="M3796" i="4"/>
  <c r="M3780" i="4"/>
  <c r="M3764" i="4"/>
  <c r="M3747" i="4"/>
  <c r="M3730" i="4"/>
  <c r="M3723" i="4"/>
  <c r="M3716" i="4"/>
  <c r="M3702" i="4"/>
  <c r="M3691" i="4"/>
  <c r="M3616" i="4"/>
  <c r="L3608" i="4"/>
  <c r="M3581" i="4"/>
  <c r="L3465" i="4"/>
  <c r="M3465" i="4"/>
  <c r="L3446" i="4"/>
  <c r="M3446" i="4"/>
  <c r="L3427" i="4"/>
  <c r="M3427" i="4"/>
  <c r="L3379" i="4"/>
  <c r="M3379" i="4"/>
  <c r="L3369" i="4"/>
  <c r="M3369" i="4"/>
  <c r="L3355" i="4"/>
  <c r="M3355" i="4"/>
  <c r="L3161" i="4"/>
  <c r="M3161" i="4"/>
  <c r="L3687" i="4"/>
  <c r="L3679" i="4"/>
  <c r="L3626" i="4"/>
  <c r="L3585" i="4"/>
  <c r="M3585" i="4"/>
  <c r="L3577" i="4"/>
  <c r="M3577" i="4"/>
  <c r="L3558" i="4"/>
  <c r="M3558" i="4"/>
  <c r="L3544" i="4"/>
  <c r="L3516" i="4"/>
  <c r="M3516" i="4"/>
  <c r="M3506" i="4"/>
  <c r="L3473" i="4"/>
  <c r="M3473" i="4"/>
  <c r="L3431" i="4"/>
  <c r="M3431" i="4"/>
  <c r="L3415" i="4"/>
  <c r="M3415" i="4"/>
  <c r="L3404" i="4"/>
  <c r="M3404" i="4"/>
  <c r="M3343" i="4"/>
  <c r="L3343" i="4"/>
  <c r="M3183" i="4"/>
  <c r="L3183" i="4"/>
  <c r="M3167" i="4"/>
  <c r="L3167" i="4"/>
  <c r="L3639" i="4"/>
  <c r="M3639" i="4"/>
  <c r="L3612" i="4"/>
  <c r="M3612" i="4"/>
  <c r="L3492" i="4"/>
  <c r="M3492" i="4"/>
  <c r="L3445" i="4"/>
  <c r="M3445" i="4"/>
  <c r="L3426" i="4"/>
  <c r="M3426" i="4"/>
  <c r="L3420" i="4"/>
  <c r="M3420" i="4"/>
  <c r="L3393" i="4"/>
  <c r="M3393" i="4"/>
  <c r="M3348" i="4"/>
  <c r="L3348" i="4"/>
  <c r="L3100" i="4"/>
  <c r="M3100" i="4"/>
  <c r="L3740" i="4"/>
  <c r="M3740" i="4"/>
  <c r="M4013" i="4"/>
  <c r="M3997" i="4"/>
  <c r="M3981" i="4"/>
  <c r="M3965" i="4"/>
  <c r="M3949" i="4"/>
  <c r="M3933" i="4"/>
  <c r="M3917" i="4"/>
  <c r="M3901" i="4"/>
  <c r="M3885" i="4"/>
  <c r="M3869" i="4"/>
  <c r="M3853" i="4"/>
  <c r="M3837" i="4"/>
  <c r="M3821" i="4"/>
  <c r="M3805" i="4"/>
  <c r="M3789" i="4"/>
  <c r="M3773" i="4"/>
  <c r="M3726" i="4"/>
  <c r="M3701" i="4"/>
  <c r="M3643" i="4"/>
  <c r="L3594" i="4"/>
  <c r="L3576" i="4"/>
  <c r="L3548" i="4"/>
  <c r="M3548" i="4"/>
  <c r="M3538" i="4"/>
  <c r="M3501" i="4"/>
  <c r="L3436" i="4"/>
  <c r="M3436" i="4"/>
  <c r="L3403" i="4"/>
  <c r="M3403" i="4"/>
  <c r="L3105" i="4"/>
  <c r="M3105" i="4"/>
  <c r="M3753" i="4"/>
  <c r="L3743" i="4"/>
  <c r="L3705" i="4"/>
  <c r="M3705" i="4"/>
  <c r="L3620" i="4"/>
  <c r="M3620" i="4"/>
  <c r="L3615" i="4"/>
  <c r="L3524" i="4"/>
  <c r="M3524" i="4"/>
  <c r="L3505" i="4"/>
  <c r="M3505" i="4"/>
  <c r="L3497" i="4"/>
  <c r="M3497" i="4"/>
  <c r="L3478" i="4"/>
  <c r="M3478" i="4"/>
  <c r="L3468" i="4"/>
  <c r="M3468" i="4"/>
  <c r="L3450" i="4"/>
  <c r="L3425" i="4"/>
  <c r="M3425" i="4"/>
  <c r="L3398" i="4"/>
  <c r="M3398" i="4"/>
  <c r="L3222" i="4"/>
  <c r="M3222" i="4"/>
  <c r="L3119" i="4"/>
  <c r="M3119" i="4"/>
  <c r="L3114" i="4"/>
  <c r="M3114" i="4"/>
  <c r="L3686" i="4"/>
  <c r="M3686" i="4"/>
  <c r="L3638" i="4"/>
  <c r="M3638" i="4"/>
  <c r="L3633" i="4"/>
  <c r="M3633" i="4"/>
  <c r="L3625" i="4"/>
  <c r="M3625" i="4"/>
  <c r="L3589" i="4"/>
  <c r="M3589" i="4"/>
  <c r="L3580" i="4"/>
  <c r="M3580" i="4"/>
  <c r="L3543" i="4"/>
  <c r="M3543" i="4"/>
  <c r="L3444" i="4"/>
  <c r="M3444" i="4"/>
  <c r="L3402" i="4"/>
  <c r="M3402" i="4"/>
  <c r="L3367" i="4"/>
  <c r="M3367" i="4"/>
  <c r="L3353" i="4"/>
  <c r="M3353" i="4"/>
  <c r="L3319" i="4"/>
  <c r="M3319" i="4"/>
  <c r="L3308" i="4"/>
  <c r="M3308" i="4"/>
  <c r="L3273" i="4"/>
  <c r="M3273" i="4"/>
  <c r="L3228" i="4"/>
  <c r="M3228" i="4"/>
  <c r="M3181" i="4"/>
  <c r="L3181" i="4"/>
  <c r="L3670" i="4"/>
  <c r="M3670" i="4"/>
  <c r="L3556" i="4"/>
  <c r="M3556" i="4"/>
  <c r="L3537" i="4"/>
  <c r="M3537" i="4"/>
  <c r="L3529" i="4"/>
  <c r="M3529" i="4"/>
  <c r="L3510" i="4"/>
  <c r="M3510" i="4"/>
  <c r="L3424" i="4"/>
  <c r="M3424" i="4"/>
  <c r="L3409" i="4"/>
  <c r="M3409" i="4"/>
  <c r="L3377" i="4"/>
  <c r="M3377" i="4"/>
  <c r="L3324" i="4"/>
  <c r="M3324" i="4"/>
  <c r="M3385" i="4"/>
  <c r="M3370" i="4"/>
  <c r="M3346" i="4"/>
  <c r="L3342" i="4"/>
  <c r="M3342" i="4"/>
  <c r="M3314" i="4"/>
  <c r="L3310" i="4"/>
  <c r="M3310" i="4"/>
  <c r="L3291" i="4"/>
  <c r="M3291" i="4"/>
  <c r="M3264" i="4"/>
  <c r="L3254" i="4"/>
  <c r="M3254" i="4"/>
  <c r="L3241" i="4"/>
  <c r="M3241" i="4"/>
  <c r="L3194" i="4"/>
  <c r="M3194" i="4"/>
  <c r="L3086" i="4"/>
  <c r="M3086" i="4"/>
  <c r="L3081" i="4"/>
  <c r="M3081" i="4"/>
  <c r="M3072" i="4"/>
  <c r="L2963" i="4"/>
  <c r="M2963" i="4"/>
  <c r="L2540" i="4"/>
  <c r="M2540" i="4"/>
  <c r="M3354" i="4"/>
  <c r="L3350" i="4"/>
  <c r="M3350" i="4"/>
  <c r="L3337" i="4"/>
  <c r="M3337" i="4"/>
  <c r="L3332" i="4"/>
  <c r="M3328" i="4"/>
  <c r="L3318" i="4"/>
  <c r="M3318" i="4"/>
  <c r="L3259" i="4"/>
  <c r="M3259" i="4"/>
  <c r="L3245" i="4"/>
  <c r="M3232" i="4"/>
  <c r="L3185" i="4"/>
  <c r="M3185" i="4"/>
  <c r="L3166" i="4"/>
  <c r="M3166" i="4"/>
  <c r="M3160" i="4"/>
  <c r="M3045" i="4"/>
  <c r="L3025" i="4"/>
  <c r="M3025" i="4"/>
  <c r="M3008" i="4"/>
  <c r="L3008" i="4"/>
  <c r="L3001" i="4"/>
  <c r="M3001" i="4"/>
  <c r="L3374" i="4"/>
  <c r="M3374" i="4"/>
  <c r="L3323" i="4"/>
  <c r="M3323" i="4"/>
  <c r="L3309" i="4"/>
  <c r="L3227" i="4"/>
  <c r="M3227" i="4"/>
  <c r="L3180" i="4"/>
  <c r="M3180" i="4"/>
  <c r="L3174" i="4"/>
  <c r="M3174" i="4"/>
  <c r="L3137" i="4"/>
  <c r="M3137" i="4"/>
  <c r="L3118" i="4"/>
  <c r="M3118" i="4"/>
  <c r="L3113" i="4"/>
  <c r="M3113" i="4"/>
  <c r="L3066" i="4"/>
  <c r="M3066" i="4"/>
  <c r="L3061" i="4"/>
  <c r="M3061" i="4"/>
  <c r="L3051" i="4"/>
  <c r="M3051" i="4"/>
  <c r="L3030" i="4"/>
  <c r="M3030" i="4"/>
  <c r="L2973" i="4"/>
  <c r="M2973" i="4"/>
  <c r="L2925" i="4"/>
  <c r="M2925" i="4"/>
  <c r="L2739" i="4"/>
  <c r="M2739" i="4"/>
  <c r="L3281" i="4"/>
  <c r="M3281" i="4"/>
  <c r="L3258" i="4"/>
  <c r="M3258" i="4"/>
  <c r="L3217" i="4"/>
  <c r="M3217" i="4"/>
  <c r="L3193" i="4"/>
  <c r="M3193" i="4"/>
  <c r="L3132" i="4"/>
  <c r="M3132" i="4"/>
  <c r="L3094" i="4"/>
  <c r="M3094" i="4"/>
  <c r="M3056" i="4"/>
  <c r="L3056" i="4"/>
  <c r="M3024" i="4"/>
  <c r="L3024" i="4"/>
  <c r="L3007" i="4"/>
  <c r="M3007" i="4"/>
  <c r="M2651" i="4"/>
  <c r="L2651" i="4"/>
  <c r="L3358" i="4"/>
  <c r="M3358" i="4"/>
  <c r="L3322" i="4"/>
  <c r="M3322" i="4"/>
  <c r="L3276" i="4"/>
  <c r="M3276" i="4"/>
  <c r="L3249" i="4"/>
  <c r="M3249" i="4"/>
  <c r="L3226" i="4"/>
  <c r="M3226" i="4"/>
  <c r="L3212" i="4"/>
  <c r="M3212" i="4"/>
  <c r="L3145" i="4"/>
  <c r="M3145" i="4"/>
  <c r="L3071" i="4"/>
  <c r="M3071" i="4"/>
  <c r="L2995" i="4"/>
  <c r="M2995" i="4"/>
  <c r="L2909" i="4"/>
  <c r="M2909" i="4"/>
  <c r="L2804" i="4"/>
  <c r="M2804" i="4"/>
  <c r="L2800" i="4"/>
  <c r="M2800" i="4"/>
  <c r="M3413" i="4"/>
  <c r="L3406" i="4"/>
  <c r="M3406" i="4"/>
  <c r="M3384" i="4"/>
  <c r="L3345" i="4"/>
  <c r="M3345" i="4"/>
  <c r="L3313" i="4"/>
  <c r="M3313" i="4"/>
  <c r="L3289" i="4"/>
  <c r="M3289" i="4"/>
  <c r="L3244" i="4"/>
  <c r="M3244" i="4"/>
  <c r="M3202" i="4"/>
  <c r="L3198" i="4"/>
  <c r="M3198" i="4"/>
  <c r="L3179" i="4"/>
  <c r="M3179" i="4"/>
  <c r="M3136" i="4"/>
  <c r="L3126" i="4"/>
  <c r="M3126" i="4"/>
  <c r="L3023" i="4"/>
  <c r="M3023" i="4"/>
  <c r="M2758" i="4"/>
  <c r="L2758" i="4"/>
  <c r="L2672" i="4"/>
  <c r="M2672" i="4"/>
  <c r="M3357" i="4"/>
  <c r="M3335" i="4"/>
  <c r="M3280" i="4"/>
  <c r="M3271" i="4"/>
  <c r="L3257" i="4"/>
  <c r="M3257" i="4"/>
  <c r="M3216" i="4"/>
  <c r="L3206" i="4"/>
  <c r="M3206" i="4"/>
  <c r="L3169" i="4"/>
  <c r="M3169" i="4"/>
  <c r="M3154" i="4"/>
  <c r="L3150" i="4"/>
  <c r="M3150" i="4"/>
  <c r="L3131" i="4"/>
  <c r="M3131" i="4"/>
  <c r="L3089" i="4"/>
  <c r="M3089" i="4"/>
  <c r="L3084" i="4"/>
  <c r="M3084" i="4"/>
  <c r="M3055" i="4"/>
  <c r="L3017" i="4"/>
  <c r="M3017" i="4"/>
  <c r="L2977" i="4"/>
  <c r="M2977" i="4"/>
  <c r="L2950" i="4"/>
  <c r="M2950" i="4"/>
  <c r="M2944" i="4"/>
  <c r="L2944" i="4"/>
  <c r="M2655" i="4"/>
  <c r="L2655" i="4"/>
  <c r="M3416" i="4"/>
  <c r="L3321" i="4"/>
  <c r="M3321" i="4"/>
  <c r="L3294" i="4"/>
  <c r="M3294" i="4"/>
  <c r="M3248" i="4"/>
  <c r="M3239" i="4"/>
  <c r="L3225" i="4"/>
  <c r="M3225" i="4"/>
  <c r="L3211" i="4"/>
  <c r="M3211" i="4"/>
  <c r="L3197" i="4"/>
  <c r="L3158" i="4"/>
  <c r="M3158" i="4"/>
  <c r="M3079" i="4"/>
  <c r="L3070" i="4"/>
  <c r="M3070" i="4"/>
  <c r="L3049" i="4"/>
  <c r="M3049" i="4"/>
  <c r="L3005" i="4"/>
  <c r="M3005" i="4"/>
  <c r="L2999" i="4"/>
  <c r="M2999" i="4"/>
  <c r="M2960" i="4"/>
  <c r="L2960" i="4"/>
  <c r="L2877" i="4"/>
  <c r="M2877" i="4"/>
  <c r="L2845" i="4"/>
  <c r="M2845" i="4"/>
  <c r="L2727" i="4"/>
  <c r="M2727" i="4"/>
  <c r="M3387" i="4"/>
  <c r="M3312" i="4"/>
  <c r="L3302" i="4"/>
  <c r="M3302" i="4"/>
  <c r="M3266" i="4"/>
  <c r="L3262" i="4"/>
  <c r="M3262" i="4"/>
  <c r="L3149" i="4"/>
  <c r="L3121" i="4"/>
  <c r="M3121" i="4"/>
  <c r="L3116" i="4"/>
  <c r="M3116" i="4"/>
  <c r="L3064" i="4"/>
  <c r="M3064" i="4"/>
  <c r="L3039" i="4"/>
  <c r="M3039" i="4"/>
  <c r="M2976" i="4"/>
  <c r="L2976" i="4"/>
  <c r="L2913" i="4"/>
  <c r="M2913" i="4"/>
  <c r="L2856" i="4"/>
  <c r="M2856" i="4"/>
  <c r="L2828" i="4"/>
  <c r="M2828" i="4"/>
  <c r="L2732" i="4"/>
  <c r="M2732" i="4"/>
  <c r="M3352" i="4"/>
  <c r="L3326" i="4"/>
  <c r="M3326" i="4"/>
  <c r="L3307" i="4"/>
  <c r="M3307" i="4"/>
  <c r="L3293" i="4"/>
  <c r="L3270" i="4"/>
  <c r="M3270" i="4"/>
  <c r="L3230" i="4"/>
  <c r="M3230" i="4"/>
  <c r="M3224" i="4"/>
  <c r="L3135" i="4"/>
  <c r="M3111" i="4"/>
  <c r="L3102" i="4"/>
  <c r="M3102" i="4"/>
  <c r="L3097" i="4"/>
  <c r="M3097" i="4"/>
  <c r="L3074" i="4"/>
  <c r="L3069" i="4"/>
  <c r="M3069" i="4"/>
  <c r="M3059" i="4"/>
  <c r="M3028" i="4"/>
  <c r="L3028" i="4"/>
  <c r="L3016" i="4"/>
  <c r="M3016" i="4"/>
  <c r="L2982" i="4"/>
  <c r="M2982" i="4"/>
  <c r="L2918" i="4"/>
  <c r="M2918" i="4"/>
  <c r="L3339" i="4"/>
  <c r="M3339" i="4"/>
  <c r="L3334" i="4"/>
  <c r="M3334" i="4"/>
  <c r="L3238" i="4"/>
  <c r="M3238" i="4"/>
  <c r="L3201" i="4"/>
  <c r="M3201" i="4"/>
  <c r="L3177" i="4"/>
  <c r="M3177" i="4"/>
  <c r="L3163" i="4"/>
  <c r="M3163" i="4"/>
  <c r="L3078" i="4"/>
  <c r="M3078" i="4"/>
  <c r="L2861" i="4"/>
  <c r="M2861" i="4"/>
  <c r="M2607" i="4"/>
  <c r="L2607" i="4"/>
  <c r="L3196" i="4"/>
  <c r="M3196" i="4"/>
  <c r="L3153" i="4"/>
  <c r="M3153" i="4"/>
  <c r="L3129" i="4"/>
  <c r="M3129" i="4"/>
  <c r="L3068" i="4"/>
  <c r="M3068" i="4"/>
  <c r="L3021" i="4"/>
  <c r="M3021" i="4"/>
  <c r="M3397" i="4"/>
  <c r="L3390" i="4"/>
  <c r="M3390" i="4"/>
  <c r="L3297" i="4"/>
  <c r="M3297" i="4"/>
  <c r="L3274" i="4"/>
  <c r="M3274" i="4"/>
  <c r="L3209" i="4"/>
  <c r="M3209" i="4"/>
  <c r="L3182" i="4"/>
  <c r="M3182" i="4"/>
  <c r="L3162" i="4"/>
  <c r="M3162" i="4"/>
  <c r="L3148" i="4"/>
  <c r="M3148" i="4"/>
  <c r="L3110" i="4"/>
  <c r="M3110" i="4"/>
  <c r="L3058" i="4"/>
  <c r="M3058" i="4"/>
  <c r="L3033" i="4"/>
  <c r="M3033" i="4"/>
  <c r="L3027" i="4"/>
  <c r="M3027" i="4"/>
  <c r="L2932" i="4"/>
  <c r="M2932" i="4"/>
  <c r="L3265" i="4"/>
  <c r="M3265" i="4"/>
  <c r="M3255" i="4"/>
  <c r="L3190" i="4"/>
  <c r="M3190" i="4"/>
  <c r="L3134" i="4"/>
  <c r="M3134" i="4"/>
  <c r="L3073" i="4"/>
  <c r="M3073" i="4"/>
  <c r="L3053" i="4"/>
  <c r="M3053" i="4"/>
  <c r="L3014" i="4"/>
  <c r="M3014" i="4"/>
  <c r="L2964" i="4"/>
  <c r="M2964" i="4"/>
  <c r="L2875" i="4"/>
  <c r="M2875" i="4"/>
  <c r="M2761" i="4"/>
  <c r="L2761" i="4"/>
  <c r="L3422" i="4"/>
  <c r="M3422" i="4"/>
  <c r="L3371" i="4"/>
  <c r="M3371" i="4"/>
  <c r="L3305" i="4"/>
  <c r="M3305" i="4"/>
  <c r="L3278" i="4"/>
  <c r="M3278" i="4"/>
  <c r="L3233" i="4"/>
  <c r="M3233" i="4"/>
  <c r="L3214" i="4"/>
  <c r="M3214" i="4"/>
  <c r="L3195" i="4"/>
  <c r="M3195" i="4"/>
  <c r="L3142" i="4"/>
  <c r="M3142" i="4"/>
  <c r="L3037" i="4"/>
  <c r="M3037" i="4"/>
  <c r="L3032" i="4"/>
  <c r="M3032" i="4"/>
  <c r="L2870" i="4"/>
  <c r="M2870" i="4"/>
  <c r="L2842" i="4"/>
  <c r="M2842" i="4"/>
  <c r="M3031" i="4"/>
  <c r="M3020" i="4"/>
  <c r="M3013" i="4"/>
  <c r="M3006" i="4"/>
  <c r="L2946" i="4"/>
  <c r="M2946" i="4"/>
  <c r="L2941" i="4"/>
  <c r="M2941" i="4"/>
  <c r="M2851" i="4"/>
  <c r="L2818" i="4"/>
  <c r="M2818" i="4"/>
  <c r="L2813" i="4"/>
  <c r="M2813" i="4"/>
  <c r="L2766" i="4"/>
  <c r="M2766" i="4"/>
  <c r="L2504" i="4"/>
  <c r="M2504" i="4"/>
  <c r="M3002" i="4"/>
  <c r="M2985" i="4"/>
  <c r="L2981" i="4"/>
  <c r="M2981" i="4"/>
  <c r="L2968" i="4"/>
  <c r="M2954" i="4"/>
  <c r="L2936" i="4"/>
  <c r="M2936" i="4"/>
  <c r="L2912" i="4"/>
  <c r="L2884" i="4"/>
  <c r="M2884" i="4"/>
  <c r="L2846" i="4"/>
  <c r="L2841" i="4"/>
  <c r="L2827" i="4"/>
  <c r="M2827" i="4"/>
  <c r="L2808" i="4"/>
  <c r="M2808" i="4"/>
  <c r="L2799" i="4"/>
  <c r="M2775" i="4"/>
  <c r="M2700" i="4"/>
  <c r="M2671" i="4"/>
  <c r="L2671" i="4"/>
  <c r="L2620" i="4"/>
  <c r="M2620" i="4"/>
  <c r="L2604" i="4"/>
  <c r="M2604" i="4"/>
  <c r="M2527" i="4"/>
  <c r="L2527" i="4"/>
  <c r="M2408" i="4"/>
  <c r="L2994" i="4"/>
  <c r="M2994" i="4"/>
  <c r="M2945" i="4"/>
  <c r="L2898" i="4"/>
  <c r="M2898" i="4"/>
  <c r="L2893" i="4"/>
  <c r="M2893" i="4"/>
  <c r="L2780" i="4"/>
  <c r="M2780" i="4"/>
  <c r="L2755" i="4"/>
  <c r="M2755" i="4"/>
  <c r="L2716" i="4"/>
  <c r="M2716" i="4"/>
  <c r="L2680" i="4"/>
  <c r="M2680" i="4"/>
  <c r="L2650" i="4"/>
  <c r="M2650" i="4"/>
  <c r="L2597" i="4"/>
  <c r="M2597" i="4"/>
  <c r="L2570" i="4"/>
  <c r="M2570" i="4"/>
  <c r="L2564" i="4"/>
  <c r="M2564" i="4"/>
  <c r="L2989" i="4"/>
  <c r="M2989" i="4"/>
  <c r="L2907" i="4"/>
  <c r="M2907" i="4"/>
  <c r="L2888" i="4"/>
  <c r="M2888" i="4"/>
  <c r="L2836" i="4"/>
  <c r="M2836" i="4"/>
  <c r="M2794" i="4"/>
  <c r="L2794" i="4"/>
  <c r="L2520" i="4"/>
  <c r="M2520" i="4"/>
  <c r="L2424" i="4"/>
  <c r="M2424" i="4"/>
  <c r="M2993" i="4"/>
  <c r="L2980" i="4"/>
  <c r="M2980" i="4"/>
  <c r="L2967" i="4"/>
  <c r="L2958" i="4"/>
  <c r="M2902" i="4"/>
  <c r="M2897" i="4"/>
  <c r="L2850" i="4"/>
  <c r="M2850" i="4"/>
  <c r="M2826" i="4"/>
  <c r="M2789" i="4"/>
  <c r="L2754" i="4"/>
  <c r="M2750" i="4"/>
  <c r="M3019" i="4"/>
  <c r="L2916" i="4"/>
  <c r="M2916" i="4"/>
  <c r="M2892" i="4"/>
  <c r="L2859" i="4"/>
  <c r="M2859" i="4"/>
  <c r="L2840" i="4"/>
  <c r="M2840" i="4"/>
  <c r="L2798" i="4"/>
  <c r="M2798" i="4"/>
  <c r="M2779" i="4"/>
  <c r="L2759" i="4"/>
  <c r="M2759" i="4"/>
  <c r="M2715" i="4"/>
  <c r="L2715" i="4"/>
  <c r="L2679" i="4"/>
  <c r="M2679" i="4"/>
  <c r="L2634" i="4"/>
  <c r="M2634" i="4"/>
  <c r="L2602" i="4"/>
  <c r="M2602" i="4"/>
  <c r="M2591" i="4"/>
  <c r="L2591" i="4"/>
  <c r="M2575" i="4"/>
  <c r="L2575" i="4"/>
  <c r="L2440" i="4"/>
  <c r="M2440" i="4"/>
  <c r="M3047" i="4"/>
  <c r="L2997" i="4"/>
  <c r="M2997" i="4"/>
  <c r="M2988" i="4"/>
  <c r="L2984" i="4"/>
  <c r="L2930" i="4"/>
  <c r="M2930" i="4"/>
  <c r="M2906" i="4"/>
  <c r="M2849" i="4"/>
  <c r="M2835" i="4"/>
  <c r="L2735" i="4"/>
  <c r="M2658" i="4"/>
  <c r="M3054" i="4"/>
  <c r="M3026" i="4"/>
  <c r="M3015" i="4"/>
  <c r="M3004" i="4"/>
  <c r="M2979" i="4"/>
  <c r="M2966" i="4"/>
  <c r="L2962" i="4"/>
  <c r="M2962" i="4"/>
  <c r="L2939" i="4"/>
  <c r="M2939" i="4"/>
  <c r="L2920" i="4"/>
  <c r="M2920" i="4"/>
  <c r="L2896" i="4"/>
  <c r="L2868" i="4"/>
  <c r="M2868" i="4"/>
  <c r="M2844" i="4"/>
  <c r="L2830" i="4"/>
  <c r="L2825" i="4"/>
  <c r="L2811" i="4"/>
  <c r="M2811" i="4"/>
  <c r="L2724" i="4"/>
  <c r="M2724" i="4"/>
  <c r="M2714" i="4"/>
  <c r="L2714" i="4"/>
  <c r="L2663" i="4"/>
  <c r="M2663" i="4"/>
  <c r="L2530" i="4"/>
  <c r="M2530" i="4"/>
  <c r="L2456" i="4"/>
  <c r="M2456" i="4"/>
  <c r="L3040" i="4"/>
  <c r="L2992" i="4"/>
  <c r="L2948" i="4"/>
  <c r="M2948" i="4"/>
  <c r="M2934" i="4"/>
  <c r="M2929" i="4"/>
  <c r="L2882" i="4"/>
  <c r="M2882" i="4"/>
  <c r="M2858" i="4"/>
  <c r="M2806" i="4"/>
  <c r="L2773" i="4"/>
  <c r="M2773" i="4"/>
  <c r="L2764" i="4"/>
  <c r="M2764" i="4"/>
  <c r="L2744" i="4"/>
  <c r="M2744" i="4"/>
  <c r="L2719" i="4"/>
  <c r="M2703" i="4"/>
  <c r="L2703" i="4"/>
  <c r="L2698" i="4"/>
  <c r="M2698" i="4"/>
  <c r="M2638" i="4"/>
  <c r="M2623" i="4"/>
  <c r="L2623" i="4"/>
  <c r="L2578" i="4"/>
  <c r="L2952" i="4"/>
  <c r="M2952" i="4"/>
  <c r="L2891" i="4"/>
  <c r="M2891" i="4"/>
  <c r="L2872" i="4"/>
  <c r="M2872" i="4"/>
  <c r="L2820" i="4"/>
  <c r="M2820" i="4"/>
  <c r="L2734" i="4"/>
  <c r="M2734" i="4"/>
  <c r="L2723" i="4"/>
  <c r="M2723" i="4"/>
  <c r="L2713" i="4"/>
  <c r="M2713" i="4"/>
  <c r="L2684" i="4"/>
  <c r="M2684" i="4"/>
  <c r="L2834" i="4"/>
  <c r="M2834" i="4"/>
  <c r="L2829" i="4"/>
  <c r="M2829" i="4"/>
  <c r="L2787" i="4"/>
  <c r="M2787" i="4"/>
  <c r="M2763" i="4"/>
  <c r="L2763" i="4"/>
  <c r="L2743" i="4"/>
  <c r="M2743" i="4"/>
  <c r="L2697" i="4"/>
  <c r="M2697" i="4"/>
  <c r="L2668" i="4"/>
  <c r="M2668" i="4"/>
  <c r="L2535" i="4"/>
  <c r="M2535" i="4"/>
  <c r="L2524" i="4"/>
  <c r="M2524" i="4"/>
  <c r="L2472" i="4"/>
  <c r="M2472" i="4"/>
  <c r="L2900" i="4"/>
  <c r="M2900" i="4"/>
  <c r="L2843" i="4"/>
  <c r="M2843" i="4"/>
  <c r="L2824" i="4"/>
  <c r="M2824" i="4"/>
  <c r="L2748" i="4"/>
  <c r="M2748" i="4"/>
  <c r="L2728" i="4"/>
  <c r="M2728" i="4"/>
  <c r="L2712" i="4"/>
  <c r="M2712" i="4"/>
  <c r="L2642" i="4"/>
  <c r="M2642" i="4"/>
  <c r="L2583" i="4"/>
  <c r="M2583" i="4"/>
  <c r="M3003" i="4"/>
  <c r="L2978" i="4"/>
  <c r="M2978" i="4"/>
  <c r="M2969" i="4"/>
  <c r="L2965" i="4"/>
  <c r="M2965" i="4"/>
  <c r="L2914" i="4"/>
  <c r="M2914" i="4"/>
  <c r="M2890" i="4"/>
  <c r="L2786" i="4"/>
  <c r="M2786" i="4"/>
  <c r="L2777" i="4"/>
  <c r="M2777" i="4"/>
  <c r="M2762" i="4"/>
  <c r="L2762" i="4"/>
  <c r="L2696" i="4"/>
  <c r="M2696" i="4"/>
  <c r="M2667" i="4"/>
  <c r="L2667" i="4"/>
  <c r="L2923" i="4"/>
  <c r="M2923" i="4"/>
  <c r="L2904" i="4"/>
  <c r="M2904" i="4"/>
  <c r="L2852" i="4"/>
  <c r="M2852" i="4"/>
  <c r="M2747" i="4"/>
  <c r="L2747" i="4"/>
  <c r="L2652" i="4"/>
  <c r="M2652" i="4"/>
  <c r="L2488" i="4"/>
  <c r="M2488" i="4"/>
  <c r="L2955" i="4"/>
  <c r="M2955" i="4"/>
  <c r="L2866" i="4"/>
  <c r="M2866" i="4"/>
  <c r="M2701" i="4"/>
  <c r="L2701" i="4"/>
  <c r="L2682" i="4"/>
  <c r="M2682" i="4"/>
  <c r="L2588" i="4"/>
  <c r="M2588" i="4"/>
  <c r="L2572" i="4"/>
  <c r="M2572" i="4"/>
  <c r="L2556" i="4"/>
  <c r="M2556" i="4"/>
  <c r="L2615" i="4"/>
  <c r="M2615" i="4"/>
  <c r="L2596" i="4"/>
  <c r="M2596" i="4"/>
  <c r="L2569" i="4"/>
  <c r="M2569" i="4"/>
  <c r="L2534" i="4"/>
  <c r="M2534" i="4"/>
  <c r="M2402" i="4"/>
  <c r="L2582" i="4"/>
  <c r="M2582" i="4"/>
  <c r="L2519" i="4"/>
  <c r="M2519" i="4"/>
  <c r="L2503" i="4"/>
  <c r="M2503" i="4"/>
  <c r="L2487" i="4"/>
  <c r="M2487" i="4"/>
  <c r="L2471" i="4"/>
  <c r="M2471" i="4"/>
  <c r="L2455" i="4"/>
  <c r="M2455" i="4"/>
  <c r="L2439" i="4"/>
  <c r="M2439" i="4"/>
  <c r="L2359" i="4"/>
  <c r="M2359" i="4"/>
  <c r="L2601" i="4"/>
  <c r="M2601" i="4"/>
  <c r="L2554" i="4"/>
  <c r="M2554" i="4"/>
  <c r="L2548" i="4"/>
  <c r="M2548" i="4"/>
  <c r="L2778" i="4"/>
  <c r="L2687" i="4"/>
  <c r="L2683" i="4"/>
  <c r="L2619" i="4"/>
  <c r="L2587" i="4"/>
  <c r="L2573" i="4"/>
  <c r="L2539" i="4"/>
  <c r="L2518" i="4"/>
  <c r="M2518" i="4"/>
  <c r="L2508" i="4"/>
  <c r="M2508" i="4"/>
  <c r="L2502" i="4"/>
  <c r="M2502" i="4"/>
  <c r="L2492" i="4"/>
  <c r="M2492" i="4"/>
  <c r="L2486" i="4"/>
  <c r="M2486" i="4"/>
  <c r="L2476" i="4"/>
  <c r="M2476" i="4"/>
  <c r="L2470" i="4"/>
  <c r="M2470" i="4"/>
  <c r="L2460" i="4"/>
  <c r="M2460" i="4"/>
  <c r="L2454" i="4"/>
  <c r="M2454" i="4"/>
  <c r="L2444" i="4"/>
  <c r="M2444" i="4"/>
  <c r="L2438" i="4"/>
  <c r="M2438" i="4"/>
  <c r="L2428" i="4"/>
  <c r="M2428" i="4"/>
  <c r="L2358" i="4"/>
  <c r="M2358" i="4"/>
  <c r="M2949" i="4"/>
  <c r="M2933" i="4"/>
  <c r="M2917" i="4"/>
  <c r="M2901" i="4"/>
  <c r="M2885" i="4"/>
  <c r="M2869" i="4"/>
  <c r="M2853" i="4"/>
  <c r="M2837" i="4"/>
  <c r="M2821" i="4"/>
  <c r="M2805" i="4"/>
  <c r="M2795" i="4"/>
  <c r="M2788" i="4"/>
  <c r="M2781" i="4"/>
  <c r="M2767" i="4"/>
  <c r="M2749" i="4"/>
  <c r="M2722" i="4"/>
  <c r="L2711" i="4"/>
  <c r="M2711" i="4"/>
  <c r="L2695" i="4"/>
  <c r="M2695" i="4"/>
  <c r="M2670" i="4"/>
  <c r="L2666" i="4"/>
  <c r="M2666" i="4"/>
  <c r="M2661" i="4"/>
  <c r="M2562" i="4"/>
  <c r="L2553" i="4"/>
  <c r="M2553" i="4"/>
  <c r="L2422" i="4"/>
  <c r="M2422" i="4"/>
  <c r="L2412" i="4"/>
  <c r="M2412" i="4"/>
  <c r="L2774" i="4"/>
  <c r="M2760" i="4"/>
  <c r="L2730" i="4"/>
  <c r="L2726" i="4"/>
  <c r="L2699" i="4"/>
  <c r="M2644" i="4"/>
  <c r="L2605" i="4"/>
  <c r="L2543" i="4"/>
  <c r="L2517" i="4"/>
  <c r="L2501" i="4"/>
  <c r="L2485" i="4"/>
  <c r="L2469" i="4"/>
  <c r="L2453" i="4"/>
  <c r="L2437" i="4"/>
  <c r="L2406" i="4"/>
  <c r="M2406" i="4"/>
  <c r="L2396" i="4"/>
  <c r="M2396" i="4"/>
  <c r="L2364" i="4"/>
  <c r="M2364" i="4"/>
  <c r="M2784" i="4"/>
  <c r="M2770" i="4"/>
  <c r="M2737" i="4"/>
  <c r="M2718" i="4"/>
  <c r="M2706" i="4"/>
  <c r="M2640" i="4"/>
  <c r="L2636" i="4"/>
  <c r="M2636" i="4"/>
  <c r="L2631" i="4"/>
  <c r="M2631" i="4"/>
  <c r="M2626" i="4"/>
  <c r="L2618" i="4"/>
  <c r="M2618" i="4"/>
  <c r="M2594" i="4"/>
  <c r="L2586" i="4"/>
  <c r="M2586" i="4"/>
  <c r="L2567" i="4"/>
  <c r="M2567" i="4"/>
  <c r="L2538" i="4"/>
  <c r="M2538" i="4"/>
  <c r="L2532" i="4"/>
  <c r="M2532" i="4"/>
  <c r="L2528" i="4"/>
  <c r="M2528" i="4"/>
  <c r="L2390" i="4"/>
  <c r="M2390" i="4"/>
  <c r="L2380" i="4"/>
  <c r="M2380" i="4"/>
  <c r="L2374" i="4"/>
  <c r="M2374" i="4"/>
  <c r="M2791" i="4"/>
  <c r="L2710" i="4"/>
  <c r="M2665" i="4"/>
  <c r="M2648" i="4"/>
  <c r="L2580" i="4"/>
  <c r="M2580" i="4"/>
  <c r="L2512" i="4"/>
  <c r="M2512" i="4"/>
  <c r="L2496" i="4"/>
  <c r="M2496" i="4"/>
  <c r="L2480" i="4"/>
  <c r="M2480" i="4"/>
  <c r="L2464" i="4"/>
  <c r="M2464" i="4"/>
  <c r="L2448" i="4"/>
  <c r="M2448" i="4"/>
  <c r="L2432" i="4"/>
  <c r="M2432" i="4"/>
  <c r="L2411" i="4"/>
  <c r="L2405" i="4"/>
  <c r="L2599" i="4"/>
  <c r="M2599" i="4"/>
  <c r="L2566" i="4"/>
  <c r="M2566" i="4"/>
  <c r="L2537" i="4"/>
  <c r="M2537" i="4"/>
  <c r="L2516" i="4"/>
  <c r="M2516" i="4"/>
  <c r="L2500" i="4"/>
  <c r="M2500" i="4"/>
  <c r="L2484" i="4"/>
  <c r="M2484" i="4"/>
  <c r="L2468" i="4"/>
  <c r="M2468" i="4"/>
  <c r="L2452" i="4"/>
  <c r="M2452" i="4"/>
  <c r="L2436" i="4"/>
  <c r="M2436" i="4"/>
  <c r="L2416" i="4"/>
  <c r="M2416" i="4"/>
  <c r="L2363" i="4"/>
  <c r="M2363" i="4"/>
  <c r="M2740" i="4"/>
  <c r="M2729" i="4"/>
  <c r="M2725" i="4"/>
  <c r="L2669" i="4"/>
  <c r="M2656" i="4"/>
  <c r="L2635" i="4"/>
  <c r="M2617" i="4"/>
  <c r="L2612" i="4"/>
  <c r="M2612" i="4"/>
  <c r="M2608" i="4"/>
  <c r="L2585" i="4"/>
  <c r="M2585" i="4"/>
  <c r="L2557" i="4"/>
  <c r="M2557" i="4"/>
  <c r="L2522" i="4"/>
  <c r="M2522" i="4"/>
  <c r="L2511" i="4"/>
  <c r="L2506" i="4"/>
  <c r="M2506" i="4"/>
  <c r="L2495" i="4"/>
  <c r="L2490" i="4"/>
  <c r="M2490" i="4"/>
  <c r="L2479" i="4"/>
  <c r="L2474" i="4"/>
  <c r="M2474" i="4"/>
  <c r="L2463" i="4"/>
  <c r="L2458" i="4"/>
  <c r="M2458" i="4"/>
  <c r="L2442" i="4"/>
  <c r="M2442" i="4"/>
  <c r="L2426" i="4"/>
  <c r="M2426" i="4"/>
  <c r="L2420" i="4"/>
  <c r="M2420" i="4"/>
  <c r="L2400" i="4"/>
  <c r="M2400" i="4"/>
  <c r="L2379" i="4"/>
  <c r="M2379" i="4"/>
  <c r="M2681" i="4"/>
  <c r="M2664" i="4"/>
  <c r="L2639" i="4"/>
  <c r="L2598" i="4"/>
  <c r="M2598" i="4"/>
  <c r="L2571" i="4"/>
  <c r="L2551" i="4"/>
  <c r="M2551" i="4"/>
  <c r="M2536" i="4"/>
  <c r="L2415" i="4"/>
  <c r="L2410" i="4"/>
  <c r="M2410" i="4"/>
  <c r="L2404" i="4"/>
  <c r="M2404" i="4"/>
  <c r="L2384" i="4"/>
  <c r="M2384" i="4"/>
  <c r="L2368" i="4"/>
  <c r="M2368" i="4"/>
  <c r="L2362" i="4"/>
  <c r="M2362" i="4"/>
  <c r="L2356" i="4"/>
  <c r="M2356" i="4"/>
  <c r="L2647" i="4"/>
  <c r="M2647" i="4"/>
  <c r="L2521" i="4"/>
  <c r="M2521" i="4"/>
  <c r="L2505" i="4"/>
  <c r="M2505" i="4"/>
  <c r="L2489" i="4"/>
  <c r="M2489" i="4"/>
  <c r="L2473" i="4"/>
  <c r="M2473" i="4"/>
  <c r="L2457" i="4"/>
  <c r="M2457" i="4"/>
  <c r="L2441" i="4"/>
  <c r="M2441" i="4"/>
  <c r="L2425" i="4"/>
  <c r="M2425" i="4"/>
  <c r="L2394" i="4"/>
  <c r="M2394" i="4"/>
  <c r="L2388" i="4"/>
  <c r="M2388" i="4"/>
  <c r="L2378" i="4"/>
  <c r="M2378" i="4"/>
  <c r="L2372" i="4"/>
  <c r="M2372" i="4"/>
  <c r="L2621" i="4"/>
  <c r="M2616" i="4"/>
  <c r="L2603" i="4"/>
  <c r="L2589" i="4"/>
  <c r="L2550" i="4"/>
  <c r="M2550" i="4"/>
  <c r="L2409" i="4"/>
  <c r="M2409" i="4"/>
  <c r="L2361" i="4"/>
  <c r="M2361" i="4"/>
  <c r="L2355" i="4"/>
  <c r="M2355" i="4"/>
  <c r="L2541" i="4"/>
  <c r="M2541" i="4"/>
  <c r="L2393" i="4"/>
  <c r="M2393" i="4"/>
  <c r="L2377" i="4"/>
  <c r="M2377" i="4"/>
  <c r="M2366" i="4"/>
  <c r="M2423" i="4"/>
  <c r="M2407" i="4"/>
  <c r="M2391" i="4"/>
  <c r="M2375" i="4"/>
  <c r="M2525" i="4"/>
  <c r="M2509" i="4"/>
  <c r="M2493" i="4"/>
  <c r="M2477" i="4"/>
  <c r="M2461" i="4"/>
  <c r="M2445" i="4"/>
  <c r="M2429" i="4"/>
  <c r="M2413" i="4"/>
  <c r="M2397" i="4"/>
  <c r="M2381" i="4"/>
  <c r="M2365" i="4"/>
  <c r="O3863" i="4"/>
  <c r="O3862" i="4"/>
  <c r="O3861" i="4"/>
  <c r="O3910" i="4"/>
  <c r="P3629" i="4" l="1"/>
  <c r="P3628" i="4"/>
  <c r="P3592" i="4"/>
  <c r="P3591" i="4"/>
  <c r="P3590" i="4"/>
  <c r="P3589" i="4"/>
  <c r="P3588" i="4"/>
  <c r="P3587" i="4"/>
  <c r="O3498" i="4"/>
  <c r="P3498" i="4" s="1"/>
  <c r="O3469" i="4"/>
  <c r="O3468" i="4"/>
  <c r="O3467" i="4"/>
  <c r="O3466" i="4"/>
  <c r="O3465" i="4"/>
  <c r="O3464" i="4"/>
  <c r="O3463" i="4"/>
  <c r="O3913" i="4"/>
  <c r="O3912" i="4"/>
  <c r="O3911" i="4"/>
  <c r="O3778" i="4"/>
  <c r="O3777" i="4"/>
  <c r="O3776" i="4"/>
  <c r="O3969" i="4"/>
  <c r="O3968" i="4"/>
  <c r="O3967" i="4"/>
  <c r="O3966" i="4"/>
  <c r="O3965" i="4"/>
  <c r="O3964" i="4"/>
  <c r="O3963" i="4"/>
  <c r="O3962" i="4"/>
  <c r="O3938" i="4"/>
  <c r="O3937" i="4"/>
  <c r="O3936" i="4"/>
  <c r="O3935" i="4"/>
  <c r="O3916" i="4"/>
  <c r="O3915" i="4"/>
  <c r="O3914" i="4"/>
  <c r="O3900" i="4"/>
  <c r="O3899" i="4"/>
  <c r="O3876" i="4"/>
  <c r="O3875" i="4"/>
  <c r="O3874" i="4"/>
  <c r="O3873" i="4"/>
  <c r="O3872" i="4"/>
  <c r="O3995" i="4"/>
  <c r="O3994" i="4"/>
  <c r="O3993" i="4"/>
  <c r="O3928" i="4"/>
  <c r="O3927" i="4"/>
  <c r="O3908" i="4"/>
  <c r="O3907" i="4"/>
  <c r="O3595" i="4"/>
  <c r="O3594" i="4"/>
  <c r="O3593" i="4"/>
  <c r="O3586" i="4"/>
  <c r="O3585" i="4"/>
  <c r="O3583" i="4"/>
  <c r="O3582" i="4"/>
  <c r="O3581" i="4"/>
  <c r="O3580" i="4"/>
  <c r="O3578" i="4"/>
  <c r="O3577" i="4"/>
  <c r="O3565" i="4"/>
  <c r="O3564" i="4"/>
  <c r="O3561" i="4"/>
  <c r="O3545" i="4"/>
  <c r="O3544" i="4"/>
  <c r="O3531" i="4"/>
  <c r="O3530" i="4"/>
  <c r="O3529" i="4"/>
  <c r="O3527" i="4"/>
  <c r="O3508" i="4"/>
  <c r="O3507" i="4"/>
  <c r="O3506" i="4"/>
  <c r="O3505" i="4"/>
  <c r="O3504" i="4"/>
  <c r="O3503" i="4"/>
  <c r="O3497" i="4"/>
  <c r="O3496" i="4"/>
  <c r="O3495" i="4"/>
  <c r="O3493" i="4"/>
  <c r="O3480" i="4"/>
  <c r="O3479" i="4"/>
  <c r="O3478" i="4"/>
  <c r="O3477" i="4"/>
  <c r="O3474" i="4"/>
  <c r="O3457" i="4"/>
  <c r="O3456" i="4"/>
  <c r="O3455" i="4"/>
  <c r="O3454" i="4"/>
  <c r="O3452" i="4"/>
  <c r="O3444" i="4"/>
  <c r="O3443" i="4"/>
  <c r="O3442" i="4"/>
  <c r="O3441" i="4"/>
  <c r="O3440" i="4"/>
  <c r="O3584" i="4"/>
  <c r="O3579" i="4"/>
  <c r="O3566" i="4"/>
  <c r="O3563" i="4"/>
  <c r="O3562" i="4"/>
  <c r="O3543" i="4"/>
  <c r="O3532" i="4"/>
  <c r="O3528" i="4"/>
  <c r="O3494" i="4"/>
  <c r="O3453" i="4"/>
  <c r="O2781" i="4"/>
  <c r="O2794" i="4"/>
  <c r="O2780" i="4"/>
  <c r="O2779" i="4"/>
  <c r="O2778" i="4"/>
  <c r="O2758" i="4"/>
  <c r="O2757" i="4"/>
  <c r="O2756" i="4"/>
  <c r="O2728" i="4"/>
  <c r="O2727" i="4"/>
  <c r="B3721" i="4"/>
  <c r="C3721" i="4"/>
  <c r="B3722" i="4"/>
  <c r="C3722" i="4"/>
  <c r="B3723" i="4"/>
  <c r="C3723" i="4"/>
  <c r="B3724" i="4"/>
  <c r="C3724" i="4"/>
  <c r="B3725" i="4"/>
  <c r="C3725" i="4"/>
  <c r="B3726" i="4"/>
  <c r="C3726" i="4"/>
  <c r="B3727" i="4"/>
  <c r="C3727" i="4"/>
  <c r="B3728" i="4"/>
  <c r="C3728" i="4"/>
  <c r="B3729" i="4"/>
  <c r="C3729" i="4"/>
  <c r="B3730" i="4"/>
  <c r="C3730" i="4"/>
  <c r="B3731" i="4"/>
  <c r="C3731" i="4"/>
  <c r="B3732" i="4"/>
  <c r="C3732" i="4"/>
  <c r="B3733" i="4"/>
  <c r="C3733" i="4"/>
  <c r="B3734" i="4"/>
  <c r="C3734" i="4"/>
  <c r="B3735" i="4"/>
  <c r="C3735" i="4"/>
  <c r="B3736" i="4"/>
  <c r="C3736" i="4"/>
  <c r="B3737" i="4"/>
  <c r="C3737" i="4"/>
  <c r="B3738" i="4"/>
  <c r="C3738" i="4"/>
  <c r="B3739" i="4"/>
  <c r="C3739" i="4"/>
  <c r="B3740" i="4"/>
  <c r="C3740" i="4"/>
  <c r="B3741" i="4"/>
  <c r="C3741" i="4"/>
  <c r="B3742" i="4"/>
  <c r="C3742" i="4"/>
  <c r="B3743" i="4"/>
  <c r="C3743" i="4"/>
  <c r="B3744" i="4"/>
  <c r="C3744" i="4"/>
  <c r="B3745" i="4"/>
  <c r="C3745" i="4"/>
  <c r="B3746" i="4"/>
  <c r="C3746" i="4"/>
  <c r="B3747" i="4"/>
  <c r="C3747" i="4"/>
  <c r="B3748" i="4"/>
  <c r="C3748" i="4"/>
  <c r="B3749" i="4"/>
  <c r="C3749" i="4"/>
  <c r="B3750" i="4"/>
  <c r="C3750" i="4"/>
  <c r="B3751" i="4"/>
  <c r="C3751" i="4"/>
  <c r="B3752" i="4"/>
  <c r="C3752" i="4"/>
  <c r="B3753" i="4"/>
  <c r="C3753" i="4"/>
  <c r="B3754" i="4"/>
  <c r="C3754" i="4"/>
  <c r="B3755" i="4"/>
  <c r="C3755" i="4"/>
  <c r="B3756" i="4"/>
  <c r="C3756" i="4"/>
  <c r="B3757" i="4"/>
  <c r="C3757" i="4"/>
  <c r="B3758" i="4"/>
  <c r="C3758" i="4"/>
  <c r="B3759" i="4"/>
  <c r="C3759" i="4"/>
  <c r="B3760" i="4"/>
  <c r="C3760" i="4"/>
  <c r="B3761" i="4"/>
  <c r="C3761" i="4"/>
  <c r="B3762" i="4"/>
  <c r="C3762" i="4"/>
  <c r="B3763" i="4"/>
  <c r="C3763" i="4"/>
  <c r="B3764" i="4"/>
  <c r="C3764" i="4"/>
  <c r="B3765" i="4"/>
  <c r="C3765" i="4"/>
  <c r="B3766" i="4"/>
  <c r="C3766" i="4"/>
  <c r="B3767" i="4"/>
  <c r="C3767" i="4"/>
  <c r="B3768" i="4"/>
  <c r="C3768" i="4"/>
  <c r="B3769" i="4"/>
  <c r="C3769" i="4"/>
  <c r="B3770" i="4"/>
  <c r="C3770" i="4"/>
  <c r="B3771" i="4"/>
  <c r="C3771" i="4"/>
  <c r="B3772" i="4"/>
  <c r="C3772" i="4"/>
  <c r="B3773" i="4"/>
  <c r="C3773" i="4"/>
  <c r="B3774" i="4"/>
  <c r="C3774" i="4"/>
  <c r="B3775" i="4"/>
  <c r="C3775" i="4"/>
  <c r="B3776" i="4"/>
  <c r="C3776" i="4"/>
  <c r="B3777" i="4"/>
  <c r="C3777" i="4"/>
  <c r="B3778" i="4"/>
  <c r="C3778" i="4"/>
  <c r="B3779" i="4"/>
  <c r="C3779" i="4"/>
  <c r="B3780" i="4"/>
  <c r="C3780" i="4"/>
  <c r="B3781" i="4"/>
  <c r="C3781" i="4"/>
  <c r="B3782" i="4"/>
  <c r="C3782" i="4"/>
  <c r="B3783" i="4"/>
  <c r="C3783" i="4"/>
  <c r="B3784" i="4"/>
  <c r="C3784" i="4"/>
  <c r="B3785" i="4"/>
  <c r="C3785" i="4"/>
  <c r="B3786" i="4"/>
  <c r="C3786" i="4"/>
  <c r="B3787" i="4"/>
  <c r="C3787" i="4"/>
  <c r="B3788" i="4"/>
  <c r="C3788" i="4"/>
  <c r="B3789" i="4"/>
  <c r="C3789" i="4"/>
  <c r="B3790" i="4"/>
  <c r="C3790" i="4"/>
  <c r="B3791" i="4"/>
  <c r="C3791" i="4"/>
  <c r="B3792" i="4"/>
  <c r="C3792" i="4"/>
  <c r="B3793" i="4"/>
  <c r="C3793" i="4"/>
  <c r="B3794" i="4"/>
  <c r="C3794" i="4"/>
  <c r="B3795" i="4"/>
  <c r="C3795" i="4"/>
  <c r="B3796" i="4"/>
  <c r="C3796" i="4"/>
  <c r="B3797" i="4"/>
  <c r="C3797" i="4"/>
  <c r="B3798" i="4"/>
  <c r="C3798" i="4"/>
  <c r="B3799" i="4"/>
  <c r="C3799" i="4"/>
  <c r="B3800" i="4"/>
  <c r="C3800" i="4"/>
  <c r="B3801" i="4"/>
  <c r="C3801" i="4"/>
  <c r="B3802" i="4"/>
  <c r="C3802" i="4"/>
  <c r="B3803" i="4"/>
  <c r="C3803" i="4"/>
  <c r="B3804" i="4"/>
  <c r="C3804" i="4"/>
  <c r="B3805" i="4"/>
  <c r="C3805" i="4"/>
  <c r="B3806" i="4"/>
  <c r="C3806" i="4"/>
  <c r="B3807" i="4"/>
  <c r="C3807" i="4"/>
  <c r="B3808" i="4"/>
  <c r="C3808" i="4"/>
  <c r="B3809" i="4"/>
  <c r="C3809" i="4"/>
  <c r="B3810" i="4"/>
  <c r="C3810" i="4"/>
  <c r="B3811" i="4"/>
  <c r="C3811" i="4"/>
  <c r="B3812" i="4"/>
  <c r="C3812" i="4"/>
  <c r="B3813" i="4"/>
  <c r="C3813" i="4"/>
  <c r="B3814" i="4"/>
  <c r="C3814" i="4"/>
  <c r="B3815" i="4"/>
  <c r="C3815" i="4"/>
  <c r="B3816" i="4"/>
  <c r="C3816" i="4"/>
  <c r="B3817" i="4"/>
  <c r="C3817" i="4"/>
  <c r="B3818" i="4"/>
  <c r="C3818" i="4"/>
  <c r="B3819" i="4"/>
  <c r="C3819" i="4"/>
  <c r="B3820" i="4"/>
  <c r="C3820" i="4"/>
  <c r="B3821" i="4"/>
  <c r="C3821" i="4"/>
  <c r="B3822" i="4"/>
  <c r="C3822" i="4"/>
  <c r="B3823" i="4"/>
  <c r="C3823" i="4"/>
  <c r="B3824" i="4"/>
  <c r="C3824" i="4"/>
  <c r="B3825" i="4"/>
  <c r="C3825" i="4"/>
  <c r="B3826" i="4"/>
  <c r="C3826" i="4"/>
  <c r="B3827" i="4"/>
  <c r="C3827" i="4"/>
  <c r="B3828" i="4"/>
  <c r="C3828" i="4"/>
  <c r="B3829" i="4"/>
  <c r="C3829" i="4"/>
  <c r="B3830" i="4"/>
  <c r="C3830" i="4"/>
  <c r="B3831" i="4"/>
  <c r="C3831" i="4"/>
  <c r="B3832" i="4"/>
  <c r="C3832" i="4"/>
  <c r="B3833" i="4"/>
  <c r="C3833" i="4"/>
  <c r="B3834" i="4"/>
  <c r="C3834" i="4"/>
  <c r="B3835" i="4"/>
  <c r="C3835" i="4"/>
  <c r="B3836" i="4"/>
  <c r="C3836" i="4"/>
  <c r="B3837" i="4"/>
  <c r="C3837" i="4"/>
  <c r="B3838" i="4"/>
  <c r="C3838" i="4"/>
  <c r="B3839" i="4"/>
  <c r="C3839" i="4"/>
  <c r="B3840" i="4"/>
  <c r="C3840" i="4"/>
  <c r="B3841" i="4"/>
  <c r="C3841" i="4"/>
  <c r="B3842" i="4"/>
  <c r="C3842" i="4"/>
  <c r="B3843" i="4"/>
  <c r="C3843" i="4"/>
  <c r="B3844" i="4"/>
  <c r="C3844" i="4"/>
  <c r="B3845" i="4"/>
  <c r="C3845" i="4"/>
  <c r="B3846" i="4"/>
  <c r="C3846" i="4"/>
  <c r="B3847" i="4"/>
  <c r="C3847" i="4"/>
  <c r="B3848" i="4"/>
  <c r="C3848" i="4"/>
  <c r="B3849" i="4"/>
  <c r="C3849" i="4"/>
  <c r="B3850" i="4"/>
  <c r="C3850" i="4"/>
  <c r="B3851" i="4"/>
  <c r="C3851" i="4"/>
  <c r="B3852" i="4"/>
  <c r="C3852" i="4"/>
  <c r="B3853" i="4"/>
  <c r="C3853" i="4"/>
  <c r="B3854" i="4"/>
  <c r="C3854" i="4"/>
  <c r="B3855" i="4"/>
  <c r="C3855" i="4"/>
  <c r="B3856" i="4"/>
  <c r="C3856" i="4"/>
  <c r="B3857" i="4"/>
  <c r="C3857" i="4"/>
  <c r="B3858" i="4"/>
  <c r="C3858" i="4"/>
  <c r="B3859" i="4"/>
  <c r="C3859" i="4"/>
  <c r="B3860" i="4"/>
  <c r="C3860" i="4"/>
  <c r="B3861" i="4"/>
  <c r="C3861" i="4"/>
  <c r="B3862" i="4"/>
  <c r="C3862" i="4"/>
  <c r="B3863" i="4"/>
  <c r="C3863" i="4"/>
  <c r="B3864" i="4"/>
  <c r="C3864" i="4"/>
  <c r="B3865" i="4"/>
  <c r="C3865" i="4"/>
  <c r="B3866" i="4"/>
  <c r="C3866" i="4"/>
  <c r="B3867" i="4"/>
  <c r="C3867" i="4"/>
  <c r="B3868" i="4"/>
  <c r="C3868" i="4"/>
  <c r="B3869" i="4"/>
  <c r="C3869" i="4"/>
  <c r="B3870" i="4"/>
  <c r="C3870" i="4"/>
  <c r="B3871" i="4"/>
  <c r="C3871" i="4"/>
  <c r="B3872" i="4"/>
  <c r="C3872" i="4"/>
  <c r="B3873" i="4"/>
  <c r="C3873" i="4"/>
  <c r="B3874" i="4"/>
  <c r="C3874" i="4"/>
  <c r="B3875" i="4"/>
  <c r="C3875" i="4"/>
  <c r="B3876" i="4"/>
  <c r="C3876" i="4"/>
  <c r="B3877" i="4"/>
  <c r="C3877" i="4"/>
  <c r="B3878" i="4"/>
  <c r="C3878" i="4"/>
  <c r="B3879" i="4"/>
  <c r="C3879" i="4"/>
  <c r="B3880" i="4"/>
  <c r="C3880" i="4"/>
  <c r="B3881" i="4"/>
  <c r="C3881" i="4"/>
  <c r="B3882" i="4"/>
  <c r="C3882" i="4"/>
  <c r="B3883" i="4"/>
  <c r="C3883" i="4"/>
  <c r="B3884" i="4"/>
  <c r="C3884" i="4"/>
  <c r="B3885" i="4"/>
  <c r="C3885" i="4"/>
  <c r="B3886" i="4"/>
  <c r="C3886" i="4"/>
  <c r="B3887" i="4"/>
  <c r="C3887" i="4"/>
  <c r="B3888" i="4"/>
  <c r="C3888" i="4"/>
  <c r="B3889" i="4"/>
  <c r="C3889" i="4"/>
  <c r="B3890" i="4"/>
  <c r="C3890" i="4"/>
  <c r="B3891" i="4"/>
  <c r="C3891" i="4"/>
  <c r="B3892" i="4"/>
  <c r="C3892" i="4"/>
  <c r="B3893" i="4"/>
  <c r="C3893" i="4"/>
  <c r="B3894" i="4"/>
  <c r="C3894" i="4"/>
  <c r="B3895" i="4"/>
  <c r="C3895" i="4"/>
  <c r="B3896" i="4"/>
  <c r="C3896" i="4"/>
  <c r="B3897" i="4"/>
  <c r="C3897" i="4"/>
  <c r="B3898" i="4"/>
  <c r="C3898" i="4"/>
  <c r="B3899" i="4"/>
  <c r="C3899" i="4"/>
  <c r="B3900" i="4"/>
  <c r="C3900" i="4"/>
  <c r="B3901" i="4"/>
  <c r="C3901" i="4"/>
  <c r="B3902" i="4"/>
  <c r="C3902" i="4"/>
  <c r="B3903" i="4"/>
  <c r="C3903" i="4"/>
  <c r="B3904" i="4"/>
  <c r="C3904" i="4"/>
  <c r="B3905" i="4"/>
  <c r="C3905" i="4"/>
  <c r="B3906" i="4"/>
  <c r="C3906" i="4"/>
  <c r="B3907" i="4"/>
  <c r="C3907" i="4"/>
  <c r="B3908" i="4"/>
  <c r="C3908" i="4"/>
  <c r="B3909" i="4"/>
  <c r="C3909" i="4"/>
  <c r="B3910" i="4"/>
  <c r="C3910" i="4"/>
  <c r="B3911" i="4"/>
  <c r="C3911" i="4"/>
  <c r="B3912" i="4"/>
  <c r="C3912" i="4"/>
  <c r="B3913" i="4"/>
  <c r="C3913" i="4"/>
  <c r="B3914" i="4"/>
  <c r="C3914" i="4"/>
  <c r="B3915" i="4"/>
  <c r="C3915" i="4"/>
  <c r="B3916" i="4"/>
  <c r="C3916" i="4"/>
  <c r="B3917" i="4"/>
  <c r="C3917" i="4"/>
  <c r="B3918" i="4"/>
  <c r="C3918" i="4"/>
  <c r="B3919" i="4"/>
  <c r="C3919" i="4"/>
  <c r="B3920" i="4"/>
  <c r="C3920" i="4"/>
  <c r="B3921" i="4"/>
  <c r="C3921" i="4"/>
  <c r="B3922" i="4"/>
  <c r="C3922" i="4"/>
  <c r="B3923" i="4"/>
  <c r="C3923" i="4"/>
  <c r="B3924" i="4"/>
  <c r="C3924" i="4"/>
  <c r="B3925" i="4"/>
  <c r="C3925" i="4"/>
  <c r="B3926" i="4"/>
  <c r="C3926" i="4"/>
  <c r="B3927" i="4"/>
  <c r="C3927" i="4"/>
  <c r="B3928" i="4"/>
  <c r="C3928" i="4"/>
  <c r="B3929" i="4"/>
  <c r="C3929" i="4"/>
  <c r="B3930" i="4"/>
  <c r="C3930" i="4"/>
  <c r="B3931" i="4"/>
  <c r="C3931" i="4"/>
  <c r="B3932" i="4"/>
  <c r="C3932" i="4"/>
  <c r="B3933" i="4"/>
  <c r="C3933" i="4"/>
  <c r="B3934" i="4"/>
  <c r="C3934" i="4"/>
  <c r="B3935" i="4"/>
  <c r="C3935" i="4"/>
  <c r="B3936" i="4"/>
  <c r="C3936" i="4"/>
  <c r="B3937" i="4"/>
  <c r="C3937" i="4"/>
  <c r="B3938" i="4"/>
  <c r="C3938" i="4"/>
  <c r="B3939" i="4"/>
  <c r="C3939" i="4"/>
  <c r="B3940" i="4"/>
  <c r="C3940" i="4"/>
  <c r="B3941" i="4"/>
  <c r="C3941" i="4"/>
  <c r="B3942" i="4"/>
  <c r="C3942" i="4"/>
  <c r="B3943" i="4"/>
  <c r="C3943" i="4"/>
  <c r="B3944" i="4"/>
  <c r="C3944" i="4"/>
  <c r="B3945" i="4"/>
  <c r="C3945" i="4"/>
  <c r="B3946" i="4"/>
  <c r="C3946" i="4"/>
  <c r="B3947" i="4"/>
  <c r="C3947" i="4"/>
  <c r="B3948" i="4"/>
  <c r="C3948" i="4"/>
  <c r="B3949" i="4"/>
  <c r="C3949" i="4"/>
  <c r="B3950" i="4"/>
  <c r="C3950" i="4"/>
  <c r="B3951" i="4"/>
  <c r="C3951" i="4"/>
  <c r="B3952" i="4"/>
  <c r="C3952" i="4"/>
  <c r="B3953" i="4"/>
  <c r="C3953" i="4"/>
  <c r="B3954" i="4"/>
  <c r="C3954" i="4"/>
  <c r="B3955" i="4"/>
  <c r="C3955" i="4"/>
  <c r="B3956" i="4"/>
  <c r="C3956" i="4"/>
  <c r="B3957" i="4"/>
  <c r="C3957" i="4"/>
  <c r="B3958" i="4"/>
  <c r="C3958" i="4"/>
  <c r="B3959" i="4"/>
  <c r="C3959" i="4"/>
  <c r="B3960" i="4"/>
  <c r="C3960" i="4"/>
  <c r="B3961" i="4"/>
  <c r="C3961" i="4"/>
  <c r="B3962" i="4"/>
  <c r="C3962" i="4"/>
  <c r="B3963" i="4"/>
  <c r="C3963" i="4"/>
  <c r="B3964" i="4"/>
  <c r="C3964" i="4"/>
  <c r="B3965" i="4"/>
  <c r="C3965" i="4"/>
  <c r="B3966" i="4"/>
  <c r="C3966" i="4"/>
  <c r="B3967" i="4"/>
  <c r="C3967" i="4"/>
  <c r="B3968" i="4"/>
  <c r="C3968" i="4"/>
  <c r="B3969" i="4"/>
  <c r="C3969" i="4"/>
  <c r="B3970" i="4"/>
  <c r="C3970" i="4"/>
  <c r="B3971" i="4"/>
  <c r="C3971" i="4"/>
  <c r="B3972" i="4"/>
  <c r="C3972" i="4"/>
  <c r="B3973" i="4"/>
  <c r="C3973" i="4"/>
  <c r="B3974" i="4"/>
  <c r="C3974" i="4"/>
  <c r="B3975" i="4"/>
  <c r="C3975" i="4"/>
  <c r="B3976" i="4"/>
  <c r="C3976" i="4"/>
  <c r="B3977" i="4"/>
  <c r="C3977" i="4"/>
  <c r="B3978" i="4"/>
  <c r="C3978" i="4"/>
  <c r="B3979" i="4"/>
  <c r="C3979" i="4"/>
  <c r="B3980" i="4"/>
  <c r="C3980" i="4"/>
  <c r="B3981" i="4"/>
  <c r="C3981" i="4"/>
  <c r="B3982" i="4"/>
  <c r="C3982" i="4"/>
  <c r="B3983" i="4"/>
  <c r="C3983" i="4"/>
  <c r="B3984" i="4"/>
  <c r="C3984" i="4"/>
  <c r="B3985" i="4"/>
  <c r="C3985" i="4"/>
  <c r="B3986" i="4"/>
  <c r="C3986" i="4"/>
  <c r="B3987" i="4"/>
  <c r="C3987" i="4"/>
  <c r="B3988" i="4"/>
  <c r="C3988" i="4"/>
  <c r="B3989" i="4"/>
  <c r="C3989" i="4"/>
  <c r="B3990" i="4"/>
  <c r="C3990" i="4"/>
  <c r="B3991" i="4"/>
  <c r="C3991" i="4"/>
  <c r="B3992" i="4"/>
  <c r="C3992" i="4"/>
  <c r="B3993" i="4"/>
  <c r="C3993" i="4"/>
  <c r="B3994" i="4"/>
  <c r="C3994" i="4"/>
  <c r="B3995" i="4"/>
  <c r="C3995" i="4"/>
  <c r="B3996" i="4"/>
  <c r="C3996" i="4"/>
  <c r="B3997" i="4"/>
  <c r="C3997" i="4"/>
  <c r="B3998" i="4"/>
  <c r="C3998" i="4"/>
  <c r="B3999" i="4"/>
  <c r="C3999" i="4"/>
  <c r="B4000" i="4"/>
  <c r="C4000" i="4"/>
  <c r="B4001" i="4"/>
  <c r="C4001" i="4"/>
  <c r="B4002" i="4"/>
  <c r="C4002" i="4"/>
  <c r="B4003" i="4"/>
  <c r="C4003" i="4"/>
  <c r="B4004" i="4"/>
  <c r="C4004" i="4"/>
  <c r="B4005" i="4"/>
  <c r="C4005" i="4"/>
  <c r="B4006" i="4"/>
  <c r="C4006" i="4"/>
  <c r="B4007" i="4"/>
  <c r="C4007" i="4"/>
  <c r="B4008" i="4"/>
  <c r="C4008" i="4"/>
  <c r="B4009" i="4"/>
  <c r="C4009" i="4"/>
  <c r="B4010" i="4"/>
  <c r="C4010" i="4"/>
  <c r="B4011" i="4"/>
  <c r="C4011" i="4"/>
  <c r="B4012" i="4"/>
  <c r="C4012" i="4"/>
  <c r="B4013" i="4"/>
  <c r="C4013" i="4"/>
  <c r="B4014" i="4"/>
  <c r="C4014" i="4"/>
  <c r="B4015" i="4"/>
  <c r="C4015" i="4"/>
  <c r="B4016" i="4"/>
  <c r="C4016" i="4"/>
  <c r="B4017" i="4"/>
  <c r="C4017" i="4"/>
  <c r="B4018" i="4"/>
  <c r="C4018" i="4"/>
  <c r="B4019" i="4"/>
  <c r="C4019" i="4"/>
  <c r="B4020" i="4"/>
  <c r="C4020" i="4"/>
  <c r="B4021" i="4"/>
  <c r="C4021" i="4"/>
  <c r="P4021" i="4" l="1"/>
  <c r="E4021" i="4"/>
  <c r="P4020" i="4"/>
  <c r="E4020" i="4"/>
  <c r="P4019" i="4"/>
  <c r="E4019" i="4"/>
  <c r="P4018" i="4"/>
  <c r="E4018" i="4"/>
  <c r="P4017" i="4"/>
  <c r="E4017" i="4"/>
  <c r="P4016" i="4"/>
  <c r="E4016" i="4"/>
  <c r="P4015" i="4"/>
  <c r="E4015" i="4"/>
  <c r="P4014" i="4"/>
  <c r="E4014" i="4"/>
  <c r="P4013" i="4"/>
  <c r="E4013" i="4"/>
  <c r="P4012" i="4"/>
  <c r="E4012" i="4"/>
  <c r="P4011" i="4"/>
  <c r="E4011" i="4"/>
  <c r="P4010" i="4"/>
  <c r="E4010" i="4"/>
  <c r="P4009" i="4"/>
  <c r="E4009" i="4"/>
  <c r="P4008" i="4"/>
  <c r="E4008" i="4"/>
  <c r="P4007" i="4"/>
  <c r="E4007" i="4"/>
  <c r="P4006" i="4"/>
  <c r="E4006" i="4"/>
  <c r="P4005" i="4"/>
  <c r="E4005" i="4"/>
  <c r="P4004" i="4"/>
  <c r="E4004" i="4"/>
  <c r="P4003" i="4"/>
  <c r="E4003" i="4"/>
  <c r="P4002" i="4"/>
  <c r="E4002" i="4"/>
  <c r="P4001" i="4"/>
  <c r="E4001" i="4"/>
  <c r="P4000" i="4"/>
  <c r="E4000" i="4"/>
  <c r="P3999" i="4"/>
  <c r="E3999" i="4"/>
  <c r="P3998" i="4"/>
  <c r="E3998" i="4"/>
  <c r="P3997" i="4"/>
  <c r="E3997" i="4"/>
  <c r="P3996" i="4"/>
  <c r="E3996" i="4"/>
  <c r="P3995" i="4"/>
  <c r="E3995" i="4"/>
  <c r="P3994" i="4"/>
  <c r="E3994" i="4"/>
  <c r="P3993" i="4"/>
  <c r="E3993" i="4"/>
  <c r="P3992" i="4"/>
  <c r="E3992" i="4"/>
  <c r="P3991" i="4"/>
  <c r="E3991" i="4"/>
  <c r="P3990" i="4"/>
  <c r="E3990" i="4"/>
  <c r="P3989" i="4"/>
  <c r="E3989" i="4"/>
  <c r="P3988" i="4"/>
  <c r="E3988" i="4"/>
  <c r="P3987" i="4"/>
  <c r="E3987" i="4"/>
  <c r="P3986" i="4"/>
  <c r="E3986" i="4"/>
  <c r="P3985" i="4"/>
  <c r="E3985" i="4"/>
  <c r="P3984" i="4"/>
  <c r="E3984" i="4"/>
  <c r="P3983" i="4"/>
  <c r="E3983" i="4"/>
  <c r="P3982" i="4"/>
  <c r="E3982" i="4"/>
  <c r="P3981" i="4"/>
  <c r="E3981" i="4"/>
  <c r="P3980" i="4"/>
  <c r="E3980" i="4"/>
  <c r="P3979" i="4"/>
  <c r="E3979" i="4"/>
  <c r="P3978" i="4"/>
  <c r="E3978" i="4"/>
  <c r="P3977" i="4"/>
  <c r="E3977" i="4"/>
  <c r="P3976" i="4"/>
  <c r="E3976" i="4"/>
  <c r="P3975" i="4"/>
  <c r="E3975" i="4"/>
  <c r="P3974" i="4"/>
  <c r="E3974" i="4"/>
  <c r="P3973" i="4"/>
  <c r="E3973" i="4"/>
  <c r="P3972" i="4"/>
  <c r="E3972" i="4"/>
  <c r="P3971" i="4"/>
  <c r="E3971" i="4"/>
  <c r="P3970" i="4"/>
  <c r="E3970" i="4"/>
  <c r="P3969" i="4"/>
  <c r="E3969" i="4"/>
  <c r="P3968" i="4"/>
  <c r="E3968" i="4"/>
  <c r="P3967" i="4"/>
  <c r="E3967" i="4"/>
  <c r="P3966" i="4"/>
  <c r="E3966" i="4"/>
  <c r="P3965" i="4"/>
  <c r="E3965" i="4"/>
  <c r="P3964" i="4"/>
  <c r="E3964" i="4"/>
  <c r="P3963" i="4"/>
  <c r="E3963" i="4"/>
  <c r="P3962" i="4"/>
  <c r="E3962" i="4"/>
  <c r="P3961" i="4"/>
  <c r="E3961" i="4"/>
  <c r="P3960" i="4"/>
  <c r="E3960" i="4"/>
  <c r="P3959" i="4"/>
  <c r="E3959" i="4"/>
  <c r="P3958" i="4"/>
  <c r="E3958" i="4"/>
  <c r="P3957" i="4"/>
  <c r="E3957" i="4"/>
  <c r="P3956" i="4"/>
  <c r="E3956" i="4"/>
  <c r="P3955" i="4"/>
  <c r="E3955" i="4"/>
  <c r="P3954" i="4"/>
  <c r="E3954" i="4"/>
  <c r="P3953" i="4"/>
  <c r="E3953" i="4"/>
  <c r="P3952" i="4"/>
  <c r="E3952" i="4"/>
  <c r="P3951" i="4"/>
  <c r="E3951" i="4"/>
  <c r="P3950" i="4"/>
  <c r="E3950" i="4"/>
  <c r="P3949" i="4"/>
  <c r="E3949" i="4"/>
  <c r="P3948" i="4"/>
  <c r="E3948" i="4"/>
  <c r="P3947" i="4"/>
  <c r="E3947" i="4"/>
  <c r="P3946" i="4"/>
  <c r="E3946" i="4"/>
  <c r="P3945" i="4"/>
  <c r="E3945" i="4"/>
  <c r="P3944" i="4"/>
  <c r="E3944" i="4"/>
  <c r="P3943" i="4"/>
  <c r="E3943" i="4"/>
  <c r="P3942" i="4"/>
  <c r="E3942" i="4"/>
  <c r="P3941" i="4"/>
  <c r="E3941" i="4"/>
  <c r="P3940" i="4"/>
  <c r="E3940" i="4"/>
  <c r="P3939" i="4"/>
  <c r="E3939" i="4"/>
  <c r="P3938" i="4"/>
  <c r="E3938" i="4"/>
  <c r="P3937" i="4"/>
  <c r="E3937" i="4"/>
  <c r="P3936" i="4"/>
  <c r="E3936" i="4"/>
  <c r="P3935" i="4"/>
  <c r="E3935" i="4"/>
  <c r="P3934" i="4"/>
  <c r="E3934" i="4"/>
  <c r="P3933" i="4"/>
  <c r="E3933" i="4"/>
  <c r="P3932" i="4"/>
  <c r="E3932" i="4"/>
  <c r="P3931" i="4"/>
  <c r="E3931" i="4"/>
  <c r="P3930" i="4"/>
  <c r="E3930" i="4"/>
  <c r="P3929" i="4"/>
  <c r="E3929" i="4"/>
  <c r="P3928" i="4"/>
  <c r="E3928" i="4"/>
  <c r="P3927" i="4"/>
  <c r="E3927" i="4"/>
  <c r="P3926" i="4"/>
  <c r="E3926" i="4"/>
  <c r="P3925" i="4"/>
  <c r="E3925" i="4"/>
  <c r="P3924" i="4"/>
  <c r="E3924" i="4"/>
  <c r="P3923" i="4"/>
  <c r="E3923" i="4"/>
  <c r="P3922" i="4"/>
  <c r="E3922" i="4"/>
  <c r="P3921" i="4"/>
  <c r="E3921" i="4"/>
  <c r="P3920" i="4"/>
  <c r="E3920" i="4"/>
  <c r="P3919" i="4"/>
  <c r="E3919" i="4"/>
  <c r="P3918" i="4"/>
  <c r="E3918" i="4"/>
  <c r="P3917" i="4"/>
  <c r="E3917" i="4"/>
  <c r="P3916" i="4"/>
  <c r="E3916" i="4"/>
  <c r="P3915" i="4"/>
  <c r="E3915" i="4"/>
  <c r="P3914" i="4"/>
  <c r="E3914" i="4"/>
  <c r="P3913" i="4"/>
  <c r="E3913" i="4"/>
  <c r="P3912" i="4"/>
  <c r="E3912" i="4"/>
  <c r="P3911" i="4"/>
  <c r="E3911" i="4"/>
  <c r="Q3910" i="4"/>
  <c r="Q3911" i="4" s="1"/>
  <c r="Q3912" i="4" s="1"/>
  <c r="Q3913" i="4" s="1"/>
  <c r="Q3914" i="4" s="1"/>
  <c r="Q3915" i="4" s="1"/>
  <c r="Q3916" i="4" s="1"/>
  <c r="Q3917" i="4" s="1"/>
  <c r="Q3918" i="4" s="1"/>
  <c r="Q3919" i="4" s="1"/>
  <c r="Q3920" i="4" s="1"/>
  <c r="Q3921" i="4" s="1"/>
  <c r="Q3922" i="4" s="1"/>
  <c r="Q3923" i="4" s="1"/>
  <c r="Q3924" i="4" s="1"/>
  <c r="Q3925" i="4" s="1"/>
  <c r="Q3926" i="4" s="1"/>
  <c r="Q3927" i="4" s="1"/>
  <c r="Q3928" i="4" s="1"/>
  <c r="Q3929" i="4" s="1"/>
  <c r="Q3930" i="4" s="1"/>
  <c r="Q3931" i="4" s="1"/>
  <c r="Q3932" i="4" s="1"/>
  <c r="Q3933" i="4" s="1"/>
  <c r="Q3934" i="4" s="1"/>
  <c r="Q3935" i="4" s="1"/>
  <c r="Q3936" i="4" s="1"/>
  <c r="Q3937" i="4" s="1"/>
  <c r="Q3938" i="4" s="1"/>
  <c r="Q3939" i="4" s="1"/>
  <c r="Q3940" i="4" s="1"/>
  <c r="Q3941" i="4" s="1"/>
  <c r="Q3942" i="4" s="1"/>
  <c r="Q3943" i="4" s="1"/>
  <c r="Q3944" i="4" s="1"/>
  <c r="Q3945" i="4" s="1"/>
  <c r="Q3946" i="4" s="1"/>
  <c r="Q3947" i="4" s="1"/>
  <c r="Q3948" i="4" s="1"/>
  <c r="Q3949" i="4" s="1"/>
  <c r="Q3950" i="4" s="1"/>
  <c r="Q3951" i="4" s="1"/>
  <c r="Q3952" i="4" s="1"/>
  <c r="Q3953" i="4" s="1"/>
  <c r="Q3954" i="4" s="1"/>
  <c r="Q3955" i="4" s="1"/>
  <c r="Q3956" i="4" s="1"/>
  <c r="Q3957" i="4" s="1"/>
  <c r="Q3958" i="4" s="1"/>
  <c r="Q3959" i="4" s="1"/>
  <c r="Q3960" i="4" s="1"/>
  <c r="Q3961" i="4" s="1"/>
  <c r="Q3962" i="4" s="1"/>
  <c r="Q3963" i="4" s="1"/>
  <c r="Q3964" i="4" s="1"/>
  <c r="Q3965" i="4" s="1"/>
  <c r="Q3966" i="4" s="1"/>
  <c r="Q3967" i="4" s="1"/>
  <c r="Q3968" i="4" s="1"/>
  <c r="Q3969" i="4" s="1"/>
  <c r="Q3970" i="4" s="1"/>
  <c r="Q3971" i="4" s="1"/>
  <c r="Q3972" i="4" s="1"/>
  <c r="Q3973" i="4" s="1"/>
  <c r="Q3974" i="4" s="1"/>
  <c r="Q3975" i="4" s="1"/>
  <c r="Q3976" i="4" s="1"/>
  <c r="Q3977" i="4" s="1"/>
  <c r="Q3978" i="4" s="1"/>
  <c r="Q3979" i="4" s="1"/>
  <c r="Q3980" i="4" s="1"/>
  <c r="Q3981" i="4" s="1"/>
  <c r="Q3982" i="4" s="1"/>
  <c r="Q3983" i="4" s="1"/>
  <c r="Q3984" i="4" s="1"/>
  <c r="Q3985" i="4" s="1"/>
  <c r="Q3986" i="4" s="1"/>
  <c r="Q3987" i="4" s="1"/>
  <c r="Q3988" i="4" s="1"/>
  <c r="Q3989" i="4" s="1"/>
  <c r="Q3990" i="4" s="1"/>
  <c r="Q3991" i="4" s="1"/>
  <c r="Q3992" i="4" s="1"/>
  <c r="Q3993" i="4" s="1"/>
  <c r="Q3994" i="4" s="1"/>
  <c r="Q3995" i="4" s="1"/>
  <c r="Q3996" i="4" s="1"/>
  <c r="Q3997" i="4" s="1"/>
  <c r="Q3998" i="4" s="1"/>
  <c r="Q3999" i="4" s="1"/>
  <c r="Q4000" i="4" s="1"/>
  <c r="Q4001" i="4" s="1"/>
  <c r="Q4002" i="4" s="1"/>
  <c r="Q4003" i="4" s="1"/>
  <c r="Q4004" i="4" s="1"/>
  <c r="Q4005" i="4" s="1"/>
  <c r="Q4006" i="4" s="1"/>
  <c r="Q4007" i="4" s="1"/>
  <c r="Q4008" i="4" s="1"/>
  <c r="Q4009" i="4" s="1"/>
  <c r="Q4010" i="4" s="1"/>
  <c r="Q4011" i="4" s="1"/>
  <c r="Q4012" i="4" s="1"/>
  <c r="Q4013" i="4" s="1"/>
  <c r="Q4014" i="4" s="1"/>
  <c r="Q4015" i="4" s="1"/>
  <c r="Q4016" i="4" s="1"/>
  <c r="Q4017" i="4" s="1"/>
  <c r="Q4018" i="4" s="1"/>
  <c r="Q4019" i="4" s="1"/>
  <c r="Q4020" i="4" s="1"/>
  <c r="Q4021" i="4" s="1"/>
  <c r="P3910" i="4"/>
  <c r="E3910" i="4"/>
  <c r="P3469" i="4" l="1"/>
  <c r="P3468" i="4"/>
  <c r="P3467" i="4"/>
  <c r="P3466" i="4"/>
  <c r="P3465" i="4"/>
  <c r="P3464" i="4"/>
  <c r="P3463" i="4"/>
  <c r="P3462" i="4"/>
  <c r="P3461" i="4"/>
  <c r="P3460" i="4"/>
  <c r="P3459" i="4"/>
  <c r="P3458" i="4"/>
  <c r="P3452" i="4"/>
  <c r="P3451" i="4"/>
  <c r="P3446" i="4"/>
  <c r="P3445" i="4"/>
  <c r="O3439" i="4"/>
  <c r="P3439" i="4" s="1"/>
  <c r="O3434" i="4"/>
  <c r="O3433" i="4"/>
  <c r="P3561" i="4"/>
  <c r="P3545" i="4"/>
  <c r="P3544" i="4"/>
  <c r="P3543" i="4"/>
  <c r="P3532" i="4"/>
  <c r="P3531" i="4"/>
  <c r="P3530" i="4"/>
  <c r="P3529" i="4"/>
  <c r="P3528" i="4"/>
  <c r="P3527" i="4"/>
  <c r="P3508" i="4"/>
  <c r="P3507" i="4"/>
  <c r="P3506" i="4"/>
  <c r="P3505" i="4"/>
  <c r="P3494" i="4"/>
  <c r="P3493" i="4"/>
  <c r="P3480" i="4"/>
  <c r="P3479" i="4"/>
  <c r="P3478" i="4"/>
  <c r="P3504" i="4"/>
  <c r="P3503" i="4"/>
  <c r="P3497" i="4"/>
  <c r="P3496" i="4"/>
  <c r="P3495" i="4"/>
  <c r="P3477" i="4"/>
  <c r="P3474" i="4"/>
  <c r="P3457" i="4"/>
  <c r="P3456" i="4"/>
  <c r="P3455" i="4"/>
  <c r="P3454" i="4"/>
  <c r="P3453" i="4"/>
  <c r="P3444" i="4"/>
  <c r="P3443" i="4"/>
  <c r="P3442" i="4"/>
  <c r="P3441" i="4"/>
  <c r="P3440" i="4"/>
  <c r="O3405" i="4"/>
  <c r="O3404" i="4"/>
  <c r="O3432" i="4"/>
  <c r="O3431" i="4"/>
  <c r="O3430" i="4"/>
  <c r="O3408" i="4"/>
  <c r="O3407" i="4"/>
  <c r="O3406" i="4"/>
  <c r="O3403" i="4"/>
  <c r="O3400" i="4"/>
  <c r="O3399" i="4"/>
  <c r="O3398" i="4"/>
  <c r="O3850" i="4"/>
  <c r="O3849" i="4"/>
  <c r="O3848" i="4"/>
  <c r="O3847" i="4"/>
  <c r="O3846" i="4"/>
  <c r="O3845" i="4"/>
  <c r="O3381" i="4"/>
  <c r="O3380" i="4"/>
  <c r="O3379" i="4"/>
  <c r="O3378" i="4"/>
  <c r="O3377" i="4"/>
  <c r="O3376" i="4"/>
  <c r="O3375" i="4"/>
  <c r="O3374" i="4"/>
  <c r="O3909" i="4"/>
  <c r="O3690" i="4"/>
  <c r="O3689" i="4"/>
  <c r="O3688" i="4"/>
  <c r="O3687" i="4"/>
  <c r="O3651" i="4"/>
  <c r="O3857" i="4" l="1"/>
  <c r="P3857" i="4" s="1"/>
  <c r="O3856" i="4"/>
  <c r="P3856" i="4" s="1"/>
  <c r="O3844" i="4"/>
  <c r="P3844" i="4" s="1"/>
  <c r="O3843" i="4"/>
  <c r="P3843" i="4" s="1"/>
  <c r="O3842" i="4"/>
  <c r="O3841" i="4"/>
  <c r="P3841" i="4" s="1"/>
  <c r="O3840" i="4"/>
  <c r="P3840" i="4" s="1"/>
  <c r="O3839" i="4"/>
  <c r="P3839" i="4" s="1"/>
  <c r="O3870" i="4"/>
  <c r="P3870" i="4" s="1"/>
  <c r="O3869" i="4"/>
  <c r="P3869" i="4" s="1"/>
  <c r="O3868" i="4"/>
  <c r="P3868" i="4" s="1"/>
  <c r="O3867" i="4"/>
  <c r="P3867" i="4" s="1"/>
  <c r="O3860" i="4"/>
  <c r="P3860" i="4" s="1"/>
  <c r="O3859" i="4"/>
  <c r="O3858" i="4"/>
  <c r="P3858" i="4" s="1"/>
  <c r="O3830" i="4"/>
  <c r="O3829" i="4"/>
  <c r="O3828" i="4"/>
  <c r="O3827" i="4"/>
  <c r="O3787" i="4"/>
  <c r="O3790" i="4"/>
  <c r="O3789" i="4"/>
  <c r="O3788" i="4"/>
  <c r="R3787" i="4"/>
  <c r="O3832" i="4"/>
  <c r="O3831" i="4"/>
  <c r="P3831" i="4" s="1"/>
  <c r="O3767" i="4"/>
  <c r="O3766" i="4"/>
  <c r="O3765" i="4"/>
  <c r="O3764" i="4"/>
  <c r="O2664" i="4"/>
  <c r="O2695" i="4"/>
  <c r="O2721" i="4"/>
  <c r="O2726" i="4"/>
  <c r="O2725" i="4"/>
  <c r="O2724" i="4"/>
  <c r="O2723" i="4"/>
  <c r="O2722" i="4"/>
  <c r="O2696" i="4"/>
  <c r="O2666" i="4"/>
  <c r="O2665" i="4"/>
  <c r="O2663" i="4"/>
  <c r="O2662" i="4"/>
  <c r="O2661" i="4"/>
  <c r="P3832" i="4"/>
  <c r="P3833" i="4"/>
  <c r="P3834" i="4"/>
  <c r="P3835" i="4"/>
  <c r="P3836" i="4"/>
  <c r="P3837" i="4"/>
  <c r="P3838" i="4"/>
  <c r="P3842" i="4"/>
  <c r="P3845" i="4"/>
  <c r="P3846" i="4"/>
  <c r="P3847" i="4"/>
  <c r="P3848" i="4"/>
  <c r="P3849" i="4"/>
  <c r="P3850" i="4"/>
  <c r="P3851" i="4"/>
  <c r="P3852" i="4"/>
  <c r="P3853" i="4"/>
  <c r="P3854" i="4"/>
  <c r="P3855" i="4"/>
  <c r="P3859" i="4"/>
  <c r="P3861" i="4"/>
  <c r="P3862" i="4"/>
  <c r="P3863" i="4"/>
  <c r="P3864" i="4"/>
  <c r="P3865" i="4"/>
  <c r="P3866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R3873" i="4"/>
  <c r="R3872" i="4"/>
  <c r="R3871" i="4"/>
  <c r="R3870" i="4"/>
  <c r="R3869" i="4"/>
  <c r="R3868" i="4"/>
  <c r="R3867" i="4"/>
  <c r="R3866" i="4"/>
  <c r="R3865" i="4"/>
  <c r="R3864" i="4"/>
  <c r="R3863" i="4"/>
  <c r="R3862" i="4"/>
  <c r="R3861" i="4"/>
  <c r="R3860" i="4"/>
  <c r="R3859" i="4"/>
  <c r="R3858" i="4"/>
  <c r="R3857" i="4"/>
  <c r="R3856" i="4"/>
  <c r="R3855" i="4"/>
  <c r="R3854" i="4"/>
  <c r="R3853" i="4"/>
  <c r="R3852" i="4"/>
  <c r="R3851" i="4"/>
  <c r="R3850" i="4"/>
  <c r="R3849" i="4"/>
  <c r="R3848" i="4"/>
  <c r="R3847" i="4"/>
  <c r="R3846" i="4"/>
  <c r="R3845" i="4"/>
  <c r="R3844" i="4"/>
  <c r="R3843" i="4"/>
  <c r="R3842" i="4"/>
  <c r="R3841" i="4"/>
  <c r="R3840" i="4"/>
  <c r="R3839" i="4"/>
  <c r="R3838" i="4"/>
  <c r="R3837" i="4"/>
  <c r="R3836" i="4"/>
  <c r="R3835" i="4"/>
  <c r="R3834" i="4"/>
  <c r="R3833" i="4"/>
  <c r="R3832" i="4"/>
  <c r="R3831" i="4"/>
  <c r="R3830" i="4"/>
  <c r="R3829" i="4"/>
  <c r="R3828" i="4"/>
  <c r="R3827" i="4"/>
  <c r="R3826" i="4"/>
  <c r="R3825" i="4"/>
  <c r="R3824" i="4"/>
  <c r="R3823" i="4"/>
  <c r="R3822" i="4"/>
  <c r="R3821" i="4"/>
  <c r="R3820" i="4"/>
  <c r="R3819" i="4"/>
  <c r="R3818" i="4"/>
  <c r="R3817" i="4"/>
  <c r="R3816" i="4"/>
  <c r="R3815" i="4"/>
  <c r="R3814" i="4"/>
  <c r="R3813" i="4"/>
  <c r="R3812" i="4"/>
  <c r="R3811" i="4"/>
  <c r="R3810" i="4"/>
  <c r="R3809" i="4"/>
  <c r="R3808" i="4"/>
  <c r="R3807" i="4"/>
  <c r="R3806" i="4"/>
  <c r="R3805" i="4"/>
  <c r="R3804" i="4"/>
  <c r="R3803" i="4"/>
  <c r="R3802" i="4"/>
  <c r="R3801" i="4"/>
  <c r="R3800" i="4"/>
  <c r="R3799" i="4"/>
  <c r="R3798" i="4"/>
  <c r="R3797" i="4"/>
  <c r="R3796" i="4"/>
  <c r="R3795" i="4"/>
  <c r="R3794" i="4"/>
  <c r="R3793" i="4"/>
  <c r="R3792" i="4"/>
  <c r="R3791" i="4"/>
  <c r="R3790" i="4"/>
  <c r="R3789" i="4"/>
  <c r="R3788" i="4"/>
  <c r="R3786" i="4"/>
  <c r="R3785" i="4"/>
  <c r="R3784" i="4"/>
  <c r="R3783" i="4"/>
  <c r="R3782" i="4"/>
  <c r="R3781" i="4"/>
  <c r="R3780" i="4"/>
  <c r="R3779" i="4"/>
  <c r="R3778" i="4"/>
  <c r="R3777" i="4"/>
  <c r="R3776" i="4"/>
  <c r="R3775" i="4"/>
  <c r="R3774" i="4"/>
  <c r="R3773" i="4"/>
  <c r="R3772" i="4"/>
  <c r="R3771" i="4"/>
  <c r="R3770" i="4"/>
  <c r="R3769" i="4"/>
  <c r="R3768" i="4"/>
  <c r="R3767" i="4"/>
  <c r="R3766" i="4"/>
  <c r="R3765" i="4"/>
  <c r="R3764" i="4"/>
  <c r="R3763" i="4"/>
  <c r="R3762" i="4"/>
  <c r="R3761" i="4"/>
  <c r="R3760" i="4"/>
  <c r="R3759" i="4"/>
  <c r="R3758" i="4"/>
  <c r="R3757" i="4"/>
  <c r="R3756" i="4"/>
  <c r="R3755" i="4"/>
  <c r="R3754" i="4"/>
  <c r="R3753" i="4"/>
  <c r="R3752" i="4"/>
  <c r="R3751" i="4"/>
  <c r="R3750" i="4"/>
  <c r="R3749" i="4"/>
  <c r="R3748" i="4"/>
  <c r="R3747" i="4"/>
  <c r="R3746" i="4"/>
  <c r="R3745" i="4"/>
  <c r="R3744" i="4"/>
  <c r="R3743" i="4"/>
  <c r="R3742" i="4"/>
  <c r="R3741" i="4"/>
  <c r="R3740" i="4"/>
  <c r="R3739" i="4"/>
  <c r="R3738" i="4"/>
  <c r="R3737" i="4"/>
  <c r="R3736" i="4"/>
  <c r="R3735" i="4"/>
  <c r="R3734" i="4"/>
  <c r="R3733" i="4"/>
  <c r="R3732" i="4"/>
  <c r="R3731" i="4"/>
  <c r="R3730" i="4"/>
  <c r="R3729" i="4"/>
  <c r="R3728" i="4"/>
  <c r="R3727" i="4"/>
  <c r="R3726" i="4"/>
  <c r="R3725" i="4"/>
  <c r="R3724" i="4"/>
  <c r="R3723" i="4"/>
  <c r="R3722" i="4"/>
  <c r="R3721" i="4"/>
  <c r="R3720" i="4"/>
  <c r="R3719" i="4"/>
  <c r="R3718" i="4"/>
  <c r="R3717" i="4"/>
  <c r="R3716" i="4"/>
  <c r="R3715" i="4"/>
  <c r="R3714" i="4"/>
  <c r="R3713" i="4"/>
  <c r="R3712" i="4"/>
  <c r="R3711" i="4"/>
  <c r="R3710" i="4"/>
  <c r="R3709" i="4"/>
  <c r="R3708" i="4"/>
  <c r="R3707" i="4"/>
  <c r="R3706" i="4"/>
  <c r="R3705" i="4"/>
  <c r="R3704" i="4"/>
  <c r="R3703" i="4"/>
  <c r="R3702" i="4"/>
  <c r="R3701" i="4"/>
  <c r="R3700" i="4"/>
  <c r="R3699" i="4"/>
  <c r="R3698" i="4"/>
  <c r="R3697" i="4"/>
  <c r="R3696" i="4"/>
  <c r="R3695" i="4"/>
  <c r="R3694" i="4"/>
  <c r="R3693" i="4"/>
  <c r="R3692" i="4"/>
  <c r="R3691" i="4"/>
  <c r="R3690" i="4"/>
  <c r="R3689" i="4"/>
  <c r="R3688" i="4"/>
  <c r="R3687" i="4"/>
  <c r="R3686" i="4"/>
  <c r="R3685" i="4"/>
  <c r="R3684" i="4"/>
  <c r="R3683" i="4"/>
  <c r="R3682" i="4"/>
  <c r="R3681" i="4"/>
  <c r="R3680" i="4"/>
  <c r="R3679" i="4"/>
  <c r="R3678" i="4"/>
  <c r="R3677" i="4"/>
  <c r="R3676" i="4"/>
  <c r="R3675" i="4"/>
  <c r="R3674" i="4"/>
  <c r="R3673" i="4"/>
  <c r="R3672" i="4"/>
  <c r="R3671" i="4"/>
  <c r="R3670" i="4"/>
  <c r="R3669" i="4"/>
  <c r="R3668" i="4"/>
  <c r="R3667" i="4"/>
  <c r="R3666" i="4"/>
  <c r="R3665" i="4"/>
  <c r="R3664" i="4"/>
  <c r="R3663" i="4"/>
  <c r="R3662" i="4"/>
  <c r="R3661" i="4"/>
  <c r="R3660" i="4"/>
  <c r="R3659" i="4"/>
  <c r="R3658" i="4"/>
  <c r="R3657" i="4"/>
  <c r="R3656" i="4"/>
  <c r="R3655" i="4"/>
  <c r="R3654" i="4"/>
  <c r="R3653" i="4"/>
  <c r="R3652" i="4"/>
  <c r="R3651" i="4"/>
  <c r="R3650" i="4"/>
  <c r="R3649" i="4"/>
  <c r="R3648" i="4"/>
  <c r="R3647" i="4"/>
  <c r="R3646" i="4"/>
  <c r="R3645" i="4"/>
  <c r="R3644" i="4"/>
  <c r="R3643" i="4"/>
  <c r="R3642" i="4"/>
  <c r="R3641" i="4"/>
  <c r="R3640" i="4"/>
  <c r="R3639" i="4"/>
  <c r="R3638" i="4"/>
  <c r="R3637" i="4"/>
  <c r="R3636" i="4"/>
  <c r="R3635" i="4"/>
  <c r="R3634" i="4"/>
  <c r="R3633" i="4"/>
  <c r="R3632" i="4"/>
  <c r="R3631" i="4"/>
  <c r="R3630" i="4"/>
  <c r="R3629" i="4"/>
  <c r="R3628" i="4"/>
  <c r="R3627" i="4"/>
  <c r="R3626" i="4"/>
  <c r="R3625" i="4"/>
  <c r="R3624" i="4"/>
  <c r="R3623" i="4"/>
  <c r="R3622" i="4"/>
  <c r="R3621" i="4"/>
  <c r="R3620" i="4"/>
  <c r="R3619" i="4"/>
  <c r="R3618" i="4"/>
  <c r="R3617" i="4"/>
  <c r="R3616" i="4"/>
  <c r="R3615" i="4"/>
  <c r="R3614" i="4"/>
  <c r="R3613" i="4"/>
  <c r="R3612" i="4"/>
  <c r="R3611" i="4"/>
  <c r="R3610" i="4"/>
  <c r="R3609" i="4"/>
  <c r="R3608" i="4"/>
  <c r="R3607" i="4"/>
  <c r="R3606" i="4"/>
  <c r="R3605" i="4"/>
  <c r="R3604" i="4"/>
  <c r="R3603" i="4"/>
  <c r="R3602" i="4"/>
  <c r="R3601" i="4"/>
  <c r="R3600" i="4"/>
  <c r="R3599" i="4"/>
  <c r="R3598" i="4"/>
  <c r="R3597" i="4"/>
  <c r="R3596" i="4"/>
  <c r="R3595" i="4"/>
  <c r="R3594" i="4"/>
  <c r="R3593" i="4"/>
  <c r="R3592" i="4"/>
  <c r="R3591" i="4"/>
  <c r="R3590" i="4"/>
  <c r="R3589" i="4"/>
  <c r="R3588" i="4"/>
  <c r="R3587" i="4"/>
  <c r="R3586" i="4"/>
  <c r="R3585" i="4"/>
  <c r="R3584" i="4"/>
  <c r="R3583" i="4"/>
  <c r="R3582" i="4"/>
  <c r="R3581" i="4"/>
  <c r="R3580" i="4"/>
  <c r="R3579" i="4"/>
  <c r="R3578" i="4"/>
  <c r="R3577" i="4"/>
  <c r="R3576" i="4"/>
  <c r="R3575" i="4"/>
  <c r="R3574" i="4"/>
  <c r="R3573" i="4"/>
  <c r="R3572" i="4"/>
  <c r="R3571" i="4"/>
  <c r="R3570" i="4"/>
  <c r="R3569" i="4"/>
  <c r="R3568" i="4"/>
  <c r="R3567" i="4"/>
  <c r="R3566" i="4"/>
  <c r="R3565" i="4"/>
  <c r="R3564" i="4"/>
  <c r="R3563" i="4"/>
  <c r="R3562" i="4"/>
  <c r="R3561" i="4"/>
  <c r="R3560" i="4"/>
  <c r="R3559" i="4"/>
  <c r="R3558" i="4"/>
  <c r="R3557" i="4"/>
  <c r="R3556" i="4"/>
  <c r="R3555" i="4"/>
  <c r="R3554" i="4"/>
  <c r="R3553" i="4"/>
  <c r="R3552" i="4"/>
  <c r="R3551" i="4"/>
  <c r="R3550" i="4"/>
  <c r="R3549" i="4"/>
  <c r="R3548" i="4"/>
  <c r="R3547" i="4"/>
  <c r="R3546" i="4"/>
  <c r="R3545" i="4"/>
  <c r="R3544" i="4"/>
  <c r="R3543" i="4"/>
  <c r="R3542" i="4"/>
  <c r="R3541" i="4"/>
  <c r="R3540" i="4"/>
  <c r="R3539" i="4"/>
  <c r="R3538" i="4"/>
  <c r="R3537" i="4"/>
  <c r="R3536" i="4"/>
  <c r="R3535" i="4"/>
  <c r="R3534" i="4"/>
  <c r="R3533" i="4"/>
  <c r="R3532" i="4"/>
  <c r="R3531" i="4"/>
  <c r="R3530" i="4"/>
  <c r="R3529" i="4"/>
  <c r="R3528" i="4"/>
  <c r="R3527" i="4"/>
  <c r="R3526" i="4"/>
  <c r="R3525" i="4"/>
  <c r="R3524" i="4"/>
  <c r="R3523" i="4"/>
  <c r="R3522" i="4"/>
  <c r="R3521" i="4"/>
  <c r="R3520" i="4"/>
  <c r="R3519" i="4"/>
  <c r="R3518" i="4"/>
  <c r="R3517" i="4"/>
  <c r="R3516" i="4"/>
  <c r="R3515" i="4"/>
  <c r="R3514" i="4"/>
  <c r="R3513" i="4"/>
  <c r="R3512" i="4"/>
  <c r="R3511" i="4"/>
  <c r="R3510" i="4"/>
  <c r="R3509" i="4"/>
  <c r="R3508" i="4"/>
  <c r="R3507" i="4"/>
  <c r="R3506" i="4"/>
  <c r="R3505" i="4"/>
  <c r="R3504" i="4"/>
  <c r="R3503" i="4"/>
  <c r="R3502" i="4"/>
  <c r="R3501" i="4"/>
  <c r="R3500" i="4"/>
  <c r="R3499" i="4"/>
  <c r="R3498" i="4"/>
  <c r="R3497" i="4"/>
  <c r="R3496" i="4"/>
  <c r="R3495" i="4"/>
  <c r="R3494" i="4"/>
  <c r="R3493" i="4"/>
  <c r="R3492" i="4"/>
  <c r="R3491" i="4"/>
  <c r="R3490" i="4"/>
  <c r="R3489" i="4"/>
  <c r="R3488" i="4"/>
  <c r="R3487" i="4"/>
  <c r="R3486" i="4"/>
  <c r="R3485" i="4"/>
  <c r="R3484" i="4"/>
  <c r="R3483" i="4"/>
  <c r="R3482" i="4"/>
  <c r="R3481" i="4"/>
  <c r="R3480" i="4"/>
  <c r="R3479" i="4"/>
  <c r="R3478" i="4"/>
  <c r="R3477" i="4"/>
  <c r="R3476" i="4"/>
  <c r="R3475" i="4"/>
  <c r="R3474" i="4"/>
  <c r="R3473" i="4"/>
  <c r="R3472" i="4"/>
  <c r="R3471" i="4"/>
  <c r="R3470" i="4"/>
  <c r="R3469" i="4"/>
  <c r="R3468" i="4"/>
  <c r="R3467" i="4"/>
  <c r="R3466" i="4"/>
  <c r="R3465" i="4"/>
  <c r="R3464" i="4"/>
  <c r="R3463" i="4"/>
  <c r="R3462" i="4"/>
  <c r="R3461" i="4"/>
  <c r="R3460" i="4"/>
  <c r="R3459" i="4"/>
  <c r="R3458" i="4"/>
  <c r="R3457" i="4"/>
  <c r="R3456" i="4"/>
  <c r="R3455" i="4"/>
  <c r="R3454" i="4"/>
  <c r="R3453" i="4"/>
  <c r="R3452" i="4"/>
  <c r="R3451" i="4"/>
  <c r="R3450" i="4"/>
  <c r="R3449" i="4"/>
  <c r="R3448" i="4"/>
  <c r="R3447" i="4"/>
  <c r="R3446" i="4"/>
  <c r="R3445" i="4"/>
  <c r="R3444" i="4"/>
  <c r="R3443" i="4"/>
  <c r="R3442" i="4"/>
  <c r="R3441" i="4"/>
  <c r="R3440" i="4"/>
  <c r="R3439" i="4"/>
  <c r="R3438" i="4"/>
  <c r="R3437" i="4"/>
  <c r="R3436" i="4"/>
  <c r="R3435" i="4"/>
  <c r="R3434" i="4"/>
  <c r="R3433" i="4"/>
  <c r="R3432" i="4"/>
  <c r="R3431" i="4"/>
  <c r="R3430" i="4"/>
  <c r="R3429" i="4"/>
  <c r="R3428" i="4"/>
  <c r="R3427" i="4"/>
  <c r="R3426" i="4"/>
  <c r="R3425" i="4"/>
  <c r="R3424" i="4"/>
  <c r="R3423" i="4"/>
  <c r="R3422" i="4"/>
  <c r="R3421" i="4"/>
  <c r="R3420" i="4"/>
  <c r="R3419" i="4"/>
  <c r="R3418" i="4"/>
  <c r="R3417" i="4"/>
  <c r="R3416" i="4"/>
  <c r="R3415" i="4"/>
  <c r="R3414" i="4"/>
  <c r="R3413" i="4"/>
  <c r="R3412" i="4"/>
  <c r="R3411" i="4"/>
  <c r="R3410" i="4"/>
  <c r="R3409" i="4"/>
  <c r="R3408" i="4"/>
  <c r="R3407" i="4"/>
  <c r="R3406" i="4"/>
  <c r="R3405" i="4"/>
  <c r="R3404" i="4"/>
  <c r="R3403" i="4"/>
  <c r="R3402" i="4"/>
  <c r="R3401" i="4"/>
  <c r="R3400" i="4"/>
  <c r="R3399" i="4"/>
  <c r="R3398" i="4"/>
  <c r="R3397" i="4"/>
  <c r="R3396" i="4"/>
  <c r="R3395" i="4"/>
  <c r="R3394" i="4"/>
  <c r="R3393" i="4"/>
  <c r="R3392" i="4"/>
  <c r="R3391" i="4"/>
  <c r="R3390" i="4"/>
  <c r="R3389" i="4"/>
  <c r="R3388" i="4"/>
  <c r="R3387" i="4"/>
  <c r="R3386" i="4"/>
  <c r="R3385" i="4"/>
  <c r="R3384" i="4"/>
  <c r="R3383" i="4"/>
  <c r="R3382" i="4"/>
  <c r="R3381" i="4"/>
  <c r="R3380" i="4"/>
  <c r="R3379" i="4"/>
  <c r="R3378" i="4"/>
  <c r="R3377" i="4"/>
  <c r="R3376" i="4"/>
  <c r="R3375" i="4"/>
  <c r="R3374" i="4"/>
  <c r="R3373" i="4"/>
  <c r="R3372" i="4"/>
  <c r="R3371" i="4"/>
  <c r="R3370" i="4"/>
  <c r="R3369" i="4"/>
  <c r="R3368" i="4"/>
  <c r="R3367" i="4"/>
  <c r="R3366" i="4"/>
  <c r="R3365" i="4"/>
  <c r="R3364" i="4"/>
  <c r="R3363" i="4"/>
  <c r="R3362" i="4"/>
  <c r="R3361" i="4"/>
  <c r="R3360" i="4"/>
  <c r="R3359" i="4"/>
  <c r="R3358" i="4"/>
  <c r="R3357" i="4"/>
  <c r="R3356" i="4"/>
  <c r="R3355" i="4"/>
  <c r="R3354" i="4"/>
  <c r="R3353" i="4"/>
  <c r="R3352" i="4"/>
  <c r="R3351" i="4"/>
  <c r="R3350" i="4"/>
  <c r="R3349" i="4"/>
  <c r="R3348" i="4"/>
  <c r="R3347" i="4"/>
  <c r="R3346" i="4"/>
  <c r="R3345" i="4"/>
  <c r="R3344" i="4"/>
  <c r="R3343" i="4"/>
  <c r="R3342" i="4"/>
  <c r="R3341" i="4"/>
  <c r="R3340" i="4"/>
  <c r="R3339" i="4"/>
  <c r="R3338" i="4"/>
  <c r="R3337" i="4"/>
  <c r="R3336" i="4"/>
  <c r="R3335" i="4"/>
  <c r="R3334" i="4"/>
  <c r="R3333" i="4"/>
  <c r="R3332" i="4"/>
  <c r="R3331" i="4"/>
  <c r="R3330" i="4"/>
  <c r="R3329" i="4"/>
  <c r="R3328" i="4"/>
  <c r="R3327" i="4"/>
  <c r="R3326" i="4"/>
  <c r="R3325" i="4"/>
  <c r="R3324" i="4"/>
  <c r="R3323" i="4"/>
  <c r="R3322" i="4"/>
  <c r="R3321" i="4"/>
  <c r="R3320" i="4"/>
  <c r="R3319" i="4"/>
  <c r="R3318" i="4"/>
  <c r="R3317" i="4"/>
  <c r="R3316" i="4"/>
  <c r="R3315" i="4"/>
  <c r="R3314" i="4"/>
  <c r="R3313" i="4"/>
  <c r="R3312" i="4"/>
  <c r="R3311" i="4"/>
  <c r="R3310" i="4"/>
  <c r="R3309" i="4"/>
  <c r="R3308" i="4"/>
  <c r="R3307" i="4"/>
  <c r="R3306" i="4"/>
  <c r="R3305" i="4"/>
  <c r="R3304" i="4"/>
  <c r="R3303" i="4"/>
  <c r="R3302" i="4"/>
  <c r="R3301" i="4"/>
  <c r="R3300" i="4"/>
  <c r="R3299" i="4"/>
  <c r="R3298" i="4"/>
  <c r="R3297" i="4"/>
  <c r="R3296" i="4"/>
  <c r="R3295" i="4"/>
  <c r="R3294" i="4"/>
  <c r="R3293" i="4"/>
  <c r="R3292" i="4"/>
  <c r="R3291" i="4"/>
  <c r="R3290" i="4"/>
  <c r="R3289" i="4"/>
  <c r="R3288" i="4"/>
  <c r="R3287" i="4"/>
  <c r="R3286" i="4"/>
  <c r="R3285" i="4"/>
  <c r="R3284" i="4"/>
  <c r="R3283" i="4"/>
  <c r="R3282" i="4"/>
  <c r="R3281" i="4"/>
  <c r="R3280" i="4"/>
  <c r="R3279" i="4"/>
  <c r="R3278" i="4"/>
  <c r="R3277" i="4"/>
  <c r="R3276" i="4"/>
  <c r="R3275" i="4"/>
  <c r="R3274" i="4"/>
  <c r="R3273" i="4"/>
  <c r="R3272" i="4"/>
  <c r="R3271" i="4"/>
  <c r="R3270" i="4"/>
  <c r="R3269" i="4"/>
  <c r="R3268" i="4"/>
  <c r="R3267" i="4"/>
  <c r="R3266" i="4"/>
  <c r="R3265" i="4"/>
  <c r="R3264" i="4"/>
  <c r="R3263" i="4"/>
  <c r="R3262" i="4"/>
  <c r="R3261" i="4"/>
  <c r="R3260" i="4"/>
  <c r="R3259" i="4"/>
  <c r="R3258" i="4"/>
  <c r="R3257" i="4"/>
  <c r="R3256" i="4"/>
  <c r="R3255" i="4"/>
  <c r="R3254" i="4"/>
  <c r="R3253" i="4"/>
  <c r="R3252" i="4"/>
  <c r="R3251" i="4"/>
  <c r="R3250" i="4"/>
  <c r="R3249" i="4"/>
  <c r="R3248" i="4"/>
  <c r="R3247" i="4"/>
  <c r="R3246" i="4"/>
  <c r="R3245" i="4"/>
  <c r="R3244" i="4"/>
  <c r="R3243" i="4"/>
  <c r="R3242" i="4"/>
  <c r="R3241" i="4"/>
  <c r="R3240" i="4"/>
  <c r="R3239" i="4"/>
  <c r="R3238" i="4"/>
  <c r="R3237" i="4"/>
  <c r="R3236" i="4"/>
  <c r="R3235" i="4"/>
  <c r="R3234" i="4"/>
  <c r="R3233" i="4"/>
  <c r="R3232" i="4"/>
  <c r="R3231" i="4"/>
  <c r="R3230" i="4"/>
  <c r="R3229" i="4"/>
  <c r="R3228" i="4"/>
  <c r="R3227" i="4"/>
  <c r="R3226" i="4"/>
  <c r="R3225" i="4"/>
  <c r="R3224" i="4"/>
  <c r="R3223" i="4"/>
  <c r="R3222" i="4"/>
  <c r="R3221" i="4"/>
  <c r="R3220" i="4"/>
  <c r="R3219" i="4"/>
  <c r="R3218" i="4"/>
  <c r="R3217" i="4"/>
  <c r="R3216" i="4"/>
  <c r="R3215" i="4"/>
  <c r="R3214" i="4"/>
  <c r="R3213" i="4"/>
  <c r="R3212" i="4"/>
  <c r="R3211" i="4"/>
  <c r="R3210" i="4"/>
  <c r="R3209" i="4"/>
  <c r="R3208" i="4"/>
  <c r="R3207" i="4"/>
  <c r="R3206" i="4"/>
  <c r="R3205" i="4"/>
  <c r="R3204" i="4"/>
  <c r="R3203" i="4"/>
  <c r="R3202" i="4"/>
  <c r="R3201" i="4"/>
  <c r="R3200" i="4"/>
  <c r="R3199" i="4"/>
  <c r="R3198" i="4"/>
  <c r="R3197" i="4"/>
  <c r="R3196" i="4"/>
  <c r="R3195" i="4"/>
  <c r="R3194" i="4"/>
  <c r="R3193" i="4"/>
  <c r="R3192" i="4"/>
  <c r="R3191" i="4"/>
  <c r="R3190" i="4"/>
  <c r="R3189" i="4"/>
  <c r="R3188" i="4"/>
  <c r="R3187" i="4"/>
  <c r="R3186" i="4"/>
  <c r="R3185" i="4"/>
  <c r="R3184" i="4"/>
  <c r="R3183" i="4"/>
  <c r="R3182" i="4"/>
  <c r="R3181" i="4"/>
  <c r="R3180" i="4"/>
  <c r="R3179" i="4"/>
  <c r="R3178" i="4"/>
  <c r="R3177" i="4"/>
  <c r="R3176" i="4"/>
  <c r="R3175" i="4"/>
  <c r="R3174" i="4"/>
  <c r="R3173" i="4"/>
  <c r="R3172" i="4"/>
  <c r="R3171" i="4"/>
  <c r="R3170" i="4"/>
  <c r="R3169" i="4"/>
  <c r="R3168" i="4"/>
  <c r="R3167" i="4"/>
  <c r="R3166" i="4"/>
  <c r="R3165" i="4"/>
  <c r="R3164" i="4"/>
  <c r="R3163" i="4"/>
  <c r="R3162" i="4"/>
  <c r="R3161" i="4"/>
  <c r="R3160" i="4"/>
  <c r="R3159" i="4"/>
  <c r="R3158" i="4"/>
  <c r="R3157" i="4"/>
  <c r="R3156" i="4"/>
  <c r="R3155" i="4"/>
  <c r="R3154" i="4"/>
  <c r="R3153" i="4"/>
  <c r="R3152" i="4"/>
  <c r="R3151" i="4"/>
  <c r="R3150" i="4"/>
  <c r="R3149" i="4"/>
  <c r="R3148" i="4"/>
  <c r="R3147" i="4"/>
  <c r="R3146" i="4"/>
  <c r="R3145" i="4"/>
  <c r="R3144" i="4"/>
  <c r="R3143" i="4"/>
  <c r="R3142" i="4"/>
  <c r="R3141" i="4"/>
  <c r="R3140" i="4"/>
  <c r="R3139" i="4"/>
  <c r="R3138" i="4"/>
  <c r="R3137" i="4"/>
  <c r="R3136" i="4"/>
  <c r="R3135" i="4"/>
  <c r="R3134" i="4"/>
  <c r="R3133" i="4"/>
  <c r="R3132" i="4"/>
  <c r="R3131" i="4"/>
  <c r="R3130" i="4"/>
  <c r="R3129" i="4"/>
  <c r="R3128" i="4"/>
  <c r="R3127" i="4"/>
  <c r="R3126" i="4"/>
  <c r="R3125" i="4"/>
  <c r="R3124" i="4"/>
  <c r="R3123" i="4"/>
  <c r="R3122" i="4"/>
  <c r="R3121" i="4"/>
  <c r="R3120" i="4"/>
  <c r="R3119" i="4"/>
  <c r="R3118" i="4"/>
  <c r="R3117" i="4"/>
  <c r="R3116" i="4"/>
  <c r="R3115" i="4"/>
  <c r="R3114" i="4"/>
  <c r="R3113" i="4"/>
  <c r="R3112" i="4"/>
  <c r="R3111" i="4"/>
  <c r="R3110" i="4"/>
  <c r="R3109" i="4"/>
  <c r="R3108" i="4"/>
  <c r="R3107" i="4"/>
  <c r="R3106" i="4"/>
  <c r="R3105" i="4"/>
  <c r="R3104" i="4"/>
  <c r="R3103" i="4"/>
  <c r="R3102" i="4"/>
  <c r="R3101" i="4"/>
  <c r="R3100" i="4"/>
  <c r="R3099" i="4"/>
  <c r="R3098" i="4"/>
  <c r="R3097" i="4"/>
  <c r="R3096" i="4"/>
  <c r="R3095" i="4"/>
  <c r="R3094" i="4"/>
  <c r="R3093" i="4"/>
  <c r="R3092" i="4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J2354" i="4"/>
  <c r="I2354" i="4"/>
  <c r="J2353" i="4"/>
  <c r="I2353" i="4"/>
  <c r="J2352" i="4"/>
  <c r="I2352" i="4"/>
  <c r="J2351" i="4"/>
  <c r="I2351" i="4"/>
  <c r="J2350" i="4"/>
  <c r="I2350" i="4"/>
  <c r="J2349" i="4"/>
  <c r="I2349" i="4"/>
  <c r="J2348" i="4"/>
  <c r="I2348" i="4"/>
  <c r="J2347" i="4"/>
  <c r="I2347" i="4"/>
  <c r="J2346" i="4"/>
  <c r="I2346" i="4"/>
  <c r="J2345" i="4"/>
  <c r="I2345" i="4"/>
  <c r="J2344" i="4"/>
  <c r="I2344" i="4"/>
  <c r="J2343" i="4"/>
  <c r="I2343" i="4"/>
  <c r="J2342" i="4"/>
  <c r="I2342" i="4"/>
  <c r="J2341" i="4"/>
  <c r="I2341" i="4"/>
  <c r="J2340" i="4"/>
  <c r="I2340" i="4"/>
  <c r="J2339" i="4"/>
  <c r="I2339" i="4"/>
  <c r="J2338" i="4"/>
  <c r="I2338" i="4"/>
  <c r="J2337" i="4"/>
  <c r="I2337" i="4"/>
  <c r="J2336" i="4"/>
  <c r="I2336" i="4"/>
  <c r="J2335" i="4"/>
  <c r="I2335" i="4"/>
  <c r="J2334" i="4"/>
  <c r="I2334" i="4"/>
  <c r="J2333" i="4"/>
  <c r="I2333" i="4"/>
  <c r="J2332" i="4"/>
  <c r="I2332" i="4"/>
  <c r="J2331" i="4"/>
  <c r="I2331" i="4"/>
  <c r="J2330" i="4"/>
  <c r="I2330" i="4"/>
  <c r="J2329" i="4"/>
  <c r="I2329" i="4"/>
  <c r="J2328" i="4"/>
  <c r="I2328" i="4"/>
  <c r="J2327" i="4"/>
  <c r="I2327" i="4"/>
  <c r="J2326" i="4"/>
  <c r="I2326" i="4"/>
  <c r="J2325" i="4"/>
  <c r="I2325" i="4"/>
  <c r="J2324" i="4"/>
  <c r="I2324" i="4"/>
  <c r="J2323" i="4"/>
  <c r="I2323" i="4"/>
  <c r="J2322" i="4"/>
  <c r="I2322" i="4"/>
  <c r="J2321" i="4"/>
  <c r="I2321" i="4"/>
  <c r="J2320" i="4"/>
  <c r="I2320" i="4"/>
  <c r="J2319" i="4"/>
  <c r="I2319" i="4"/>
  <c r="J2318" i="4"/>
  <c r="I2318" i="4"/>
  <c r="J2317" i="4"/>
  <c r="I2317" i="4"/>
  <c r="J2316" i="4"/>
  <c r="I2316" i="4"/>
  <c r="J2315" i="4"/>
  <c r="I2315" i="4"/>
  <c r="J2314" i="4"/>
  <c r="I2314" i="4"/>
  <c r="J2313" i="4"/>
  <c r="I2313" i="4"/>
  <c r="J2312" i="4"/>
  <c r="I2312" i="4"/>
  <c r="J2311" i="4"/>
  <c r="I2311" i="4"/>
  <c r="J2310" i="4"/>
  <c r="I2310" i="4"/>
  <c r="J2309" i="4"/>
  <c r="I2309" i="4"/>
  <c r="J2308" i="4"/>
  <c r="I2308" i="4"/>
  <c r="J2307" i="4"/>
  <c r="I2307" i="4"/>
  <c r="J2306" i="4"/>
  <c r="I2306" i="4"/>
  <c r="J2305" i="4"/>
  <c r="I2305" i="4"/>
  <c r="J2304" i="4"/>
  <c r="I2304" i="4"/>
  <c r="J2303" i="4"/>
  <c r="I2303" i="4"/>
  <c r="J2302" i="4"/>
  <c r="I2302" i="4"/>
  <c r="J2301" i="4"/>
  <c r="I2301" i="4"/>
  <c r="J2300" i="4"/>
  <c r="I2300" i="4"/>
  <c r="J2299" i="4"/>
  <c r="I2299" i="4"/>
  <c r="J2298" i="4"/>
  <c r="I2298" i="4"/>
  <c r="J2297" i="4"/>
  <c r="I2297" i="4"/>
  <c r="J2296" i="4"/>
  <c r="I2296" i="4"/>
  <c r="J2295" i="4"/>
  <c r="I2295" i="4"/>
  <c r="J2294" i="4"/>
  <c r="I2294" i="4"/>
  <c r="J2293" i="4"/>
  <c r="I2293" i="4"/>
  <c r="J2292" i="4"/>
  <c r="I2292" i="4"/>
  <c r="J2291" i="4"/>
  <c r="I2291" i="4"/>
  <c r="J2290" i="4"/>
  <c r="I2290" i="4"/>
  <c r="J2289" i="4"/>
  <c r="I2289" i="4"/>
  <c r="J2288" i="4"/>
  <c r="I2288" i="4"/>
  <c r="J2287" i="4"/>
  <c r="I2287" i="4"/>
  <c r="J2286" i="4"/>
  <c r="I2286" i="4"/>
  <c r="J2285" i="4"/>
  <c r="I2285" i="4"/>
  <c r="J2284" i="4"/>
  <c r="I2284" i="4"/>
  <c r="J2283" i="4"/>
  <c r="I2283" i="4"/>
  <c r="J2282" i="4"/>
  <c r="I2282" i="4"/>
  <c r="J2281" i="4"/>
  <c r="I2281" i="4"/>
  <c r="J2280" i="4"/>
  <c r="I2280" i="4"/>
  <c r="J2279" i="4"/>
  <c r="I2279" i="4"/>
  <c r="J2278" i="4"/>
  <c r="I2278" i="4"/>
  <c r="J2277" i="4"/>
  <c r="I2277" i="4"/>
  <c r="J2276" i="4"/>
  <c r="I2276" i="4"/>
  <c r="J2275" i="4"/>
  <c r="I2275" i="4"/>
  <c r="J2274" i="4"/>
  <c r="I2274" i="4"/>
  <c r="J2273" i="4"/>
  <c r="I2273" i="4"/>
  <c r="J2272" i="4"/>
  <c r="I2272" i="4"/>
  <c r="J2271" i="4"/>
  <c r="I2271" i="4"/>
  <c r="J2270" i="4"/>
  <c r="I2270" i="4"/>
  <c r="J2269" i="4"/>
  <c r="I2269" i="4"/>
  <c r="J2268" i="4"/>
  <c r="I2268" i="4"/>
  <c r="J2267" i="4"/>
  <c r="I2267" i="4"/>
  <c r="J2266" i="4"/>
  <c r="I2266" i="4"/>
  <c r="J2265" i="4"/>
  <c r="I2265" i="4"/>
  <c r="J2264" i="4"/>
  <c r="I2264" i="4"/>
  <c r="J2263" i="4"/>
  <c r="I2263" i="4"/>
  <c r="J2262" i="4"/>
  <c r="I2262" i="4"/>
  <c r="J2261" i="4"/>
  <c r="I2261" i="4"/>
  <c r="J2260" i="4"/>
  <c r="I2260" i="4"/>
  <c r="J2259" i="4"/>
  <c r="I2259" i="4"/>
  <c r="J2258" i="4"/>
  <c r="I2258" i="4"/>
  <c r="J2257" i="4"/>
  <c r="I2257" i="4"/>
  <c r="J2256" i="4"/>
  <c r="I2256" i="4"/>
  <c r="J2255" i="4"/>
  <c r="I2255" i="4"/>
  <c r="J2254" i="4"/>
  <c r="I2254" i="4"/>
  <c r="J2253" i="4"/>
  <c r="I2253" i="4"/>
  <c r="J2252" i="4"/>
  <c r="I2252" i="4"/>
  <c r="J2251" i="4"/>
  <c r="I2251" i="4"/>
  <c r="J2250" i="4"/>
  <c r="I2250" i="4"/>
  <c r="J2249" i="4"/>
  <c r="I2249" i="4"/>
  <c r="J2248" i="4"/>
  <c r="I2248" i="4"/>
  <c r="J2247" i="4"/>
  <c r="I2247" i="4"/>
  <c r="J2246" i="4"/>
  <c r="I2246" i="4"/>
  <c r="J2245" i="4"/>
  <c r="I2245" i="4"/>
  <c r="J2244" i="4"/>
  <c r="I2244" i="4"/>
  <c r="J2243" i="4"/>
  <c r="I2243" i="4"/>
  <c r="J2242" i="4"/>
  <c r="I2242" i="4"/>
  <c r="J2241" i="4"/>
  <c r="I2241" i="4"/>
  <c r="J2240" i="4"/>
  <c r="I2240" i="4"/>
  <c r="J2239" i="4"/>
  <c r="I2239" i="4"/>
  <c r="J2238" i="4"/>
  <c r="I2238" i="4"/>
  <c r="J2237" i="4"/>
  <c r="I2237" i="4"/>
  <c r="J2236" i="4"/>
  <c r="I2236" i="4"/>
  <c r="J2235" i="4"/>
  <c r="I2235" i="4"/>
  <c r="J2234" i="4"/>
  <c r="I2234" i="4"/>
  <c r="J2233" i="4"/>
  <c r="I2233" i="4"/>
  <c r="J2232" i="4"/>
  <c r="I2232" i="4"/>
  <c r="J2231" i="4"/>
  <c r="I2231" i="4"/>
  <c r="J2230" i="4"/>
  <c r="I2230" i="4"/>
  <c r="J2229" i="4"/>
  <c r="I2229" i="4"/>
  <c r="J2228" i="4"/>
  <c r="I2228" i="4"/>
  <c r="J2227" i="4"/>
  <c r="I2227" i="4"/>
  <c r="J2226" i="4"/>
  <c r="I2226" i="4"/>
  <c r="J2225" i="4"/>
  <c r="I2225" i="4"/>
  <c r="J2224" i="4"/>
  <c r="I2224" i="4"/>
  <c r="J2223" i="4"/>
  <c r="I2223" i="4"/>
  <c r="J2222" i="4"/>
  <c r="I2222" i="4"/>
  <c r="J2221" i="4"/>
  <c r="I2221" i="4"/>
  <c r="J2220" i="4"/>
  <c r="I2220" i="4"/>
  <c r="J2219" i="4"/>
  <c r="I2219" i="4"/>
  <c r="J2218" i="4"/>
  <c r="I2218" i="4"/>
  <c r="J2217" i="4"/>
  <c r="I2217" i="4"/>
  <c r="J2216" i="4"/>
  <c r="I2216" i="4"/>
  <c r="J2215" i="4"/>
  <c r="I2215" i="4"/>
  <c r="J2214" i="4"/>
  <c r="I2214" i="4"/>
  <c r="J2213" i="4"/>
  <c r="I2213" i="4"/>
  <c r="J2212" i="4"/>
  <c r="I2212" i="4"/>
  <c r="J2211" i="4"/>
  <c r="I2211" i="4"/>
  <c r="J2210" i="4"/>
  <c r="I2210" i="4"/>
  <c r="J2209" i="4"/>
  <c r="I2209" i="4"/>
  <c r="J2208" i="4"/>
  <c r="I2208" i="4"/>
  <c r="J2207" i="4"/>
  <c r="I2207" i="4"/>
  <c r="J2206" i="4"/>
  <c r="I2206" i="4"/>
  <c r="J2205" i="4"/>
  <c r="I2205" i="4"/>
  <c r="J2204" i="4"/>
  <c r="I2204" i="4"/>
  <c r="J2203" i="4"/>
  <c r="I2203" i="4"/>
  <c r="J2202" i="4"/>
  <c r="I2202" i="4"/>
  <c r="J2201" i="4"/>
  <c r="I2201" i="4"/>
  <c r="J2200" i="4"/>
  <c r="I2200" i="4"/>
  <c r="J2199" i="4"/>
  <c r="I2199" i="4"/>
  <c r="J2198" i="4"/>
  <c r="I2198" i="4"/>
  <c r="J2197" i="4"/>
  <c r="I2197" i="4"/>
  <c r="J2196" i="4"/>
  <c r="I2196" i="4"/>
  <c r="J2195" i="4"/>
  <c r="I2195" i="4"/>
  <c r="J2194" i="4"/>
  <c r="I2194" i="4"/>
  <c r="J2193" i="4"/>
  <c r="I2193" i="4"/>
  <c r="J2192" i="4"/>
  <c r="I2192" i="4"/>
  <c r="J2191" i="4"/>
  <c r="I2191" i="4"/>
  <c r="J2190" i="4"/>
  <c r="I2190" i="4"/>
  <c r="J2189" i="4"/>
  <c r="I2189" i="4"/>
  <c r="J2188" i="4"/>
  <c r="I2188" i="4"/>
  <c r="J2187" i="4"/>
  <c r="I2187" i="4"/>
  <c r="J2186" i="4"/>
  <c r="I2186" i="4"/>
  <c r="J2185" i="4"/>
  <c r="I2185" i="4"/>
  <c r="J2184" i="4"/>
  <c r="I2184" i="4"/>
  <c r="J2183" i="4"/>
  <c r="I2183" i="4"/>
  <c r="J2182" i="4"/>
  <c r="I2182" i="4"/>
  <c r="J2181" i="4"/>
  <c r="I2181" i="4"/>
  <c r="J2180" i="4"/>
  <c r="I2180" i="4"/>
  <c r="J2179" i="4"/>
  <c r="I2179" i="4"/>
  <c r="J2178" i="4"/>
  <c r="I2178" i="4"/>
  <c r="J2177" i="4"/>
  <c r="I2177" i="4"/>
  <c r="J2176" i="4"/>
  <c r="I2176" i="4"/>
  <c r="J2175" i="4"/>
  <c r="I2175" i="4"/>
  <c r="J2174" i="4"/>
  <c r="I2174" i="4"/>
  <c r="J2173" i="4"/>
  <c r="I2173" i="4"/>
  <c r="J2172" i="4"/>
  <c r="I2172" i="4"/>
  <c r="J2171" i="4"/>
  <c r="I2171" i="4"/>
  <c r="J2170" i="4"/>
  <c r="I2170" i="4"/>
  <c r="J2169" i="4"/>
  <c r="I2169" i="4"/>
  <c r="J2168" i="4"/>
  <c r="I2168" i="4"/>
  <c r="J2167" i="4"/>
  <c r="I2167" i="4"/>
  <c r="J2166" i="4"/>
  <c r="I2166" i="4"/>
  <c r="J2165" i="4"/>
  <c r="I2165" i="4"/>
  <c r="J2164" i="4"/>
  <c r="I2164" i="4"/>
  <c r="J2163" i="4"/>
  <c r="I2163" i="4"/>
  <c r="J2162" i="4"/>
  <c r="I2162" i="4"/>
  <c r="J2161" i="4"/>
  <c r="I2161" i="4"/>
  <c r="J2160" i="4"/>
  <c r="I2160" i="4"/>
  <c r="J2159" i="4"/>
  <c r="I2159" i="4"/>
  <c r="J2158" i="4"/>
  <c r="I2158" i="4"/>
  <c r="J2157" i="4"/>
  <c r="I2157" i="4"/>
  <c r="J2156" i="4"/>
  <c r="I2156" i="4"/>
  <c r="J2155" i="4"/>
  <c r="I2155" i="4"/>
  <c r="J2154" i="4"/>
  <c r="I2154" i="4"/>
  <c r="J2153" i="4"/>
  <c r="I2153" i="4"/>
  <c r="J2152" i="4"/>
  <c r="I2152" i="4"/>
  <c r="J2151" i="4"/>
  <c r="I2151" i="4"/>
  <c r="J2150" i="4"/>
  <c r="I2150" i="4"/>
  <c r="J2149" i="4"/>
  <c r="I2149" i="4"/>
  <c r="J2148" i="4"/>
  <c r="I2148" i="4"/>
  <c r="J2147" i="4"/>
  <c r="I2147" i="4"/>
  <c r="J2146" i="4"/>
  <c r="I2146" i="4"/>
  <c r="J2145" i="4"/>
  <c r="I2145" i="4"/>
  <c r="J2144" i="4"/>
  <c r="I2144" i="4"/>
  <c r="J2143" i="4"/>
  <c r="I2143" i="4"/>
  <c r="J2142" i="4"/>
  <c r="I2142" i="4"/>
  <c r="J2141" i="4"/>
  <c r="I2141" i="4"/>
  <c r="J2140" i="4"/>
  <c r="I2140" i="4"/>
  <c r="J2139" i="4"/>
  <c r="I2139" i="4"/>
  <c r="J2138" i="4"/>
  <c r="I2138" i="4"/>
  <c r="J2137" i="4"/>
  <c r="I2137" i="4"/>
  <c r="J2136" i="4"/>
  <c r="I2136" i="4"/>
  <c r="J2135" i="4"/>
  <c r="I2135" i="4"/>
  <c r="J2134" i="4"/>
  <c r="I2134" i="4"/>
  <c r="J2133" i="4"/>
  <c r="I2133" i="4"/>
  <c r="J2132" i="4"/>
  <c r="I2132" i="4"/>
  <c r="J2131" i="4"/>
  <c r="I2131" i="4"/>
  <c r="J2130" i="4"/>
  <c r="I2130" i="4"/>
  <c r="J2129" i="4"/>
  <c r="I2129" i="4"/>
  <c r="J2128" i="4"/>
  <c r="I2128" i="4"/>
  <c r="J2127" i="4"/>
  <c r="I2127" i="4"/>
  <c r="J2126" i="4"/>
  <c r="I2126" i="4"/>
  <c r="J2125" i="4"/>
  <c r="I2125" i="4"/>
  <c r="J2124" i="4"/>
  <c r="I2124" i="4"/>
  <c r="J2123" i="4"/>
  <c r="I2123" i="4"/>
  <c r="J2122" i="4"/>
  <c r="I2122" i="4"/>
  <c r="J2121" i="4"/>
  <c r="I2121" i="4"/>
  <c r="J2120" i="4"/>
  <c r="I2120" i="4"/>
  <c r="J2119" i="4"/>
  <c r="I2119" i="4"/>
  <c r="J2118" i="4"/>
  <c r="I2118" i="4"/>
  <c r="J2117" i="4"/>
  <c r="I2117" i="4"/>
  <c r="J2116" i="4"/>
  <c r="I2116" i="4"/>
  <c r="J2115" i="4"/>
  <c r="I2115" i="4"/>
  <c r="J2114" i="4"/>
  <c r="I2114" i="4"/>
  <c r="J2113" i="4"/>
  <c r="I2113" i="4"/>
  <c r="J2112" i="4"/>
  <c r="I2112" i="4"/>
  <c r="J2111" i="4"/>
  <c r="I2111" i="4"/>
  <c r="J2110" i="4"/>
  <c r="I2110" i="4"/>
  <c r="J2109" i="4"/>
  <c r="I2109" i="4"/>
  <c r="J2108" i="4"/>
  <c r="I2108" i="4"/>
  <c r="J2107" i="4"/>
  <c r="I2107" i="4"/>
  <c r="J2106" i="4"/>
  <c r="I2106" i="4"/>
  <c r="J2105" i="4"/>
  <c r="I2105" i="4"/>
  <c r="J2104" i="4"/>
  <c r="I2104" i="4"/>
  <c r="J2103" i="4"/>
  <c r="I2103" i="4"/>
  <c r="J2102" i="4"/>
  <c r="I2102" i="4"/>
  <c r="J2101" i="4"/>
  <c r="I2101" i="4"/>
  <c r="J2100" i="4"/>
  <c r="I2100" i="4"/>
  <c r="J2099" i="4"/>
  <c r="I2099" i="4"/>
  <c r="J2098" i="4"/>
  <c r="I2098" i="4"/>
  <c r="J2097" i="4"/>
  <c r="I2097" i="4"/>
  <c r="J2096" i="4"/>
  <c r="I2096" i="4"/>
  <c r="J2095" i="4"/>
  <c r="I2095" i="4"/>
  <c r="J2094" i="4"/>
  <c r="I2094" i="4"/>
  <c r="J2093" i="4"/>
  <c r="I2093" i="4"/>
  <c r="J2092" i="4"/>
  <c r="I2092" i="4"/>
  <c r="J2091" i="4"/>
  <c r="I2091" i="4"/>
  <c r="J2090" i="4"/>
  <c r="I2090" i="4"/>
  <c r="J2089" i="4"/>
  <c r="I2089" i="4"/>
  <c r="J2088" i="4"/>
  <c r="I2088" i="4"/>
  <c r="J2087" i="4"/>
  <c r="I2087" i="4"/>
  <c r="J2086" i="4"/>
  <c r="I2086" i="4"/>
  <c r="J2085" i="4"/>
  <c r="I2085" i="4"/>
  <c r="J2084" i="4"/>
  <c r="I2084" i="4"/>
  <c r="J2083" i="4"/>
  <c r="I2083" i="4"/>
  <c r="J2082" i="4"/>
  <c r="I2082" i="4"/>
  <c r="J2081" i="4"/>
  <c r="I2081" i="4"/>
  <c r="J2080" i="4"/>
  <c r="I2080" i="4"/>
  <c r="J2079" i="4"/>
  <c r="I2079" i="4"/>
  <c r="J2078" i="4"/>
  <c r="I2078" i="4"/>
  <c r="J2077" i="4"/>
  <c r="I2077" i="4"/>
  <c r="J2076" i="4"/>
  <c r="I2076" i="4"/>
  <c r="J2075" i="4"/>
  <c r="I2075" i="4"/>
  <c r="J2074" i="4"/>
  <c r="I2074" i="4"/>
  <c r="J2073" i="4"/>
  <c r="I2073" i="4"/>
  <c r="J2072" i="4"/>
  <c r="I2072" i="4"/>
  <c r="J2071" i="4"/>
  <c r="I2071" i="4"/>
  <c r="J2070" i="4"/>
  <c r="I2070" i="4"/>
  <c r="J2069" i="4"/>
  <c r="I2069" i="4"/>
  <c r="J2068" i="4"/>
  <c r="I2068" i="4"/>
  <c r="J2067" i="4"/>
  <c r="I2067" i="4"/>
  <c r="J2066" i="4"/>
  <c r="I2066" i="4"/>
  <c r="J2065" i="4"/>
  <c r="I2065" i="4"/>
  <c r="J2064" i="4"/>
  <c r="I2064" i="4"/>
  <c r="J2063" i="4"/>
  <c r="I2063" i="4"/>
  <c r="J2062" i="4"/>
  <c r="I2062" i="4"/>
  <c r="J2061" i="4"/>
  <c r="I2061" i="4"/>
  <c r="J2060" i="4"/>
  <c r="I2060" i="4"/>
  <c r="J2059" i="4"/>
  <c r="I2059" i="4"/>
  <c r="J2058" i="4"/>
  <c r="I2058" i="4"/>
  <c r="J2057" i="4"/>
  <c r="I2057" i="4"/>
  <c r="J2056" i="4"/>
  <c r="I2056" i="4"/>
  <c r="J2055" i="4"/>
  <c r="I2055" i="4"/>
  <c r="J2054" i="4"/>
  <c r="I2054" i="4"/>
  <c r="J2053" i="4"/>
  <c r="I2053" i="4"/>
  <c r="J2052" i="4"/>
  <c r="I2052" i="4"/>
  <c r="J2051" i="4"/>
  <c r="I2051" i="4"/>
  <c r="J2050" i="4"/>
  <c r="I2050" i="4"/>
  <c r="J2049" i="4"/>
  <c r="I2049" i="4"/>
  <c r="J2048" i="4"/>
  <c r="I2048" i="4"/>
  <c r="J2047" i="4"/>
  <c r="I2047" i="4"/>
  <c r="J2046" i="4"/>
  <c r="I2046" i="4"/>
  <c r="J2045" i="4"/>
  <c r="I2045" i="4"/>
  <c r="J2044" i="4"/>
  <c r="I2044" i="4"/>
  <c r="J2043" i="4"/>
  <c r="I2043" i="4"/>
  <c r="J2042" i="4"/>
  <c r="I2042" i="4"/>
  <c r="J2041" i="4"/>
  <c r="I2041" i="4"/>
  <c r="J2040" i="4"/>
  <c r="I2040" i="4"/>
  <c r="J2039" i="4"/>
  <c r="I2039" i="4"/>
  <c r="J2038" i="4"/>
  <c r="I2038" i="4"/>
  <c r="J2037" i="4"/>
  <c r="I2037" i="4"/>
  <c r="J2036" i="4"/>
  <c r="I2036" i="4"/>
  <c r="J2035" i="4"/>
  <c r="I2035" i="4"/>
  <c r="J2034" i="4"/>
  <c r="I2034" i="4"/>
  <c r="J2033" i="4"/>
  <c r="I2033" i="4"/>
  <c r="J2032" i="4"/>
  <c r="I2032" i="4"/>
  <c r="J2031" i="4"/>
  <c r="I2031" i="4"/>
  <c r="J2030" i="4"/>
  <c r="I2030" i="4"/>
  <c r="J2029" i="4"/>
  <c r="I2029" i="4"/>
  <c r="J2028" i="4"/>
  <c r="I2028" i="4"/>
  <c r="J2027" i="4"/>
  <c r="I2027" i="4"/>
  <c r="J2026" i="4"/>
  <c r="I2026" i="4"/>
  <c r="J2025" i="4"/>
  <c r="I2025" i="4"/>
  <c r="J2024" i="4"/>
  <c r="I2024" i="4"/>
  <c r="J2023" i="4"/>
  <c r="I2023" i="4"/>
  <c r="J2022" i="4"/>
  <c r="I2022" i="4"/>
  <c r="J2021" i="4"/>
  <c r="I2021" i="4"/>
  <c r="J2020" i="4"/>
  <c r="I2020" i="4"/>
  <c r="J2019" i="4"/>
  <c r="I2019" i="4"/>
  <c r="J2018" i="4"/>
  <c r="I2018" i="4"/>
  <c r="J2017" i="4"/>
  <c r="I2017" i="4"/>
  <c r="J2016" i="4"/>
  <c r="I2016" i="4"/>
  <c r="J2015" i="4"/>
  <c r="I2015" i="4"/>
  <c r="J2014" i="4"/>
  <c r="I2014" i="4"/>
  <c r="J2013" i="4"/>
  <c r="I2013" i="4"/>
  <c r="J2012" i="4"/>
  <c r="I2012" i="4"/>
  <c r="J2011" i="4"/>
  <c r="I2011" i="4"/>
  <c r="J2010" i="4"/>
  <c r="I2010" i="4"/>
  <c r="J2009" i="4"/>
  <c r="I2009" i="4"/>
  <c r="J2008" i="4"/>
  <c r="I2008" i="4"/>
  <c r="J2007" i="4"/>
  <c r="I2007" i="4"/>
  <c r="J2006" i="4"/>
  <c r="I2006" i="4"/>
  <c r="J2005" i="4"/>
  <c r="I2005" i="4"/>
  <c r="J2004" i="4"/>
  <c r="I2004" i="4"/>
  <c r="J2003" i="4"/>
  <c r="I2003" i="4"/>
  <c r="J2002" i="4"/>
  <c r="I2002" i="4"/>
  <c r="J2001" i="4"/>
  <c r="I2001" i="4"/>
  <c r="J2000" i="4"/>
  <c r="I2000" i="4"/>
  <c r="J1999" i="4"/>
  <c r="I1999" i="4"/>
  <c r="J1998" i="4"/>
  <c r="I1998" i="4"/>
  <c r="J1997" i="4"/>
  <c r="I1997" i="4"/>
  <c r="J1996" i="4"/>
  <c r="I1996" i="4"/>
  <c r="J1995" i="4"/>
  <c r="I1995" i="4"/>
  <c r="J1994" i="4"/>
  <c r="I1994" i="4"/>
  <c r="J1993" i="4"/>
  <c r="I1993" i="4"/>
  <c r="J1992" i="4"/>
  <c r="I1992" i="4"/>
  <c r="J1991" i="4"/>
  <c r="I1991" i="4"/>
  <c r="J1990" i="4"/>
  <c r="I1990" i="4"/>
  <c r="J1989" i="4"/>
  <c r="I1989" i="4"/>
  <c r="J1988" i="4"/>
  <c r="I1988" i="4"/>
  <c r="J1987" i="4"/>
  <c r="I1987" i="4"/>
  <c r="J1986" i="4"/>
  <c r="I1986" i="4"/>
  <c r="J1985" i="4"/>
  <c r="I1985" i="4"/>
  <c r="J1984" i="4"/>
  <c r="I1984" i="4"/>
  <c r="J1983" i="4"/>
  <c r="I1983" i="4"/>
  <c r="J1982" i="4"/>
  <c r="I1982" i="4"/>
  <c r="J1981" i="4"/>
  <c r="I1981" i="4"/>
  <c r="J1980" i="4"/>
  <c r="I1980" i="4"/>
  <c r="J1979" i="4"/>
  <c r="I1979" i="4"/>
  <c r="J1978" i="4"/>
  <c r="I1978" i="4"/>
  <c r="J1977" i="4"/>
  <c r="I1977" i="4"/>
  <c r="J1976" i="4"/>
  <c r="I1976" i="4"/>
  <c r="J1975" i="4"/>
  <c r="I1975" i="4"/>
  <c r="J1974" i="4"/>
  <c r="I1974" i="4"/>
  <c r="J1973" i="4"/>
  <c r="I1973" i="4"/>
  <c r="J1972" i="4"/>
  <c r="I1972" i="4"/>
  <c r="J1971" i="4"/>
  <c r="I1971" i="4"/>
  <c r="J1970" i="4"/>
  <c r="I1970" i="4"/>
  <c r="J1969" i="4"/>
  <c r="I1969" i="4"/>
  <c r="J1968" i="4"/>
  <c r="I1968" i="4"/>
  <c r="J1967" i="4"/>
  <c r="I1967" i="4"/>
  <c r="J1966" i="4"/>
  <c r="I1966" i="4"/>
  <c r="J1965" i="4"/>
  <c r="I1965" i="4"/>
  <c r="J1964" i="4"/>
  <c r="I1964" i="4"/>
  <c r="J1963" i="4"/>
  <c r="I1963" i="4"/>
  <c r="J1962" i="4"/>
  <c r="I1962" i="4"/>
  <c r="J1961" i="4"/>
  <c r="I1961" i="4"/>
  <c r="J1960" i="4"/>
  <c r="I1960" i="4"/>
  <c r="J1959" i="4"/>
  <c r="I1959" i="4"/>
  <c r="J1958" i="4"/>
  <c r="I1958" i="4"/>
  <c r="J1957" i="4"/>
  <c r="I1957" i="4"/>
  <c r="J1956" i="4"/>
  <c r="I1956" i="4"/>
  <c r="J1955" i="4"/>
  <c r="I1955" i="4"/>
  <c r="J1954" i="4"/>
  <c r="I1954" i="4"/>
  <c r="J1953" i="4"/>
  <c r="I1953" i="4"/>
  <c r="J1952" i="4"/>
  <c r="I1952" i="4"/>
  <c r="J1951" i="4"/>
  <c r="I1951" i="4"/>
  <c r="J1950" i="4"/>
  <c r="I1950" i="4"/>
  <c r="J1949" i="4"/>
  <c r="I1949" i="4"/>
  <c r="J1948" i="4"/>
  <c r="I1948" i="4"/>
  <c r="J1947" i="4"/>
  <c r="I1947" i="4"/>
  <c r="J1946" i="4"/>
  <c r="I1946" i="4"/>
  <c r="J1945" i="4"/>
  <c r="I1945" i="4"/>
  <c r="J1944" i="4"/>
  <c r="I1944" i="4"/>
  <c r="J1943" i="4"/>
  <c r="I1943" i="4"/>
  <c r="J1942" i="4"/>
  <c r="I1942" i="4"/>
  <c r="J1941" i="4"/>
  <c r="I1941" i="4"/>
  <c r="J1940" i="4"/>
  <c r="I1940" i="4"/>
  <c r="J1939" i="4"/>
  <c r="I1939" i="4"/>
  <c r="J1938" i="4"/>
  <c r="I1938" i="4"/>
  <c r="J1937" i="4"/>
  <c r="I1937" i="4"/>
  <c r="J1936" i="4"/>
  <c r="I1936" i="4"/>
  <c r="J1935" i="4"/>
  <c r="I1935" i="4"/>
  <c r="J1934" i="4"/>
  <c r="I1934" i="4"/>
  <c r="J1933" i="4"/>
  <c r="I1933" i="4"/>
  <c r="J1932" i="4"/>
  <c r="I1932" i="4"/>
  <c r="J1931" i="4"/>
  <c r="I1931" i="4"/>
  <c r="J1930" i="4"/>
  <c r="I1930" i="4"/>
  <c r="J1929" i="4"/>
  <c r="I1929" i="4"/>
  <c r="J1928" i="4"/>
  <c r="I1928" i="4"/>
  <c r="J1927" i="4"/>
  <c r="I1927" i="4"/>
  <c r="J1926" i="4"/>
  <c r="I1926" i="4"/>
  <c r="J1925" i="4"/>
  <c r="I1925" i="4"/>
  <c r="J1924" i="4"/>
  <c r="I1924" i="4"/>
  <c r="J1923" i="4"/>
  <c r="I1923" i="4"/>
  <c r="J1922" i="4"/>
  <c r="I1922" i="4"/>
  <c r="J1921" i="4"/>
  <c r="I1921" i="4"/>
  <c r="J1920" i="4"/>
  <c r="I1920" i="4"/>
  <c r="J1919" i="4"/>
  <c r="I1919" i="4"/>
  <c r="J1918" i="4"/>
  <c r="I1918" i="4"/>
  <c r="J1917" i="4"/>
  <c r="I1917" i="4"/>
  <c r="J1916" i="4"/>
  <c r="I1916" i="4"/>
  <c r="J1915" i="4"/>
  <c r="I1915" i="4"/>
  <c r="J1914" i="4"/>
  <c r="I1914" i="4"/>
  <c r="J1913" i="4"/>
  <c r="I1913" i="4"/>
  <c r="J1912" i="4"/>
  <c r="I1912" i="4"/>
  <c r="J1911" i="4"/>
  <c r="I1911" i="4"/>
  <c r="J1910" i="4"/>
  <c r="I1910" i="4"/>
  <c r="J1909" i="4"/>
  <c r="I1909" i="4"/>
  <c r="J1908" i="4"/>
  <c r="I1908" i="4"/>
  <c r="J1907" i="4"/>
  <c r="I1907" i="4"/>
  <c r="J1906" i="4"/>
  <c r="I1906" i="4"/>
  <c r="J1905" i="4"/>
  <c r="I1905" i="4"/>
  <c r="J1904" i="4"/>
  <c r="I1904" i="4"/>
  <c r="J1903" i="4"/>
  <c r="I1903" i="4"/>
  <c r="J1902" i="4"/>
  <c r="I1902" i="4"/>
  <c r="J1901" i="4"/>
  <c r="I1901" i="4"/>
  <c r="J1900" i="4"/>
  <c r="I1900" i="4"/>
  <c r="J1899" i="4"/>
  <c r="I1899" i="4"/>
  <c r="J1898" i="4"/>
  <c r="I1898" i="4"/>
  <c r="J1897" i="4"/>
  <c r="I1897" i="4"/>
  <c r="J1896" i="4"/>
  <c r="I1896" i="4"/>
  <c r="J1895" i="4"/>
  <c r="I1895" i="4"/>
  <c r="J1894" i="4"/>
  <c r="I1894" i="4"/>
  <c r="J1893" i="4"/>
  <c r="I1893" i="4"/>
  <c r="J1892" i="4"/>
  <c r="I1892" i="4"/>
  <c r="J1891" i="4"/>
  <c r="I1891" i="4"/>
  <c r="J1890" i="4"/>
  <c r="I1890" i="4"/>
  <c r="J1889" i="4"/>
  <c r="I1889" i="4"/>
  <c r="J1888" i="4"/>
  <c r="I1888" i="4"/>
  <c r="J1887" i="4"/>
  <c r="I1887" i="4"/>
  <c r="J1886" i="4"/>
  <c r="I1886" i="4"/>
  <c r="J1885" i="4"/>
  <c r="I1885" i="4"/>
  <c r="J1884" i="4"/>
  <c r="I1884" i="4"/>
  <c r="J1883" i="4"/>
  <c r="I1883" i="4"/>
  <c r="J1882" i="4"/>
  <c r="I1882" i="4"/>
  <c r="J1881" i="4"/>
  <c r="I1881" i="4"/>
  <c r="J1880" i="4"/>
  <c r="I1880" i="4"/>
  <c r="J1879" i="4"/>
  <c r="I1879" i="4"/>
  <c r="J1878" i="4"/>
  <c r="I1878" i="4"/>
  <c r="J1877" i="4"/>
  <c r="I1877" i="4"/>
  <c r="J1876" i="4"/>
  <c r="I1876" i="4"/>
  <c r="J1875" i="4"/>
  <c r="I1875" i="4"/>
  <c r="J1874" i="4"/>
  <c r="I1874" i="4"/>
  <c r="J1873" i="4"/>
  <c r="I1873" i="4"/>
  <c r="J1872" i="4"/>
  <c r="I1872" i="4"/>
  <c r="J1871" i="4"/>
  <c r="I1871" i="4"/>
  <c r="J1870" i="4"/>
  <c r="I1870" i="4"/>
  <c r="J1869" i="4"/>
  <c r="I1869" i="4"/>
  <c r="J1868" i="4"/>
  <c r="I1868" i="4"/>
  <c r="J1867" i="4"/>
  <c r="I1867" i="4"/>
  <c r="J1866" i="4"/>
  <c r="I1866" i="4"/>
  <c r="J1865" i="4"/>
  <c r="I1865" i="4"/>
  <c r="J1864" i="4"/>
  <c r="I1864" i="4"/>
  <c r="J1863" i="4"/>
  <c r="I1863" i="4"/>
  <c r="J1862" i="4"/>
  <c r="I1862" i="4"/>
  <c r="J1861" i="4"/>
  <c r="I1861" i="4"/>
  <c r="J1860" i="4"/>
  <c r="I1860" i="4"/>
  <c r="J1859" i="4"/>
  <c r="I1859" i="4"/>
  <c r="J1858" i="4"/>
  <c r="I1858" i="4"/>
  <c r="J1857" i="4"/>
  <c r="I1857" i="4"/>
  <c r="J1856" i="4"/>
  <c r="I1856" i="4"/>
  <c r="J1855" i="4"/>
  <c r="I1855" i="4"/>
  <c r="J1854" i="4"/>
  <c r="I1854" i="4"/>
  <c r="J1853" i="4"/>
  <c r="I1853" i="4"/>
  <c r="J1852" i="4"/>
  <c r="I1852" i="4"/>
  <c r="J1851" i="4"/>
  <c r="I1851" i="4"/>
  <c r="J1850" i="4"/>
  <c r="I1850" i="4"/>
  <c r="J1849" i="4"/>
  <c r="I1849" i="4"/>
  <c r="J1848" i="4"/>
  <c r="I1848" i="4"/>
  <c r="J1847" i="4"/>
  <c r="I1847" i="4"/>
  <c r="J1846" i="4"/>
  <c r="I1846" i="4"/>
  <c r="J1845" i="4"/>
  <c r="I1845" i="4"/>
  <c r="J1844" i="4"/>
  <c r="I1844" i="4"/>
  <c r="J1843" i="4"/>
  <c r="I1843" i="4"/>
  <c r="J1842" i="4"/>
  <c r="I1842" i="4"/>
  <c r="J1841" i="4"/>
  <c r="I1841" i="4"/>
  <c r="J1840" i="4"/>
  <c r="I1840" i="4"/>
  <c r="J1839" i="4"/>
  <c r="I1839" i="4"/>
  <c r="J1838" i="4"/>
  <c r="I1838" i="4"/>
  <c r="J1837" i="4"/>
  <c r="I1837" i="4"/>
  <c r="J1836" i="4"/>
  <c r="I1836" i="4"/>
  <c r="J1835" i="4"/>
  <c r="I1835" i="4"/>
  <c r="J1834" i="4"/>
  <c r="I1834" i="4"/>
  <c r="J1833" i="4"/>
  <c r="I1833" i="4"/>
  <c r="J1832" i="4"/>
  <c r="I1832" i="4"/>
  <c r="J1831" i="4"/>
  <c r="I1831" i="4"/>
  <c r="J1830" i="4"/>
  <c r="I1830" i="4"/>
  <c r="J1829" i="4"/>
  <c r="I1829" i="4"/>
  <c r="J1828" i="4"/>
  <c r="I1828" i="4"/>
  <c r="J1827" i="4"/>
  <c r="I1827" i="4"/>
  <c r="J1826" i="4"/>
  <c r="I1826" i="4"/>
  <c r="J1825" i="4"/>
  <c r="I1825" i="4"/>
  <c r="J1824" i="4"/>
  <c r="I1824" i="4"/>
  <c r="J1823" i="4"/>
  <c r="I1823" i="4"/>
  <c r="J1822" i="4"/>
  <c r="I1822" i="4"/>
  <c r="J1821" i="4"/>
  <c r="I1821" i="4"/>
  <c r="J1820" i="4"/>
  <c r="I1820" i="4"/>
  <c r="J1819" i="4"/>
  <c r="I1819" i="4"/>
  <c r="J1818" i="4"/>
  <c r="I1818" i="4"/>
  <c r="J1817" i="4"/>
  <c r="I1817" i="4"/>
  <c r="J1816" i="4"/>
  <c r="I1816" i="4"/>
  <c r="J1815" i="4"/>
  <c r="I1815" i="4"/>
  <c r="J1814" i="4"/>
  <c r="I1814" i="4"/>
  <c r="J1813" i="4"/>
  <c r="I1813" i="4"/>
  <c r="J1812" i="4"/>
  <c r="I1812" i="4"/>
  <c r="J1811" i="4"/>
  <c r="I1811" i="4"/>
  <c r="J1810" i="4"/>
  <c r="I1810" i="4"/>
  <c r="J1809" i="4"/>
  <c r="I1809" i="4"/>
  <c r="J1808" i="4"/>
  <c r="I1808" i="4"/>
  <c r="J1807" i="4"/>
  <c r="I1807" i="4"/>
  <c r="J1806" i="4"/>
  <c r="I1806" i="4"/>
  <c r="J1805" i="4"/>
  <c r="I1805" i="4"/>
  <c r="J1804" i="4"/>
  <c r="I1804" i="4"/>
  <c r="J1803" i="4"/>
  <c r="I1803" i="4"/>
  <c r="J1802" i="4"/>
  <c r="I1802" i="4"/>
  <c r="J1801" i="4"/>
  <c r="I1801" i="4"/>
  <c r="J1800" i="4"/>
  <c r="I1800" i="4"/>
  <c r="J1799" i="4"/>
  <c r="I1799" i="4"/>
  <c r="J1798" i="4"/>
  <c r="I1798" i="4"/>
  <c r="J1797" i="4"/>
  <c r="I1797" i="4"/>
  <c r="J1796" i="4"/>
  <c r="I1796" i="4"/>
  <c r="J1795" i="4"/>
  <c r="I1795" i="4"/>
  <c r="J1794" i="4"/>
  <c r="I1794" i="4"/>
  <c r="J1793" i="4"/>
  <c r="I1793" i="4"/>
  <c r="J1792" i="4"/>
  <c r="I1792" i="4"/>
  <c r="J1791" i="4"/>
  <c r="I1791" i="4"/>
  <c r="J1790" i="4"/>
  <c r="I1790" i="4"/>
  <c r="J1789" i="4"/>
  <c r="I1789" i="4"/>
  <c r="J1788" i="4"/>
  <c r="I1788" i="4"/>
  <c r="J1787" i="4"/>
  <c r="I1787" i="4"/>
  <c r="J1786" i="4"/>
  <c r="I1786" i="4"/>
  <c r="J1785" i="4"/>
  <c r="I1785" i="4"/>
  <c r="J1784" i="4"/>
  <c r="I1784" i="4"/>
  <c r="J1783" i="4"/>
  <c r="I1783" i="4"/>
  <c r="J1782" i="4"/>
  <c r="I1782" i="4"/>
  <c r="J1781" i="4"/>
  <c r="I1781" i="4"/>
  <c r="J1780" i="4"/>
  <c r="I1780" i="4"/>
  <c r="J1779" i="4"/>
  <c r="I1779" i="4"/>
  <c r="J1778" i="4"/>
  <c r="I1778" i="4"/>
  <c r="J1777" i="4"/>
  <c r="I1777" i="4"/>
  <c r="J1776" i="4"/>
  <c r="I1776" i="4"/>
  <c r="J1775" i="4"/>
  <c r="I1775" i="4"/>
  <c r="J1774" i="4"/>
  <c r="I1774" i="4"/>
  <c r="J1773" i="4"/>
  <c r="I1773" i="4"/>
  <c r="J1772" i="4"/>
  <c r="I1772" i="4"/>
  <c r="J1771" i="4"/>
  <c r="I1771" i="4"/>
  <c r="J1770" i="4"/>
  <c r="I1770" i="4"/>
  <c r="J1769" i="4"/>
  <c r="I1769" i="4"/>
  <c r="J1768" i="4"/>
  <c r="I1768" i="4"/>
  <c r="J1767" i="4"/>
  <c r="I1767" i="4"/>
  <c r="J1766" i="4"/>
  <c r="I1766" i="4"/>
  <c r="J1765" i="4"/>
  <c r="I1765" i="4"/>
  <c r="J1764" i="4"/>
  <c r="I1764" i="4"/>
  <c r="J1763" i="4"/>
  <c r="I1763" i="4"/>
  <c r="J1762" i="4"/>
  <c r="I1762" i="4"/>
  <c r="J1761" i="4"/>
  <c r="I1761" i="4"/>
  <c r="J1760" i="4"/>
  <c r="I1760" i="4"/>
  <c r="J1759" i="4"/>
  <c r="I1759" i="4"/>
  <c r="J1758" i="4"/>
  <c r="I1758" i="4"/>
  <c r="J1757" i="4"/>
  <c r="I1757" i="4"/>
  <c r="J1756" i="4"/>
  <c r="I1756" i="4"/>
  <c r="J1755" i="4"/>
  <c r="I1755" i="4"/>
  <c r="J1754" i="4"/>
  <c r="I1754" i="4"/>
  <c r="J1753" i="4"/>
  <c r="I1753" i="4"/>
  <c r="J1752" i="4"/>
  <c r="I1752" i="4"/>
  <c r="J1751" i="4"/>
  <c r="I1751" i="4"/>
  <c r="J1750" i="4"/>
  <c r="I1750" i="4"/>
  <c r="J1749" i="4"/>
  <c r="I1749" i="4"/>
  <c r="J1748" i="4"/>
  <c r="I1748" i="4"/>
  <c r="J1747" i="4"/>
  <c r="I1747" i="4"/>
  <c r="J1746" i="4"/>
  <c r="I1746" i="4"/>
  <c r="J1745" i="4"/>
  <c r="I1745" i="4"/>
  <c r="J1744" i="4"/>
  <c r="I1744" i="4"/>
  <c r="J1743" i="4"/>
  <c r="I1743" i="4"/>
  <c r="J1742" i="4"/>
  <c r="I1742" i="4"/>
  <c r="J1741" i="4"/>
  <c r="I1741" i="4"/>
  <c r="J1740" i="4"/>
  <c r="I1740" i="4"/>
  <c r="J1739" i="4"/>
  <c r="I1739" i="4"/>
  <c r="J1738" i="4"/>
  <c r="I1738" i="4"/>
  <c r="J1737" i="4"/>
  <c r="I1737" i="4"/>
  <c r="J1736" i="4"/>
  <c r="I1736" i="4"/>
  <c r="J1735" i="4"/>
  <c r="I1735" i="4"/>
  <c r="J1734" i="4"/>
  <c r="I1734" i="4"/>
  <c r="J1733" i="4"/>
  <c r="I1733" i="4"/>
  <c r="J1732" i="4"/>
  <c r="I1732" i="4"/>
  <c r="J1731" i="4"/>
  <c r="I1731" i="4"/>
  <c r="J1730" i="4"/>
  <c r="I1730" i="4"/>
  <c r="J1729" i="4"/>
  <c r="I1729" i="4"/>
  <c r="J1728" i="4"/>
  <c r="I1728" i="4"/>
  <c r="J1727" i="4"/>
  <c r="I1727" i="4"/>
  <c r="J1726" i="4"/>
  <c r="I1726" i="4"/>
  <c r="J1725" i="4"/>
  <c r="I1725" i="4"/>
  <c r="J1724" i="4"/>
  <c r="I1724" i="4"/>
  <c r="J1723" i="4"/>
  <c r="I1723" i="4"/>
  <c r="J1722" i="4"/>
  <c r="I1722" i="4"/>
  <c r="J1721" i="4"/>
  <c r="I1721" i="4"/>
  <c r="J1720" i="4"/>
  <c r="I1720" i="4"/>
  <c r="J1719" i="4"/>
  <c r="I1719" i="4"/>
  <c r="J1718" i="4"/>
  <c r="I1718" i="4"/>
  <c r="J1717" i="4"/>
  <c r="I1717" i="4"/>
  <c r="J1716" i="4"/>
  <c r="I1716" i="4"/>
  <c r="J1715" i="4"/>
  <c r="I1715" i="4"/>
  <c r="J1714" i="4"/>
  <c r="I1714" i="4"/>
  <c r="J1713" i="4"/>
  <c r="I1713" i="4"/>
  <c r="J1712" i="4"/>
  <c r="I1712" i="4"/>
  <c r="J1711" i="4"/>
  <c r="I1711" i="4"/>
  <c r="J1710" i="4"/>
  <c r="I1710" i="4"/>
  <c r="J1709" i="4"/>
  <c r="I1709" i="4"/>
  <c r="J1708" i="4"/>
  <c r="I1708" i="4"/>
  <c r="J1707" i="4"/>
  <c r="I1707" i="4"/>
  <c r="J1706" i="4"/>
  <c r="I1706" i="4"/>
  <c r="J1705" i="4"/>
  <c r="I1705" i="4"/>
  <c r="J1704" i="4"/>
  <c r="I1704" i="4"/>
  <c r="J1703" i="4"/>
  <c r="I1703" i="4"/>
  <c r="J1702" i="4"/>
  <c r="I1702" i="4"/>
  <c r="J1701" i="4"/>
  <c r="I1701" i="4"/>
  <c r="J1700" i="4"/>
  <c r="I1700" i="4"/>
  <c r="J1699" i="4"/>
  <c r="I1699" i="4"/>
  <c r="J1698" i="4"/>
  <c r="I1698" i="4"/>
  <c r="J1697" i="4"/>
  <c r="I1697" i="4"/>
  <c r="J1696" i="4"/>
  <c r="I1696" i="4"/>
  <c r="J1695" i="4"/>
  <c r="I1695" i="4"/>
  <c r="J1694" i="4"/>
  <c r="I1694" i="4"/>
  <c r="J1693" i="4"/>
  <c r="I1693" i="4"/>
  <c r="J1692" i="4"/>
  <c r="I1692" i="4"/>
  <c r="J1691" i="4"/>
  <c r="I1691" i="4"/>
  <c r="J1690" i="4"/>
  <c r="I1690" i="4"/>
  <c r="J1689" i="4"/>
  <c r="I1689" i="4"/>
  <c r="J1688" i="4"/>
  <c r="I1688" i="4"/>
  <c r="J1687" i="4"/>
  <c r="I1687" i="4"/>
  <c r="J1686" i="4"/>
  <c r="I1686" i="4"/>
  <c r="J1685" i="4"/>
  <c r="I1685" i="4"/>
  <c r="J1684" i="4"/>
  <c r="I1684" i="4"/>
  <c r="J1683" i="4"/>
  <c r="I1683" i="4"/>
  <c r="J1682" i="4"/>
  <c r="I1682" i="4"/>
  <c r="J1681" i="4"/>
  <c r="I1681" i="4"/>
  <c r="J1680" i="4"/>
  <c r="I1680" i="4"/>
  <c r="J1679" i="4"/>
  <c r="I1679" i="4"/>
  <c r="J1678" i="4"/>
  <c r="I1678" i="4"/>
  <c r="J1677" i="4"/>
  <c r="I1677" i="4"/>
  <c r="J1676" i="4"/>
  <c r="I1676" i="4"/>
  <c r="J1675" i="4"/>
  <c r="I1675" i="4"/>
  <c r="J1674" i="4"/>
  <c r="I1674" i="4"/>
  <c r="J1673" i="4"/>
  <c r="I1673" i="4"/>
  <c r="J1672" i="4"/>
  <c r="I1672" i="4"/>
  <c r="J1671" i="4"/>
  <c r="I1671" i="4"/>
  <c r="J1670" i="4"/>
  <c r="I1670" i="4"/>
  <c r="J1669" i="4"/>
  <c r="I1669" i="4"/>
  <c r="J1668" i="4"/>
  <c r="I1668" i="4"/>
  <c r="J1667" i="4"/>
  <c r="I1667" i="4"/>
  <c r="J1666" i="4"/>
  <c r="I1666" i="4"/>
  <c r="J1665" i="4"/>
  <c r="I1665" i="4"/>
  <c r="J1664" i="4"/>
  <c r="I1664" i="4"/>
  <c r="J1663" i="4"/>
  <c r="I1663" i="4"/>
  <c r="J1662" i="4"/>
  <c r="I1662" i="4"/>
  <c r="J1661" i="4"/>
  <c r="I1661" i="4"/>
  <c r="J1660" i="4"/>
  <c r="I1660" i="4"/>
  <c r="J1659" i="4"/>
  <c r="I1659" i="4"/>
  <c r="J1658" i="4"/>
  <c r="I1658" i="4"/>
  <c r="J1657" i="4"/>
  <c r="I1657" i="4"/>
  <c r="J1656" i="4"/>
  <c r="I1656" i="4"/>
  <c r="J1655" i="4"/>
  <c r="I1655" i="4"/>
  <c r="J1654" i="4"/>
  <c r="I1654" i="4"/>
  <c r="J1653" i="4"/>
  <c r="I1653" i="4"/>
  <c r="J1652" i="4"/>
  <c r="I1652" i="4"/>
  <c r="J1651" i="4"/>
  <c r="I1651" i="4"/>
  <c r="J1650" i="4"/>
  <c r="I1650" i="4"/>
  <c r="J1649" i="4"/>
  <c r="I1649" i="4"/>
  <c r="J1648" i="4"/>
  <c r="I1648" i="4"/>
  <c r="J1647" i="4"/>
  <c r="I1647" i="4"/>
  <c r="J1646" i="4"/>
  <c r="I1646" i="4"/>
  <c r="J1645" i="4"/>
  <c r="I1645" i="4"/>
  <c r="J1644" i="4"/>
  <c r="I1644" i="4"/>
  <c r="J1643" i="4"/>
  <c r="I1643" i="4"/>
  <c r="J1642" i="4"/>
  <c r="I1642" i="4"/>
  <c r="J1641" i="4"/>
  <c r="I1641" i="4"/>
  <c r="J1640" i="4"/>
  <c r="I1640" i="4"/>
  <c r="J1639" i="4"/>
  <c r="I1639" i="4"/>
  <c r="J1638" i="4"/>
  <c r="I1638" i="4"/>
  <c r="J1637" i="4"/>
  <c r="I1637" i="4"/>
  <c r="J1636" i="4"/>
  <c r="I1636" i="4"/>
  <c r="J1635" i="4"/>
  <c r="I1635" i="4"/>
  <c r="J1634" i="4"/>
  <c r="I1634" i="4"/>
  <c r="J1633" i="4"/>
  <c r="I1633" i="4"/>
  <c r="J1632" i="4"/>
  <c r="I1632" i="4"/>
  <c r="J1631" i="4"/>
  <c r="I1631" i="4"/>
  <c r="J1630" i="4"/>
  <c r="I1630" i="4"/>
  <c r="J1629" i="4"/>
  <c r="I1629" i="4"/>
  <c r="J1628" i="4"/>
  <c r="I1628" i="4"/>
  <c r="J1627" i="4"/>
  <c r="I1627" i="4"/>
  <c r="J1626" i="4"/>
  <c r="I1626" i="4"/>
  <c r="J1625" i="4"/>
  <c r="I1625" i="4"/>
  <c r="J1624" i="4"/>
  <c r="I1624" i="4"/>
  <c r="J1623" i="4"/>
  <c r="I1623" i="4"/>
  <c r="J1622" i="4"/>
  <c r="I1622" i="4"/>
  <c r="J1621" i="4"/>
  <c r="I1621" i="4"/>
  <c r="J1620" i="4"/>
  <c r="I1620" i="4"/>
  <c r="J1619" i="4"/>
  <c r="I1619" i="4"/>
  <c r="J1618" i="4"/>
  <c r="I1618" i="4"/>
  <c r="J1617" i="4"/>
  <c r="I1617" i="4"/>
  <c r="J1616" i="4"/>
  <c r="I1616" i="4"/>
  <c r="J1615" i="4"/>
  <c r="I1615" i="4"/>
  <c r="J1614" i="4"/>
  <c r="I1614" i="4"/>
  <c r="J1613" i="4"/>
  <c r="I1613" i="4"/>
  <c r="J1612" i="4"/>
  <c r="I1612" i="4"/>
  <c r="J1611" i="4"/>
  <c r="I1611" i="4"/>
  <c r="J1610" i="4"/>
  <c r="I1610" i="4"/>
  <c r="J1609" i="4"/>
  <c r="I1609" i="4"/>
  <c r="J1608" i="4"/>
  <c r="I1608" i="4"/>
  <c r="J1607" i="4"/>
  <c r="I1607" i="4"/>
  <c r="J1606" i="4"/>
  <c r="I1606" i="4"/>
  <c r="J1605" i="4"/>
  <c r="I1605" i="4"/>
  <c r="J1604" i="4"/>
  <c r="I1604" i="4"/>
  <c r="J1603" i="4"/>
  <c r="I1603" i="4"/>
  <c r="J1602" i="4"/>
  <c r="I1602" i="4"/>
  <c r="J1601" i="4"/>
  <c r="I1601" i="4"/>
  <c r="J1600" i="4"/>
  <c r="I1600" i="4"/>
  <c r="J1599" i="4"/>
  <c r="I1599" i="4"/>
  <c r="J1598" i="4"/>
  <c r="I1598" i="4"/>
  <c r="J1597" i="4"/>
  <c r="I1597" i="4"/>
  <c r="J1596" i="4"/>
  <c r="I1596" i="4"/>
  <c r="J1595" i="4"/>
  <c r="I1595" i="4"/>
  <c r="J1594" i="4"/>
  <c r="I1594" i="4"/>
  <c r="J1593" i="4"/>
  <c r="I1593" i="4"/>
  <c r="J1592" i="4"/>
  <c r="I1592" i="4"/>
  <c r="J1591" i="4"/>
  <c r="I1591" i="4"/>
  <c r="J1590" i="4"/>
  <c r="I1590" i="4"/>
  <c r="J1589" i="4"/>
  <c r="I1589" i="4"/>
  <c r="J1588" i="4"/>
  <c r="I1588" i="4"/>
  <c r="J1587" i="4"/>
  <c r="I1587" i="4"/>
  <c r="J1586" i="4"/>
  <c r="I1586" i="4"/>
  <c r="J1585" i="4"/>
  <c r="I1585" i="4"/>
  <c r="J1584" i="4"/>
  <c r="I1584" i="4"/>
  <c r="J1583" i="4"/>
  <c r="I1583" i="4"/>
  <c r="J1582" i="4"/>
  <c r="I1582" i="4"/>
  <c r="J1581" i="4"/>
  <c r="I1581" i="4"/>
  <c r="J1580" i="4"/>
  <c r="I1580" i="4"/>
  <c r="J1579" i="4"/>
  <c r="I1579" i="4"/>
  <c r="J1578" i="4"/>
  <c r="I1578" i="4"/>
  <c r="J1577" i="4"/>
  <c r="I1577" i="4"/>
  <c r="J1576" i="4"/>
  <c r="I1576" i="4"/>
  <c r="J1575" i="4"/>
  <c r="I1575" i="4"/>
  <c r="J1574" i="4"/>
  <c r="I1574" i="4"/>
  <c r="J1573" i="4"/>
  <c r="I1573" i="4"/>
  <c r="J1572" i="4"/>
  <c r="I1572" i="4"/>
  <c r="J1571" i="4"/>
  <c r="I1571" i="4"/>
  <c r="J1570" i="4"/>
  <c r="I1570" i="4"/>
  <c r="J1569" i="4"/>
  <c r="I1569" i="4"/>
  <c r="J1568" i="4"/>
  <c r="I1568" i="4"/>
  <c r="J1567" i="4"/>
  <c r="I1567" i="4"/>
  <c r="J1566" i="4"/>
  <c r="I1566" i="4"/>
  <c r="J1565" i="4"/>
  <c r="I1565" i="4"/>
  <c r="J1564" i="4"/>
  <c r="I1564" i="4"/>
  <c r="J1563" i="4"/>
  <c r="I1563" i="4"/>
  <c r="J1562" i="4"/>
  <c r="I1562" i="4"/>
  <c r="J1561" i="4"/>
  <c r="I1561" i="4"/>
  <c r="J1560" i="4"/>
  <c r="I1560" i="4"/>
  <c r="J1559" i="4"/>
  <c r="I1559" i="4"/>
  <c r="J1558" i="4"/>
  <c r="I1558" i="4"/>
  <c r="J1557" i="4"/>
  <c r="I1557" i="4"/>
  <c r="J1556" i="4"/>
  <c r="I1556" i="4"/>
  <c r="J1555" i="4"/>
  <c r="I1555" i="4"/>
  <c r="J1554" i="4"/>
  <c r="I1554" i="4"/>
  <c r="J1553" i="4"/>
  <c r="I1553" i="4"/>
  <c r="J1552" i="4"/>
  <c r="I1552" i="4"/>
  <c r="J1551" i="4"/>
  <c r="I1551" i="4"/>
  <c r="J1550" i="4"/>
  <c r="I1550" i="4"/>
  <c r="J1549" i="4"/>
  <c r="I1549" i="4"/>
  <c r="J1548" i="4"/>
  <c r="I1548" i="4"/>
  <c r="J1547" i="4"/>
  <c r="I1547" i="4"/>
  <c r="J1546" i="4"/>
  <c r="I1546" i="4"/>
  <c r="J1545" i="4"/>
  <c r="I1545" i="4"/>
  <c r="J1544" i="4"/>
  <c r="I1544" i="4"/>
  <c r="J1543" i="4"/>
  <c r="I1543" i="4"/>
  <c r="J1542" i="4"/>
  <c r="I1542" i="4"/>
  <c r="J1541" i="4"/>
  <c r="I1541" i="4"/>
  <c r="J1540" i="4"/>
  <c r="I1540" i="4"/>
  <c r="J1539" i="4"/>
  <c r="I1539" i="4"/>
  <c r="J1538" i="4"/>
  <c r="I1538" i="4"/>
  <c r="J1537" i="4"/>
  <c r="I1537" i="4"/>
  <c r="J1536" i="4"/>
  <c r="I1536" i="4"/>
  <c r="J1535" i="4"/>
  <c r="I1535" i="4"/>
  <c r="J1534" i="4"/>
  <c r="I1534" i="4"/>
  <c r="J1533" i="4"/>
  <c r="I1533" i="4"/>
  <c r="J1532" i="4"/>
  <c r="I1532" i="4"/>
  <c r="J1531" i="4"/>
  <c r="I1531" i="4"/>
  <c r="J1530" i="4"/>
  <c r="I1530" i="4"/>
  <c r="J1529" i="4"/>
  <c r="I1529" i="4"/>
  <c r="J1528" i="4"/>
  <c r="I1528" i="4"/>
  <c r="J1527" i="4"/>
  <c r="I1527" i="4"/>
  <c r="J1526" i="4"/>
  <c r="I1526" i="4"/>
  <c r="J1525" i="4"/>
  <c r="I1525" i="4"/>
  <c r="J1524" i="4"/>
  <c r="I1524" i="4"/>
  <c r="J1523" i="4"/>
  <c r="I1523" i="4"/>
  <c r="J1522" i="4"/>
  <c r="I1522" i="4"/>
  <c r="J1521" i="4"/>
  <c r="I1521" i="4"/>
  <c r="J1520" i="4"/>
  <c r="I1520" i="4"/>
  <c r="J1519" i="4"/>
  <c r="I1519" i="4"/>
  <c r="J1518" i="4"/>
  <c r="I1518" i="4"/>
  <c r="J1517" i="4"/>
  <c r="I1517" i="4"/>
  <c r="J1516" i="4"/>
  <c r="I1516" i="4"/>
  <c r="J1515" i="4"/>
  <c r="I1515" i="4"/>
  <c r="J1514" i="4"/>
  <c r="I1514" i="4"/>
  <c r="J1513" i="4"/>
  <c r="I1513" i="4"/>
  <c r="J1512" i="4"/>
  <c r="I1512" i="4"/>
  <c r="J1511" i="4"/>
  <c r="I1511" i="4"/>
  <c r="J1510" i="4"/>
  <c r="I1510" i="4"/>
  <c r="J1509" i="4"/>
  <c r="I1509" i="4"/>
  <c r="J1508" i="4"/>
  <c r="I1508" i="4"/>
  <c r="J1507" i="4"/>
  <c r="I1507" i="4"/>
  <c r="J1506" i="4"/>
  <c r="I1506" i="4"/>
  <c r="J1505" i="4"/>
  <c r="I1505" i="4"/>
  <c r="J1504" i="4"/>
  <c r="I1504" i="4"/>
  <c r="J1503" i="4"/>
  <c r="I1503" i="4"/>
  <c r="J1502" i="4"/>
  <c r="I1502" i="4"/>
  <c r="J1501" i="4"/>
  <c r="I1501" i="4"/>
  <c r="J1500" i="4"/>
  <c r="I1500" i="4"/>
  <c r="J1499" i="4"/>
  <c r="I1499" i="4"/>
  <c r="J1498" i="4"/>
  <c r="I1498" i="4"/>
  <c r="J1497" i="4"/>
  <c r="I1497" i="4"/>
  <c r="J1496" i="4"/>
  <c r="I1496" i="4"/>
  <c r="J1495" i="4"/>
  <c r="I1495" i="4"/>
  <c r="J1494" i="4"/>
  <c r="I1494" i="4"/>
  <c r="J1493" i="4"/>
  <c r="I1493" i="4"/>
  <c r="J1492" i="4"/>
  <c r="I1492" i="4"/>
  <c r="J1491" i="4"/>
  <c r="I1491" i="4"/>
  <c r="J1490" i="4"/>
  <c r="I1490" i="4"/>
  <c r="J1489" i="4"/>
  <c r="I1489" i="4"/>
  <c r="J1488" i="4"/>
  <c r="I1488" i="4"/>
  <c r="J1487" i="4"/>
  <c r="I1487" i="4"/>
  <c r="J1486" i="4"/>
  <c r="I1486" i="4"/>
  <c r="J1485" i="4"/>
  <c r="I1485" i="4"/>
  <c r="J1484" i="4"/>
  <c r="I1484" i="4"/>
  <c r="J1483" i="4"/>
  <c r="I1483" i="4"/>
  <c r="J1482" i="4"/>
  <c r="I1482" i="4"/>
  <c r="J1481" i="4"/>
  <c r="I1481" i="4"/>
  <c r="J1480" i="4"/>
  <c r="I1480" i="4"/>
  <c r="J1479" i="4"/>
  <c r="I1479" i="4"/>
  <c r="J1478" i="4"/>
  <c r="I1478" i="4"/>
  <c r="J1477" i="4"/>
  <c r="I1477" i="4"/>
  <c r="J1476" i="4"/>
  <c r="I1476" i="4"/>
  <c r="J1475" i="4"/>
  <c r="I1475" i="4"/>
  <c r="J1474" i="4"/>
  <c r="I1474" i="4"/>
  <c r="J1473" i="4"/>
  <c r="I1473" i="4"/>
  <c r="J1472" i="4"/>
  <c r="I1472" i="4"/>
  <c r="J1471" i="4"/>
  <c r="I1471" i="4"/>
  <c r="J1470" i="4"/>
  <c r="I1470" i="4"/>
  <c r="J1469" i="4"/>
  <c r="I1469" i="4"/>
  <c r="J1468" i="4"/>
  <c r="I1468" i="4"/>
  <c r="J1467" i="4"/>
  <c r="I1467" i="4"/>
  <c r="J1466" i="4"/>
  <c r="I1466" i="4"/>
  <c r="J1465" i="4"/>
  <c r="I1465" i="4"/>
  <c r="J1464" i="4"/>
  <c r="I1464" i="4"/>
  <c r="J1463" i="4"/>
  <c r="I1463" i="4"/>
  <c r="J1462" i="4"/>
  <c r="I1462" i="4"/>
  <c r="J1461" i="4"/>
  <c r="I1461" i="4"/>
  <c r="J1460" i="4"/>
  <c r="I1460" i="4"/>
  <c r="J1459" i="4"/>
  <c r="I1459" i="4"/>
  <c r="J1458" i="4"/>
  <c r="I1458" i="4"/>
  <c r="J1457" i="4"/>
  <c r="I1457" i="4"/>
  <c r="J1456" i="4"/>
  <c r="I1456" i="4"/>
  <c r="J1455" i="4"/>
  <c r="I1455" i="4"/>
  <c r="J1454" i="4"/>
  <c r="I1454" i="4"/>
  <c r="J1453" i="4"/>
  <c r="I1453" i="4"/>
  <c r="J1452" i="4"/>
  <c r="I1452" i="4"/>
  <c r="J1451" i="4"/>
  <c r="I1451" i="4"/>
  <c r="J1450" i="4"/>
  <c r="I1450" i="4"/>
  <c r="J1449" i="4"/>
  <c r="I1449" i="4"/>
  <c r="J1448" i="4"/>
  <c r="I1448" i="4"/>
  <c r="J1447" i="4"/>
  <c r="I1447" i="4"/>
  <c r="J1446" i="4"/>
  <c r="I1446" i="4"/>
  <c r="J1445" i="4"/>
  <c r="I1445" i="4"/>
  <c r="J1444" i="4"/>
  <c r="I1444" i="4"/>
  <c r="J1443" i="4"/>
  <c r="I1443" i="4"/>
  <c r="J1442" i="4"/>
  <c r="I1442" i="4"/>
  <c r="J1441" i="4"/>
  <c r="I1441" i="4"/>
  <c r="J1440" i="4"/>
  <c r="I1440" i="4"/>
  <c r="J1439" i="4"/>
  <c r="I1439" i="4"/>
  <c r="J1438" i="4"/>
  <c r="I1438" i="4"/>
  <c r="J1437" i="4"/>
  <c r="I1437" i="4"/>
  <c r="J1436" i="4"/>
  <c r="I1436" i="4"/>
  <c r="J1435" i="4"/>
  <c r="I1435" i="4"/>
  <c r="J1434" i="4"/>
  <c r="I1434" i="4"/>
  <c r="J1433" i="4"/>
  <c r="I1433" i="4"/>
  <c r="J1432" i="4"/>
  <c r="I1432" i="4"/>
  <c r="J1431" i="4"/>
  <c r="I1431" i="4"/>
  <c r="J1430" i="4"/>
  <c r="I1430" i="4"/>
  <c r="J1429" i="4"/>
  <c r="I1429" i="4"/>
  <c r="J1428" i="4"/>
  <c r="I1428" i="4"/>
  <c r="J1427" i="4"/>
  <c r="I1427" i="4"/>
  <c r="J1426" i="4"/>
  <c r="I1426" i="4"/>
  <c r="J1425" i="4"/>
  <c r="I1425" i="4"/>
  <c r="J1424" i="4"/>
  <c r="I1424" i="4"/>
  <c r="J1423" i="4"/>
  <c r="I1423" i="4"/>
  <c r="J1422" i="4"/>
  <c r="I1422" i="4"/>
  <c r="J1421" i="4"/>
  <c r="I1421" i="4"/>
  <c r="J1420" i="4"/>
  <c r="I1420" i="4"/>
  <c r="J1419" i="4"/>
  <c r="I1419" i="4"/>
  <c r="J1418" i="4"/>
  <c r="I1418" i="4"/>
  <c r="J1417" i="4"/>
  <c r="I1417" i="4"/>
  <c r="J1416" i="4"/>
  <c r="I1416" i="4"/>
  <c r="J1415" i="4"/>
  <c r="I1415" i="4"/>
  <c r="J1414" i="4"/>
  <c r="I1414" i="4"/>
  <c r="J1413" i="4"/>
  <c r="I1413" i="4"/>
  <c r="J1412" i="4"/>
  <c r="I1412" i="4"/>
  <c r="J1411" i="4"/>
  <c r="I1411" i="4"/>
  <c r="J1410" i="4"/>
  <c r="I1410" i="4"/>
  <c r="J1409" i="4"/>
  <c r="I1409" i="4"/>
  <c r="J1408" i="4"/>
  <c r="I1408" i="4"/>
  <c r="J1407" i="4"/>
  <c r="I1407" i="4"/>
  <c r="J1406" i="4"/>
  <c r="I1406" i="4"/>
  <c r="J1405" i="4"/>
  <c r="I1405" i="4"/>
  <c r="J1404" i="4"/>
  <c r="I1404" i="4"/>
  <c r="J1403" i="4"/>
  <c r="I1403" i="4"/>
  <c r="J1402" i="4"/>
  <c r="I1402" i="4"/>
  <c r="J1401" i="4"/>
  <c r="I1401" i="4"/>
  <c r="J1400" i="4"/>
  <c r="I1400" i="4"/>
  <c r="J1399" i="4"/>
  <c r="I1399" i="4"/>
  <c r="J1398" i="4"/>
  <c r="I1398" i="4"/>
  <c r="J1397" i="4"/>
  <c r="I1397" i="4"/>
  <c r="J1396" i="4"/>
  <c r="I1396" i="4"/>
  <c r="J1395" i="4"/>
  <c r="I1395" i="4"/>
  <c r="J1394" i="4"/>
  <c r="I1394" i="4"/>
  <c r="J1393" i="4"/>
  <c r="I1393" i="4"/>
  <c r="J1392" i="4"/>
  <c r="I1392" i="4"/>
  <c r="J1391" i="4"/>
  <c r="I1391" i="4"/>
  <c r="J1390" i="4"/>
  <c r="I1390" i="4"/>
  <c r="J1389" i="4"/>
  <c r="I1389" i="4"/>
  <c r="J1388" i="4"/>
  <c r="I1388" i="4"/>
  <c r="J1387" i="4"/>
  <c r="I1387" i="4"/>
  <c r="J1386" i="4"/>
  <c r="I1386" i="4"/>
  <c r="J1385" i="4"/>
  <c r="I1385" i="4"/>
  <c r="J1384" i="4"/>
  <c r="I1384" i="4"/>
  <c r="J1383" i="4"/>
  <c r="I1383" i="4"/>
  <c r="J1382" i="4"/>
  <c r="I1382" i="4"/>
  <c r="J1381" i="4"/>
  <c r="I1381" i="4"/>
  <c r="J1380" i="4"/>
  <c r="I1380" i="4"/>
  <c r="J1379" i="4"/>
  <c r="I1379" i="4"/>
  <c r="J1378" i="4"/>
  <c r="I1378" i="4"/>
  <c r="J1377" i="4"/>
  <c r="I1377" i="4"/>
  <c r="J1376" i="4"/>
  <c r="I1376" i="4"/>
  <c r="J1375" i="4"/>
  <c r="I1375" i="4"/>
  <c r="J1374" i="4"/>
  <c r="I1374" i="4"/>
  <c r="J1373" i="4"/>
  <c r="I1373" i="4"/>
  <c r="J1372" i="4"/>
  <c r="I1372" i="4"/>
  <c r="J1371" i="4"/>
  <c r="I1371" i="4"/>
  <c r="J1370" i="4"/>
  <c r="I1370" i="4"/>
  <c r="J1369" i="4"/>
  <c r="I1369" i="4"/>
  <c r="J1368" i="4"/>
  <c r="I1368" i="4"/>
  <c r="J1367" i="4"/>
  <c r="I1367" i="4"/>
  <c r="J1366" i="4"/>
  <c r="I1366" i="4"/>
  <c r="J1365" i="4"/>
  <c r="I1365" i="4"/>
  <c r="J1364" i="4"/>
  <c r="I1364" i="4"/>
  <c r="J1363" i="4"/>
  <c r="I1363" i="4"/>
  <c r="J1362" i="4"/>
  <c r="I1362" i="4"/>
  <c r="J1361" i="4"/>
  <c r="I1361" i="4"/>
  <c r="J1360" i="4"/>
  <c r="I1360" i="4"/>
  <c r="J1359" i="4"/>
  <c r="I1359" i="4"/>
  <c r="J1358" i="4"/>
  <c r="I1358" i="4"/>
  <c r="J1357" i="4"/>
  <c r="I1357" i="4"/>
  <c r="J1356" i="4"/>
  <c r="I1356" i="4"/>
  <c r="J1355" i="4"/>
  <c r="I1355" i="4"/>
  <c r="J1354" i="4"/>
  <c r="I1354" i="4"/>
  <c r="J1353" i="4"/>
  <c r="I1353" i="4"/>
  <c r="J1352" i="4"/>
  <c r="I1352" i="4"/>
  <c r="J1351" i="4"/>
  <c r="I1351" i="4"/>
  <c r="J1350" i="4"/>
  <c r="I1350" i="4"/>
  <c r="J1349" i="4"/>
  <c r="I1349" i="4"/>
  <c r="J1348" i="4"/>
  <c r="I1348" i="4"/>
  <c r="J1347" i="4"/>
  <c r="I1347" i="4"/>
  <c r="J1346" i="4"/>
  <c r="I1346" i="4"/>
  <c r="J1345" i="4"/>
  <c r="I1345" i="4"/>
  <c r="J1344" i="4"/>
  <c r="I1344" i="4"/>
  <c r="J1343" i="4"/>
  <c r="I1343" i="4"/>
  <c r="J1342" i="4"/>
  <c r="I1342" i="4"/>
  <c r="J1341" i="4"/>
  <c r="I1341" i="4"/>
  <c r="J1340" i="4"/>
  <c r="I1340" i="4"/>
  <c r="J1339" i="4"/>
  <c r="I1339" i="4"/>
  <c r="J1338" i="4"/>
  <c r="I1338" i="4"/>
  <c r="J1337" i="4"/>
  <c r="I1337" i="4"/>
  <c r="J1336" i="4"/>
  <c r="I1336" i="4"/>
  <c r="J1335" i="4"/>
  <c r="I1335" i="4"/>
  <c r="J1334" i="4"/>
  <c r="I1334" i="4"/>
  <c r="J1333" i="4"/>
  <c r="I1333" i="4"/>
  <c r="J1332" i="4"/>
  <c r="I1332" i="4"/>
  <c r="J1331" i="4"/>
  <c r="I1331" i="4"/>
  <c r="J1330" i="4"/>
  <c r="I1330" i="4"/>
  <c r="J1329" i="4"/>
  <c r="I1329" i="4"/>
  <c r="J1328" i="4"/>
  <c r="I1328" i="4"/>
  <c r="J1327" i="4"/>
  <c r="I1327" i="4"/>
  <c r="J1326" i="4"/>
  <c r="I1326" i="4"/>
  <c r="J1325" i="4"/>
  <c r="I1325" i="4"/>
  <c r="J1324" i="4"/>
  <c r="I1324" i="4"/>
  <c r="J1323" i="4"/>
  <c r="I1323" i="4"/>
  <c r="J1322" i="4"/>
  <c r="I1322" i="4"/>
  <c r="J1321" i="4"/>
  <c r="I1321" i="4"/>
  <c r="J1320" i="4"/>
  <c r="I1320" i="4"/>
  <c r="J1319" i="4"/>
  <c r="I1319" i="4"/>
  <c r="J1318" i="4"/>
  <c r="I1318" i="4"/>
  <c r="J1317" i="4"/>
  <c r="I1317" i="4"/>
  <c r="J1316" i="4"/>
  <c r="I1316" i="4"/>
  <c r="J1315" i="4"/>
  <c r="I1315" i="4"/>
  <c r="J1314" i="4"/>
  <c r="I1314" i="4"/>
  <c r="J1313" i="4"/>
  <c r="I1313" i="4"/>
  <c r="J1312" i="4"/>
  <c r="I1312" i="4"/>
  <c r="J1311" i="4"/>
  <c r="I1311" i="4"/>
  <c r="J1310" i="4"/>
  <c r="I1310" i="4"/>
  <c r="J1309" i="4"/>
  <c r="I1309" i="4"/>
  <c r="J1308" i="4"/>
  <c r="I1308" i="4"/>
  <c r="J1307" i="4"/>
  <c r="I1307" i="4"/>
  <c r="J1306" i="4"/>
  <c r="I1306" i="4"/>
  <c r="J1305" i="4"/>
  <c r="I1305" i="4"/>
  <c r="J1304" i="4"/>
  <c r="I1304" i="4"/>
  <c r="J1303" i="4"/>
  <c r="I1303" i="4"/>
  <c r="J1302" i="4"/>
  <c r="I1302" i="4"/>
  <c r="J1301" i="4"/>
  <c r="I1301" i="4"/>
  <c r="J1300" i="4"/>
  <c r="I1300" i="4"/>
  <c r="J1299" i="4"/>
  <c r="I1299" i="4"/>
  <c r="J1298" i="4"/>
  <c r="I1298" i="4"/>
  <c r="J1297" i="4"/>
  <c r="I1297" i="4"/>
  <c r="J1296" i="4"/>
  <c r="I1296" i="4"/>
  <c r="J1295" i="4"/>
  <c r="I1295" i="4"/>
  <c r="J1294" i="4"/>
  <c r="I1294" i="4"/>
  <c r="J1293" i="4"/>
  <c r="I1293" i="4"/>
  <c r="J1292" i="4"/>
  <c r="I1292" i="4"/>
  <c r="J1291" i="4"/>
  <c r="I1291" i="4"/>
  <c r="J1290" i="4"/>
  <c r="I1290" i="4"/>
  <c r="J1289" i="4"/>
  <c r="I1289" i="4"/>
  <c r="J1288" i="4"/>
  <c r="I1288" i="4"/>
  <c r="J1287" i="4"/>
  <c r="I1287" i="4"/>
  <c r="J1286" i="4"/>
  <c r="I1286" i="4"/>
  <c r="J1285" i="4"/>
  <c r="I1285" i="4"/>
  <c r="J1284" i="4"/>
  <c r="I1284" i="4"/>
  <c r="J1283" i="4"/>
  <c r="I1283" i="4"/>
  <c r="J1282" i="4"/>
  <c r="I1282" i="4"/>
  <c r="J1281" i="4"/>
  <c r="I1281" i="4"/>
  <c r="J1280" i="4"/>
  <c r="I1280" i="4"/>
  <c r="J1279" i="4"/>
  <c r="I1279" i="4"/>
  <c r="J1278" i="4"/>
  <c r="I1278" i="4"/>
  <c r="J1277" i="4"/>
  <c r="I1277" i="4"/>
  <c r="J1276" i="4"/>
  <c r="I1276" i="4"/>
  <c r="J1275" i="4"/>
  <c r="I1275" i="4"/>
  <c r="J1274" i="4"/>
  <c r="I1274" i="4"/>
  <c r="J1273" i="4"/>
  <c r="I1273" i="4"/>
  <c r="J1272" i="4"/>
  <c r="I1272" i="4"/>
  <c r="J1271" i="4"/>
  <c r="I1271" i="4"/>
  <c r="J1270" i="4"/>
  <c r="I1270" i="4"/>
  <c r="J1269" i="4"/>
  <c r="I1269" i="4"/>
  <c r="J1268" i="4"/>
  <c r="I1268" i="4"/>
  <c r="J1267" i="4"/>
  <c r="I1267" i="4"/>
  <c r="J1266" i="4"/>
  <c r="I1266" i="4"/>
  <c r="J1265" i="4"/>
  <c r="I1265" i="4"/>
  <c r="J1264" i="4"/>
  <c r="I1264" i="4"/>
  <c r="J1263" i="4"/>
  <c r="I1263" i="4"/>
  <c r="J1262" i="4"/>
  <c r="I1262" i="4"/>
  <c r="J1261" i="4"/>
  <c r="I1261" i="4"/>
  <c r="J1260" i="4"/>
  <c r="I1260" i="4"/>
  <c r="J1259" i="4"/>
  <c r="I1259" i="4"/>
  <c r="J1258" i="4"/>
  <c r="I1258" i="4"/>
  <c r="J1257" i="4"/>
  <c r="I1257" i="4"/>
  <c r="J1256" i="4"/>
  <c r="I1256" i="4"/>
  <c r="J1255" i="4"/>
  <c r="I1255" i="4"/>
  <c r="J1254" i="4"/>
  <c r="I1254" i="4"/>
  <c r="J1253" i="4"/>
  <c r="I1253" i="4"/>
  <c r="J1252" i="4"/>
  <c r="I1252" i="4"/>
  <c r="J1251" i="4"/>
  <c r="I1251" i="4"/>
  <c r="J1250" i="4"/>
  <c r="I1250" i="4"/>
  <c r="J1249" i="4"/>
  <c r="I1249" i="4"/>
  <c r="J1248" i="4"/>
  <c r="I1248" i="4"/>
  <c r="J1247" i="4"/>
  <c r="I1247" i="4"/>
  <c r="J1246" i="4"/>
  <c r="I1246" i="4"/>
  <c r="J1245" i="4"/>
  <c r="I1245" i="4"/>
  <c r="J1244" i="4"/>
  <c r="I1244" i="4"/>
  <c r="J1243" i="4"/>
  <c r="I1243" i="4"/>
  <c r="J1242" i="4"/>
  <c r="I1242" i="4"/>
  <c r="J1241" i="4"/>
  <c r="I1241" i="4"/>
  <c r="J1240" i="4"/>
  <c r="I1240" i="4"/>
  <c r="J1239" i="4"/>
  <c r="I1239" i="4"/>
  <c r="J1238" i="4"/>
  <c r="I1238" i="4"/>
  <c r="J1237" i="4"/>
  <c r="I1237" i="4"/>
  <c r="J1236" i="4"/>
  <c r="I1236" i="4"/>
  <c r="J1235" i="4"/>
  <c r="I1235" i="4"/>
  <c r="J1234" i="4"/>
  <c r="I1234" i="4"/>
  <c r="J1233" i="4"/>
  <c r="I1233" i="4"/>
  <c r="J1232" i="4"/>
  <c r="I1232" i="4"/>
  <c r="J1231" i="4"/>
  <c r="I1231" i="4"/>
  <c r="J1230" i="4"/>
  <c r="I1230" i="4"/>
  <c r="J1229" i="4"/>
  <c r="I1229" i="4"/>
  <c r="J1228" i="4"/>
  <c r="I1228" i="4"/>
  <c r="J1227" i="4"/>
  <c r="I1227" i="4"/>
  <c r="J1226" i="4"/>
  <c r="I1226" i="4"/>
  <c r="J1225" i="4"/>
  <c r="I1225" i="4"/>
  <c r="J1224" i="4"/>
  <c r="I1224" i="4"/>
  <c r="J1223" i="4"/>
  <c r="I1223" i="4"/>
  <c r="J1222" i="4"/>
  <c r="I1222" i="4"/>
  <c r="J1221" i="4"/>
  <c r="I1221" i="4"/>
  <c r="J1220" i="4"/>
  <c r="I1220" i="4"/>
  <c r="J1219" i="4"/>
  <c r="I1219" i="4"/>
  <c r="J1218" i="4"/>
  <c r="I1218" i="4"/>
  <c r="J1217" i="4"/>
  <c r="I1217" i="4"/>
  <c r="J1216" i="4"/>
  <c r="I1216" i="4"/>
  <c r="J1215" i="4"/>
  <c r="I1215" i="4"/>
  <c r="J1214" i="4"/>
  <c r="I1214" i="4"/>
  <c r="J1213" i="4"/>
  <c r="I1213" i="4"/>
  <c r="J1212" i="4"/>
  <c r="I1212" i="4"/>
  <c r="J1211" i="4"/>
  <c r="I1211" i="4"/>
  <c r="J1210" i="4"/>
  <c r="I1210" i="4"/>
  <c r="J1209" i="4"/>
  <c r="I1209" i="4"/>
  <c r="J1208" i="4"/>
  <c r="I1208" i="4"/>
  <c r="J1207" i="4"/>
  <c r="I1207" i="4"/>
  <c r="J1206" i="4"/>
  <c r="I1206" i="4"/>
  <c r="J1205" i="4"/>
  <c r="I1205" i="4"/>
  <c r="J1204" i="4"/>
  <c r="I1204" i="4"/>
  <c r="J1203" i="4"/>
  <c r="I1203" i="4"/>
  <c r="J1202" i="4"/>
  <c r="I1202" i="4"/>
  <c r="J1201" i="4"/>
  <c r="I1201" i="4"/>
  <c r="J1200" i="4"/>
  <c r="I1200" i="4"/>
  <c r="J1199" i="4"/>
  <c r="I1199" i="4"/>
  <c r="J1198" i="4"/>
  <c r="I1198" i="4"/>
  <c r="J1197" i="4"/>
  <c r="I1197" i="4"/>
  <c r="J1196" i="4"/>
  <c r="I1196" i="4"/>
  <c r="J1195" i="4"/>
  <c r="I1195" i="4"/>
  <c r="J1194" i="4"/>
  <c r="I1194" i="4"/>
  <c r="J1193" i="4"/>
  <c r="I1193" i="4"/>
  <c r="J1192" i="4"/>
  <c r="I1192" i="4"/>
  <c r="J1191" i="4"/>
  <c r="I1191" i="4"/>
  <c r="J1190" i="4"/>
  <c r="I1190" i="4"/>
  <c r="J1189" i="4"/>
  <c r="I1189" i="4"/>
  <c r="J1188" i="4"/>
  <c r="I1188" i="4"/>
  <c r="J1187" i="4"/>
  <c r="I1187" i="4"/>
  <c r="J1186" i="4"/>
  <c r="I1186" i="4"/>
  <c r="J1185" i="4"/>
  <c r="I1185" i="4"/>
  <c r="J1184" i="4"/>
  <c r="I1184" i="4"/>
  <c r="J1183" i="4"/>
  <c r="I1183" i="4"/>
  <c r="J1182" i="4"/>
  <c r="I1182" i="4"/>
  <c r="J1181" i="4"/>
  <c r="I1181" i="4"/>
  <c r="J1180" i="4"/>
  <c r="I1180" i="4"/>
  <c r="J1179" i="4"/>
  <c r="I1179" i="4"/>
  <c r="J1178" i="4"/>
  <c r="I1178" i="4"/>
  <c r="J1177" i="4"/>
  <c r="I1177" i="4"/>
  <c r="J1176" i="4"/>
  <c r="I1176" i="4"/>
  <c r="J1175" i="4"/>
  <c r="I1175" i="4"/>
  <c r="J1174" i="4"/>
  <c r="I1174" i="4"/>
  <c r="J1173" i="4"/>
  <c r="I1173" i="4"/>
  <c r="J1172" i="4"/>
  <c r="I1172" i="4"/>
  <c r="J1171" i="4"/>
  <c r="I1171" i="4"/>
  <c r="J1170" i="4"/>
  <c r="I1170" i="4"/>
  <c r="J1169" i="4"/>
  <c r="I1169" i="4"/>
  <c r="J1168" i="4"/>
  <c r="I1168" i="4"/>
  <c r="J1167" i="4"/>
  <c r="I1167" i="4"/>
  <c r="J1166" i="4"/>
  <c r="I1166" i="4"/>
  <c r="J1165" i="4"/>
  <c r="I1165" i="4"/>
  <c r="J1164" i="4"/>
  <c r="I1164" i="4"/>
  <c r="J1163" i="4"/>
  <c r="I1163" i="4"/>
  <c r="J1162" i="4"/>
  <c r="I1162" i="4"/>
  <c r="J1161" i="4"/>
  <c r="I1161" i="4"/>
  <c r="J1160" i="4"/>
  <c r="I1160" i="4"/>
  <c r="J1159" i="4"/>
  <c r="I1159" i="4"/>
  <c r="J1158" i="4"/>
  <c r="I1158" i="4"/>
  <c r="J1157" i="4"/>
  <c r="I1157" i="4"/>
  <c r="J1156" i="4"/>
  <c r="I1156" i="4"/>
  <c r="J1155" i="4"/>
  <c r="I1155" i="4"/>
  <c r="J1154" i="4"/>
  <c r="I1154" i="4"/>
  <c r="J1153" i="4"/>
  <c r="I1153" i="4"/>
  <c r="J1152" i="4"/>
  <c r="I1152" i="4"/>
  <c r="J1151" i="4"/>
  <c r="I1151" i="4"/>
  <c r="J1150" i="4"/>
  <c r="I1150" i="4"/>
  <c r="J1149" i="4"/>
  <c r="I1149" i="4"/>
  <c r="J1148" i="4"/>
  <c r="I1148" i="4"/>
  <c r="J1147" i="4"/>
  <c r="I1147" i="4"/>
  <c r="J1146" i="4"/>
  <c r="I1146" i="4"/>
  <c r="J1145" i="4"/>
  <c r="I1145" i="4"/>
  <c r="J1144" i="4"/>
  <c r="I1144" i="4"/>
  <c r="J1143" i="4"/>
  <c r="I1143" i="4"/>
  <c r="J1142" i="4"/>
  <c r="I1142" i="4"/>
  <c r="J1141" i="4"/>
  <c r="I1141" i="4"/>
  <c r="J1140" i="4"/>
  <c r="I1140" i="4"/>
  <c r="J1139" i="4"/>
  <c r="I1139" i="4"/>
  <c r="J1138" i="4"/>
  <c r="I1138" i="4"/>
  <c r="J1137" i="4"/>
  <c r="I1137" i="4"/>
  <c r="J1136" i="4"/>
  <c r="I1136" i="4"/>
  <c r="J1135" i="4"/>
  <c r="I1135" i="4"/>
  <c r="J1134" i="4"/>
  <c r="I1134" i="4"/>
  <c r="J1133" i="4"/>
  <c r="I1133" i="4"/>
  <c r="J1132" i="4"/>
  <c r="I1132" i="4"/>
  <c r="J1131" i="4"/>
  <c r="I1131" i="4"/>
  <c r="J1130" i="4"/>
  <c r="I1130" i="4"/>
  <c r="J1129" i="4"/>
  <c r="I1129" i="4"/>
  <c r="J1128" i="4"/>
  <c r="I1128" i="4"/>
  <c r="J1127" i="4"/>
  <c r="I1127" i="4"/>
  <c r="J1126" i="4"/>
  <c r="I1126" i="4"/>
  <c r="J1125" i="4"/>
  <c r="I1125" i="4"/>
  <c r="J1124" i="4"/>
  <c r="I1124" i="4"/>
  <c r="J1123" i="4"/>
  <c r="I1123" i="4"/>
  <c r="J1122" i="4"/>
  <c r="I1122" i="4"/>
  <c r="J1121" i="4"/>
  <c r="I1121" i="4"/>
  <c r="J1120" i="4"/>
  <c r="I1120" i="4"/>
  <c r="J1119" i="4"/>
  <c r="I1119" i="4"/>
  <c r="J1118" i="4"/>
  <c r="I1118" i="4"/>
  <c r="J1117" i="4"/>
  <c r="I1117" i="4"/>
  <c r="J1116" i="4"/>
  <c r="I1116" i="4"/>
  <c r="J1115" i="4"/>
  <c r="I1115" i="4"/>
  <c r="J1114" i="4"/>
  <c r="I1114" i="4"/>
  <c r="J1113" i="4"/>
  <c r="I1113" i="4"/>
  <c r="J1112" i="4"/>
  <c r="I1112" i="4"/>
  <c r="J1111" i="4"/>
  <c r="I1111" i="4"/>
  <c r="J1110" i="4"/>
  <c r="I1110" i="4"/>
  <c r="J1109" i="4"/>
  <c r="I1109" i="4"/>
  <c r="J1108" i="4"/>
  <c r="I1108" i="4"/>
  <c r="J1107" i="4"/>
  <c r="I1107" i="4"/>
  <c r="J1106" i="4"/>
  <c r="I1106" i="4"/>
  <c r="J1105" i="4"/>
  <c r="I1105" i="4"/>
  <c r="J1104" i="4"/>
  <c r="I1104" i="4"/>
  <c r="J1103" i="4"/>
  <c r="I1103" i="4"/>
  <c r="J1102" i="4"/>
  <c r="I1102" i="4"/>
  <c r="J1101" i="4"/>
  <c r="I1101" i="4"/>
  <c r="J1100" i="4"/>
  <c r="I1100" i="4"/>
  <c r="J1099" i="4"/>
  <c r="I1099" i="4"/>
  <c r="J1098" i="4"/>
  <c r="I1098" i="4"/>
  <c r="J1097" i="4"/>
  <c r="I1097" i="4"/>
  <c r="J1096" i="4"/>
  <c r="I1096" i="4"/>
  <c r="J1095" i="4"/>
  <c r="I1095" i="4"/>
  <c r="J1094" i="4"/>
  <c r="I1094" i="4"/>
  <c r="J1093" i="4"/>
  <c r="I1093" i="4"/>
  <c r="J1092" i="4"/>
  <c r="I1092" i="4"/>
  <c r="J1091" i="4"/>
  <c r="I1091" i="4"/>
  <c r="J1090" i="4"/>
  <c r="I1090" i="4"/>
  <c r="J1089" i="4"/>
  <c r="I1089" i="4"/>
  <c r="J1088" i="4"/>
  <c r="I1088" i="4"/>
  <c r="J1087" i="4"/>
  <c r="I1087" i="4"/>
  <c r="J1086" i="4"/>
  <c r="I1086" i="4"/>
  <c r="J1085" i="4"/>
  <c r="I1085" i="4"/>
  <c r="J1084" i="4"/>
  <c r="I1084" i="4"/>
  <c r="J1083" i="4"/>
  <c r="I1083" i="4"/>
  <c r="J1082" i="4"/>
  <c r="I1082" i="4"/>
  <c r="J1081" i="4"/>
  <c r="I1081" i="4"/>
  <c r="J1080" i="4"/>
  <c r="I1080" i="4"/>
  <c r="J1079" i="4"/>
  <c r="I1079" i="4"/>
  <c r="J1078" i="4"/>
  <c r="I1078" i="4"/>
  <c r="J1077" i="4"/>
  <c r="I1077" i="4"/>
  <c r="J1076" i="4"/>
  <c r="I1076" i="4"/>
  <c r="J1075" i="4"/>
  <c r="I1075" i="4"/>
  <c r="J1074" i="4"/>
  <c r="I1074" i="4"/>
  <c r="J1073" i="4"/>
  <c r="I1073" i="4"/>
  <c r="J1072" i="4"/>
  <c r="I1072" i="4"/>
  <c r="J1071" i="4"/>
  <c r="I1071" i="4"/>
  <c r="J1070" i="4"/>
  <c r="I1070" i="4"/>
  <c r="J1069" i="4"/>
  <c r="I1069" i="4"/>
  <c r="J1068" i="4"/>
  <c r="I1068" i="4"/>
  <c r="J1067" i="4"/>
  <c r="I1067" i="4"/>
  <c r="J1066" i="4"/>
  <c r="I1066" i="4"/>
  <c r="J1065" i="4"/>
  <c r="I1065" i="4"/>
  <c r="J1064" i="4"/>
  <c r="I1064" i="4"/>
  <c r="J1063" i="4"/>
  <c r="I1063" i="4"/>
  <c r="J1062" i="4"/>
  <c r="I1062" i="4"/>
  <c r="J1061" i="4"/>
  <c r="I1061" i="4"/>
  <c r="J1060" i="4"/>
  <c r="I1060" i="4"/>
  <c r="J1059" i="4"/>
  <c r="I1059" i="4"/>
  <c r="J1058" i="4"/>
  <c r="I1058" i="4"/>
  <c r="J1057" i="4"/>
  <c r="I1057" i="4"/>
  <c r="J1056" i="4"/>
  <c r="I1056" i="4"/>
  <c r="J1055" i="4"/>
  <c r="I1055" i="4"/>
  <c r="J1054" i="4"/>
  <c r="I1054" i="4"/>
  <c r="J1053" i="4"/>
  <c r="I1053" i="4"/>
  <c r="J1052" i="4"/>
  <c r="I1052" i="4"/>
  <c r="J1051" i="4"/>
  <c r="I1051" i="4"/>
  <c r="J1050" i="4"/>
  <c r="I1050" i="4"/>
  <c r="J1049" i="4"/>
  <c r="I1049" i="4"/>
  <c r="J1048" i="4"/>
  <c r="I1048" i="4"/>
  <c r="J1047" i="4"/>
  <c r="I1047" i="4"/>
  <c r="J1046" i="4"/>
  <c r="I1046" i="4"/>
  <c r="J1045" i="4"/>
  <c r="I1045" i="4"/>
  <c r="J1044" i="4"/>
  <c r="I1044" i="4"/>
  <c r="J1043" i="4"/>
  <c r="I1043" i="4"/>
  <c r="J1042" i="4"/>
  <c r="I1042" i="4"/>
  <c r="J1041" i="4"/>
  <c r="I1041" i="4"/>
  <c r="J1040" i="4"/>
  <c r="I1040" i="4"/>
  <c r="J1039" i="4"/>
  <c r="I1039" i="4"/>
  <c r="J1038" i="4"/>
  <c r="I1038" i="4"/>
  <c r="J1037" i="4"/>
  <c r="I1037" i="4"/>
  <c r="J1036" i="4"/>
  <c r="I1036" i="4"/>
  <c r="J1035" i="4"/>
  <c r="I1035" i="4"/>
  <c r="J1034" i="4"/>
  <c r="I1034" i="4"/>
  <c r="J1033" i="4"/>
  <c r="I1033" i="4"/>
  <c r="J1032" i="4"/>
  <c r="I1032" i="4"/>
  <c r="J1031" i="4"/>
  <c r="I1031" i="4"/>
  <c r="J1030" i="4"/>
  <c r="I1030" i="4"/>
  <c r="J1029" i="4"/>
  <c r="I1029" i="4"/>
  <c r="J1028" i="4"/>
  <c r="I1028" i="4"/>
  <c r="J1027" i="4"/>
  <c r="I1027" i="4"/>
  <c r="J1026" i="4"/>
  <c r="I1026" i="4"/>
  <c r="J1025" i="4"/>
  <c r="I1025" i="4"/>
  <c r="J1024" i="4"/>
  <c r="I1024" i="4"/>
  <c r="J1023" i="4"/>
  <c r="I1023" i="4"/>
  <c r="J1022" i="4"/>
  <c r="I1022" i="4"/>
  <c r="J1021" i="4"/>
  <c r="I1021" i="4"/>
  <c r="J1020" i="4"/>
  <c r="I1020" i="4"/>
  <c r="J1019" i="4"/>
  <c r="I1019" i="4"/>
  <c r="J1018" i="4"/>
  <c r="I1018" i="4"/>
  <c r="J1017" i="4"/>
  <c r="I1017" i="4"/>
  <c r="J1016" i="4"/>
  <c r="I1016" i="4"/>
  <c r="J1015" i="4"/>
  <c r="I1015" i="4"/>
  <c r="J1014" i="4"/>
  <c r="I1014" i="4"/>
  <c r="J1013" i="4"/>
  <c r="I1013" i="4"/>
  <c r="J1012" i="4"/>
  <c r="I1012" i="4"/>
  <c r="J1011" i="4"/>
  <c r="I1011" i="4"/>
  <c r="J1010" i="4"/>
  <c r="I1010" i="4"/>
  <c r="J1009" i="4"/>
  <c r="I1009" i="4"/>
  <c r="J1008" i="4"/>
  <c r="I1008" i="4"/>
  <c r="J1007" i="4"/>
  <c r="I1007" i="4"/>
  <c r="J1006" i="4"/>
  <c r="I1006" i="4"/>
  <c r="J1005" i="4"/>
  <c r="I1005" i="4"/>
  <c r="J1004" i="4"/>
  <c r="I1004" i="4"/>
  <c r="J1003" i="4"/>
  <c r="I1003" i="4"/>
  <c r="J1002" i="4"/>
  <c r="I1002" i="4"/>
  <c r="J1001" i="4"/>
  <c r="I1001" i="4"/>
  <c r="J1000" i="4"/>
  <c r="I1000" i="4"/>
  <c r="J999" i="4"/>
  <c r="I999" i="4"/>
  <c r="J998" i="4"/>
  <c r="I998" i="4"/>
  <c r="J997" i="4"/>
  <c r="I997" i="4"/>
  <c r="J996" i="4"/>
  <c r="I996" i="4"/>
  <c r="J995" i="4"/>
  <c r="I995" i="4"/>
  <c r="J994" i="4"/>
  <c r="I994" i="4"/>
  <c r="J993" i="4"/>
  <c r="I993" i="4"/>
  <c r="J992" i="4"/>
  <c r="I992" i="4"/>
  <c r="J991" i="4"/>
  <c r="I991" i="4"/>
  <c r="J990" i="4"/>
  <c r="I990" i="4"/>
  <c r="J989" i="4"/>
  <c r="I989" i="4"/>
  <c r="J988" i="4"/>
  <c r="I988" i="4"/>
  <c r="J987" i="4"/>
  <c r="I987" i="4"/>
  <c r="J986" i="4"/>
  <c r="I986" i="4"/>
  <c r="J985" i="4"/>
  <c r="I985" i="4"/>
  <c r="J984" i="4"/>
  <c r="I984" i="4"/>
  <c r="J983" i="4"/>
  <c r="I983" i="4"/>
  <c r="J982" i="4"/>
  <c r="I982" i="4"/>
  <c r="J981" i="4"/>
  <c r="I981" i="4"/>
  <c r="J980" i="4"/>
  <c r="I980" i="4"/>
  <c r="J979" i="4"/>
  <c r="I979" i="4"/>
  <c r="J978" i="4"/>
  <c r="I978" i="4"/>
  <c r="J977" i="4"/>
  <c r="I977" i="4"/>
  <c r="J976" i="4"/>
  <c r="I976" i="4"/>
  <c r="J975" i="4"/>
  <c r="I975" i="4"/>
  <c r="J974" i="4"/>
  <c r="I974" i="4"/>
  <c r="J973" i="4"/>
  <c r="I973" i="4"/>
  <c r="J972" i="4"/>
  <c r="I972" i="4"/>
  <c r="J971" i="4"/>
  <c r="I971" i="4"/>
  <c r="J970" i="4"/>
  <c r="I970" i="4"/>
  <c r="J969" i="4"/>
  <c r="I969" i="4"/>
  <c r="J968" i="4"/>
  <c r="I968" i="4"/>
  <c r="J967" i="4"/>
  <c r="I967" i="4"/>
  <c r="J966" i="4"/>
  <c r="I966" i="4"/>
  <c r="J965" i="4"/>
  <c r="I965" i="4"/>
  <c r="J964" i="4"/>
  <c r="I964" i="4"/>
  <c r="J963" i="4"/>
  <c r="I963" i="4"/>
  <c r="J962" i="4"/>
  <c r="I962" i="4"/>
  <c r="J961" i="4"/>
  <c r="I961" i="4"/>
  <c r="J960" i="4"/>
  <c r="I960" i="4"/>
  <c r="J959" i="4"/>
  <c r="I959" i="4"/>
  <c r="J958" i="4"/>
  <c r="I958" i="4"/>
  <c r="J957" i="4"/>
  <c r="I957" i="4"/>
  <c r="J956" i="4"/>
  <c r="I956" i="4"/>
  <c r="J955" i="4"/>
  <c r="I955" i="4"/>
  <c r="J954" i="4"/>
  <c r="I954" i="4"/>
  <c r="J953" i="4"/>
  <c r="I953" i="4"/>
  <c r="J952" i="4"/>
  <c r="I952" i="4"/>
  <c r="J951" i="4"/>
  <c r="I951" i="4"/>
  <c r="J950" i="4"/>
  <c r="I950" i="4"/>
  <c r="J949" i="4"/>
  <c r="I949" i="4"/>
  <c r="J948" i="4"/>
  <c r="I948" i="4"/>
  <c r="J947" i="4"/>
  <c r="I947" i="4"/>
  <c r="J946" i="4"/>
  <c r="I946" i="4"/>
  <c r="J945" i="4"/>
  <c r="I945" i="4"/>
  <c r="J944" i="4"/>
  <c r="I944" i="4"/>
  <c r="J943" i="4"/>
  <c r="I943" i="4"/>
  <c r="J942" i="4"/>
  <c r="I942" i="4"/>
  <c r="J941" i="4"/>
  <c r="I941" i="4"/>
  <c r="J940" i="4"/>
  <c r="I940" i="4"/>
  <c r="J939" i="4"/>
  <c r="I939" i="4"/>
  <c r="J938" i="4"/>
  <c r="I938" i="4"/>
  <c r="J937" i="4"/>
  <c r="I937" i="4"/>
  <c r="J936" i="4"/>
  <c r="I936" i="4"/>
  <c r="J935" i="4"/>
  <c r="I935" i="4"/>
  <c r="J934" i="4"/>
  <c r="I934" i="4"/>
  <c r="J933" i="4"/>
  <c r="I933" i="4"/>
  <c r="J932" i="4"/>
  <c r="I932" i="4"/>
  <c r="J931" i="4"/>
  <c r="I931" i="4"/>
  <c r="J930" i="4"/>
  <c r="I930" i="4"/>
  <c r="J929" i="4"/>
  <c r="I929" i="4"/>
  <c r="J928" i="4"/>
  <c r="I928" i="4"/>
  <c r="J927" i="4"/>
  <c r="I927" i="4"/>
  <c r="J926" i="4"/>
  <c r="I926" i="4"/>
  <c r="J925" i="4"/>
  <c r="I925" i="4"/>
  <c r="J924" i="4"/>
  <c r="I924" i="4"/>
  <c r="J923" i="4"/>
  <c r="I923" i="4"/>
  <c r="J922" i="4"/>
  <c r="I922" i="4"/>
  <c r="J921" i="4"/>
  <c r="I921" i="4"/>
  <c r="J920" i="4"/>
  <c r="I920" i="4"/>
  <c r="J919" i="4"/>
  <c r="I919" i="4"/>
  <c r="J918" i="4"/>
  <c r="I918" i="4"/>
  <c r="J917" i="4"/>
  <c r="I917" i="4"/>
  <c r="J916" i="4"/>
  <c r="I916" i="4"/>
  <c r="J915" i="4"/>
  <c r="I915" i="4"/>
  <c r="J914" i="4"/>
  <c r="I914" i="4"/>
  <c r="J913" i="4"/>
  <c r="I913" i="4"/>
  <c r="J912" i="4"/>
  <c r="I912" i="4"/>
  <c r="J911" i="4"/>
  <c r="I911" i="4"/>
  <c r="J910" i="4"/>
  <c r="I910" i="4"/>
  <c r="J909" i="4"/>
  <c r="I909" i="4"/>
  <c r="J908" i="4"/>
  <c r="I908" i="4"/>
  <c r="J907" i="4"/>
  <c r="I907" i="4"/>
  <c r="J906" i="4"/>
  <c r="I906" i="4"/>
  <c r="J905" i="4"/>
  <c r="I905" i="4"/>
  <c r="J904" i="4"/>
  <c r="I904" i="4"/>
  <c r="J903" i="4"/>
  <c r="I903" i="4"/>
  <c r="J902" i="4"/>
  <c r="I902" i="4"/>
  <c r="J901" i="4"/>
  <c r="I901" i="4"/>
  <c r="J900" i="4"/>
  <c r="I900" i="4"/>
  <c r="J899" i="4"/>
  <c r="I899" i="4"/>
  <c r="J898" i="4"/>
  <c r="I898" i="4"/>
  <c r="J897" i="4"/>
  <c r="I897" i="4"/>
  <c r="J896" i="4"/>
  <c r="I896" i="4"/>
  <c r="J895" i="4"/>
  <c r="I895" i="4"/>
  <c r="J894" i="4"/>
  <c r="I894" i="4"/>
  <c r="J893" i="4"/>
  <c r="I893" i="4"/>
  <c r="J892" i="4"/>
  <c r="I892" i="4"/>
  <c r="J891" i="4"/>
  <c r="I891" i="4"/>
  <c r="J890" i="4"/>
  <c r="I890" i="4"/>
  <c r="J889" i="4"/>
  <c r="I889" i="4"/>
  <c r="J888" i="4"/>
  <c r="I888" i="4"/>
  <c r="J887" i="4"/>
  <c r="I887" i="4"/>
  <c r="J886" i="4"/>
  <c r="I886" i="4"/>
  <c r="J885" i="4"/>
  <c r="I885" i="4"/>
  <c r="J884" i="4"/>
  <c r="I884" i="4"/>
  <c r="J883" i="4"/>
  <c r="I883" i="4"/>
  <c r="J882" i="4"/>
  <c r="I882" i="4"/>
  <c r="J881" i="4"/>
  <c r="I881" i="4"/>
  <c r="J880" i="4"/>
  <c r="I880" i="4"/>
  <c r="J879" i="4"/>
  <c r="I879" i="4"/>
  <c r="J878" i="4"/>
  <c r="I878" i="4"/>
  <c r="J877" i="4"/>
  <c r="I877" i="4"/>
  <c r="J876" i="4"/>
  <c r="I876" i="4"/>
  <c r="J875" i="4"/>
  <c r="I875" i="4"/>
  <c r="J874" i="4"/>
  <c r="I874" i="4"/>
  <c r="J873" i="4"/>
  <c r="I873" i="4"/>
  <c r="J872" i="4"/>
  <c r="I872" i="4"/>
  <c r="J871" i="4"/>
  <c r="I871" i="4"/>
  <c r="J870" i="4"/>
  <c r="I870" i="4"/>
  <c r="J869" i="4"/>
  <c r="I869" i="4"/>
  <c r="J868" i="4"/>
  <c r="I868" i="4"/>
  <c r="J867" i="4"/>
  <c r="I867" i="4"/>
  <c r="J866" i="4"/>
  <c r="I866" i="4"/>
  <c r="J865" i="4"/>
  <c r="I865" i="4"/>
  <c r="J864" i="4"/>
  <c r="I864" i="4"/>
  <c r="J863" i="4"/>
  <c r="I863" i="4"/>
  <c r="J862" i="4"/>
  <c r="I862" i="4"/>
  <c r="J861" i="4"/>
  <c r="I861" i="4"/>
  <c r="J860" i="4"/>
  <c r="I860" i="4"/>
  <c r="J859" i="4"/>
  <c r="I859" i="4"/>
  <c r="J858" i="4"/>
  <c r="I858" i="4"/>
  <c r="J857" i="4"/>
  <c r="I857" i="4"/>
  <c r="J856" i="4"/>
  <c r="I856" i="4"/>
  <c r="J855" i="4"/>
  <c r="I855" i="4"/>
  <c r="J854" i="4"/>
  <c r="I854" i="4"/>
  <c r="J853" i="4"/>
  <c r="I853" i="4"/>
  <c r="J852" i="4"/>
  <c r="I852" i="4"/>
  <c r="J851" i="4"/>
  <c r="I851" i="4"/>
  <c r="J850" i="4"/>
  <c r="I850" i="4"/>
  <c r="J849" i="4"/>
  <c r="I849" i="4"/>
  <c r="J848" i="4"/>
  <c r="I848" i="4"/>
  <c r="J847" i="4"/>
  <c r="I847" i="4"/>
  <c r="J846" i="4"/>
  <c r="I846" i="4"/>
  <c r="J845" i="4"/>
  <c r="I845" i="4"/>
  <c r="J844" i="4"/>
  <c r="I844" i="4"/>
  <c r="J843" i="4"/>
  <c r="I843" i="4"/>
  <c r="J842" i="4"/>
  <c r="I842" i="4"/>
  <c r="J841" i="4"/>
  <c r="I841" i="4"/>
  <c r="J840" i="4"/>
  <c r="I840" i="4"/>
  <c r="J839" i="4"/>
  <c r="I839" i="4"/>
  <c r="J838" i="4"/>
  <c r="I838" i="4"/>
  <c r="J837" i="4"/>
  <c r="I837" i="4"/>
  <c r="J836" i="4"/>
  <c r="I836" i="4"/>
  <c r="J835" i="4"/>
  <c r="I835" i="4"/>
  <c r="J834" i="4"/>
  <c r="I834" i="4"/>
  <c r="J833" i="4"/>
  <c r="I833" i="4"/>
  <c r="J832" i="4"/>
  <c r="I832" i="4"/>
  <c r="J831" i="4"/>
  <c r="I831" i="4"/>
  <c r="J830" i="4"/>
  <c r="I830" i="4"/>
  <c r="J829" i="4"/>
  <c r="I829" i="4"/>
  <c r="J828" i="4"/>
  <c r="I828" i="4"/>
  <c r="J827" i="4"/>
  <c r="I827" i="4"/>
  <c r="J826" i="4"/>
  <c r="I826" i="4"/>
  <c r="J825" i="4"/>
  <c r="I825" i="4"/>
  <c r="J824" i="4"/>
  <c r="I824" i="4"/>
  <c r="J823" i="4"/>
  <c r="I823" i="4"/>
  <c r="J822" i="4"/>
  <c r="I822" i="4"/>
  <c r="J821" i="4"/>
  <c r="I821" i="4"/>
  <c r="J820" i="4"/>
  <c r="I820" i="4"/>
  <c r="J819" i="4"/>
  <c r="I819" i="4"/>
  <c r="J818" i="4"/>
  <c r="I818" i="4"/>
  <c r="J817" i="4"/>
  <c r="I817" i="4"/>
  <c r="J816" i="4"/>
  <c r="I816" i="4"/>
  <c r="J815" i="4"/>
  <c r="I815" i="4"/>
  <c r="J814" i="4"/>
  <c r="I814" i="4"/>
  <c r="J813" i="4"/>
  <c r="I813" i="4"/>
  <c r="J812" i="4"/>
  <c r="I812" i="4"/>
  <c r="J811" i="4"/>
  <c r="I811" i="4"/>
  <c r="J810" i="4"/>
  <c r="I810" i="4"/>
  <c r="J809" i="4"/>
  <c r="I809" i="4"/>
  <c r="J808" i="4"/>
  <c r="I808" i="4"/>
  <c r="J807" i="4"/>
  <c r="I807" i="4"/>
  <c r="J806" i="4"/>
  <c r="I806" i="4"/>
  <c r="J805" i="4"/>
  <c r="I805" i="4"/>
  <c r="J804" i="4"/>
  <c r="I804" i="4"/>
  <c r="J803" i="4"/>
  <c r="I803" i="4"/>
  <c r="J802" i="4"/>
  <c r="I802" i="4"/>
  <c r="J801" i="4"/>
  <c r="I801" i="4"/>
  <c r="J800" i="4"/>
  <c r="I800" i="4"/>
  <c r="J799" i="4"/>
  <c r="I799" i="4"/>
  <c r="J798" i="4"/>
  <c r="I798" i="4"/>
  <c r="J797" i="4"/>
  <c r="I797" i="4"/>
  <c r="J796" i="4"/>
  <c r="I796" i="4"/>
  <c r="J795" i="4"/>
  <c r="I795" i="4"/>
  <c r="J794" i="4"/>
  <c r="I794" i="4"/>
  <c r="J793" i="4"/>
  <c r="I793" i="4"/>
  <c r="J792" i="4"/>
  <c r="I792" i="4"/>
  <c r="J791" i="4"/>
  <c r="I791" i="4"/>
  <c r="J790" i="4"/>
  <c r="I790" i="4"/>
  <c r="J789" i="4"/>
  <c r="I789" i="4"/>
  <c r="J788" i="4"/>
  <c r="I788" i="4"/>
  <c r="J787" i="4"/>
  <c r="I787" i="4"/>
  <c r="J786" i="4"/>
  <c r="I786" i="4"/>
  <c r="J785" i="4"/>
  <c r="I785" i="4"/>
  <c r="J784" i="4"/>
  <c r="I784" i="4"/>
  <c r="J783" i="4"/>
  <c r="I783" i="4"/>
  <c r="J782" i="4"/>
  <c r="I782" i="4"/>
  <c r="J781" i="4"/>
  <c r="I781" i="4"/>
  <c r="J780" i="4"/>
  <c r="I780" i="4"/>
  <c r="J779" i="4"/>
  <c r="I779" i="4"/>
  <c r="J778" i="4"/>
  <c r="I778" i="4"/>
  <c r="J777" i="4"/>
  <c r="I777" i="4"/>
  <c r="J776" i="4"/>
  <c r="I776" i="4"/>
  <c r="J775" i="4"/>
  <c r="I775" i="4"/>
  <c r="J774" i="4"/>
  <c r="I774" i="4"/>
  <c r="J773" i="4"/>
  <c r="I773" i="4"/>
  <c r="J772" i="4"/>
  <c r="I772" i="4"/>
  <c r="J771" i="4"/>
  <c r="I771" i="4"/>
  <c r="J770" i="4"/>
  <c r="I770" i="4"/>
  <c r="J769" i="4"/>
  <c r="I769" i="4"/>
  <c r="J768" i="4"/>
  <c r="I768" i="4"/>
  <c r="J767" i="4"/>
  <c r="I767" i="4"/>
  <c r="J766" i="4"/>
  <c r="I766" i="4"/>
  <c r="J765" i="4"/>
  <c r="I765" i="4"/>
  <c r="J764" i="4"/>
  <c r="I764" i="4"/>
  <c r="J763" i="4"/>
  <c r="I763" i="4"/>
  <c r="J762" i="4"/>
  <c r="I762" i="4"/>
  <c r="J761" i="4"/>
  <c r="I761" i="4"/>
  <c r="J760" i="4"/>
  <c r="I760" i="4"/>
  <c r="J759" i="4"/>
  <c r="I759" i="4"/>
  <c r="J758" i="4"/>
  <c r="I758" i="4"/>
  <c r="J757" i="4"/>
  <c r="I757" i="4"/>
  <c r="J756" i="4"/>
  <c r="I756" i="4"/>
  <c r="J755" i="4"/>
  <c r="I755" i="4"/>
  <c r="J754" i="4"/>
  <c r="I754" i="4"/>
  <c r="J753" i="4"/>
  <c r="I753" i="4"/>
  <c r="J752" i="4"/>
  <c r="I752" i="4"/>
  <c r="J751" i="4"/>
  <c r="I751" i="4"/>
  <c r="J750" i="4"/>
  <c r="I750" i="4"/>
  <c r="J749" i="4"/>
  <c r="I749" i="4"/>
  <c r="J748" i="4"/>
  <c r="I748" i="4"/>
  <c r="J747" i="4"/>
  <c r="I747" i="4"/>
  <c r="J746" i="4"/>
  <c r="I746" i="4"/>
  <c r="J745" i="4"/>
  <c r="I745" i="4"/>
  <c r="J744" i="4"/>
  <c r="I744" i="4"/>
  <c r="J743" i="4"/>
  <c r="I743" i="4"/>
  <c r="J742" i="4"/>
  <c r="I742" i="4"/>
  <c r="J741" i="4"/>
  <c r="I741" i="4"/>
  <c r="J740" i="4"/>
  <c r="I740" i="4"/>
  <c r="J739" i="4"/>
  <c r="I739" i="4"/>
  <c r="J738" i="4"/>
  <c r="I738" i="4"/>
  <c r="J737" i="4"/>
  <c r="I737" i="4"/>
  <c r="J736" i="4"/>
  <c r="I736" i="4"/>
  <c r="J735" i="4"/>
  <c r="I735" i="4"/>
  <c r="J734" i="4"/>
  <c r="I734" i="4"/>
  <c r="J733" i="4"/>
  <c r="I733" i="4"/>
  <c r="J732" i="4"/>
  <c r="I732" i="4"/>
  <c r="J731" i="4"/>
  <c r="I731" i="4"/>
  <c r="J730" i="4"/>
  <c r="I730" i="4"/>
  <c r="J729" i="4"/>
  <c r="I729" i="4"/>
  <c r="J728" i="4"/>
  <c r="I728" i="4"/>
  <c r="J727" i="4"/>
  <c r="I727" i="4"/>
  <c r="J726" i="4"/>
  <c r="I726" i="4"/>
  <c r="J725" i="4"/>
  <c r="I725" i="4"/>
  <c r="J724" i="4"/>
  <c r="I724" i="4"/>
  <c r="J723" i="4"/>
  <c r="I723" i="4"/>
  <c r="J722" i="4"/>
  <c r="I722" i="4"/>
  <c r="J721" i="4"/>
  <c r="I721" i="4"/>
  <c r="J720" i="4"/>
  <c r="I720" i="4"/>
  <c r="J719" i="4"/>
  <c r="I719" i="4"/>
  <c r="J718" i="4"/>
  <c r="I718" i="4"/>
  <c r="J717" i="4"/>
  <c r="I717" i="4"/>
  <c r="J716" i="4"/>
  <c r="I716" i="4"/>
  <c r="J715" i="4"/>
  <c r="I715" i="4"/>
  <c r="J714" i="4"/>
  <c r="I714" i="4"/>
  <c r="J713" i="4"/>
  <c r="I713" i="4"/>
  <c r="J712" i="4"/>
  <c r="I712" i="4"/>
  <c r="J711" i="4"/>
  <c r="I711" i="4"/>
  <c r="J710" i="4"/>
  <c r="I710" i="4"/>
  <c r="J709" i="4"/>
  <c r="I709" i="4"/>
  <c r="J708" i="4"/>
  <c r="I708" i="4"/>
  <c r="J707" i="4"/>
  <c r="I707" i="4"/>
  <c r="J706" i="4"/>
  <c r="I706" i="4"/>
  <c r="J705" i="4"/>
  <c r="I705" i="4"/>
  <c r="J704" i="4"/>
  <c r="I704" i="4"/>
  <c r="J703" i="4"/>
  <c r="I703" i="4"/>
  <c r="J702" i="4"/>
  <c r="I702" i="4"/>
  <c r="J701" i="4"/>
  <c r="I701" i="4"/>
  <c r="J700" i="4"/>
  <c r="I700" i="4"/>
  <c r="J699" i="4"/>
  <c r="I699" i="4"/>
  <c r="J698" i="4"/>
  <c r="I698" i="4"/>
  <c r="J697" i="4"/>
  <c r="I697" i="4"/>
  <c r="J696" i="4"/>
  <c r="I696" i="4"/>
  <c r="J695" i="4"/>
  <c r="I695" i="4"/>
  <c r="J694" i="4"/>
  <c r="I694" i="4"/>
  <c r="J693" i="4"/>
  <c r="I693" i="4"/>
  <c r="J692" i="4"/>
  <c r="I692" i="4"/>
  <c r="J691" i="4"/>
  <c r="I691" i="4"/>
  <c r="J690" i="4"/>
  <c r="I690" i="4"/>
  <c r="J689" i="4"/>
  <c r="I689" i="4"/>
  <c r="J688" i="4"/>
  <c r="I688" i="4"/>
  <c r="J687" i="4"/>
  <c r="I687" i="4"/>
  <c r="J686" i="4"/>
  <c r="I686" i="4"/>
  <c r="J685" i="4"/>
  <c r="I685" i="4"/>
  <c r="J684" i="4"/>
  <c r="I684" i="4"/>
  <c r="J683" i="4"/>
  <c r="I683" i="4"/>
  <c r="J682" i="4"/>
  <c r="I682" i="4"/>
  <c r="J681" i="4"/>
  <c r="I681" i="4"/>
  <c r="J680" i="4"/>
  <c r="I680" i="4"/>
  <c r="J679" i="4"/>
  <c r="I679" i="4"/>
  <c r="J678" i="4"/>
  <c r="I678" i="4"/>
  <c r="J677" i="4"/>
  <c r="I677" i="4"/>
  <c r="J676" i="4"/>
  <c r="I676" i="4"/>
  <c r="J675" i="4"/>
  <c r="I675" i="4"/>
  <c r="J674" i="4"/>
  <c r="I674" i="4"/>
  <c r="J673" i="4"/>
  <c r="I673" i="4"/>
  <c r="J672" i="4"/>
  <c r="I672" i="4"/>
  <c r="J671" i="4"/>
  <c r="I671" i="4"/>
  <c r="J670" i="4"/>
  <c r="I670" i="4"/>
  <c r="J669" i="4"/>
  <c r="I669" i="4"/>
  <c r="J668" i="4"/>
  <c r="I668" i="4"/>
  <c r="J667" i="4"/>
  <c r="I667" i="4"/>
  <c r="J666" i="4"/>
  <c r="I666" i="4"/>
  <c r="J665" i="4"/>
  <c r="I665" i="4"/>
  <c r="J664" i="4"/>
  <c r="I664" i="4"/>
  <c r="J663" i="4"/>
  <c r="I663" i="4"/>
  <c r="J662" i="4"/>
  <c r="I662" i="4"/>
  <c r="J661" i="4"/>
  <c r="I661" i="4"/>
  <c r="J660" i="4"/>
  <c r="I660" i="4"/>
  <c r="J659" i="4"/>
  <c r="I659" i="4"/>
  <c r="J658" i="4"/>
  <c r="I658" i="4"/>
  <c r="J657" i="4"/>
  <c r="I657" i="4"/>
  <c r="J656" i="4"/>
  <c r="I656" i="4"/>
  <c r="J655" i="4"/>
  <c r="I655" i="4"/>
  <c r="J654" i="4"/>
  <c r="I654" i="4"/>
  <c r="J653" i="4"/>
  <c r="I653" i="4"/>
  <c r="J652" i="4"/>
  <c r="I652" i="4"/>
  <c r="J651" i="4"/>
  <c r="I651" i="4"/>
  <c r="J650" i="4"/>
  <c r="I650" i="4"/>
  <c r="J649" i="4"/>
  <c r="I649" i="4"/>
  <c r="J648" i="4"/>
  <c r="I648" i="4"/>
  <c r="J647" i="4"/>
  <c r="I647" i="4"/>
  <c r="J646" i="4"/>
  <c r="I646" i="4"/>
  <c r="J645" i="4"/>
  <c r="I645" i="4"/>
  <c r="J644" i="4"/>
  <c r="I644" i="4"/>
  <c r="J643" i="4"/>
  <c r="I643" i="4"/>
  <c r="J642" i="4"/>
  <c r="I642" i="4"/>
  <c r="J641" i="4"/>
  <c r="I641" i="4"/>
  <c r="J640" i="4"/>
  <c r="I640" i="4"/>
  <c r="J639" i="4"/>
  <c r="I639" i="4"/>
  <c r="J638" i="4"/>
  <c r="I638" i="4"/>
  <c r="J637" i="4"/>
  <c r="I637" i="4"/>
  <c r="J636" i="4"/>
  <c r="I636" i="4"/>
  <c r="J635" i="4"/>
  <c r="I635" i="4"/>
  <c r="J634" i="4"/>
  <c r="I634" i="4"/>
  <c r="J633" i="4"/>
  <c r="I633" i="4"/>
  <c r="J632" i="4"/>
  <c r="I632" i="4"/>
  <c r="J631" i="4"/>
  <c r="I631" i="4"/>
  <c r="J630" i="4"/>
  <c r="I630" i="4"/>
  <c r="J629" i="4"/>
  <c r="I629" i="4"/>
  <c r="J628" i="4"/>
  <c r="I628" i="4"/>
  <c r="J627" i="4"/>
  <c r="I627" i="4"/>
  <c r="J626" i="4"/>
  <c r="I626" i="4"/>
  <c r="J625" i="4"/>
  <c r="I625" i="4"/>
  <c r="J624" i="4"/>
  <c r="I624" i="4"/>
  <c r="J623" i="4"/>
  <c r="I623" i="4"/>
  <c r="J622" i="4"/>
  <c r="I622" i="4"/>
  <c r="J621" i="4"/>
  <c r="I621" i="4"/>
  <c r="J620" i="4"/>
  <c r="I620" i="4"/>
  <c r="J619" i="4"/>
  <c r="I619" i="4"/>
  <c r="J618" i="4"/>
  <c r="I618" i="4"/>
  <c r="J617" i="4"/>
  <c r="I617" i="4"/>
  <c r="J616" i="4"/>
  <c r="I616" i="4"/>
  <c r="J615" i="4"/>
  <c r="I615" i="4"/>
  <c r="J614" i="4"/>
  <c r="I614" i="4"/>
  <c r="J613" i="4"/>
  <c r="I613" i="4"/>
  <c r="J612" i="4"/>
  <c r="I612" i="4"/>
  <c r="J611" i="4"/>
  <c r="I611" i="4"/>
  <c r="J610" i="4"/>
  <c r="I610" i="4"/>
  <c r="J609" i="4"/>
  <c r="I609" i="4"/>
  <c r="J608" i="4"/>
  <c r="I608" i="4"/>
  <c r="J607" i="4"/>
  <c r="I607" i="4"/>
  <c r="J606" i="4"/>
  <c r="I606" i="4"/>
  <c r="J605" i="4"/>
  <c r="I605" i="4"/>
  <c r="J604" i="4"/>
  <c r="I604" i="4"/>
  <c r="J603" i="4"/>
  <c r="I603" i="4"/>
  <c r="J602" i="4"/>
  <c r="I602" i="4"/>
  <c r="J601" i="4"/>
  <c r="I601" i="4"/>
  <c r="J600" i="4"/>
  <c r="I600" i="4"/>
  <c r="J599" i="4"/>
  <c r="I599" i="4"/>
  <c r="J598" i="4"/>
  <c r="I598" i="4"/>
  <c r="J597" i="4"/>
  <c r="I597" i="4"/>
  <c r="J596" i="4"/>
  <c r="I596" i="4"/>
  <c r="J595" i="4"/>
  <c r="I595" i="4"/>
  <c r="J594" i="4"/>
  <c r="I594" i="4"/>
  <c r="J593" i="4"/>
  <c r="I593" i="4"/>
  <c r="J592" i="4"/>
  <c r="I592" i="4"/>
  <c r="J591" i="4"/>
  <c r="I591" i="4"/>
  <c r="J590" i="4"/>
  <c r="I590" i="4"/>
  <c r="J589" i="4"/>
  <c r="I589" i="4"/>
  <c r="J588" i="4"/>
  <c r="I588" i="4"/>
  <c r="J587" i="4"/>
  <c r="I587" i="4"/>
  <c r="J586" i="4"/>
  <c r="I586" i="4"/>
  <c r="J585" i="4"/>
  <c r="I585" i="4"/>
  <c r="J584" i="4"/>
  <c r="I584" i="4"/>
  <c r="J583" i="4"/>
  <c r="I583" i="4"/>
  <c r="J582" i="4"/>
  <c r="I582" i="4"/>
  <c r="J581" i="4"/>
  <c r="I581" i="4"/>
  <c r="J580" i="4"/>
  <c r="I580" i="4"/>
  <c r="J579" i="4"/>
  <c r="I579" i="4"/>
  <c r="J578" i="4"/>
  <c r="I578" i="4"/>
  <c r="J577" i="4"/>
  <c r="I577" i="4"/>
  <c r="J576" i="4"/>
  <c r="I576" i="4"/>
  <c r="J575" i="4"/>
  <c r="I575" i="4"/>
  <c r="J574" i="4"/>
  <c r="I574" i="4"/>
  <c r="J573" i="4"/>
  <c r="I573" i="4"/>
  <c r="J572" i="4"/>
  <c r="I572" i="4"/>
  <c r="J571" i="4"/>
  <c r="I571" i="4"/>
  <c r="J570" i="4"/>
  <c r="I570" i="4"/>
  <c r="J569" i="4"/>
  <c r="I569" i="4"/>
  <c r="J568" i="4"/>
  <c r="I568" i="4"/>
  <c r="J567" i="4"/>
  <c r="I567" i="4"/>
  <c r="J566" i="4"/>
  <c r="I566" i="4"/>
  <c r="J565" i="4"/>
  <c r="I565" i="4"/>
  <c r="J564" i="4"/>
  <c r="I564" i="4"/>
  <c r="J563" i="4"/>
  <c r="I563" i="4"/>
  <c r="J562" i="4"/>
  <c r="I562" i="4"/>
  <c r="J561" i="4"/>
  <c r="I561" i="4"/>
  <c r="J560" i="4"/>
  <c r="I560" i="4"/>
  <c r="J559" i="4"/>
  <c r="I559" i="4"/>
  <c r="J558" i="4"/>
  <c r="I558" i="4"/>
  <c r="J557" i="4"/>
  <c r="I557" i="4"/>
  <c r="J556" i="4"/>
  <c r="I556" i="4"/>
  <c r="J555" i="4"/>
  <c r="I555" i="4"/>
  <c r="J554" i="4"/>
  <c r="I554" i="4"/>
  <c r="J553" i="4"/>
  <c r="I553" i="4"/>
  <c r="J552" i="4"/>
  <c r="I552" i="4"/>
  <c r="J551" i="4"/>
  <c r="I551" i="4"/>
  <c r="J550" i="4"/>
  <c r="I550" i="4"/>
  <c r="J549" i="4"/>
  <c r="I549" i="4"/>
  <c r="J548" i="4"/>
  <c r="I548" i="4"/>
  <c r="J547" i="4"/>
  <c r="I547" i="4"/>
  <c r="J546" i="4"/>
  <c r="I546" i="4"/>
  <c r="J545" i="4"/>
  <c r="I545" i="4"/>
  <c r="J544" i="4"/>
  <c r="I544" i="4"/>
  <c r="J543" i="4"/>
  <c r="I543" i="4"/>
  <c r="J542" i="4"/>
  <c r="I542" i="4"/>
  <c r="J541" i="4"/>
  <c r="I541" i="4"/>
  <c r="J540" i="4"/>
  <c r="I540" i="4"/>
  <c r="J539" i="4"/>
  <c r="I539" i="4"/>
  <c r="J538" i="4"/>
  <c r="I538" i="4"/>
  <c r="J537" i="4"/>
  <c r="I537" i="4"/>
  <c r="J536" i="4"/>
  <c r="I536" i="4"/>
  <c r="J535" i="4"/>
  <c r="I535" i="4"/>
  <c r="J534" i="4"/>
  <c r="I534" i="4"/>
  <c r="J533" i="4"/>
  <c r="I533" i="4"/>
  <c r="J532" i="4"/>
  <c r="I532" i="4"/>
  <c r="J531" i="4"/>
  <c r="I531" i="4"/>
  <c r="J530" i="4"/>
  <c r="I530" i="4"/>
  <c r="J529" i="4"/>
  <c r="I529" i="4"/>
  <c r="J528" i="4"/>
  <c r="I528" i="4"/>
  <c r="J527" i="4"/>
  <c r="I527" i="4"/>
  <c r="J526" i="4"/>
  <c r="I526" i="4"/>
  <c r="J525" i="4"/>
  <c r="I525" i="4"/>
  <c r="J524" i="4"/>
  <c r="I524" i="4"/>
  <c r="J523" i="4"/>
  <c r="I523" i="4"/>
  <c r="J522" i="4"/>
  <c r="I522" i="4"/>
  <c r="J521" i="4"/>
  <c r="I521" i="4"/>
  <c r="J520" i="4"/>
  <c r="I520" i="4"/>
  <c r="J519" i="4"/>
  <c r="I519" i="4"/>
  <c r="J518" i="4"/>
  <c r="I518" i="4"/>
  <c r="J517" i="4"/>
  <c r="I517" i="4"/>
  <c r="J516" i="4"/>
  <c r="I516" i="4"/>
  <c r="J515" i="4"/>
  <c r="I515" i="4"/>
  <c r="J514" i="4"/>
  <c r="I514" i="4"/>
  <c r="J513" i="4"/>
  <c r="I513" i="4"/>
  <c r="J512" i="4"/>
  <c r="I512" i="4"/>
  <c r="J511" i="4"/>
  <c r="I511" i="4"/>
  <c r="J510" i="4"/>
  <c r="I510" i="4"/>
  <c r="J509" i="4"/>
  <c r="I509" i="4"/>
  <c r="J508" i="4"/>
  <c r="I508" i="4"/>
  <c r="J507" i="4"/>
  <c r="I507" i="4"/>
  <c r="J506" i="4"/>
  <c r="I506" i="4"/>
  <c r="J505" i="4"/>
  <c r="I505" i="4"/>
  <c r="J504" i="4"/>
  <c r="I504" i="4"/>
  <c r="J503" i="4"/>
  <c r="I503" i="4"/>
  <c r="J502" i="4"/>
  <c r="I502" i="4"/>
  <c r="J501" i="4"/>
  <c r="I501" i="4"/>
  <c r="J500" i="4"/>
  <c r="I500" i="4"/>
  <c r="J499" i="4"/>
  <c r="I499" i="4"/>
  <c r="J498" i="4"/>
  <c r="I498" i="4"/>
  <c r="J497" i="4"/>
  <c r="I497" i="4"/>
  <c r="J496" i="4"/>
  <c r="I496" i="4"/>
  <c r="J495" i="4"/>
  <c r="I495" i="4"/>
  <c r="J494" i="4"/>
  <c r="I494" i="4"/>
  <c r="J493" i="4"/>
  <c r="I493" i="4"/>
  <c r="J492" i="4"/>
  <c r="I492" i="4"/>
  <c r="J491" i="4"/>
  <c r="I491" i="4"/>
  <c r="J490" i="4"/>
  <c r="I490" i="4"/>
  <c r="J489" i="4"/>
  <c r="I489" i="4"/>
  <c r="J488" i="4"/>
  <c r="I488" i="4"/>
  <c r="J487" i="4"/>
  <c r="I487" i="4"/>
  <c r="J486" i="4"/>
  <c r="I486" i="4"/>
  <c r="J485" i="4"/>
  <c r="I485" i="4"/>
  <c r="J484" i="4"/>
  <c r="I484" i="4"/>
  <c r="J483" i="4"/>
  <c r="I483" i="4"/>
  <c r="J482" i="4"/>
  <c r="I482" i="4"/>
  <c r="J481" i="4"/>
  <c r="I481" i="4"/>
  <c r="J480" i="4"/>
  <c r="I480" i="4"/>
  <c r="J479" i="4"/>
  <c r="I479" i="4"/>
  <c r="J478" i="4"/>
  <c r="I478" i="4"/>
  <c r="J477" i="4"/>
  <c r="I477" i="4"/>
  <c r="J476" i="4"/>
  <c r="I476" i="4"/>
  <c r="J475" i="4"/>
  <c r="I475" i="4"/>
  <c r="J474" i="4"/>
  <c r="I474" i="4"/>
  <c r="J473" i="4"/>
  <c r="I473" i="4"/>
  <c r="J472" i="4"/>
  <c r="I472" i="4"/>
  <c r="J471" i="4"/>
  <c r="I471" i="4"/>
  <c r="J470" i="4"/>
  <c r="I470" i="4"/>
  <c r="J469" i="4"/>
  <c r="I469" i="4"/>
  <c r="J468" i="4"/>
  <c r="I468" i="4"/>
  <c r="J467" i="4"/>
  <c r="I467" i="4"/>
  <c r="J466" i="4"/>
  <c r="I466" i="4"/>
  <c r="J465" i="4"/>
  <c r="I465" i="4"/>
  <c r="J464" i="4"/>
  <c r="I464" i="4"/>
  <c r="J463" i="4"/>
  <c r="I463" i="4"/>
  <c r="J462" i="4"/>
  <c r="I462" i="4"/>
  <c r="J461" i="4"/>
  <c r="I461" i="4"/>
  <c r="J460" i="4"/>
  <c r="I460" i="4"/>
  <c r="J459" i="4"/>
  <c r="I459" i="4"/>
  <c r="J458" i="4"/>
  <c r="I458" i="4"/>
  <c r="J457" i="4"/>
  <c r="I457" i="4"/>
  <c r="J456" i="4"/>
  <c r="I456" i="4"/>
  <c r="J455" i="4"/>
  <c r="I455" i="4"/>
  <c r="J454" i="4"/>
  <c r="I454" i="4"/>
  <c r="J453" i="4"/>
  <c r="I453" i="4"/>
  <c r="J452" i="4"/>
  <c r="I452" i="4"/>
  <c r="J451" i="4"/>
  <c r="I451" i="4"/>
  <c r="J450" i="4"/>
  <c r="I450" i="4"/>
  <c r="J449" i="4"/>
  <c r="I449" i="4"/>
  <c r="J448" i="4"/>
  <c r="I448" i="4"/>
  <c r="J447" i="4"/>
  <c r="I447" i="4"/>
  <c r="J446" i="4"/>
  <c r="I446" i="4"/>
  <c r="J445" i="4"/>
  <c r="I445" i="4"/>
  <c r="J444" i="4"/>
  <c r="I444" i="4"/>
  <c r="J443" i="4"/>
  <c r="I443" i="4"/>
  <c r="J442" i="4"/>
  <c r="I442" i="4"/>
  <c r="J441" i="4"/>
  <c r="I441" i="4"/>
  <c r="J440" i="4"/>
  <c r="I440" i="4"/>
  <c r="J439" i="4"/>
  <c r="I439" i="4"/>
  <c r="J438" i="4"/>
  <c r="I438" i="4"/>
  <c r="J437" i="4"/>
  <c r="I437" i="4"/>
  <c r="J436" i="4"/>
  <c r="I436" i="4"/>
  <c r="J435" i="4"/>
  <c r="I435" i="4"/>
  <c r="J434" i="4"/>
  <c r="I434" i="4"/>
  <c r="J433" i="4"/>
  <c r="I433" i="4"/>
  <c r="J432" i="4"/>
  <c r="I432" i="4"/>
  <c r="J431" i="4"/>
  <c r="I431" i="4"/>
  <c r="J430" i="4"/>
  <c r="I430" i="4"/>
  <c r="J429" i="4"/>
  <c r="I429" i="4"/>
  <c r="J428" i="4"/>
  <c r="I428" i="4"/>
  <c r="J427" i="4"/>
  <c r="I427" i="4"/>
  <c r="J426" i="4"/>
  <c r="I426" i="4"/>
  <c r="J425" i="4"/>
  <c r="I425" i="4"/>
  <c r="J424" i="4"/>
  <c r="I424" i="4"/>
  <c r="J423" i="4"/>
  <c r="I423" i="4"/>
  <c r="J422" i="4"/>
  <c r="I422" i="4"/>
  <c r="J421" i="4"/>
  <c r="I421" i="4"/>
  <c r="J420" i="4"/>
  <c r="I420" i="4"/>
  <c r="J419" i="4"/>
  <c r="I419" i="4"/>
  <c r="J418" i="4"/>
  <c r="I418" i="4"/>
  <c r="J417" i="4"/>
  <c r="I417" i="4"/>
  <c r="J416" i="4"/>
  <c r="I416" i="4"/>
  <c r="J415" i="4"/>
  <c r="I415" i="4"/>
  <c r="J414" i="4"/>
  <c r="I414" i="4"/>
  <c r="J413" i="4"/>
  <c r="I413" i="4"/>
  <c r="J412" i="4"/>
  <c r="I412" i="4"/>
  <c r="J411" i="4"/>
  <c r="I411" i="4"/>
  <c r="J410" i="4"/>
  <c r="I410" i="4"/>
  <c r="J409" i="4"/>
  <c r="I409" i="4"/>
  <c r="J408" i="4"/>
  <c r="I408" i="4"/>
  <c r="J407" i="4"/>
  <c r="I407" i="4"/>
  <c r="J406" i="4"/>
  <c r="I406" i="4"/>
  <c r="J405" i="4"/>
  <c r="I405" i="4"/>
  <c r="J404" i="4"/>
  <c r="I404" i="4"/>
  <c r="J403" i="4"/>
  <c r="I403" i="4"/>
  <c r="J402" i="4"/>
  <c r="I402" i="4"/>
  <c r="J401" i="4"/>
  <c r="I401" i="4"/>
  <c r="J400" i="4"/>
  <c r="I400" i="4"/>
  <c r="J399" i="4"/>
  <c r="I399" i="4"/>
  <c r="J398" i="4"/>
  <c r="I398" i="4"/>
  <c r="J397" i="4"/>
  <c r="I397" i="4"/>
  <c r="J396" i="4"/>
  <c r="I396" i="4"/>
  <c r="J395" i="4"/>
  <c r="I395" i="4"/>
  <c r="J394" i="4"/>
  <c r="I394" i="4"/>
  <c r="J393" i="4"/>
  <c r="I393" i="4"/>
  <c r="J392" i="4"/>
  <c r="I392" i="4"/>
  <c r="J391" i="4"/>
  <c r="I391" i="4"/>
  <c r="J390" i="4"/>
  <c r="I390" i="4"/>
  <c r="J389" i="4"/>
  <c r="I389" i="4"/>
  <c r="J388" i="4"/>
  <c r="I388" i="4"/>
  <c r="J387" i="4"/>
  <c r="I387" i="4"/>
  <c r="J386" i="4"/>
  <c r="I386" i="4"/>
  <c r="J385" i="4"/>
  <c r="I385" i="4"/>
  <c r="J384" i="4"/>
  <c r="I384" i="4"/>
  <c r="J383" i="4"/>
  <c r="I383" i="4"/>
  <c r="J382" i="4"/>
  <c r="I382" i="4"/>
  <c r="J381" i="4"/>
  <c r="I381" i="4"/>
  <c r="J380" i="4"/>
  <c r="I380" i="4"/>
  <c r="J379" i="4"/>
  <c r="I379" i="4"/>
  <c r="J378" i="4"/>
  <c r="I378" i="4"/>
  <c r="J377" i="4"/>
  <c r="I377" i="4"/>
  <c r="J376" i="4"/>
  <c r="I376" i="4"/>
  <c r="J375" i="4"/>
  <c r="I375" i="4"/>
  <c r="J374" i="4"/>
  <c r="I374" i="4"/>
  <c r="J373" i="4"/>
  <c r="I373" i="4"/>
  <c r="J372" i="4"/>
  <c r="I372" i="4"/>
  <c r="J371" i="4"/>
  <c r="I371" i="4"/>
  <c r="J370" i="4"/>
  <c r="I370" i="4"/>
  <c r="J369" i="4"/>
  <c r="I369" i="4"/>
  <c r="J368" i="4"/>
  <c r="I368" i="4"/>
  <c r="J367" i="4"/>
  <c r="I367" i="4"/>
  <c r="J366" i="4"/>
  <c r="I366" i="4"/>
  <c r="J365" i="4"/>
  <c r="I365" i="4"/>
  <c r="J364" i="4"/>
  <c r="I364" i="4"/>
  <c r="J363" i="4"/>
  <c r="I363" i="4"/>
  <c r="J362" i="4"/>
  <c r="I362" i="4"/>
  <c r="J361" i="4"/>
  <c r="I361" i="4"/>
  <c r="J360" i="4"/>
  <c r="I360" i="4"/>
  <c r="J359" i="4"/>
  <c r="I359" i="4"/>
  <c r="J358" i="4"/>
  <c r="I358" i="4"/>
  <c r="J357" i="4"/>
  <c r="I357" i="4"/>
  <c r="J356" i="4"/>
  <c r="I356" i="4"/>
  <c r="J355" i="4"/>
  <c r="I355" i="4"/>
  <c r="J354" i="4"/>
  <c r="I354" i="4"/>
  <c r="J353" i="4"/>
  <c r="I353" i="4"/>
  <c r="J352" i="4"/>
  <c r="I352" i="4"/>
  <c r="J351" i="4"/>
  <c r="I351" i="4"/>
  <c r="J350" i="4"/>
  <c r="I350" i="4"/>
  <c r="J349" i="4"/>
  <c r="I349" i="4"/>
  <c r="J348" i="4"/>
  <c r="I348" i="4"/>
  <c r="J347" i="4"/>
  <c r="I347" i="4"/>
  <c r="J346" i="4"/>
  <c r="I346" i="4"/>
  <c r="J345" i="4"/>
  <c r="I345" i="4"/>
  <c r="J344" i="4"/>
  <c r="I344" i="4"/>
  <c r="J343" i="4"/>
  <c r="I343" i="4"/>
  <c r="J342" i="4"/>
  <c r="I342" i="4"/>
  <c r="J341" i="4"/>
  <c r="I341" i="4"/>
  <c r="J340" i="4"/>
  <c r="I340" i="4"/>
  <c r="J339" i="4"/>
  <c r="I339" i="4"/>
  <c r="J338" i="4"/>
  <c r="I338" i="4"/>
  <c r="J337" i="4"/>
  <c r="I337" i="4"/>
  <c r="J336" i="4"/>
  <c r="I336" i="4"/>
  <c r="J335" i="4"/>
  <c r="I335" i="4"/>
  <c r="J334" i="4"/>
  <c r="I334" i="4"/>
  <c r="J333" i="4"/>
  <c r="I333" i="4"/>
  <c r="J332" i="4"/>
  <c r="I332" i="4"/>
  <c r="J331" i="4"/>
  <c r="I331" i="4"/>
  <c r="J330" i="4"/>
  <c r="I330" i="4"/>
  <c r="J329" i="4"/>
  <c r="I329" i="4"/>
  <c r="J328" i="4"/>
  <c r="I328" i="4"/>
  <c r="J327" i="4"/>
  <c r="I327" i="4"/>
  <c r="J326" i="4"/>
  <c r="I326" i="4"/>
  <c r="J325" i="4"/>
  <c r="I325" i="4"/>
  <c r="J324" i="4"/>
  <c r="I324" i="4"/>
  <c r="J323" i="4"/>
  <c r="I323" i="4"/>
  <c r="J322" i="4"/>
  <c r="I322" i="4"/>
  <c r="J321" i="4"/>
  <c r="I321" i="4"/>
  <c r="J320" i="4"/>
  <c r="I320" i="4"/>
  <c r="J319" i="4"/>
  <c r="I319" i="4"/>
  <c r="J318" i="4"/>
  <c r="I318" i="4"/>
  <c r="J317" i="4"/>
  <c r="I317" i="4"/>
  <c r="J316" i="4"/>
  <c r="I316" i="4"/>
  <c r="J315" i="4"/>
  <c r="I315" i="4"/>
  <c r="J314" i="4"/>
  <c r="I314" i="4"/>
  <c r="J313" i="4"/>
  <c r="I313" i="4"/>
  <c r="J312" i="4"/>
  <c r="I312" i="4"/>
  <c r="J311" i="4"/>
  <c r="I311" i="4"/>
  <c r="J310" i="4"/>
  <c r="I310" i="4"/>
  <c r="J309" i="4"/>
  <c r="I309" i="4"/>
  <c r="J308" i="4"/>
  <c r="I308" i="4"/>
  <c r="J307" i="4"/>
  <c r="I307" i="4"/>
  <c r="J306" i="4"/>
  <c r="I306" i="4"/>
  <c r="J305" i="4"/>
  <c r="I305" i="4"/>
  <c r="J304" i="4"/>
  <c r="I304" i="4"/>
  <c r="J303" i="4"/>
  <c r="I303" i="4"/>
  <c r="J302" i="4"/>
  <c r="I302" i="4"/>
  <c r="J301" i="4"/>
  <c r="I301" i="4"/>
  <c r="J300" i="4"/>
  <c r="I300" i="4"/>
  <c r="J299" i="4"/>
  <c r="I299" i="4"/>
  <c r="J298" i="4"/>
  <c r="I298" i="4"/>
  <c r="J297" i="4"/>
  <c r="I297" i="4"/>
  <c r="J296" i="4"/>
  <c r="I296" i="4"/>
  <c r="J295" i="4"/>
  <c r="I295" i="4"/>
  <c r="J294" i="4"/>
  <c r="I294" i="4"/>
  <c r="J293" i="4"/>
  <c r="I293" i="4"/>
  <c r="J292" i="4"/>
  <c r="I292" i="4"/>
  <c r="J291" i="4"/>
  <c r="I291" i="4"/>
  <c r="J290" i="4"/>
  <c r="I290" i="4"/>
  <c r="J289" i="4"/>
  <c r="I289" i="4"/>
  <c r="J288" i="4"/>
  <c r="I288" i="4"/>
  <c r="J287" i="4"/>
  <c r="I287" i="4"/>
  <c r="J286" i="4"/>
  <c r="I286" i="4"/>
  <c r="J285" i="4"/>
  <c r="I285" i="4"/>
  <c r="J284" i="4"/>
  <c r="I284" i="4"/>
  <c r="J283" i="4"/>
  <c r="I283" i="4"/>
  <c r="J282" i="4"/>
  <c r="I282" i="4"/>
  <c r="J281" i="4"/>
  <c r="I281" i="4"/>
  <c r="J280" i="4"/>
  <c r="I280" i="4"/>
  <c r="J279" i="4"/>
  <c r="I279" i="4"/>
  <c r="J278" i="4"/>
  <c r="I278" i="4"/>
  <c r="J277" i="4"/>
  <c r="I277" i="4"/>
  <c r="J276" i="4"/>
  <c r="I276" i="4"/>
  <c r="J275" i="4"/>
  <c r="I275" i="4"/>
  <c r="J274" i="4"/>
  <c r="I274" i="4"/>
  <c r="J273" i="4"/>
  <c r="I273" i="4"/>
  <c r="J272" i="4"/>
  <c r="I272" i="4"/>
  <c r="J271" i="4"/>
  <c r="I271" i="4"/>
  <c r="J270" i="4"/>
  <c r="I270" i="4"/>
  <c r="J269" i="4"/>
  <c r="I269" i="4"/>
  <c r="J268" i="4"/>
  <c r="I268" i="4"/>
  <c r="J267" i="4"/>
  <c r="I267" i="4"/>
  <c r="J266" i="4"/>
  <c r="I266" i="4"/>
  <c r="J265" i="4"/>
  <c r="I265" i="4"/>
  <c r="J264" i="4"/>
  <c r="I264" i="4"/>
  <c r="J263" i="4"/>
  <c r="I263" i="4"/>
  <c r="J262" i="4"/>
  <c r="I262" i="4"/>
  <c r="J261" i="4"/>
  <c r="I261" i="4"/>
  <c r="J260" i="4"/>
  <c r="I260" i="4"/>
  <c r="J259" i="4"/>
  <c r="I259" i="4"/>
  <c r="J258" i="4"/>
  <c r="I258" i="4"/>
  <c r="J257" i="4"/>
  <c r="I257" i="4"/>
  <c r="J256" i="4"/>
  <c r="I256" i="4"/>
  <c r="J255" i="4"/>
  <c r="I255" i="4"/>
  <c r="J254" i="4"/>
  <c r="I254" i="4"/>
  <c r="J253" i="4"/>
  <c r="I253" i="4"/>
  <c r="J252" i="4"/>
  <c r="I252" i="4"/>
  <c r="J251" i="4"/>
  <c r="I251" i="4"/>
  <c r="J250" i="4"/>
  <c r="I250" i="4"/>
  <c r="J249" i="4"/>
  <c r="I249" i="4"/>
  <c r="J248" i="4"/>
  <c r="I248" i="4"/>
  <c r="J247" i="4"/>
  <c r="I247" i="4"/>
  <c r="J246" i="4"/>
  <c r="I246" i="4"/>
  <c r="J245" i="4"/>
  <c r="I245" i="4"/>
  <c r="J244" i="4"/>
  <c r="I244" i="4"/>
  <c r="J243" i="4"/>
  <c r="I243" i="4"/>
  <c r="J242" i="4"/>
  <c r="I242" i="4"/>
  <c r="J241" i="4"/>
  <c r="I241" i="4"/>
  <c r="J240" i="4"/>
  <c r="I240" i="4"/>
  <c r="J239" i="4"/>
  <c r="I239" i="4"/>
  <c r="J238" i="4"/>
  <c r="I238" i="4"/>
  <c r="J237" i="4"/>
  <c r="I237" i="4"/>
  <c r="J236" i="4"/>
  <c r="I236" i="4"/>
  <c r="J235" i="4"/>
  <c r="I235" i="4"/>
  <c r="J234" i="4"/>
  <c r="I234" i="4"/>
  <c r="J233" i="4"/>
  <c r="I233" i="4"/>
  <c r="J232" i="4"/>
  <c r="I232" i="4"/>
  <c r="J231" i="4"/>
  <c r="I231" i="4"/>
  <c r="J230" i="4"/>
  <c r="I230" i="4"/>
  <c r="J229" i="4"/>
  <c r="I229" i="4"/>
  <c r="J228" i="4"/>
  <c r="I228" i="4"/>
  <c r="J227" i="4"/>
  <c r="I227" i="4"/>
  <c r="J226" i="4"/>
  <c r="I226" i="4"/>
  <c r="J225" i="4"/>
  <c r="I225" i="4"/>
  <c r="J224" i="4"/>
  <c r="I224" i="4"/>
  <c r="J223" i="4"/>
  <c r="I223" i="4"/>
  <c r="J222" i="4"/>
  <c r="I222" i="4"/>
  <c r="J221" i="4"/>
  <c r="I221" i="4"/>
  <c r="J220" i="4"/>
  <c r="I220" i="4"/>
  <c r="J219" i="4"/>
  <c r="I219" i="4"/>
  <c r="J218" i="4"/>
  <c r="I218" i="4"/>
  <c r="J217" i="4"/>
  <c r="I217" i="4"/>
  <c r="J216" i="4"/>
  <c r="I216" i="4"/>
  <c r="J215" i="4"/>
  <c r="I215" i="4"/>
  <c r="J214" i="4"/>
  <c r="I214" i="4"/>
  <c r="J213" i="4"/>
  <c r="I213" i="4"/>
  <c r="J212" i="4"/>
  <c r="I212" i="4"/>
  <c r="J211" i="4"/>
  <c r="I211" i="4"/>
  <c r="J210" i="4"/>
  <c r="I210" i="4"/>
  <c r="J209" i="4"/>
  <c r="I209" i="4"/>
  <c r="J208" i="4"/>
  <c r="I208" i="4"/>
  <c r="J207" i="4"/>
  <c r="I207" i="4"/>
  <c r="J206" i="4"/>
  <c r="I206" i="4"/>
  <c r="J205" i="4"/>
  <c r="I205" i="4"/>
  <c r="J204" i="4"/>
  <c r="I204" i="4"/>
  <c r="J203" i="4"/>
  <c r="I203" i="4"/>
  <c r="J202" i="4"/>
  <c r="I202" i="4"/>
  <c r="J201" i="4"/>
  <c r="I201" i="4"/>
  <c r="J200" i="4"/>
  <c r="I200" i="4"/>
  <c r="J199" i="4"/>
  <c r="I199" i="4"/>
  <c r="J198" i="4"/>
  <c r="I198" i="4"/>
  <c r="J197" i="4"/>
  <c r="I197" i="4"/>
  <c r="J196" i="4"/>
  <c r="I196" i="4"/>
  <c r="J195" i="4"/>
  <c r="I195" i="4"/>
  <c r="J194" i="4"/>
  <c r="I194" i="4"/>
  <c r="J193" i="4"/>
  <c r="I193" i="4"/>
  <c r="J192" i="4"/>
  <c r="I192" i="4"/>
  <c r="J191" i="4"/>
  <c r="I191" i="4"/>
  <c r="J190" i="4"/>
  <c r="I190" i="4"/>
  <c r="J189" i="4"/>
  <c r="I189" i="4"/>
  <c r="J188" i="4"/>
  <c r="I188" i="4"/>
  <c r="J187" i="4"/>
  <c r="I187" i="4"/>
  <c r="J186" i="4"/>
  <c r="I186" i="4"/>
  <c r="J185" i="4"/>
  <c r="I185" i="4"/>
  <c r="J184" i="4"/>
  <c r="I184" i="4"/>
  <c r="J183" i="4"/>
  <c r="I183" i="4"/>
  <c r="J182" i="4"/>
  <c r="I182" i="4"/>
  <c r="J181" i="4"/>
  <c r="I181" i="4"/>
  <c r="J180" i="4"/>
  <c r="I180" i="4"/>
  <c r="J179" i="4"/>
  <c r="I179" i="4"/>
  <c r="J178" i="4"/>
  <c r="I178" i="4"/>
  <c r="J177" i="4"/>
  <c r="I177" i="4"/>
  <c r="J176" i="4"/>
  <c r="I176" i="4"/>
  <c r="J175" i="4"/>
  <c r="I175" i="4"/>
  <c r="J174" i="4"/>
  <c r="I174" i="4"/>
  <c r="J173" i="4"/>
  <c r="I173" i="4"/>
  <c r="J172" i="4"/>
  <c r="I172" i="4"/>
  <c r="J171" i="4"/>
  <c r="I171" i="4"/>
  <c r="J170" i="4"/>
  <c r="I170" i="4"/>
  <c r="J169" i="4"/>
  <c r="I169" i="4"/>
  <c r="J168" i="4"/>
  <c r="I168" i="4"/>
  <c r="J167" i="4"/>
  <c r="I167" i="4"/>
  <c r="J166" i="4"/>
  <c r="I166" i="4"/>
  <c r="J165" i="4"/>
  <c r="I165" i="4"/>
  <c r="J164" i="4"/>
  <c r="I164" i="4"/>
  <c r="J163" i="4"/>
  <c r="I163" i="4"/>
  <c r="J162" i="4"/>
  <c r="I162" i="4"/>
  <c r="J161" i="4"/>
  <c r="I161" i="4"/>
  <c r="J160" i="4"/>
  <c r="I160" i="4"/>
  <c r="J159" i="4"/>
  <c r="I159" i="4"/>
  <c r="J158" i="4"/>
  <c r="I158" i="4"/>
  <c r="J157" i="4"/>
  <c r="I157" i="4"/>
  <c r="J156" i="4"/>
  <c r="I156" i="4"/>
  <c r="J155" i="4"/>
  <c r="I155" i="4"/>
  <c r="J154" i="4"/>
  <c r="I154" i="4"/>
  <c r="J153" i="4"/>
  <c r="I153" i="4"/>
  <c r="J152" i="4"/>
  <c r="I152" i="4"/>
  <c r="J151" i="4"/>
  <c r="I151" i="4"/>
  <c r="J150" i="4"/>
  <c r="I150" i="4"/>
  <c r="J149" i="4"/>
  <c r="I149" i="4"/>
  <c r="J148" i="4"/>
  <c r="I148" i="4"/>
  <c r="J147" i="4"/>
  <c r="I147" i="4"/>
  <c r="J146" i="4"/>
  <c r="I146" i="4"/>
  <c r="J145" i="4"/>
  <c r="I145" i="4"/>
  <c r="J144" i="4"/>
  <c r="I144" i="4"/>
  <c r="J143" i="4"/>
  <c r="I143" i="4"/>
  <c r="J142" i="4"/>
  <c r="I142" i="4"/>
  <c r="J141" i="4"/>
  <c r="I141" i="4"/>
  <c r="J140" i="4"/>
  <c r="I140" i="4"/>
  <c r="J139" i="4"/>
  <c r="I139" i="4"/>
  <c r="J138" i="4"/>
  <c r="I138" i="4"/>
  <c r="J137" i="4"/>
  <c r="I137" i="4"/>
  <c r="J136" i="4"/>
  <c r="I136" i="4"/>
  <c r="J135" i="4"/>
  <c r="I135" i="4"/>
  <c r="J134" i="4"/>
  <c r="I134" i="4"/>
  <c r="J133" i="4"/>
  <c r="I133" i="4"/>
  <c r="J132" i="4"/>
  <c r="I132" i="4"/>
  <c r="J131" i="4"/>
  <c r="I131" i="4"/>
  <c r="J130" i="4"/>
  <c r="I130" i="4"/>
  <c r="J129" i="4"/>
  <c r="I129" i="4"/>
  <c r="J128" i="4"/>
  <c r="I128" i="4"/>
  <c r="J127" i="4"/>
  <c r="I127" i="4"/>
  <c r="J126" i="4"/>
  <c r="I126" i="4"/>
  <c r="J125" i="4"/>
  <c r="I125" i="4"/>
  <c r="J124" i="4"/>
  <c r="I124" i="4"/>
  <c r="J123" i="4"/>
  <c r="I123" i="4"/>
  <c r="J122" i="4"/>
  <c r="I122" i="4"/>
  <c r="J121" i="4"/>
  <c r="I121" i="4"/>
  <c r="J120" i="4"/>
  <c r="I120" i="4"/>
  <c r="J119" i="4"/>
  <c r="I119" i="4"/>
  <c r="J118" i="4"/>
  <c r="I118" i="4"/>
  <c r="J117" i="4"/>
  <c r="I117" i="4"/>
  <c r="J116" i="4"/>
  <c r="I116" i="4"/>
  <c r="J115" i="4"/>
  <c r="I115" i="4"/>
  <c r="J114" i="4"/>
  <c r="I114" i="4"/>
  <c r="J113" i="4"/>
  <c r="I113" i="4"/>
  <c r="J112" i="4"/>
  <c r="I112" i="4"/>
  <c r="J111" i="4"/>
  <c r="I111" i="4"/>
  <c r="J110" i="4"/>
  <c r="I110" i="4"/>
  <c r="J109" i="4"/>
  <c r="I109" i="4"/>
  <c r="J108" i="4"/>
  <c r="I108" i="4"/>
  <c r="J107" i="4"/>
  <c r="I107" i="4"/>
  <c r="J106" i="4"/>
  <c r="I106" i="4"/>
  <c r="J105" i="4"/>
  <c r="I105" i="4"/>
  <c r="J104" i="4"/>
  <c r="I104" i="4"/>
  <c r="J103" i="4"/>
  <c r="I103" i="4"/>
  <c r="J102" i="4"/>
  <c r="I102" i="4"/>
  <c r="J101" i="4"/>
  <c r="I101" i="4"/>
  <c r="J100" i="4"/>
  <c r="I100" i="4"/>
  <c r="J99" i="4"/>
  <c r="I99" i="4"/>
  <c r="J98" i="4"/>
  <c r="I98" i="4"/>
  <c r="J97" i="4"/>
  <c r="I97" i="4"/>
  <c r="J96" i="4"/>
  <c r="I96" i="4"/>
  <c r="J95" i="4"/>
  <c r="I95" i="4"/>
  <c r="J94" i="4"/>
  <c r="I94" i="4"/>
  <c r="J93" i="4"/>
  <c r="I93" i="4"/>
  <c r="J92" i="4"/>
  <c r="I92" i="4"/>
  <c r="J91" i="4"/>
  <c r="I91" i="4"/>
  <c r="J90" i="4"/>
  <c r="I90" i="4"/>
  <c r="J89" i="4"/>
  <c r="I89" i="4"/>
  <c r="J88" i="4"/>
  <c r="I88" i="4"/>
  <c r="J87" i="4"/>
  <c r="I87" i="4"/>
  <c r="J86" i="4"/>
  <c r="I86" i="4"/>
  <c r="J85" i="4"/>
  <c r="I85" i="4"/>
  <c r="J84" i="4"/>
  <c r="I84" i="4"/>
  <c r="J83" i="4"/>
  <c r="I83" i="4"/>
  <c r="J82" i="4"/>
  <c r="I82" i="4"/>
  <c r="J81" i="4"/>
  <c r="I81" i="4"/>
  <c r="J80" i="4"/>
  <c r="I80" i="4"/>
  <c r="J79" i="4"/>
  <c r="I79" i="4"/>
  <c r="J78" i="4"/>
  <c r="I78" i="4"/>
  <c r="J77" i="4"/>
  <c r="I77" i="4"/>
  <c r="J76" i="4"/>
  <c r="I76" i="4"/>
  <c r="J75" i="4"/>
  <c r="I75" i="4"/>
  <c r="J74" i="4"/>
  <c r="I74" i="4"/>
  <c r="J73" i="4"/>
  <c r="I73" i="4"/>
  <c r="J72" i="4"/>
  <c r="I72" i="4"/>
  <c r="J71" i="4"/>
  <c r="I71" i="4"/>
  <c r="J70" i="4"/>
  <c r="I70" i="4"/>
  <c r="J69" i="4"/>
  <c r="I69" i="4"/>
  <c r="J68" i="4"/>
  <c r="I68" i="4"/>
  <c r="J67" i="4"/>
  <c r="I67" i="4"/>
  <c r="J66" i="4"/>
  <c r="I66" i="4"/>
  <c r="J65" i="4"/>
  <c r="I65" i="4"/>
  <c r="J64" i="4"/>
  <c r="I64" i="4"/>
  <c r="J63" i="4"/>
  <c r="I63" i="4"/>
  <c r="J62" i="4"/>
  <c r="I62" i="4"/>
  <c r="J61" i="4"/>
  <c r="I61" i="4"/>
  <c r="J60" i="4"/>
  <c r="I60" i="4"/>
  <c r="J59" i="4"/>
  <c r="I59" i="4"/>
  <c r="J58" i="4"/>
  <c r="I58" i="4"/>
  <c r="J57" i="4"/>
  <c r="I57" i="4"/>
  <c r="J56" i="4"/>
  <c r="I56" i="4"/>
  <c r="J55" i="4"/>
  <c r="I55" i="4"/>
  <c r="J54" i="4"/>
  <c r="I54" i="4"/>
  <c r="J53" i="4"/>
  <c r="I53" i="4"/>
  <c r="J52" i="4"/>
  <c r="I52" i="4"/>
  <c r="J51" i="4"/>
  <c r="I51" i="4"/>
  <c r="J50" i="4"/>
  <c r="I50" i="4"/>
  <c r="J49" i="4"/>
  <c r="I49" i="4"/>
  <c r="J48" i="4"/>
  <c r="I48" i="4"/>
  <c r="J47" i="4"/>
  <c r="I47" i="4"/>
  <c r="J46" i="4"/>
  <c r="I46" i="4"/>
  <c r="J45" i="4"/>
  <c r="I45" i="4"/>
  <c r="J44" i="4"/>
  <c r="I44" i="4"/>
  <c r="J43" i="4"/>
  <c r="I43" i="4"/>
  <c r="J42" i="4"/>
  <c r="I42" i="4"/>
  <c r="J41" i="4"/>
  <c r="I41" i="4"/>
  <c r="J40" i="4"/>
  <c r="I40" i="4"/>
  <c r="J39" i="4"/>
  <c r="I39" i="4"/>
  <c r="J38" i="4"/>
  <c r="I38" i="4"/>
  <c r="J37" i="4"/>
  <c r="I37" i="4"/>
  <c r="J36" i="4"/>
  <c r="I36" i="4"/>
  <c r="J35" i="4"/>
  <c r="I35" i="4"/>
  <c r="J34" i="4"/>
  <c r="I34" i="4"/>
  <c r="J33" i="4"/>
  <c r="I33" i="4"/>
  <c r="J32" i="4"/>
  <c r="I32" i="4"/>
  <c r="J31" i="4"/>
  <c r="I31" i="4"/>
  <c r="J30" i="4"/>
  <c r="I30" i="4"/>
  <c r="J29" i="4"/>
  <c r="I29" i="4"/>
  <c r="J28" i="4"/>
  <c r="I28" i="4"/>
  <c r="J27" i="4"/>
  <c r="I27" i="4"/>
  <c r="J26" i="4"/>
  <c r="I26" i="4"/>
  <c r="J25" i="4"/>
  <c r="I25" i="4"/>
  <c r="J24" i="4"/>
  <c r="I24" i="4"/>
  <c r="J23" i="4"/>
  <c r="I23" i="4"/>
  <c r="J22" i="4"/>
  <c r="I22" i="4"/>
  <c r="J21" i="4"/>
  <c r="I21" i="4"/>
  <c r="J20" i="4"/>
  <c r="I20" i="4"/>
  <c r="J19" i="4"/>
  <c r="I19" i="4"/>
  <c r="J18" i="4"/>
  <c r="I18" i="4"/>
  <c r="J17" i="4"/>
  <c r="I17" i="4"/>
  <c r="J16" i="4"/>
  <c r="I16" i="4"/>
  <c r="J15" i="4"/>
  <c r="I15" i="4"/>
  <c r="J14" i="4"/>
  <c r="I14" i="4"/>
  <c r="J13" i="4"/>
  <c r="I13" i="4"/>
  <c r="J12" i="4"/>
  <c r="I12" i="4"/>
  <c r="J11" i="4"/>
  <c r="I11" i="4"/>
  <c r="J10" i="4"/>
  <c r="I10" i="4"/>
  <c r="J9" i="4"/>
  <c r="I9" i="4"/>
  <c r="J8" i="4"/>
  <c r="I8" i="4"/>
  <c r="J7" i="4"/>
  <c r="I7" i="4"/>
  <c r="J6" i="4"/>
  <c r="I6" i="4"/>
  <c r="J5" i="4"/>
  <c r="I5" i="4"/>
  <c r="J4" i="4"/>
  <c r="I4" i="4"/>
  <c r="J3" i="4"/>
  <c r="I3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R2" i="4" l="1"/>
  <c r="J2" i="4"/>
  <c r="I2" i="4"/>
  <c r="E2" i="4"/>
  <c r="O3076" i="4" l="1"/>
  <c r="O2395" i="4"/>
  <c r="O3322" i="4"/>
  <c r="O3321" i="4"/>
  <c r="O3320" i="4"/>
  <c r="O3319" i="4"/>
  <c r="O3318" i="4"/>
  <c r="O3317" i="4"/>
  <c r="O3316" i="4"/>
  <c r="O3315" i="4"/>
  <c r="O3314" i="4"/>
  <c r="O3278" i="4"/>
  <c r="O3277" i="4"/>
  <c r="O3276" i="4"/>
  <c r="O3275" i="4"/>
  <c r="O3274" i="4"/>
  <c r="O3273" i="4"/>
  <c r="O3272" i="4"/>
  <c r="O3271" i="4"/>
  <c r="O3769" i="4"/>
  <c r="P3769" i="4" s="1"/>
  <c r="O3768" i="4"/>
  <c r="P3768" i="4" s="1"/>
  <c r="O3641" i="4"/>
  <c r="O3640" i="4"/>
  <c r="O3639" i="4"/>
  <c r="O3801" i="4"/>
  <c r="P3801" i="4" s="1"/>
  <c r="O3800" i="4"/>
  <c r="P3800" i="4" s="1"/>
  <c r="O3799" i="4"/>
  <c r="P3799" i="4" s="1"/>
  <c r="O3798" i="4"/>
  <c r="P3798" i="4" s="1"/>
  <c r="O3786" i="4"/>
  <c r="P3786" i="4" s="1"/>
  <c r="O3772" i="4"/>
  <c r="P3772" i="4" s="1"/>
  <c r="O3771" i="4"/>
  <c r="P3771" i="4" s="1"/>
  <c r="O3723" i="4"/>
  <c r="P3723" i="4" s="1"/>
  <c r="O3722" i="4"/>
  <c r="P3722" i="4" s="1"/>
  <c r="O3721" i="4"/>
  <c r="P3721" i="4" s="1"/>
  <c r="O3752" i="4"/>
  <c r="P3752" i="4" s="1"/>
  <c r="O3293" i="4"/>
  <c r="O3292" i="4"/>
  <c r="O3291" i="4"/>
  <c r="O3290" i="4"/>
  <c r="O3289" i="4"/>
  <c r="O3288" i="4"/>
  <c r="O3287" i="4"/>
  <c r="O3286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07" i="4"/>
  <c r="P3806" i="4"/>
  <c r="P3805" i="4"/>
  <c r="P3804" i="4"/>
  <c r="P3803" i="4"/>
  <c r="P3802" i="4"/>
  <c r="P3797" i="4"/>
  <c r="P3796" i="4"/>
  <c r="P3795" i="4"/>
  <c r="P3794" i="4"/>
  <c r="P3793" i="4"/>
  <c r="P3792" i="4"/>
  <c r="P3791" i="4"/>
  <c r="P3790" i="4"/>
  <c r="P3789" i="4"/>
  <c r="P3788" i="4"/>
  <c r="P3787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0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O3812" i="4"/>
  <c r="P3812" i="4" s="1"/>
  <c r="O3811" i="4"/>
  <c r="P3811" i="4" s="1"/>
  <c r="O3810" i="4"/>
  <c r="P3810" i="4" s="1"/>
  <c r="O3809" i="4"/>
  <c r="P3809" i="4" s="1"/>
  <c r="O3808" i="4"/>
  <c r="P3808" i="4" s="1"/>
  <c r="O3738" i="4"/>
  <c r="P3738" i="4" s="1"/>
  <c r="O3737" i="4"/>
  <c r="P3737" i="4" s="1"/>
  <c r="O3736" i="4"/>
  <c r="P3736" i="4" s="1"/>
  <c r="O3735" i="4"/>
  <c r="P3735" i="4" s="1"/>
  <c r="O3734" i="4"/>
  <c r="P3734" i="4" s="1"/>
  <c r="O3733" i="4"/>
  <c r="P3733" i="4" s="1"/>
  <c r="O3732" i="4"/>
  <c r="P3732" i="4" s="1"/>
  <c r="O3731" i="4"/>
  <c r="P3731" i="4" s="1"/>
  <c r="O3730" i="4"/>
  <c r="P3730" i="4" s="1"/>
  <c r="O3729" i="4"/>
  <c r="P3729" i="4" s="1"/>
  <c r="O3728" i="4"/>
  <c r="P3728" i="4" s="1"/>
  <c r="O3727" i="4"/>
  <c r="P3727" i="4" s="1"/>
  <c r="O3726" i="4"/>
  <c r="P3726" i="4" s="1"/>
  <c r="O3725" i="4"/>
  <c r="P3725" i="4" s="1"/>
  <c r="O3724" i="4"/>
  <c r="P3724" i="4" s="1"/>
  <c r="O2637" i="4"/>
  <c r="O2636" i="4"/>
  <c r="O2635" i="4"/>
  <c r="O2634" i="4"/>
  <c r="O2595" i="4"/>
  <c r="O2594" i="4"/>
  <c r="O2593" i="4"/>
  <c r="O2592" i="4"/>
  <c r="O3308" i="4"/>
  <c r="O3325" i="4"/>
  <c r="O3324" i="4"/>
  <c r="O3328" i="4"/>
  <c r="O3344" i="4"/>
  <c r="O3359" i="4"/>
  <c r="O3358" i="4"/>
  <c r="O3397" i="4"/>
  <c r="O3396" i="4"/>
  <c r="O3395" i="4"/>
  <c r="O3394" i="4"/>
  <c r="O3363" i="4"/>
  <c r="O3362" i="4"/>
  <c r="O3361" i="4"/>
  <c r="O3360" i="4"/>
  <c r="O3357" i="4"/>
  <c r="O3348" i="4"/>
  <c r="O3347" i="4"/>
  <c r="O3346" i="4"/>
  <c r="O3345" i="4"/>
  <c r="O3343" i="4"/>
  <c r="O3327" i="4"/>
  <c r="O3326" i="4"/>
  <c r="O3323" i="4"/>
  <c r="O3311" i="4"/>
  <c r="O3310" i="4"/>
  <c r="O3309" i="4"/>
  <c r="O3307" i="4"/>
  <c r="O3306" i="4"/>
  <c r="O3285" i="4"/>
  <c r="O3284" i="4"/>
  <c r="O3283" i="4"/>
  <c r="O3282" i="4"/>
  <c r="O3686" i="4"/>
  <c r="O3685" i="4"/>
  <c r="O3684" i="4"/>
  <c r="O3720" i="4"/>
  <c r="O3719" i="4"/>
  <c r="O3683" i="4"/>
  <c r="O3682" i="4"/>
  <c r="O3679" i="4"/>
  <c r="O3678" i="4"/>
  <c r="O3677" i="4"/>
  <c r="O3676" i="4"/>
  <c r="O3675" i="4"/>
  <c r="O3674" i="4"/>
  <c r="O3217" i="4"/>
  <c r="O3216" i="4"/>
  <c r="O3215" i="4"/>
  <c r="O3214" i="4"/>
  <c r="O3213" i="4"/>
  <c r="O3212" i="4"/>
  <c r="O3211" i="4"/>
  <c r="O3210" i="4"/>
  <c r="O3261" i="4"/>
  <c r="O3281" i="4"/>
  <c r="O3280" i="4"/>
  <c r="O3270" i="4"/>
  <c r="O3269" i="4"/>
  <c r="O3267" i="4"/>
  <c r="O3268" i="4"/>
  <c r="O3263" i="4"/>
  <c r="O3262" i="4"/>
  <c r="O3249" i="4"/>
  <c r="O3260" i="4"/>
  <c r="O3256" i="4"/>
  <c r="O3253" i="4"/>
  <c r="O3252" i="4"/>
  <c r="O3251" i="4"/>
  <c r="O3250" i="4"/>
  <c r="O3248" i="4"/>
  <c r="O3236" i="4"/>
  <c r="O3556" i="4"/>
  <c r="O3553" i="4"/>
  <c r="P3553" i="4" s="1"/>
  <c r="O3552" i="4"/>
  <c r="P3552" i="4" s="1"/>
  <c r="O3551" i="4"/>
  <c r="P3551" i="4" s="1"/>
  <c r="O3484" i="4"/>
  <c r="P3484" i="4" s="1"/>
  <c r="P3690" i="4"/>
  <c r="P3393" i="4"/>
  <c r="O2549" i="4"/>
  <c r="O2563" i="4"/>
  <c r="O2562" i="4"/>
  <c r="O2561" i="4"/>
  <c r="O2560" i="4"/>
  <c r="O2550" i="4"/>
  <c r="P3720" i="4" l="1"/>
  <c r="C3720" i="4"/>
  <c r="B3720" i="4"/>
  <c r="P3719" i="4"/>
  <c r="C3719" i="4"/>
  <c r="B3719" i="4"/>
  <c r="P3718" i="4"/>
  <c r="C3718" i="4"/>
  <c r="B3718" i="4"/>
  <c r="P3717" i="4"/>
  <c r="C3717" i="4"/>
  <c r="B3717" i="4"/>
  <c r="P3716" i="4"/>
  <c r="C3716" i="4"/>
  <c r="B3716" i="4"/>
  <c r="P3715" i="4"/>
  <c r="C3715" i="4"/>
  <c r="B3715" i="4"/>
  <c r="P3714" i="4"/>
  <c r="C3714" i="4"/>
  <c r="B3714" i="4"/>
  <c r="P3713" i="4"/>
  <c r="C3713" i="4"/>
  <c r="B3713" i="4"/>
  <c r="P3712" i="4"/>
  <c r="C3712" i="4"/>
  <c r="B3712" i="4"/>
  <c r="P3711" i="4"/>
  <c r="C3711" i="4"/>
  <c r="B3711" i="4"/>
  <c r="P3710" i="4"/>
  <c r="C3710" i="4"/>
  <c r="B3710" i="4"/>
  <c r="P3709" i="4"/>
  <c r="C3709" i="4"/>
  <c r="B3709" i="4"/>
  <c r="P3708" i="4"/>
  <c r="C3708" i="4"/>
  <c r="B3708" i="4"/>
  <c r="P3707" i="4"/>
  <c r="C3707" i="4"/>
  <c r="B3707" i="4"/>
  <c r="P3706" i="4"/>
  <c r="C3706" i="4"/>
  <c r="B3706" i="4"/>
  <c r="P3705" i="4"/>
  <c r="C3705" i="4"/>
  <c r="B3705" i="4"/>
  <c r="P3704" i="4"/>
  <c r="C3704" i="4"/>
  <c r="B3704" i="4"/>
  <c r="P3703" i="4"/>
  <c r="C3703" i="4"/>
  <c r="B3703" i="4"/>
  <c r="P3702" i="4"/>
  <c r="C3702" i="4"/>
  <c r="B3702" i="4"/>
  <c r="P3701" i="4"/>
  <c r="C3701" i="4"/>
  <c r="B3701" i="4"/>
  <c r="P3700" i="4"/>
  <c r="C3700" i="4"/>
  <c r="B3700" i="4"/>
  <c r="P3699" i="4"/>
  <c r="C3699" i="4"/>
  <c r="B3699" i="4"/>
  <c r="P3698" i="4"/>
  <c r="C3698" i="4"/>
  <c r="B3698" i="4"/>
  <c r="P3697" i="4"/>
  <c r="C3697" i="4"/>
  <c r="B3697" i="4"/>
  <c r="P3696" i="4"/>
  <c r="C3696" i="4"/>
  <c r="B3696" i="4"/>
  <c r="P3695" i="4"/>
  <c r="C3695" i="4"/>
  <c r="B3695" i="4"/>
  <c r="P3694" i="4"/>
  <c r="C3694" i="4"/>
  <c r="B3694" i="4"/>
  <c r="P3693" i="4"/>
  <c r="C3693" i="4"/>
  <c r="B3693" i="4"/>
  <c r="P3692" i="4"/>
  <c r="C3692" i="4"/>
  <c r="B3692" i="4"/>
  <c r="P3691" i="4"/>
  <c r="C3691" i="4"/>
  <c r="B3691" i="4"/>
  <c r="C3690" i="4"/>
  <c r="B3690" i="4"/>
  <c r="P3689" i="4"/>
  <c r="C3689" i="4"/>
  <c r="B3689" i="4"/>
  <c r="P3688" i="4"/>
  <c r="C3688" i="4"/>
  <c r="B3688" i="4"/>
  <c r="P3687" i="4"/>
  <c r="C3687" i="4"/>
  <c r="B3687" i="4"/>
  <c r="P3686" i="4"/>
  <c r="C3686" i="4"/>
  <c r="B3686" i="4"/>
  <c r="P3685" i="4"/>
  <c r="C3685" i="4"/>
  <c r="B3685" i="4"/>
  <c r="P3684" i="4"/>
  <c r="C3684" i="4"/>
  <c r="B3684" i="4"/>
  <c r="P3683" i="4"/>
  <c r="C3683" i="4"/>
  <c r="B3683" i="4"/>
  <c r="P3682" i="4"/>
  <c r="C3682" i="4"/>
  <c r="B3682" i="4"/>
  <c r="P3681" i="4"/>
  <c r="C3681" i="4"/>
  <c r="B3681" i="4"/>
  <c r="P3680" i="4"/>
  <c r="C3680" i="4"/>
  <c r="B3680" i="4"/>
  <c r="P3679" i="4"/>
  <c r="C3679" i="4"/>
  <c r="B3679" i="4"/>
  <c r="P3678" i="4"/>
  <c r="C3678" i="4"/>
  <c r="B3678" i="4"/>
  <c r="P3677" i="4"/>
  <c r="C3677" i="4"/>
  <c r="B3677" i="4"/>
  <c r="P3676" i="4"/>
  <c r="C3676" i="4"/>
  <c r="B3676" i="4"/>
  <c r="P3675" i="4"/>
  <c r="C3675" i="4"/>
  <c r="B3675" i="4"/>
  <c r="P3674" i="4"/>
  <c r="C3674" i="4"/>
  <c r="B3674" i="4"/>
  <c r="P3673" i="4"/>
  <c r="C3673" i="4"/>
  <c r="B3673" i="4"/>
  <c r="P3672" i="4"/>
  <c r="C3672" i="4"/>
  <c r="B3672" i="4"/>
  <c r="P3671" i="4"/>
  <c r="C3671" i="4"/>
  <c r="B3671" i="4"/>
  <c r="P3670" i="4"/>
  <c r="C3670" i="4"/>
  <c r="B3670" i="4"/>
  <c r="P3669" i="4"/>
  <c r="C3669" i="4"/>
  <c r="B3669" i="4"/>
  <c r="P3668" i="4"/>
  <c r="C3668" i="4"/>
  <c r="B3668" i="4"/>
  <c r="P3667" i="4"/>
  <c r="C3667" i="4"/>
  <c r="B3667" i="4"/>
  <c r="P3666" i="4"/>
  <c r="C3666" i="4"/>
  <c r="B3666" i="4"/>
  <c r="P3665" i="4"/>
  <c r="C3665" i="4"/>
  <c r="B3665" i="4"/>
  <c r="P3664" i="4"/>
  <c r="C3664" i="4"/>
  <c r="B3664" i="4"/>
  <c r="P3663" i="4"/>
  <c r="C3663" i="4"/>
  <c r="B3663" i="4"/>
  <c r="P3662" i="4"/>
  <c r="C3662" i="4"/>
  <c r="B3662" i="4"/>
  <c r="P3661" i="4"/>
  <c r="C3661" i="4"/>
  <c r="B3661" i="4"/>
  <c r="P3660" i="4"/>
  <c r="C3660" i="4"/>
  <c r="B3660" i="4"/>
  <c r="P3659" i="4"/>
  <c r="C3659" i="4"/>
  <c r="B3659" i="4"/>
  <c r="P3658" i="4"/>
  <c r="C3658" i="4"/>
  <c r="B3658" i="4"/>
  <c r="P3657" i="4"/>
  <c r="C3657" i="4"/>
  <c r="B3657" i="4"/>
  <c r="P3656" i="4"/>
  <c r="C3656" i="4"/>
  <c r="B3656" i="4"/>
  <c r="P3655" i="4"/>
  <c r="C3655" i="4"/>
  <c r="B3655" i="4"/>
  <c r="P3654" i="4"/>
  <c r="C3654" i="4"/>
  <c r="B3654" i="4"/>
  <c r="P3653" i="4"/>
  <c r="C3653" i="4"/>
  <c r="B3653" i="4"/>
  <c r="P3652" i="4"/>
  <c r="C3652" i="4"/>
  <c r="B3652" i="4"/>
  <c r="P3651" i="4"/>
  <c r="C3651" i="4"/>
  <c r="B3651" i="4"/>
  <c r="O2534" i="4" l="1"/>
  <c r="O2533" i="4"/>
  <c r="O2532" i="4"/>
  <c r="O2504" i="4"/>
  <c r="O2503" i="4"/>
  <c r="O2502" i="4"/>
  <c r="O2501" i="4"/>
  <c r="O3557" i="4"/>
  <c r="P3557" i="4" s="1"/>
  <c r="O3060" i="4"/>
  <c r="O3059" i="4"/>
  <c r="O3038" i="4"/>
  <c r="O3037" i="4"/>
  <c r="O2449" i="4"/>
  <c r="O2448" i="4"/>
  <c r="O2447" i="4"/>
  <c r="O2446" i="4"/>
  <c r="O3391" i="4"/>
  <c r="O3642" i="4"/>
  <c r="P3642" i="4" s="1"/>
  <c r="O3645" i="4"/>
  <c r="P3645" i="4" s="1"/>
  <c r="O3644" i="4"/>
  <c r="P3644" i="4" s="1"/>
  <c r="O3643" i="4"/>
  <c r="P3643" i="4" s="1"/>
  <c r="O3606" i="4"/>
  <c r="P3606" i="4" s="1"/>
  <c r="O3605" i="4"/>
  <c r="P3605" i="4" s="1"/>
  <c r="O3604" i="4"/>
  <c r="P3604" i="4" s="1"/>
  <c r="O3603" i="4"/>
  <c r="P3603" i="4" s="1"/>
  <c r="O3390" i="4"/>
  <c r="O3389" i="4"/>
  <c r="O3388" i="4"/>
  <c r="O3549" i="4"/>
  <c r="O3548" i="4"/>
  <c r="O3547" i="4"/>
  <c r="P3547" i="4" s="1"/>
  <c r="O3546" i="4"/>
  <c r="P3546" i="4" s="1"/>
  <c r="O3555" i="4"/>
  <c r="P3555" i="4" s="1"/>
  <c r="O3185" i="4"/>
  <c r="O3184" i="4"/>
  <c r="O3183" i="4"/>
  <c r="O3172" i="4"/>
  <c r="O3171" i="4"/>
  <c r="O3170" i="4"/>
  <c r="O3120" i="4"/>
  <c r="O3119" i="4"/>
  <c r="O3118" i="4"/>
  <c r="O3117" i="4"/>
  <c r="O3116" i="4"/>
  <c r="O3115" i="4"/>
  <c r="O3114" i="4"/>
  <c r="O3190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03" i="4"/>
  <c r="O3202" i="4"/>
  <c r="O3201" i="4"/>
  <c r="O3200" i="4"/>
  <c r="O3199" i="4"/>
  <c r="O3198" i="4"/>
  <c r="O3180" i="4"/>
  <c r="O3189" i="4"/>
  <c r="O3188" i="4"/>
  <c r="O3187" i="4"/>
  <c r="O3186" i="4"/>
  <c r="O3182" i="4"/>
  <c r="O3181" i="4"/>
  <c r="O3157" i="4"/>
  <c r="O3179" i="4"/>
  <c r="O3161" i="4"/>
  <c r="O3160" i="4"/>
  <c r="O3159" i="4"/>
  <c r="O3158" i="4"/>
  <c r="O3132" i="4"/>
  <c r="O3156" i="4"/>
  <c r="O3154" i="4"/>
  <c r="O3153" i="4"/>
  <c r="O3152" i="4"/>
  <c r="O3151" i="4"/>
  <c r="O3146" i="4"/>
  <c r="O3136" i="4"/>
  <c r="O3135" i="4"/>
  <c r="O3134" i="4"/>
  <c r="O3133" i="4"/>
  <c r="O3072" i="4"/>
  <c r="O3131" i="4"/>
  <c r="O3101" i="4"/>
  <c r="O3100" i="4"/>
  <c r="O3087" i="4"/>
  <c r="O3075" i="4"/>
  <c r="O3074" i="4"/>
  <c r="O3073" i="4"/>
  <c r="O3081" i="4"/>
  <c r="O3012" i="4"/>
  <c r="O3011" i="4"/>
  <c r="O3010" i="4"/>
  <c r="O3009" i="4"/>
  <c r="O3008" i="4"/>
  <c r="O3007" i="4"/>
  <c r="O3006" i="4"/>
  <c r="P3650" i="4"/>
  <c r="C3650" i="4"/>
  <c r="B3650" i="4"/>
  <c r="P3649" i="4"/>
  <c r="C3649" i="4"/>
  <c r="B3649" i="4"/>
  <c r="P3648" i="4"/>
  <c r="C3648" i="4"/>
  <c r="B3648" i="4"/>
  <c r="P3647" i="4"/>
  <c r="C3647" i="4"/>
  <c r="B3647" i="4"/>
  <c r="P3646" i="4"/>
  <c r="C3646" i="4"/>
  <c r="B3646" i="4"/>
  <c r="C3645" i="4"/>
  <c r="B3645" i="4"/>
  <c r="C3644" i="4"/>
  <c r="B3644" i="4"/>
  <c r="C3643" i="4"/>
  <c r="B3643" i="4"/>
  <c r="C3642" i="4"/>
  <c r="B3642" i="4"/>
  <c r="P3641" i="4"/>
  <c r="C3641" i="4"/>
  <c r="B3641" i="4"/>
  <c r="P3640" i="4"/>
  <c r="C3640" i="4"/>
  <c r="B3640" i="4"/>
  <c r="P3639" i="4"/>
  <c r="C3639" i="4"/>
  <c r="B3639" i="4"/>
  <c r="P3638" i="4"/>
  <c r="C3638" i="4"/>
  <c r="B3638" i="4"/>
  <c r="P3637" i="4"/>
  <c r="C3637" i="4"/>
  <c r="B3637" i="4"/>
  <c r="P3636" i="4"/>
  <c r="C3636" i="4"/>
  <c r="B3636" i="4"/>
  <c r="P3635" i="4"/>
  <c r="C3635" i="4"/>
  <c r="B3635" i="4"/>
  <c r="P3634" i="4"/>
  <c r="C3634" i="4"/>
  <c r="B3634" i="4"/>
  <c r="P3633" i="4"/>
  <c r="C3633" i="4"/>
  <c r="B3633" i="4"/>
  <c r="P3632" i="4"/>
  <c r="C3632" i="4"/>
  <c r="B3632" i="4"/>
  <c r="P3631" i="4"/>
  <c r="C3631" i="4"/>
  <c r="B3631" i="4"/>
  <c r="P3630" i="4"/>
  <c r="C3630" i="4"/>
  <c r="B3630" i="4"/>
  <c r="C3629" i="4"/>
  <c r="B3629" i="4"/>
  <c r="C3628" i="4"/>
  <c r="B3628" i="4"/>
  <c r="P3627" i="4"/>
  <c r="C3627" i="4"/>
  <c r="B3627" i="4"/>
  <c r="P3626" i="4"/>
  <c r="C3626" i="4"/>
  <c r="B3626" i="4"/>
  <c r="P3625" i="4"/>
  <c r="C3625" i="4"/>
  <c r="B3625" i="4"/>
  <c r="P3624" i="4"/>
  <c r="C3624" i="4"/>
  <c r="B3624" i="4"/>
  <c r="P3623" i="4"/>
  <c r="C3623" i="4"/>
  <c r="B3623" i="4"/>
  <c r="P3622" i="4"/>
  <c r="C3622" i="4"/>
  <c r="B3622" i="4"/>
  <c r="P3621" i="4"/>
  <c r="C3621" i="4"/>
  <c r="B3621" i="4"/>
  <c r="P3620" i="4"/>
  <c r="C3620" i="4"/>
  <c r="B3620" i="4"/>
  <c r="P3619" i="4"/>
  <c r="C3619" i="4"/>
  <c r="B3619" i="4"/>
  <c r="P3618" i="4"/>
  <c r="C3618" i="4"/>
  <c r="B3618" i="4"/>
  <c r="P3617" i="4"/>
  <c r="C3617" i="4"/>
  <c r="B3617" i="4"/>
  <c r="P3616" i="4"/>
  <c r="C3616" i="4"/>
  <c r="B3616" i="4"/>
  <c r="P3615" i="4"/>
  <c r="C3615" i="4"/>
  <c r="B3615" i="4"/>
  <c r="P3614" i="4"/>
  <c r="C3614" i="4"/>
  <c r="B3614" i="4"/>
  <c r="P3613" i="4"/>
  <c r="C3613" i="4"/>
  <c r="B3613" i="4"/>
  <c r="P3612" i="4"/>
  <c r="C3612" i="4"/>
  <c r="B3612" i="4"/>
  <c r="P3611" i="4"/>
  <c r="C3611" i="4"/>
  <c r="B3611" i="4"/>
  <c r="P3610" i="4"/>
  <c r="C3610" i="4"/>
  <c r="B3610" i="4"/>
  <c r="P3609" i="4"/>
  <c r="C3609" i="4"/>
  <c r="B3609" i="4"/>
  <c r="P3608" i="4"/>
  <c r="C3608" i="4"/>
  <c r="B3608" i="4"/>
  <c r="P3607" i="4"/>
  <c r="C3607" i="4"/>
  <c r="B3607" i="4"/>
  <c r="C3606" i="4"/>
  <c r="B3606" i="4"/>
  <c r="C3605" i="4"/>
  <c r="B3605" i="4"/>
  <c r="C3604" i="4"/>
  <c r="B3604" i="4"/>
  <c r="C3603" i="4"/>
  <c r="B3603" i="4"/>
  <c r="P3602" i="4"/>
  <c r="C3602" i="4"/>
  <c r="B3602" i="4"/>
  <c r="P3601" i="4"/>
  <c r="C3601" i="4"/>
  <c r="B3601" i="4"/>
  <c r="P3600" i="4"/>
  <c r="C3600" i="4"/>
  <c r="B3600" i="4"/>
  <c r="P3599" i="4"/>
  <c r="C3599" i="4"/>
  <c r="B3599" i="4"/>
  <c r="P3598" i="4"/>
  <c r="C3598" i="4"/>
  <c r="B3598" i="4"/>
  <c r="P3597" i="4"/>
  <c r="C3597" i="4"/>
  <c r="B3597" i="4"/>
  <c r="P3596" i="4"/>
  <c r="C3596" i="4"/>
  <c r="B3596" i="4"/>
  <c r="P3595" i="4"/>
  <c r="C3595" i="4"/>
  <c r="B3595" i="4"/>
  <c r="P3594" i="4"/>
  <c r="C3594" i="4"/>
  <c r="B3594" i="4"/>
  <c r="P3593" i="4"/>
  <c r="C3593" i="4"/>
  <c r="B3593" i="4"/>
  <c r="C3592" i="4"/>
  <c r="B3592" i="4"/>
  <c r="C3591" i="4"/>
  <c r="B3591" i="4"/>
  <c r="C3590" i="4"/>
  <c r="B3590" i="4"/>
  <c r="C3589" i="4"/>
  <c r="B3589" i="4"/>
  <c r="C3588" i="4"/>
  <c r="B3588" i="4"/>
  <c r="C3587" i="4"/>
  <c r="B3587" i="4"/>
  <c r="P3586" i="4"/>
  <c r="C3586" i="4"/>
  <c r="B3586" i="4"/>
  <c r="P3585" i="4"/>
  <c r="C3585" i="4"/>
  <c r="B3585" i="4"/>
  <c r="P3584" i="4"/>
  <c r="C3584" i="4"/>
  <c r="B3584" i="4"/>
  <c r="P3583" i="4"/>
  <c r="C3583" i="4"/>
  <c r="B3583" i="4"/>
  <c r="P3582" i="4"/>
  <c r="C3582" i="4"/>
  <c r="B3582" i="4"/>
  <c r="P3581" i="4"/>
  <c r="C3581" i="4"/>
  <c r="B3581" i="4"/>
  <c r="P3580" i="4"/>
  <c r="C3580" i="4"/>
  <c r="B3580" i="4"/>
  <c r="P3579" i="4"/>
  <c r="C3579" i="4"/>
  <c r="B3579" i="4"/>
  <c r="P3578" i="4"/>
  <c r="C3578" i="4"/>
  <c r="B3578" i="4"/>
  <c r="P3577" i="4"/>
  <c r="C3577" i="4"/>
  <c r="B3577" i="4"/>
  <c r="P3576" i="4"/>
  <c r="C3576" i="4"/>
  <c r="B3576" i="4"/>
  <c r="P3575" i="4"/>
  <c r="C3575" i="4"/>
  <c r="B3575" i="4"/>
  <c r="P3574" i="4"/>
  <c r="C3574" i="4"/>
  <c r="B3574" i="4"/>
  <c r="P3573" i="4"/>
  <c r="C3573" i="4"/>
  <c r="B3573" i="4"/>
  <c r="P3572" i="4"/>
  <c r="C3572" i="4"/>
  <c r="B3572" i="4"/>
  <c r="P3571" i="4"/>
  <c r="C3571" i="4"/>
  <c r="B3571" i="4"/>
  <c r="P3570" i="4"/>
  <c r="C3570" i="4"/>
  <c r="B3570" i="4"/>
  <c r="P3569" i="4"/>
  <c r="C3569" i="4"/>
  <c r="B3569" i="4"/>
  <c r="P3568" i="4"/>
  <c r="C3568" i="4"/>
  <c r="B3568" i="4"/>
  <c r="P3567" i="4"/>
  <c r="C3567" i="4"/>
  <c r="B3567" i="4"/>
  <c r="P3566" i="4"/>
  <c r="C3566" i="4"/>
  <c r="B3566" i="4"/>
  <c r="P3565" i="4"/>
  <c r="C3565" i="4"/>
  <c r="B3565" i="4"/>
  <c r="P3564" i="4"/>
  <c r="C3564" i="4"/>
  <c r="B3564" i="4"/>
  <c r="P3563" i="4"/>
  <c r="C3563" i="4"/>
  <c r="B3563" i="4"/>
  <c r="P3562" i="4"/>
  <c r="C3562" i="4"/>
  <c r="B3562" i="4"/>
  <c r="C3561" i="4"/>
  <c r="B3561" i="4"/>
  <c r="P3560" i="4"/>
  <c r="C3560" i="4"/>
  <c r="B3560" i="4"/>
  <c r="P3559" i="4"/>
  <c r="C3559" i="4"/>
  <c r="B3559" i="4"/>
  <c r="P3558" i="4"/>
  <c r="C3558" i="4"/>
  <c r="B3558" i="4"/>
  <c r="C3557" i="4"/>
  <c r="B3557" i="4"/>
  <c r="Q3556" i="4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Q3578" i="4" s="1"/>
  <c r="Q3579" i="4" s="1"/>
  <c r="Q3580" i="4" s="1"/>
  <c r="Q3581" i="4" s="1"/>
  <c r="Q3582" i="4" s="1"/>
  <c r="Q3583" i="4" s="1"/>
  <c r="Q3584" i="4" s="1"/>
  <c r="Q3585" i="4" s="1"/>
  <c r="Q3586" i="4" s="1"/>
  <c r="Q3587" i="4" s="1"/>
  <c r="Q3588" i="4" s="1"/>
  <c r="Q3589" i="4" s="1"/>
  <c r="Q3590" i="4" s="1"/>
  <c r="Q3591" i="4" s="1"/>
  <c r="Q3592" i="4" s="1"/>
  <c r="Q3593" i="4" s="1"/>
  <c r="Q3594" i="4" s="1"/>
  <c r="Q3595" i="4" s="1"/>
  <c r="Q3596" i="4" s="1"/>
  <c r="Q3597" i="4" s="1"/>
  <c r="Q3598" i="4" s="1"/>
  <c r="Q3599" i="4" s="1"/>
  <c r="Q3600" i="4" s="1"/>
  <c r="Q3601" i="4" s="1"/>
  <c r="Q3602" i="4" s="1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Q3625" i="4" s="1"/>
  <c r="Q3626" i="4" s="1"/>
  <c r="Q3627" i="4" s="1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Q3650" i="4" s="1"/>
  <c r="Q3651" i="4" s="1"/>
  <c r="Q3652" i="4" s="1"/>
  <c r="Q3653" i="4" s="1"/>
  <c r="Q3654" i="4" s="1"/>
  <c r="Q3655" i="4" s="1"/>
  <c r="Q3656" i="4" s="1"/>
  <c r="Q3657" i="4" s="1"/>
  <c r="Q3658" i="4" s="1"/>
  <c r="Q3659" i="4" s="1"/>
  <c r="Q3660" i="4" s="1"/>
  <c r="Q3661" i="4" s="1"/>
  <c r="Q3662" i="4" s="1"/>
  <c r="Q3663" i="4" s="1"/>
  <c r="Q3664" i="4" s="1"/>
  <c r="Q3665" i="4" s="1"/>
  <c r="Q3666" i="4" s="1"/>
  <c r="Q3667" i="4" s="1"/>
  <c r="Q3668" i="4" s="1"/>
  <c r="Q3669" i="4" s="1"/>
  <c r="Q3670" i="4" s="1"/>
  <c r="Q3671" i="4" s="1"/>
  <c r="Q3672" i="4" s="1"/>
  <c r="Q3673" i="4" s="1"/>
  <c r="Q3674" i="4" s="1"/>
  <c r="Q3675" i="4" s="1"/>
  <c r="Q3676" i="4" s="1"/>
  <c r="Q3677" i="4" s="1"/>
  <c r="Q3678" i="4" s="1"/>
  <c r="Q3679" i="4" s="1"/>
  <c r="P3556" i="4"/>
  <c r="C3556" i="4"/>
  <c r="B3556" i="4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O2980" i="4"/>
  <c r="O2979" i="4"/>
  <c r="O2978" i="4"/>
  <c r="O2977" i="4"/>
  <c r="O3099" i="4"/>
  <c r="O3098" i="4"/>
  <c r="O3097" i="4"/>
  <c r="O3096" i="4"/>
  <c r="O3095" i="4"/>
  <c r="O3094" i="4"/>
  <c r="O3093" i="4"/>
  <c r="O3538" i="4"/>
  <c r="P3538" i="4" s="1"/>
  <c r="O3537" i="4"/>
  <c r="P3537" i="4" s="1"/>
  <c r="O3536" i="4"/>
  <c r="P3536" i="4" s="1"/>
  <c r="O3535" i="4"/>
  <c r="P3535" i="4" s="1"/>
  <c r="O3534" i="4"/>
  <c r="P3534" i="4" s="1"/>
  <c r="O3476" i="4"/>
  <c r="P3476" i="4" s="1"/>
  <c r="O3475" i="4"/>
  <c r="P3475" i="4" s="1"/>
  <c r="O3542" i="4"/>
  <c r="P3542" i="4" s="1"/>
  <c r="O3541" i="4"/>
  <c r="P3541" i="4" s="1"/>
  <c r="O3540" i="4"/>
  <c r="P3540" i="4" s="1"/>
  <c r="O3539" i="4"/>
  <c r="P3539" i="4" s="1"/>
  <c r="O3514" i="4"/>
  <c r="P3514" i="4" s="1"/>
  <c r="O3513" i="4"/>
  <c r="P3513" i="4" s="1"/>
  <c r="O3490" i="4"/>
  <c r="P3490" i="4" s="1"/>
  <c r="O3489" i="4"/>
  <c r="P3489" i="4" s="1"/>
  <c r="O3550" i="4"/>
  <c r="P3550" i="4" s="1"/>
  <c r="O3483" i="4"/>
  <c r="P3483" i="4" s="1"/>
  <c r="O3482" i="4"/>
  <c r="P3482" i="4" s="1"/>
  <c r="O3481" i="4"/>
  <c r="P3481" i="4" s="1"/>
  <c r="O3413" i="4"/>
  <c r="O3526" i="4"/>
  <c r="P3526" i="4" s="1"/>
  <c r="O3525" i="4"/>
  <c r="P3525" i="4" s="1"/>
  <c r="O3524" i="4"/>
  <c r="P3524" i="4" s="1"/>
  <c r="O3523" i="4"/>
  <c r="P3523" i="4" s="1"/>
  <c r="O3488" i="4"/>
  <c r="P3488" i="4" s="1"/>
  <c r="O3487" i="4"/>
  <c r="P3487" i="4" s="1"/>
  <c r="O3486" i="4"/>
  <c r="P3486" i="4" s="1"/>
  <c r="O3485" i="4"/>
  <c r="P3485" i="4" s="1"/>
  <c r="O3502" i="4"/>
  <c r="P3502" i="4" s="1"/>
  <c r="O3501" i="4"/>
  <c r="P3501" i="4" s="1"/>
  <c r="O3500" i="4"/>
  <c r="P3500" i="4" s="1"/>
  <c r="O3499" i="4"/>
  <c r="P3499" i="4" s="1"/>
  <c r="O3473" i="4"/>
  <c r="P3473" i="4" s="1"/>
  <c r="O3472" i="4"/>
  <c r="P3472" i="4" s="1"/>
  <c r="O3471" i="4"/>
  <c r="P3471" i="4" s="1"/>
  <c r="O3470" i="4"/>
  <c r="P3470" i="4" s="1"/>
  <c r="P3549" i="4"/>
  <c r="P3548" i="4"/>
  <c r="O3450" i="4"/>
  <c r="P3450" i="4" s="1"/>
  <c r="O3449" i="4"/>
  <c r="P3449" i="4" s="1"/>
  <c r="O3448" i="4"/>
  <c r="P3448" i="4" s="1"/>
  <c r="O3447" i="4"/>
  <c r="P3447" i="4" s="1"/>
  <c r="O3437" i="4"/>
  <c r="O3436" i="4"/>
  <c r="O3435" i="4"/>
  <c r="O2455" i="4"/>
  <c r="O2454" i="4"/>
  <c r="O2453" i="4"/>
  <c r="O2452" i="4"/>
  <c r="O2451" i="4"/>
  <c r="O2400" i="4"/>
  <c r="O2399" i="4"/>
  <c r="O2398" i="4"/>
  <c r="O2397" i="4"/>
  <c r="O3071" i="4"/>
  <c r="O3070" i="4"/>
  <c r="O3069" i="4"/>
  <c r="O3036" i="4"/>
  <c r="O3035" i="4"/>
  <c r="O3034" i="4"/>
  <c r="O3033" i="4"/>
  <c r="O3032" i="4"/>
  <c r="O3031" i="4"/>
  <c r="O3030" i="4"/>
  <c r="O2994" i="4"/>
  <c r="O2993" i="4"/>
  <c r="O2992" i="4"/>
  <c r="O2991" i="4"/>
  <c r="O2990" i="4"/>
  <c r="O3053" i="4"/>
  <c r="O3052" i="4"/>
  <c r="O3051" i="4"/>
  <c r="O3050" i="4"/>
  <c r="O3049" i="4"/>
  <c r="O3048" i="4"/>
  <c r="O3047" i="4"/>
  <c r="O3046" i="4"/>
  <c r="O3003" i="4"/>
  <c r="O3002" i="4"/>
  <c r="O3247" i="4"/>
  <c r="O3246" i="4"/>
  <c r="O3245" i="4"/>
  <c r="Q3680" i="4" l="1"/>
  <c r="Q3681" i="4" s="1"/>
  <c r="Q3682" i="4"/>
  <c r="Q3683" i="4" s="1"/>
  <c r="O3418" i="4"/>
  <c r="P3418" i="4" s="1"/>
  <c r="O3417" i="4"/>
  <c r="P3417" i="4" s="1"/>
  <c r="O3416" i="4"/>
  <c r="P3416" i="4" s="1"/>
  <c r="O3415" i="4"/>
  <c r="P3415" i="4" s="1"/>
  <c r="O3414" i="4"/>
  <c r="P3414" i="4" s="1"/>
  <c r="P3413" i="4"/>
  <c r="O3412" i="4"/>
  <c r="P3412" i="4" s="1"/>
  <c r="O3411" i="4"/>
  <c r="P3411" i="4" s="1"/>
  <c r="O3410" i="4"/>
  <c r="P3410" i="4" s="1"/>
  <c r="O3409" i="4"/>
  <c r="P3409" i="4" s="1"/>
  <c r="O3356" i="4"/>
  <c r="P3356" i="4" s="1"/>
  <c r="O3355" i="4"/>
  <c r="P3355" i="4" s="1"/>
  <c r="O3354" i="4"/>
  <c r="P3354" i="4" s="1"/>
  <c r="O3353" i="4"/>
  <c r="P3353" i="4" s="1"/>
  <c r="O3352" i="4"/>
  <c r="P3352" i="4" s="1"/>
  <c r="O3351" i="4"/>
  <c r="P3351" i="4" s="1"/>
  <c r="O2776" i="4"/>
  <c r="O2775" i="4"/>
  <c r="O2774" i="4"/>
  <c r="O2773" i="4"/>
  <c r="O2772" i="4"/>
  <c r="O2771" i="4"/>
  <c r="O3429" i="4"/>
  <c r="P3429" i="4" s="1"/>
  <c r="O3428" i="4"/>
  <c r="P3428" i="4" s="1"/>
  <c r="O3387" i="4"/>
  <c r="P3387" i="4" s="1"/>
  <c r="O3386" i="4"/>
  <c r="P3386" i="4" s="1"/>
  <c r="O3385" i="4"/>
  <c r="P3385" i="4" s="1"/>
  <c r="O3384" i="4"/>
  <c r="P3384" i="4" s="1"/>
  <c r="O2362" i="4"/>
  <c r="O3300" i="4"/>
  <c r="O3299" i="4"/>
  <c r="O3367" i="4"/>
  <c r="P3367" i="4" s="1"/>
  <c r="O3366" i="4"/>
  <c r="P3366" i="4" s="1"/>
  <c r="O3365" i="4"/>
  <c r="P3365" i="4" s="1"/>
  <c r="O3364" i="4"/>
  <c r="P3364" i="4" s="1"/>
  <c r="O2361" i="4"/>
  <c r="O2360" i="4"/>
  <c r="O2359" i="4"/>
  <c r="O2358" i="4"/>
  <c r="O3342" i="4"/>
  <c r="P3342" i="4" s="1"/>
  <c r="O3341" i="4"/>
  <c r="P3341" i="4" s="1"/>
  <c r="O3340" i="4"/>
  <c r="P3340" i="4" s="1"/>
  <c r="O2357" i="4"/>
  <c r="O3350" i="4"/>
  <c r="P3350" i="4" s="1"/>
  <c r="O3105" i="4"/>
  <c r="O3104" i="4"/>
  <c r="O3103" i="4"/>
  <c r="O3102" i="4"/>
  <c r="O3349" i="4"/>
  <c r="P3349" i="4" s="1"/>
  <c r="O2989" i="4"/>
  <c r="O2953" i="4"/>
  <c r="O2988" i="4"/>
  <c r="O2957" i="4"/>
  <c r="O2956" i="4"/>
  <c r="O2955" i="4"/>
  <c r="O2954" i="4"/>
  <c r="O2952" i="4"/>
  <c r="O2951" i="4"/>
  <c r="O2950" i="4"/>
  <c r="O2949" i="4"/>
  <c r="O2948" i="4"/>
  <c r="O2947" i="4"/>
  <c r="O2931" i="4"/>
  <c r="O2930" i="4"/>
  <c r="O2929" i="4"/>
  <c r="O2928" i="4"/>
  <c r="O2927" i="4"/>
  <c r="O2926" i="4"/>
  <c r="O2909" i="4"/>
  <c r="O2908" i="4"/>
  <c r="O2907" i="4"/>
  <c r="O2906" i="4"/>
  <c r="O2905" i="4"/>
  <c r="O2881" i="4"/>
  <c r="O2880" i="4"/>
  <c r="O2879" i="4"/>
  <c r="O2878" i="4"/>
  <c r="O2877" i="4"/>
  <c r="O2876" i="4"/>
  <c r="O2875" i="4"/>
  <c r="O2874" i="4"/>
  <c r="O2873" i="4"/>
  <c r="O2862" i="4"/>
  <c r="O2861" i="4"/>
  <c r="O2860" i="4"/>
  <c r="O2859" i="4"/>
  <c r="O2858" i="4"/>
  <c r="O2983" i="4"/>
  <c r="O2982" i="4"/>
  <c r="O2981" i="4"/>
  <c r="O2976" i="4"/>
  <c r="O2975" i="4"/>
  <c r="O2974" i="4"/>
  <c r="O2973" i="4"/>
  <c r="O2916" i="4"/>
  <c r="O2915" i="4"/>
  <c r="O2914" i="4"/>
  <c r="O2913" i="4"/>
  <c r="O2912" i="4"/>
  <c r="O2911" i="4"/>
  <c r="O2910" i="4"/>
  <c r="P3438" i="4"/>
  <c r="C3438" i="4"/>
  <c r="B3438" i="4"/>
  <c r="P3437" i="4"/>
  <c r="C3437" i="4"/>
  <c r="B3437" i="4"/>
  <c r="P3436" i="4"/>
  <c r="C3436" i="4"/>
  <c r="B3436" i="4"/>
  <c r="P3435" i="4"/>
  <c r="C3435" i="4"/>
  <c r="B3435" i="4"/>
  <c r="P3434" i="4"/>
  <c r="C3434" i="4"/>
  <c r="B3434" i="4"/>
  <c r="P3433" i="4"/>
  <c r="C3433" i="4"/>
  <c r="B3433" i="4"/>
  <c r="P3432" i="4"/>
  <c r="C3432" i="4"/>
  <c r="B3432" i="4"/>
  <c r="P3431" i="4"/>
  <c r="C3431" i="4"/>
  <c r="B3431" i="4"/>
  <c r="P3430" i="4"/>
  <c r="C3430" i="4"/>
  <c r="B3430" i="4"/>
  <c r="C3429" i="4"/>
  <c r="B3429" i="4"/>
  <c r="C3428" i="4"/>
  <c r="B3428" i="4"/>
  <c r="P3427" i="4"/>
  <c r="C3427" i="4"/>
  <c r="B3427" i="4"/>
  <c r="P3426" i="4"/>
  <c r="C3426" i="4"/>
  <c r="B3426" i="4"/>
  <c r="P3425" i="4"/>
  <c r="C3425" i="4"/>
  <c r="B3425" i="4"/>
  <c r="P3424" i="4"/>
  <c r="C3424" i="4"/>
  <c r="B3424" i="4"/>
  <c r="P3423" i="4"/>
  <c r="C3423" i="4"/>
  <c r="B3423" i="4"/>
  <c r="P3422" i="4"/>
  <c r="C3422" i="4"/>
  <c r="B3422" i="4"/>
  <c r="P3421" i="4"/>
  <c r="C3421" i="4"/>
  <c r="B3421" i="4"/>
  <c r="P3420" i="4"/>
  <c r="C3420" i="4"/>
  <c r="B3420" i="4"/>
  <c r="P3419" i="4"/>
  <c r="C3419" i="4"/>
  <c r="B3419" i="4"/>
  <c r="C3418" i="4"/>
  <c r="B3418" i="4"/>
  <c r="C3417" i="4"/>
  <c r="B3417" i="4"/>
  <c r="C3416" i="4"/>
  <c r="B3416" i="4"/>
  <c r="C3415" i="4"/>
  <c r="B3415" i="4"/>
  <c r="C3414" i="4"/>
  <c r="B3414" i="4"/>
  <c r="C3413" i="4"/>
  <c r="B3413" i="4"/>
  <c r="C3412" i="4"/>
  <c r="B3412" i="4"/>
  <c r="C3411" i="4"/>
  <c r="B3411" i="4"/>
  <c r="C3410" i="4"/>
  <c r="B3410" i="4"/>
  <c r="C3409" i="4"/>
  <c r="B3409" i="4"/>
  <c r="P3408" i="4"/>
  <c r="C3408" i="4"/>
  <c r="B3408" i="4"/>
  <c r="P3407" i="4"/>
  <c r="C3407" i="4"/>
  <c r="B3407" i="4"/>
  <c r="P3406" i="4"/>
  <c r="C3406" i="4"/>
  <c r="B3406" i="4"/>
  <c r="P3405" i="4"/>
  <c r="C3405" i="4"/>
  <c r="B3405" i="4"/>
  <c r="P3404" i="4"/>
  <c r="C3404" i="4"/>
  <c r="B3404" i="4"/>
  <c r="P3403" i="4"/>
  <c r="C3403" i="4"/>
  <c r="B3403" i="4"/>
  <c r="P3402" i="4"/>
  <c r="C3402" i="4"/>
  <c r="B3402" i="4"/>
  <c r="P3401" i="4"/>
  <c r="C3401" i="4"/>
  <c r="B3401" i="4"/>
  <c r="P3400" i="4"/>
  <c r="C3400" i="4"/>
  <c r="B3400" i="4"/>
  <c r="P3399" i="4"/>
  <c r="C3399" i="4"/>
  <c r="B3399" i="4"/>
  <c r="P3398" i="4"/>
  <c r="C3398" i="4"/>
  <c r="B3398" i="4"/>
  <c r="P3397" i="4"/>
  <c r="C3397" i="4"/>
  <c r="B3397" i="4"/>
  <c r="P3396" i="4"/>
  <c r="C3396" i="4"/>
  <c r="B3396" i="4"/>
  <c r="P3395" i="4"/>
  <c r="C3395" i="4"/>
  <c r="B3395" i="4"/>
  <c r="P3394" i="4"/>
  <c r="C3394" i="4"/>
  <c r="B3394" i="4"/>
  <c r="C3393" i="4"/>
  <c r="B3393" i="4"/>
  <c r="P3392" i="4"/>
  <c r="C3392" i="4"/>
  <c r="B3392" i="4"/>
  <c r="P3391" i="4"/>
  <c r="C3391" i="4"/>
  <c r="B3391" i="4"/>
  <c r="P3390" i="4"/>
  <c r="C3390" i="4"/>
  <c r="B3390" i="4"/>
  <c r="P3389" i="4"/>
  <c r="C3389" i="4"/>
  <c r="B3389" i="4"/>
  <c r="P3388" i="4"/>
  <c r="C3388" i="4"/>
  <c r="B3388" i="4"/>
  <c r="C3387" i="4"/>
  <c r="B3387" i="4"/>
  <c r="C3386" i="4"/>
  <c r="B3386" i="4"/>
  <c r="C3385" i="4"/>
  <c r="B3385" i="4"/>
  <c r="C3384" i="4"/>
  <c r="B3384" i="4"/>
  <c r="P3383" i="4"/>
  <c r="C3383" i="4"/>
  <c r="B3383" i="4"/>
  <c r="P3382" i="4"/>
  <c r="C3382" i="4"/>
  <c r="B3382" i="4"/>
  <c r="P3381" i="4"/>
  <c r="C3381" i="4"/>
  <c r="B3381" i="4"/>
  <c r="P3380" i="4"/>
  <c r="C3380" i="4"/>
  <c r="B3380" i="4"/>
  <c r="P3379" i="4"/>
  <c r="C3379" i="4"/>
  <c r="B3379" i="4"/>
  <c r="P3378" i="4"/>
  <c r="C3378" i="4"/>
  <c r="B3378" i="4"/>
  <c r="P3377" i="4"/>
  <c r="C3377" i="4"/>
  <c r="B3377" i="4"/>
  <c r="P3376" i="4"/>
  <c r="C3376" i="4"/>
  <c r="B3376" i="4"/>
  <c r="P3375" i="4"/>
  <c r="C3375" i="4"/>
  <c r="B3375" i="4"/>
  <c r="P3374" i="4"/>
  <c r="C3374" i="4"/>
  <c r="B3374" i="4"/>
  <c r="P3373" i="4"/>
  <c r="C3373" i="4"/>
  <c r="B3373" i="4"/>
  <c r="P3372" i="4"/>
  <c r="C3372" i="4"/>
  <c r="B3372" i="4"/>
  <c r="P3371" i="4"/>
  <c r="C3371" i="4"/>
  <c r="B3371" i="4"/>
  <c r="P3370" i="4"/>
  <c r="C3370" i="4"/>
  <c r="B3370" i="4"/>
  <c r="P3369" i="4"/>
  <c r="C3369" i="4"/>
  <c r="B3369" i="4"/>
  <c r="P3368" i="4"/>
  <c r="C3368" i="4"/>
  <c r="B3368" i="4"/>
  <c r="C3367" i="4"/>
  <c r="B3367" i="4"/>
  <c r="C3366" i="4"/>
  <c r="B3366" i="4"/>
  <c r="C3365" i="4"/>
  <c r="B3365" i="4"/>
  <c r="C3364" i="4"/>
  <c r="B3364" i="4"/>
  <c r="P3363" i="4"/>
  <c r="C3363" i="4"/>
  <c r="B3363" i="4"/>
  <c r="P3362" i="4"/>
  <c r="C3362" i="4"/>
  <c r="B3362" i="4"/>
  <c r="P3361" i="4"/>
  <c r="C3361" i="4"/>
  <c r="B3361" i="4"/>
  <c r="P3360" i="4"/>
  <c r="C3360" i="4"/>
  <c r="B3360" i="4"/>
  <c r="P3359" i="4"/>
  <c r="C3359" i="4"/>
  <c r="B3359" i="4"/>
  <c r="P3358" i="4"/>
  <c r="C3358" i="4"/>
  <c r="B3358" i="4"/>
  <c r="P3357" i="4"/>
  <c r="C3357" i="4"/>
  <c r="B3357" i="4"/>
  <c r="C3356" i="4"/>
  <c r="B3356" i="4"/>
  <c r="C3355" i="4"/>
  <c r="B3355" i="4"/>
  <c r="C3354" i="4"/>
  <c r="B3354" i="4"/>
  <c r="C3353" i="4"/>
  <c r="B3353" i="4"/>
  <c r="C3352" i="4"/>
  <c r="B3352" i="4"/>
  <c r="C3351" i="4"/>
  <c r="B3351" i="4"/>
  <c r="C3350" i="4"/>
  <c r="B3350" i="4"/>
  <c r="C3349" i="4"/>
  <c r="B3349" i="4"/>
  <c r="P3348" i="4"/>
  <c r="C3348" i="4"/>
  <c r="B3348" i="4"/>
  <c r="P3347" i="4"/>
  <c r="C3347" i="4"/>
  <c r="B3347" i="4"/>
  <c r="P3346" i="4"/>
  <c r="C3346" i="4"/>
  <c r="B3346" i="4"/>
  <c r="P3345" i="4"/>
  <c r="C3345" i="4"/>
  <c r="B3345" i="4"/>
  <c r="P3344" i="4"/>
  <c r="C3344" i="4"/>
  <c r="B3344" i="4"/>
  <c r="P3343" i="4"/>
  <c r="C3343" i="4"/>
  <c r="B3343" i="4"/>
  <c r="C3342" i="4"/>
  <c r="B3342" i="4"/>
  <c r="C3341" i="4"/>
  <c r="B3341" i="4"/>
  <c r="C3340" i="4"/>
  <c r="B3340" i="4"/>
  <c r="P3339" i="4"/>
  <c r="C3339" i="4"/>
  <c r="B3339" i="4"/>
  <c r="P3338" i="4"/>
  <c r="C3338" i="4"/>
  <c r="B3338" i="4"/>
  <c r="P3337" i="4"/>
  <c r="C3337" i="4"/>
  <c r="B3337" i="4"/>
  <c r="P3336" i="4"/>
  <c r="C3336" i="4"/>
  <c r="B3336" i="4"/>
  <c r="Q3684" i="4" l="1"/>
  <c r="Q3685" i="4" s="1"/>
  <c r="Q3686" i="4" s="1"/>
  <c r="Q3687" i="4"/>
  <c r="Q3688" i="4" s="1"/>
  <c r="Q3689" i="4" s="1"/>
  <c r="Q3690" i="4" s="1"/>
  <c r="Q3691" i="4" s="1"/>
  <c r="Q3692" i="4" s="1"/>
  <c r="Q3693" i="4" s="1"/>
  <c r="Q3694" i="4" s="1"/>
  <c r="Q3695" i="4" s="1"/>
  <c r="Q3696" i="4" s="1"/>
  <c r="Q3697" i="4" s="1"/>
  <c r="Q3698" i="4" s="1"/>
  <c r="Q3699" i="4" s="1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O2857" i="4" l="1"/>
  <c r="O2839" i="4"/>
  <c r="O2838" i="4"/>
  <c r="O2837" i="4"/>
  <c r="O2836" i="4"/>
  <c r="O2835" i="4"/>
  <c r="O2834" i="4"/>
  <c r="O2827" i="4"/>
  <c r="O2760" i="4"/>
  <c r="O2785" i="4"/>
  <c r="O2826" i="4"/>
  <c r="O2825" i="4"/>
  <c r="O2824" i="4"/>
  <c r="O2823" i="4"/>
  <c r="O2822" i="4"/>
  <c r="O2793" i="4"/>
  <c r="O2792" i="4"/>
  <c r="O2791" i="4"/>
  <c r="O2790" i="4"/>
  <c r="O2789" i="4"/>
  <c r="O2788" i="4"/>
  <c r="O2763" i="4"/>
  <c r="O2762" i="4"/>
  <c r="O2761" i="4"/>
  <c r="O2872" i="4"/>
  <c r="O2871" i="4"/>
  <c r="O2870" i="4"/>
  <c r="O2869" i="4"/>
  <c r="O2868" i="4"/>
  <c r="O2867" i="4"/>
  <c r="O3312" i="4"/>
  <c r="K2354" i="4"/>
  <c r="K2353" i="4"/>
  <c r="K2352" i="4"/>
  <c r="M2352" i="4" s="1"/>
  <c r="K2351" i="4"/>
  <c r="L2351" i="4" s="1"/>
  <c r="K2350" i="4"/>
  <c r="K2349" i="4"/>
  <c r="K2348" i="4"/>
  <c r="K2347" i="4"/>
  <c r="L2347" i="4" s="1"/>
  <c r="K2346" i="4"/>
  <c r="K2345" i="4"/>
  <c r="K2344" i="4"/>
  <c r="K2343" i="4"/>
  <c r="L2343" i="4" s="1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L2331" i="4" s="1"/>
  <c r="K2330" i="4"/>
  <c r="K2329" i="4"/>
  <c r="K2328" i="4"/>
  <c r="M2328" i="4" s="1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L2315" i="4" s="1"/>
  <c r="K2314" i="4"/>
  <c r="K2313" i="4"/>
  <c r="K2312" i="4"/>
  <c r="M2312" i="4" s="1"/>
  <c r="K2311" i="4"/>
  <c r="L2311" i="4" s="1"/>
  <c r="K2310" i="4"/>
  <c r="K2309" i="4"/>
  <c r="K2308" i="4"/>
  <c r="M2308" i="4" s="1"/>
  <c r="K2307" i="4"/>
  <c r="K2306" i="4"/>
  <c r="K2305" i="4"/>
  <c r="K2304" i="4"/>
  <c r="K2303" i="4"/>
  <c r="L2303" i="4" s="1"/>
  <c r="K2302" i="4"/>
  <c r="K2301" i="4"/>
  <c r="K2300" i="4"/>
  <c r="M2300" i="4" s="1"/>
  <c r="K2299" i="4"/>
  <c r="K2298" i="4"/>
  <c r="K2297" i="4"/>
  <c r="K2296" i="4"/>
  <c r="M2296" i="4" s="1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L2283" i="4" s="1"/>
  <c r="K2282" i="4"/>
  <c r="K2281" i="4"/>
  <c r="K2280" i="4"/>
  <c r="M2280" i="4" s="1"/>
  <c r="K2279" i="4"/>
  <c r="L2279" i="4" s="1"/>
  <c r="K2278" i="4"/>
  <c r="K2277" i="4"/>
  <c r="K2276" i="4"/>
  <c r="M2276" i="4" s="1"/>
  <c r="K2275" i="4"/>
  <c r="K2274" i="4"/>
  <c r="K2273" i="4"/>
  <c r="K2272" i="4"/>
  <c r="K2271" i="4"/>
  <c r="L2271" i="4" s="1"/>
  <c r="K2270" i="4"/>
  <c r="K2269" i="4"/>
  <c r="K2268" i="4"/>
  <c r="M2268" i="4" s="1"/>
  <c r="K2267" i="4"/>
  <c r="L2267" i="4" s="1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L2251" i="4" s="1"/>
  <c r="K2250" i="4"/>
  <c r="K2249" i="4"/>
  <c r="K2248" i="4"/>
  <c r="M2248" i="4" s="1"/>
  <c r="K2247" i="4"/>
  <c r="L2247" i="4" s="1"/>
  <c r="K2246" i="4"/>
  <c r="K2245" i="4"/>
  <c r="K2244" i="4"/>
  <c r="M2244" i="4" s="1"/>
  <c r="K2243" i="4"/>
  <c r="K2242" i="4"/>
  <c r="K2241" i="4"/>
  <c r="K2240" i="4"/>
  <c r="K2239" i="4"/>
  <c r="L2239" i="4" s="1"/>
  <c r="K2238" i="4"/>
  <c r="K2237" i="4"/>
  <c r="K2236" i="4"/>
  <c r="M2236" i="4" s="1"/>
  <c r="K2235" i="4"/>
  <c r="L2235" i="4" s="1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L2219" i="4" s="1"/>
  <c r="K2218" i="4"/>
  <c r="K2217" i="4"/>
  <c r="K2216" i="4"/>
  <c r="M2216" i="4" s="1"/>
  <c r="K2215" i="4"/>
  <c r="K2214" i="4"/>
  <c r="K2213" i="4"/>
  <c r="K2212" i="4"/>
  <c r="M2212" i="4" s="1"/>
  <c r="K2211" i="4"/>
  <c r="K2210" i="4"/>
  <c r="K2209" i="4"/>
  <c r="K2208" i="4"/>
  <c r="K2207" i="4"/>
  <c r="L2207" i="4" s="1"/>
  <c r="K2206" i="4"/>
  <c r="K2205" i="4"/>
  <c r="K2204" i="4"/>
  <c r="M2204" i="4" s="1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L2187" i="4" s="1"/>
  <c r="K2186" i="4"/>
  <c r="K2185" i="4"/>
  <c r="K2184" i="4"/>
  <c r="M2184" i="4" s="1"/>
  <c r="K2183" i="4"/>
  <c r="L2183" i="4" s="1"/>
  <c r="K2182" i="4"/>
  <c r="K2181" i="4"/>
  <c r="K2180" i="4"/>
  <c r="M2180" i="4" s="1"/>
  <c r="K2179" i="4"/>
  <c r="K2178" i="4"/>
  <c r="K2177" i="4"/>
  <c r="K2176" i="4"/>
  <c r="K2175" i="4"/>
  <c r="L2175" i="4" s="1"/>
  <c r="K2174" i="4"/>
  <c r="K2173" i="4"/>
  <c r="K2172" i="4"/>
  <c r="M2172" i="4" s="1"/>
  <c r="K2171" i="4"/>
  <c r="K2170" i="4"/>
  <c r="K2169" i="4"/>
  <c r="K2168" i="4"/>
  <c r="M2168" i="4" s="1"/>
  <c r="K2167" i="4"/>
  <c r="L2167" i="4" s="1"/>
  <c r="K2166" i="4"/>
  <c r="K2165" i="4"/>
  <c r="K2164" i="4"/>
  <c r="M2164" i="4" s="1"/>
  <c r="K2163" i="4"/>
  <c r="K2162" i="4"/>
  <c r="K2161" i="4"/>
  <c r="K2160" i="4"/>
  <c r="K2159" i="4"/>
  <c r="L2159" i="4" s="1"/>
  <c r="K2158" i="4"/>
  <c r="K2157" i="4"/>
  <c r="K2156" i="4"/>
  <c r="M2156" i="4" s="1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M2136" i="4" s="1"/>
  <c r="K2135" i="4"/>
  <c r="L2135" i="4" s="1"/>
  <c r="K2134" i="4"/>
  <c r="K2133" i="4"/>
  <c r="K2132" i="4"/>
  <c r="M2132" i="4" s="1"/>
  <c r="K2131" i="4"/>
  <c r="K2130" i="4"/>
  <c r="K2129" i="4"/>
  <c r="K2128" i="4"/>
  <c r="K2127" i="4"/>
  <c r="K2126" i="4"/>
  <c r="K2125" i="4"/>
  <c r="K2124" i="4"/>
  <c r="K2123" i="4"/>
  <c r="L2123" i="4" s="1"/>
  <c r="K2122" i="4"/>
  <c r="K2121" i="4"/>
  <c r="K2120" i="4"/>
  <c r="K2119" i="4"/>
  <c r="L2119" i="4" s="1"/>
  <c r="K2118" i="4"/>
  <c r="K2117" i="4"/>
  <c r="K2116" i="4"/>
  <c r="M2116" i="4" s="1"/>
  <c r="K2115" i="4"/>
  <c r="K2114" i="4"/>
  <c r="K2113" i="4"/>
  <c r="K2112" i="4"/>
  <c r="K2111" i="4"/>
  <c r="L2111" i="4" s="1"/>
  <c r="K2110" i="4"/>
  <c r="K2109" i="4"/>
  <c r="K2108" i="4"/>
  <c r="M2108" i="4" s="1"/>
  <c r="K2107" i="4"/>
  <c r="L2107" i="4" s="1"/>
  <c r="K2106" i="4"/>
  <c r="K2105" i="4"/>
  <c r="K2104" i="4"/>
  <c r="M2104" i="4" s="1"/>
  <c r="K2103" i="4"/>
  <c r="L2103" i="4" s="1"/>
  <c r="K2102" i="4"/>
  <c r="K2101" i="4"/>
  <c r="K2100" i="4"/>
  <c r="M2100" i="4" s="1"/>
  <c r="K2099" i="4"/>
  <c r="K2098" i="4"/>
  <c r="K2097" i="4"/>
  <c r="K2096" i="4"/>
  <c r="K2095" i="4"/>
  <c r="K2094" i="4"/>
  <c r="K2093" i="4"/>
  <c r="K2092" i="4"/>
  <c r="M2092" i="4" s="1"/>
  <c r="K2091" i="4"/>
  <c r="K2090" i="4"/>
  <c r="K2089" i="4"/>
  <c r="K2088" i="4"/>
  <c r="M2088" i="4" s="1"/>
  <c r="K2087" i="4"/>
  <c r="K2086" i="4"/>
  <c r="K2085" i="4"/>
  <c r="K2084" i="4"/>
  <c r="K2083" i="4"/>
  <c r="K2082" i="4"/>
  <c r="K2081" i="4"/>
  <c r="K2080" i="4"/>
  <c r="M2080" i="4" s="1"/>
  <c r="K2079" i="4"/>
  <c r="K2078" i="4"/>
  <c r="K2077" i="4"/>
  <c r="K2076" i="4"/>
  <c r="M2076" i="4" s="1"/>
  <c r="K2075" i="4"/>
  <c r="K2074" i="4"/>
  <c r="K2073" i="4"/>
  <c r="K2072" i="4"/>
  <c r="K2071" i="4"/>
  <c r="L2071" i="4" s="1"/>
  <c r="K2070" i="4"/>
  <c r="M2070" i="4" s="1"/>
  <c r="K2069" i="4"/>
  <c r="K2068" i="4"/>
  <c r="K2067" i="4"/>
  <c r="L2067" i="4" s="1"/>
  <c r="K2066" i="4"/>
  <c r="M2066" i="4" s="1"/>
  <c r="K2065" i="4"/>
  <c r="K2064" i="4"/>
  <c r="K2063" i="4"/>
  <c r="M2063" i="4" s="1"/>
  <c r="K2062" i="4"/>
  <c r="M2062" i="4" s="1"/>
  <c r="K2061" i="4"/>
  <c r="L2061" i="4" s="1"/>
  <c r="K2060" i="4"/>
  <c r="K2059" i="4"/>
  <c r="M2059" i="4" s="1"/>
  <c r="K2058" i="4"/>
  <c r="K2057" i="4"/>
  <c r="L2057" i="4" s="1"/>
  <c r="K2056" i="4"/>
  <c r="K2055" i="4"/>
  <c r="K2054" i="4"/>
  <c r="K2053" i="4"/>
  <c r="K2052" i="4"/>
  <c r="K2051" i="4"/>
  <c r="M2051" i="4" s="1"/>
  <c r="K2050" i="4"/>
  <c r="K2049" i="4"/>
  <c r="L2049" i="4" s="1"/>
  <c r="K2048" i="4"/>
  <c r="K2047" i="4"/>
  <c r="M2047" i="4" s="1"/>
  <c r="K2046" i="4"/>
  <c r="K2045" i="4"/>
  <c r="L2045" i="4" s="1"/>
  <c r="K2044" i="4"/>
  <c r="K2043" i="4"/>
  <c r="K2042" i="4"/>
  <c r="K2041" i="4"/>
  <c r="L2041" i="4" s="1"/>
  <c r="K2040" i="4"/>
  <c r="K2039" i="4"/>
  <c r="M2039" i="4" s="1"/>
  <c r="K2038" i="4"/>
  <c r="L2038" i="4" s="1"/>
  <c r="K2037" i="4"/>
  <c r="L2037" i="4" s="1"/>
  <c r="K2036" i="4"/>
  <c r="K2035" i="4"/>
  <c r="M2035" i="4" s="1"/>
  <c r="K2034" i="4"/>
  <c r="K2033" i="4"/>
  <c r="K2032" i="4"/>
  <c r="K2031" i="4"/>
  <c r="M2031" i="4" s="1"/>
  <c r="K2030" i="4"/>
  <c r="M2030" i="4" s="1"/>
  <c r="K2029" i="4"/>
  <c r="L2029" i="4" s="1"/>
  <c r="K2028" i="4"/>
  <c r="K2027" i="4"/>
  <c r="M2027" i="4" s="1"/>
  <c r="K2026" i="4"/>
  <c r="K2025" i="4"/>
  <c r="L2025" i="4" s="1"/>
  <c r="K2024" i="4"/>
  <c r="K2023" i="4"/>
  <c r="K2022" i="4"/>
  <c r="K2021" i="4"/>
  <c r="K2020" i="4"/>
  <c r="K2019" i="4"/>
  <c r="M2019" i="4" s="1"/>
  <c r="K2018" i="4"/>
  <c r="K2017" i="4"/>
  <c r="L2017" i="4" s="1"/>
  <c r="K2016" i="4"/>
  <c r="K2015" i="4"/>
  <c r="M2015" i="4" s="1"/>
  <c r="K2014" i="4"/>
  <c r="K2013" i="4"/>
  <c r="L2013" i="4" s="1"/>
  <c r="K2012" i="4"/>
  <c r="K2011" i="4"/>
  <c r="K2010" i="4"/>
  <c r="K2009" i="4"/>
  <c r="L2009" i="4" s="1"/>
  <c r="K2008" i="4"/>
  <c r="K2007" i="4"/>
  <c r="M2007" i="4" s="1"/>
  <c r="K2006" i="4"/>
  <c r="K2005" i="4"/>
  <c r="L2005" i="4" s="1"/>
  <c r="K2004" i="4"/>
  <c r="K2003" i="4"/>
  <c r="K2002" i="4"/>
  <c r="K2001" i="4"/>
  <c r="L2001" i="4" s="1"/>
  <c r="K2000" i="4"/>
  <c r="K1999" i="4"/>
  <c r="M1999" i="4" s="1"/>
  <c r="K1998" i="4"/>
  <c r="K1997" i="4"/>
  <c r="L1997" i="4" s="1"/>
  <c r="K1996" i="4"/>
  <c r="K1995" i="4"/>
  <c r="K1994" i="4"/>
  <c r="M1994" i="4" s="1"/>
  <c r="K1993" i="4"/>
  <c r="L1993" i="4" s="1"/>
  <c r="K1992" i="4"/>
  <c r="K1991" i="4"/>
  <c r="M1991" i="4" s="1"/>
  <c r="K1990" i="4"/>
  <c r="K1989" i="4"/>
  <c r="L1989" i="4" s="1"/>
  <c r="K1988" i="4"/>
  <c r="K1987" i="4"/>
  <c r="K1986" i="4"/>
  <c r="L1986" i="4" s="1"/>
  <c r="K1985" i="4"/>
  <c r="L1985" i="4" s="1"/>
  <c r="K1984" i="4"/>
  <c r="K1983" i="4"/>
  <c r="M1983" i="4" s="1"/>
  <c r="K1982" i="4"/>
  <c r="K1981" i="4"/>
  <c r="K1980" i="4"/>
  <c r="K1979" i="4"/>
  <c r="K1978" i="4"/>
  <c r="L1978" i="4" s="1"/>
  <c r="K1977" i="4"/>
  <c r="L1977" i="4" s="1"/>
  <c r="K1976" i="4"/>
  <c r="K1975" i="4"/>
  <c r="K1974" i="4"/>
  <c r="K1973" i="4"/>
  <c r="K1972" i="4"/>
  <c r="K1971" i="4"/>
  <c r="M1971" i="4" s="1"/>
  <c r="K1970" i="4"/>
  <c r="K1969" i="4"/>
  <c r="L1969" i="4" s="1"/>
  <c r="K1968" i="4"/>
  <c r="K1967" i="4"/>
  <c r="M1967" i="4" s="1"/>
  <c r="K1966" i="4"/>
  <c r="M1966" i="4" s="1"/>
  <c r="K1965" i="4"/>
  <c r="L1965" i="4" s="1"/>
  <c r="K1964" i="4"/>
  <c r="K1963" i="4"/>
  <c r="M1963" i="4" s="1"/>
  <c r="K1962" i="4"/>
  <c r="K1961" i="4"/>
  <c r="L1961" i="4" s="1"/>
  <c r="K1960" i="4"/>
  <c r="K1959" i="4"/>
  <c r="K1958" i="4"/>
  <c r="K1957" i="4"/>
  <c r="K1956" i="4"/>
  <c r="K1955" i="4"/>
  <c r="K1954" i="4"/>
  <c r="K1953" i="4"/>
  <c r="K1952" i="4"/>
  <c r="K1951" i="4"/>
  <c r="M1951" i="4" s="1"/>
  <c r="K1950" i="4"/>
  <c r="K1949" i="4"/>
  <c r="L1949" i="4" s="1"/>
  <c r="K1948" i="4"/>
  <c r="K1947" i="4"/>
  <c r="K1946" i="4"/>
  <c r="K1945" i="4"/>
  <c r="L1945" i="4" s="1"/>
  <c r="K1944" i="4"/>
  <c r="K1943" i="4"/>
  <c r="M1943" i="4" s="1"/>
  <c r="K1942" i="4"/>
  <c r="K1941" i="4"/>
  <c r="L1941" i="4" s="1"/>
  <c r="K1940" i="4"/>
  <c r="K1939" i="4"/>
  <c r="K1938" i="4"/>
  <c r="K1937" i="4"/>
  <c r="K1936" i="4"/>
  <c r="K1935" i="4"/>
  <c r="M1935" i="4" s="1"/>
  <c r="K1934" i="4"/>
  <c r="K1933" i="4"/>
  <c r="L1933" i="4" s="1"/>
  <c r="K1932" i="4"/>
  <c r="K1931" i="4"/>
  <c r="K1930" i="4"/>
  <c r="M1930" i="4" s="1"/>
  <c r="K1929" i="4"/>
  <c r="L1929" i="4" s="1"/>
  <c r="K1928" i="4"/>
  <c r="K1927" i="4"/>
  <c r="K1926" i="4"/>
  <c r="K1925" i="4"/>
  <c r="L1925" i="4" s="1"/>
  <c r="K1924" i="4"/>
  <c r="K1923" i="4"/>
  <c r="M1923" i="4" s="1"/>
  <c r="K1922" i="4"/>
  <c r="L1922" i="4" s="1"/>
  <c r="K1921" i="4"/>
  <c r="L1921" i="4" s="1"/>
  <c r="K1920" i="4"/>
  <c r="K1919" i="4"/>
  <c r="M1919" i="4" s="1"/>
  <c r="K1918" i="4"/>
  <c r="K1917" i="4"/>
  <c r="K1916" i="4"/>
  <c r="K1915" i="4"/>
  <c r="K1914" i="4"/>
  <c r="L1914" i="4" s="1"/>
  <c r="K1913" i="4"/>
  <c r="L1913" i="4" s="1"/>
  <c r="K1912" i="4"/>
  <c r="K1911" i="4"/>
  <c r="K1910" i="4"/>
  <c r="K1909" i="4"/>
  <c r="K1908" i="4"/>
  <c r="K1907" i="4"/>
  <c r="K1906" i="4"/>
  <c r="K1905" i="4"/>
  <c r="L1905" i="4" s="1"/>
  <c r="K1904" i="4"/>
  <c r="K1903" i="4"/>
  <c r="M1903" i="4" s="1"/>
  <c r="K1902" i="4"/>
  <c r="M1902" i="4" s="1"/>
  <c r="K1901" i="4"/>
  <c r="K1900" i="4"/>
  <c r="K1899" i="4"/>
  <c r="K1898" i="4"/>
  <c r="K1897" i="4"/>
  <c r="L1897" i="4" s="1"/>
  <c r="K1896" i="4"/>
  <c r="K1895" i="4"/>
  <c r="K1894" i="4"/>
  <c r="M1894" i="4" s="1"/>
  <c r="K1893" i="4"/>
  <c r="L1893" i="4" s="1"/>
  <c r="K1892" i="4"/>
  <c r="K1891" i="4"/>
  <c r="K1890" i="4"/>
  <c r="K1889" i="4"/>
  <c r="K1888" i="4"/>
  <c r="K1887" i="4"/>
  <c r="M1887" i="4" s="1"/>
  <c r="K1886" i="4"/>
  <c r="L1886" i="4" s="1"/>
  <c r="K1885" i="4"/>
  <c r="L1885" i="4" s="1"/>
  <c r="K1884" i="4"/>
  <c r="K1883" i="4"/>
  <c r="K1882" i="4"/>
  <c r="K1881" i="4"/>
  <c r="L1881" i="4" s="1"/>
  <c r="K1880" i="4"/>
  <c r="K1879" i="4"/>
  <c r="M1879" i="4" s="1"/>
  <c r="K1878" i="4"/>
  <c r="L1878" i="4" s="1"/>
  <c r="K1877" i="4"/>
  <c r="L1877" i="4" s="1"/>
  <c r="K1876" i="4"/>
  <c r="K1875" i="4"/>
  <c r="K1874" i="4"/>
  <c r="K1873" i="4"/>
  <c r="L1873" i="4" s="1"/>
  <c r="K1872" i="4"/>
  <c r="K1871" i="4"/>
  <c r="M1871" i="4" s="1"/>
  <c r="K1870" i="4"/>
  <c r="K1869" i="4"/>
  <c r="L1869" i="4" s="1"/>
  <c r="K1868" i="4"/>
  <c r="K1867" i="4"/>
  <c r="K1866" i="4"/>
  <c r="M1866" i="4" s="1"/>
  <c r="K1865" i="4"/>
  <c r="L1865" i="4" s="1"/>
  <c r="K1864" i="4"/>
  <c r="K1863" i="4"/>
  <c r="K1862" i="4"/>
  <c r="K1861" i="4"/>
  <c r="L1861" i="4" s="1"/>
  <c r="K1860" i="4"/>
  <c r="K1859" i="4"/>
  <c r="M1859" i="4" s="1"/>
  <c r="K1858" i="4"/>
  <c r="L1858" i="4" s="1"/>
  <c r="K1857" i="4"/>
  <c r="L1857" i="4" s="1"/>
  <c r="K1856" i="4"/>
  <c r="K1855" i="4"/>
  <c r="M1855" i="4" s="1"/>
  <c r="K1854" i="4"/>
  <c r="K1853" i="4"/>
  <c r="K1852" i="4"/>
  <c r="K1851" i="4"/>
  <c r="M1851" i="4" s="1"/>
  <c r="K1850" i="4"/>
  <c r="L1850" i="4" s="1"/>
  <c r="K1849" i="4"/>
  <c r="L1849" i="4" s="1"/>
  <c r="K1848" i="4"/>
  <c r="K1847" i="4"/>
  <c r="K1846" i="4"/>
  <c r="K1845" i="4"/>
  <c r="K1844" i="4"/>
  <c r="K1843" i="4"/>
  <c r="K1842" i="4"/>
  <c r="K1841" i="4"/>
  <c r="L1841" i="4" s="1"/>
  <c r="K1840" i="4"/>
  <c r="K1839" i="4"/>
  <c r="M1839" i="4" s="1"/>
  <c r="K1838" i="4"/>
  <c r="M1838" i="4" s="1"/>
  <c r="K1837" i="4"/>
  <c r="L1837" i="4" s="1"/>
  <c r="K1836" i="4"/>
  <c r="K1835" i="4"/>
  <c r="K1834" i="4"/>
  <c r="K1833" i="4"/>
  <c r="L1833" i="4" s="1"/>
  <c r="K1832" i="4"/>
  <c r="K1831" i="4"/>
  <c r="K1830" i="4"/>
  <c r="M1830" i="4" s="1"/>
  <c r="K1829" i="4"/>
  <c r="L1829" i="4" s="1"/>
  <c r="K1828" i="4"/>
  <c r="K1827" i="4"/>
  <c r="K1826" i="4"/>
  <c r="K1825" i="4"/>
  <c r="K1824" i="4"/>
  <c r="K1823" i="4"/>
  <c r="M1823" i="4" s="1"/>
  <c r="K1822" i="4"/>
  <c r="L1822" i="4" s="1"/>
  <c r="K1821" i="4"/>
  <c r="L1821" i="4" s="1"/>
  <c r="K1820" i="4"/>
  <c r="K1819" i="4"/>
  <c r="K1818" i="4"/>
  <c r="K1817" i="4"/>
  <c r="L1817" i="4" s="1"/>
  <c r="K1816" i="4"/>
  <c r="K1815" i="4"/>
  <c r="M1815" i="4" s="1"/>
  <c r="K1814" i="4"/>
  <c r="L1814" i="4" s="1"/>
  <c r="K1813" i="4"/>
  <c r="L1813" i="4" s="1"/>
  <c r="K1812" i="4"/>
  <c r="K1811" i="4"/>
  <c r="K1810" i="4"/>
  <c r="K1809" i="4"/>
  <c r="L1809" i="4" s="1"/>
  <c r="K1808" i="4"/>
  <c r="K1807" i="4"/>
  <c r="M1807" i="4" s="1"/>
  <c r="K1806" i="4"/>
  <c r="K1805" i="4"/>
  <c r="L1805" i="4" s="1"/>
  <c r="K1804" i="4"/>
  <c r="K1803" i="4"/>
  <c r="K1802" i="4"/>
  <c r="M1802" i="4" s="1"/>
  <c r="K1801" i="4"/>
  <c r="L1801" i="4" s="1"/>
  <c r="K1800" i="4"/>
  <c r="K1799" i="4"/>
  <c r="K1798" i="4"/>
  <c r="K1797" i="4"/>
  <c r="L1797" i="4" s="1"/>
  <c r="K1796" i="4"/>
  <c r="K1795" i="4"/>
  <c r="M1795" i="4" s="1"/>
  <c r="K1794" i="4"/>
  <c r="L1794" i="4" s="1"/>
  <c r="K1793" i="4"/>
  <c r="L1793" i="4" s="1"/>
  <c r="K1792" i="4"/>
  <c r="K1791" i="4"/>
  <c r="M1791" i="4" s="1"/>
  <c r="K1790" i="4"/>
  <c r="K1789" i="4"/>
  <c r="K1788" i="4"/>
  <c r="K1787" i="4"/>
  <c r="M1787" i="4" s="1"/>
  <c r="K1786" i="4"/>
  <c r="L1786" i="4" s="1"/>
  <c r="K1785" i="4"/>
  <c r="L1785" i="4" s="1"/>
  <c r="K1784" i="4"/>
  <c r="K1783" i="4"/>
  <c r="K1782" i="4"/>
  <c r="K1781" i="4"/>
  <c r="K1780" i="4"/>
  <c r="K1779" i="4"/>
  <c r="K1778" i="4"/>
  <c r="M1778" i="4" s="1"/>
  <c r="K1777" i="4"/>
  <c r="L1777" i="4" s="1"/>
  <c r="K1776" i="4"/>
  <c r="K1775" i="4"/>
  <c r="M1775" i="4" s="1"/>
  <c r="K1774" i="4"/>
  <c r="K1773" i="4"/>
  <c r="K1772" i="4"/>
  <c r="K1771" i="4"/>
  <c r="K1770" i="4"/>
  <c r="M1770" i="4" s="1"/>
  <c r="K1769" i="4"/>
  <c r="L1769" i="4" s="1"/>
  <c r="K1768" i="4"/>
  <c r="K1767" i="4"/>
  <c r="M1767" i="4" s="1"/>
  <c r="K1766" i="4"/>
  <c r="K1765" i="4"/>
  <c r="L1765" i="4" s="1"/>
  <c r="K1764" i="4"/>
  <c r="K1763" i="4"/>
  <c r="M1763" i="4" s="1"/>
  <c r="K1762" i="4"/>
  <c r="M1762" i="4" s="1"/>
  <c r="K1761" i="4"/>
  <c r="L1761" i="4" s="1"/>
  <c r="K1760" i="4"/>
  <c r="K1759" i="4"/>
  <c r="M1759" i="4" s="1"/>
  <c r="K1758" i="4"/>
  <c r="K1757" i="4"/>
  <c r="L1757" i="4" s="1"/>
  <c r="K1756" i="4"/>
  <c r="K1755" i="4"/>
  <c r="M1755" i="4" s="1"/>
  <c r="K1754" i="4"/>
  <c r="M1754" i="4" s="1"/>
  <c r="K1753" i="4"/>
  <c r="L1753" i="4" s="1"/>
  <c r="K1752" i="4"/>
  <c r="K1751" i="4"/>
  <c r="K1750" i="4"/>
  <c r="K1749" i="4"/>
  <c r="M1749" i="4" s="1"/>
  <c r="K1748" i="4"/>
  <c r="K1747" i="4"/>
  <c r="K1746" i="4"/>
  <c r="M1746" i="4" s="1"/>
  <c r="K1745" i="4"/>
  <c r="M1745" i="4" s="1"/>
  <c r="K1744" i="4"/>
  <c r="L1744" i="4" s="1"/>
  <c r="K1743" i="4"/>
  <c r="M1743" i="4" s="1"/>
  <c r="K1742" i="4"/>
  <c r="K1741" i="4"/>
  <c r="M1741" i="4" s="1"/>
  <c r="K1740" i="4"/>
  <c r="K1739" i="4"/>
  <c r="K1738" i="4"/>
  <c r="K1737" i="4"/>
  <c r="M1737" i="4" s="1"/>
  <c r="K1736" i="4"/>
  <c r="K1735" i="4"/>
  <c r="K1734" i="4"/>
  <c r="K1733" i="4"/>
  <c r="M1733" i="4" s="1"/>
  <c r="K1732" i="4"/>
  <c r="K1731" i="4"/>
  <c r="K1730" i="4"/>
  <c r="M1730" i="4" s="1"/>
  <c r="K1729" i="4"/>
  <c r="M1729" i="4" s="1"/>
  <c r="K1728" i="4"/>
  <c r="L1728" i="4" s="1"/>
  <c r="K1727" i="4"/>
  <c r="M1727" i="4" s="1"/>
  <c r="K1726" i="4"/>
  <c r="K1725" i="4"/>
  <c r="L1725" i="4" s="1"/>
  <c r="K1724" i="4"/>
  <c r="K1723" i="4"/>
  <c r="K1722" i="4"/>
  <c r="K1721" i="4"/>
  <c r="M1721" i="4" s="1"/>
  <c r="K1720" i="4"/>
  <c r="K1719" i="4"/>
  <c r="K1718" i="4"/>
  <c r="K1717" i="4"/>
  <c r="M1717" i="4" s="1"/>
  <c r="K1716" i="4"/>
  <c r="K1715" i="4"/>
  <c r="K1714" i="4"/>
  <c r="M1714" i="4" s="1"/>
  <c r="K1713" i="4"/>
  <c r="M1713" i="4" s="1"/>
  <c r="K1712" i="4"/>
  <c r="L1712" i="4" s="1"/>
  <c r="K1711" i="4"/>
  <c r="M1711" i="4" s="1"/>
  <c r="K1710" i="4"/>
  <c r="K1709" i="4"/>
  <c r="M1709" i="4" s="1"/>
  <c r="K1708" i="4"/>
  <c r="K1707" i="4"/>
  <c r="K1706" i="4"/>
  <c r="K1705" i="4"/>
  <c r="M1705" i="4" s="1"/>
  <c r="K1704" i="4"/>
  <c r="K1703" i="4"/>
  <c r="K1702" i="4"/>
  <c r="K1701" i="4"/>
  <c r="M1701" i="4" s="1"/>
  <c r="K1700" i="4"/>
  <c r="K1699" i="4"/>
  <c r="K1698" i="4"/>
  <c r="M1698" i="4" s="1"/>
  <c r="K1697" i="4"/>
  <c r="M1697" i="4" s="1"/>
  <c r="K1696" i="4"/>
  <c r="L1696" i="4" s="1"/>
  <c r="K1695" i="4"/>
  <c r="K1694" i="4"/>
  <c r="K1693" i="4"/>
  <c r="K1692" i="4"/>
  <c r="M1692" i="4" s="1"/>
  <c r="K1691" i="4"/>
  <c r="M1691" i="4" s="1"/>
  <c r="K1690" i="4"/>
  <c r="K1689" i="4"/>
  <c r="K1688" i="4"/>
  <c r="M1688" i="4" s="1"/>
  <c r="K1687" i="4"/>
  <c r="K1686" i="4"/>
  <c r="K1685" i="4"/>
  <c r="K1684" i="4"/>
  <c r="M1684" i="4" s="1"/>
  <c r="K1683" i="4"/>
  <c r="M1683" i="4" s="1"/>
  <c r="K1682" i="4"/>
  <c r="K1681" i="4"/>
  <c r="K1680" i="4"/>
  <c r="M1680" i="4" s="1"/>
  <c r="K1679" i="4"/>
  <c r="K1678" i="4"/>
  <c r="K1677" i="4"/>
  <c r="K1676" i="4"/>
  <c r="M1676" i="4" s="1"/>
  <c r="K1675" i="4"/>
  <c r="M1675" i="4" s="1"/>
  <c r="K1674" i="4"/>
  <c r="K1673" i="4"/>
  <c r="K1672" i="4"/>
  <c r="M1672" i="4" s="1"/>
  <c r="K1671" i="4"/>
  <c r="K1670" i="4"/>
  <c r="K1669" i="4"/>
  <c r="K1668" i="4"/>
  <c r="M1668" i="4" s="1"/>
  <c r="K1667" i="4"/>
  <c r="M1667" i="4" s="1"/>
  <c r="K1666" i="4"/>
  <c r="K1665" i="4"/>
  <c r="K1664" i="4"/>
  <c r="M1664" i="4" s="1"/>
  <c r="K1663" i="4"/>
  <c r="K1662" i="4"/>
  <c r="K1661" i="4"/>
  <c r="K1660" i="4"/>
  <c r="M1660" i="4" s="1"/>
  <c r="K1659" i="4"/>
  <c r="M1659" i="4" s="1"/>
  <c r="K1658" i="4"/>
  <c r="K1657" i="4"/>
  <c r="K1656" i="4"/>
  <c r="M1656" i="4" s="1"/>
  <c r="K1655" i="4"/>
  <c r="K1654" i="4"/>
  <c r="K1653" i="4"/>
  <c r="K1652" i="4"/>
  <c r="M1652" i="4" s="1"/>
  <c r="K1651" i="4"/>
  <c r="K1650" i="4"/>
  <c r="M1650" i="4" s="1"/>
  <c r="K1649" i="4"/>
  <c r="K1648" i="4"/>
  <c r="M1648" i="4" s="1"/>
  <c r="K1647" i="4"/>
  <c r="K1646" i="4"/>
  <c r="K1645" i="4"/>
  <c r="K1644" i="4"/>
  <c r="M1644" i="4" s="1"/>
  <c r="K1643" i="4"/>
  <c r="K1642" i="4"/>
  <c r="M1642" i="4" s="1"/>
  <c r="K1641" i="4"/>
  <c r="K1640" i="4"/>
  <c r="M1640" i="4" s="1"/>
  <c r="K1639" i="4"/>
  <c r="K1638" i="4"/>
  <c r="K1637" i="4"/>
  <c r="K1636" i="4"/>
  <c r="M1636" i="4" s="1"/>
  <c r="K1635" i="4"/>
  <c r="K1634" i="4"/>
  <c r="M1634" i="4" s="1"/>
  <c r="K1633" i="4"/>
  <c r="K1632" i="4"/>
  <c r="M1632" i="4" s="1"/>
  <c r="K1631" i="4"/>
  <c r="K1630" i="4"/>
  <c r="K1629" i="4"/>
  <c r="K1628" i="4"/>
  <c r="M1628" i="4" s="1"/>
  <c r="K1627" i="4"/>
  <c r="K1626" i="4"/>
  <c r="M1626" i="4" s="1"/>
  <c r="K1625" i="4"/>
  <c r="K1624" i="4"/>
  <c r="M1624" i="4" s="1"/>
  <c r="K1623" i="4"/>
  <c r="K1622" i="4"/>
  <c r="K1621" i="4"/>
  <c r="K1620" i="4"/>
  <c r="M1620" i="4" s="1"/>
  <c r="K1619" i="4"/>
  <c r="K1618" i="4"/>
  <c r="M1618" i="4" s="1"/>
  <c r="K1617" i="4"/>
  <c r="K1616" i="4"/>
  <c r="M1616" i="4" s="1"/>
  <c r="K1615" i="4"/>
  <c r="K1614" i="4"/>
  <c r="K1613" i="4"/>
  <c r="K1612" i="4"/>
  <c r="M1612" i="4" s="1"/>
  <c r="K1611" i="4"/>
  <c r="K1610" i="4"/>
  <c r="M1610" i="4" s="1"/>
  <c r="K1609" i="4"/>
  <c r="K1608" i="4"/>
  <c r="M1608" i="4" s="1"/>
  <c r="K1607" i="4"/>
  <c r="K1606" i="4"/>
  <c r="K1605" i="4"/>
  <c r="K1604" i="4"/>
  <c r="M1604" i="4" s="1"/>
  <c r="K1603" i="4"/>
  <c r="K1602" i="4"/>
  <c r="M1602" i="4" s="1"/>
  <c r="K1601" i="4"/>
  <c r="K1600" i="4"/>
  <c r="M1600" i="4" s="1"/>
  <c r="K1599" i="4"/>
  <c r="K1598" i="4"/>
  <c r="K1597" i="4"/>
  <c r="K1596" i="4"/>
  <c r="M1596" i="4" s="1"/>
  <c r="K1595" i="4"/>
  <c r="K1594" i="4"/>
  <c r="K1593" i="4"/>
  <c r="K1592" i="4"/>
  <c r="M1592" i="4" s="1"/>
  <c r="K1591" i="4"/>
  <c r="K1590" i="4"/>
  <c r="K1589" i="4"/>
  <c r="K1588" i="4"/>
  <c r="M1588" i="4" s="1"/>
  <c r="K1587" i="4"/>
  <c r="K1586" i="4"/>
  <c r="M1586" i="4" s="1"/>
  <c r="K1585" i="4"/>
  <c r="K1584" i="4"/>
  <c r="K1583" i="4"/>
  <c r="K1582" i="4"/>
  <c r="K1581" i="4"/>
  <c r="K1580" i="4"/>
  <c r="K1579" i="4"/>
  <c r="K1578" i="4"/>
  <c r="M1578" i="4" s="1"/>
  <c r="K1577" i="4"/>
  <c r="K1576" i="4"/>
  <c r="K1575" i="4"/>
  <c r="K1574" i="4"/>
  <c r="K1573" i="4"/>
  <c r="K1572" i="4"/>
  <c r="K1571" i="4"/>
  <c r="K1570" i="4"/>
  <c r="M1570" i="4" s="1"/>
  <c r="K1569" i="4"/>
  <c r="K1568" i="4"/>
  <c r="K1567" i="4"/>
  <c r="K1566" i="4"/>
  <c r="K1565" i="4"/>
  <c r="K1564" i="4"/>
  <c r="K1563" i="4"/>
  <c r="K1562" i="4"/>
  <c r="M1562" i="4" s="1"/>
  <c r="K1561" i="4"/>
  <c r="K1560" i="4"/>
  <c r="K1559" i="4"/>
  <c r="K1558" i="4"/>
  <c r="K1557" i="4"/>
  <c r="K1556" i="4"/>
  <c r="K1555" i="4"/>
  <c r="K1554" i="4"/>
  <c r="M1554" i="4" s="1"/>
  <c r="K1553" i="4"/>
  <c r="K1552" i="4"/>
  <c r="K1551" i="4"/>
  <c r="K1550" i="4"/>
  <c r="K1549" i="4"/>
  <c r="K1548" i="4"/>
  <c r="K1547" i="4"/>
  <c r="K1546" i="4"/>
  <c r="M1546" i="4" s="1"/>
  <c r="K1545" i="4"/>
  <c r="K1544" i="4"/>
  <c r="K1543" i="4"/>
  <c r="K1542" i="4"/>
  <c r="K1541" i="4"/>
  <c r="K1540" i="4"/>
  <c r="K1539" i="4"/>
  <c r="K1538" i="4"/>
  <c r="M1538" i="4" s="1"/>
  <c r="K1537" i="4"/>
  <c r="K1536" i="4"/>
  <c r="K1535" i="4"/>
  <c r="K1534" i="4"/>
  <c r="K1533" i="4"/>
  <c r="K1532" i="4"/>
  <c r="K1531" i="4"/>
  <c r="K1530" i="4"/>
  <c r="M1530" i="4" s="1"/>
  <c r="K1529" i="4"/>
  <c r="K1528" i="4"/>
  <c r="K1527" i="4"/>
  <c r="M1527" i="4" s="1"/>
  <c r="K1526" i="4"/>
  <c r="K1525" i="4"/>
  <c r="K1524" i="4"/>
  <c r="K1523" i="4"/>
  <c r="K1522" i="4"/>
  <c r="K1521" i="4"/>
  <c r="K1520" i="4"/>
  <c r="K1519" i="4"/>
  <c r="M1519" i="4" s="1"/>
  <c r="K1518" i="4"/>
  <c r="K1517" i="4"/>
  <c r="K1516" i="4"/>
  <c r="K1515" i="4"/>
  <c r="K1514" i="4"/>
  <c r="M1514" i="4" s="1"/>
  <c r="K1513" i="4"/>
  <c r="K1512" i="4"/>
  <c r="K1511" i="4"/>
  <c r="M1511" i="4" s="1"/>
  <c r="K1510" i="4"/>
  <c r="K1509" i="4"/>
  <c r="K1508" i="4"/>
  <c r="K1507" i="4"/>
  <c r="K1506" i="4"/>
  <c r="M1506" i="4" s="1"/>
  <c r="K1505" i="4"/>
  <c r="K1504" i="4"/>
  <c r="K1503" i="4"/>
  <c r="M1503" i="4" s="1"/>
  <c r="K1502" i="4"/>
  <c r="K1501" i="4"/>
  <c r="K1500" i="4"/>
  <c r="K1499" i="4"/>
  <c r="K1498" i="4"/>
  <c r="M1498" i="4" s="1"/>
  <c r="K1497" i="4"/>
  <c r="K1496" i="4"/>
  <c r="K1495" i="4"/>
  <c r="M1495" i="4" s="1"/>
  <c r="K1494" i="4"/>
  <c r="K1493" i="4"/>
  <c r="K1492" i="4"/>
  <c r="K1491" i="4"/>
  <c r="K1490" i="4"/>
  <c r="M1490" i="4" s="1"/>
  <c r="K1489" i="4"/>
  <c r="K1488" i="4"/>
  <c r="K1487" i="4"/>
  <c r="M1487" i="4" s="1"/>
  <c r="K1486" i="4"/>
  <c r="K1485" i="4"/>
  <c r="K1484" i="4"/>
  <c r="K1483" i="4"/>
  <c r="K1482" i="4"/>
  <c r="M1482" i="4" s="1"/>
  <c r="K1481" i="4"/>
  <c r="K1480" i="4"/>
  <c r="K1479" i="4"/>
  <c r="M1479" i="4" s="1"/>
  <c r="K1478" i="4"/>
  <c r="K1477" i="4"/>
  <c r="K1476" i="4"/>
  <c r="K1475" i="4"/>
  <c r="K1474" i="4"/>
  <c r="M1474" i="4" s="1"/>
  <c r="K1473" i="4"/>
  <c r="K1472" i="4"/>
  <c r="K1471" i="4"/>
  <c r="M1471" i="4" s="1"/>
  <c r="K1470" i="4"/>
  <c r="K1469" i="4"/>
  <c r="K1468" i="4"/>
  <c r="K1467" i="4"/>
  <c r="M1467" i="4" s="1"/>
  <c r="K1466" i="4"/>
  <c r="K1465" i="4"/>
  <c r="L1465" i="4" s="1"/>
  <c r="K1464" i="4"/>
  <c r="K1463" i="4"/>
  <c r="K1462" i="4"/>
  <c r="K1461" i="4"/>
  <c r="L1461" i="4" s="1"/>
  <c r="K1460" i="4"/>
  <c r="K1459" i="4"/>
  <c r="M1459" i="4" s="1"/>
  <c r="K1458" i="4"/>
  <c r="M1458" i="4" s="1"/>
  <c r="K1457" i="4"/>
  <c r="K1456" i="4"/>
  <c r="K1455" i="4"/>
  <c r="M1455" i="4" s="1"/>
  <c r="K1454" i="4"/>
  <c r="K1453" i="4"/>
  <c r="L1453" i="4" s="1"/>
  <c r="K1452" i="4"/>
  <c r="K1451" i="4"/>
  <c r="M1451" i="4" s="1"/>
  <c r="K1450" i="4"/>
  <c r="L1450" i="4" s="1"/>
  <c r="K1449" i="4"/>
  <c r="L1449" i="4" s="1"/>
  <c r="K1448" i="4"/>
  <c r="K1447" i="4"/>
  <c r="M1447" i="4" s="1"/>
  <c r="K1446" i="4"/>
  <c r="K1445" i="4"/>
  <c r="L1445" i="4" s="1"/>
  <c r="K1444" i="4"/>
  <c r="K1443" i="4"/>
  <c r="M1443" i="4" s="1"/>
  <c r="K1442" i="4"/>
  <c r="K1441" i="4"/>
  <c r="K1440" i="4"/>
  <c r="K1439" i="4"/>
  <c r="M1439" i="4" s="1"/>
  <c r="K1438" i="4"/>
  <c r="M1438" i="4" s="1"/>
  <c r="K1437" i="4"/>
  <c r="L1437" i="4" s="1"/>
  <c r="K1436" i="4"/>
  <c r="K1435" i="4"/>
  <c r="M1435" i="4" s="1"/>
  <c r="K1434" i="4"/>
  <c r="M1434" i="4" s="1"/>
  <c r="K1433" i="4"/>
  <c r="L1433" i="4" s="1"/>
  <c r="K1432" i="4"/>
  <c r="K1431" i="4"/>
  <c r="M1431" i="4" s="1"/>
  <c r="K1430" i="4"/>
  <c r="L1430" i="4" s="1"/>
  <c r="K1429" i="4"/>
  <c r="L1429" i="4" s="1"/>
  <c r="K1428" i="4"/>
  <c r="K1427" i="4"/>
  <c r="M1427" i="4" s="1"/>
  <c r="K1426" i="4"/>
  <c r="K1425" i="4"/>
  <c r="L1425" i="4" s="1"/>
  <c r="K1424" i="4"/>
  <c r="K1423" i="4"/>
  <c r="M1423" i="4" s="1"/>
  <c r="K1422" i="4"/>
  <c r="K1421" i="4"/>
  <c r="L1421" i="4" s="1"/>
  <c r="K1420" i="4"/>
  <c r="K1419" i="4"/>
  <c r="M1419" i="4" s="1"/>
  <c r="K1418" i="4"/>
  <c r="K1417" i="4"/>
  <c r="L1417" i="4" s="1"/>
  <c r="K1416" i="4"/>
  <c r="K1415" i="4"/>
  <c r="K1414" i="4"/>
  <c r="M1414" i="4" s="1"/>
  <c r="K1413" i="4"/>
  <c r="L1413" i="4" s="1"/>
  <c r="K1412" i="4"/>
  <c r="K1411" i="4"/>
  <c r="M1411" i="4" s="1"/>
  <c r="K1410" i="4"/>
  <c r="L1410" i="4" s="1"/>
  <c r="K1409" i="4"/>
  <c r="L1409" i="4" s="1"/>
  <c r="K1408" i="4"/>
  <c r="K1407" i="4"/>
  <c r="M1407" i="4" s="1"/>
  <c r="K1406" i="4"/>
  <c r="K1405" i="4"/>
  <c r="L1405" i="4" s="1"/>
  <c r="K1404" i="4"/>
  <c r="K1403" i="4"/>
  <c r="M1403" i="4" s="1"/>
  <c r="K1402" i="4"/>
  <c r="K1401" i="4"/>
  <c r="L1401" i="4" s="1"/>
  <c r="K1400" i="4"/>
  <c r="K1399" i="4"/>
  <c r="K1398" i="4"/>
  <c r="K1397" i="4"/>
  <c r="L1397" i="4" s="1"/>
  <c r="K1396" i="4"/>
  <c r="K1395" i="4"/>
  <c r="M1395" i="4" s="1"/>
  <c r="K1394" i="4"/>
  <c r="M1394" i="4" s="1"/>
  <c r="K1393" i="4"/>
  <c r="L1393" i="4" s="1"/>
  <c r="K1392" i="4"/>
  <c r="K1391" i="4"/>
  <c r="M1391" i="4" s="1"/>
  <c r="K1390" i="4"/>
  <c r="L1390" i="4" s="1"/>
  <c r="K1389" i="4"/>
  <c r="L1389" i="4" s="1"/>
  <c r="K1388" i="4"/>
  <c r="K1387" i="4"/>
  <c r="M1387" i="4" s="1"/>
  <c r="K1386" i="4"/>
  <c r="K1385" i="4"/>
  <c r="L1385" i="4" s="1"/>
  <c r="K1384" i="4"/>
  <c r="K1383" i="4"/>
  <c r="M1383" i="4" s="1"/>
  <c r="K1382" i="4"/>
  <c r="K1381" i="4"/>
  <c r="L1381" i="4" s="1"/>
  <c r="K1380" i="4"/>
  <c r="K1379" i="4"/>
  <c r="M1379" i="4" s="1"/>
  <c r="K1378" i="4"/>
  <c r="K1377" i="4"/>
  <c r="K1376" i="4"/>
  <c r="K1375" i="4"/>
  <c r="M1375" i="4" s="1"/>
  <c r="K1374" i="4"/>
  <c r="M1374" i="4" s="1"/>
  <c r="K1373" i="4"/>
  <c r="L1373" i="4" s="1"/>
  <c r="K1372" i="4"/>
  <c r="K1371" i="4"/>
  <c r="M1371" i="4" s="1"/>
  <c r="K1370" i="4"/>
  <c r="M1370" i="4" s="1"/>
  <c r="K1369" i="4"/>
  <c r="L1369" i="4" s="1"/>
  <c r="K1368" i="4"/>
  <c r="K1367" i="4"/>
  <c r="M1367" i="4" s="1"/>
  <c r="K1366" i="4"/>
  <c r="K1365" i="4"/>
  <c r="L1365" i="4" s="1"/>
  <c r="K1364" i="4"/>
  <c r="K1363" i="4"/>
  <c r="M1363" i="4" s="1"/>
  <c r="K1362" i="4"/>
  <c r="K1361" i="4"/>
  <c r="L1361" i="4" s="1"/>
  <c r="K1360" i="4"/>
  <c r="K1359" i="4"/>
  <c r="M1359" i="4" s="1"/>
  <c r="K1358" i="4"/>
  <c r="K1357" i="4"/>
  <c r="L1357" i="4" s="1"/>
  <c r="K1356" i="4"/>
  <c r="K1355" i="4"/>
  <c r="M1355" i="4" s="1"/>
  <c r="K1354" i="4"/>
  <c r="K1353" i="4"/>
  <c r="L1353" i="4" s="1"/>
  <c r="K1352" i="4"/>
  <c r="K1351" i="4"/>
  <c r="K1350" i="4"/>
  <c r="M1350" i="4" s="1"/>
  <c r="K1349" i="4"/>
  <c r="L1349" i="4" s="1"/>
  <c r="K1348" i="4"/>
  <c r="K1347" i="4"/>
  <c r="M1347" i="4" s="1"/>
  <c r="K1346" i="4"/>
  <c r="L1346" i="4" s="1"/>
  <c r="K1345" i="4"/>
  <c r="L1345" i="4" s="1"/>
  <c r="K1344" i="4"/>
  <c r="K1343" i="4"/>
  <c r="M1343" i="4" s="1"/>
  <c r="K1342" i="4"/>
  <c r="K1341" i="4"/>
  <c r="L1341" i="4" s="1"/>
  <c r="K1340" i="4"/>
  <c r="K1339" i="4"/>
  <c r="K1338" i="4"/>
  <c r="M1338" i="4" s="1"/>
  <c r="K1337" i="4"/>
  <c r="M1337" i="4" s="1"/>
  <c r="K1336" i="4"/>
  <c r="L1336" i="4" s="1"/>
  <c r="K1335" i="4"/>
  <c r="M1335" i="4" s="1"/>
  <c r="K1334" i="4"/>
  <c r="K1333" i="4"/>
  <c r="L1333" i="4" s="1"/>
  <c r="K1332" i="4"/>
  <c r="K1331" i="4"/>
  <c r="K1330" i="4"/>
  <c r="L1330" i="4" s="1"/>
  <c r="K1329" i="4"/>
  <c r="M1329" i="4" s="1"/>
  <c r="K1328" i="4"/>
  <c r="K1327" i="4"/>
  <c r="K1326" i="4"/>
  <c r="M1326" i="4" s="1"/>
  <c r="K1325" i="4"/>
  <c r="M1325" i="4" s="1"/>
  <c r="K1324" i="4"/>
  <c r="K1323" i="4"/>
  <c r="K1322" i="4"/>
  <c r="M1322" i="4" s="1"/>
  <c r="K1321" i="4"/>
  <c r="K1320" i="4"/>
  <c r="L1320" i="4" s="1"/>
  <c r="K1319" i="4"/>
  <c r="M1319" i="4" s="1"/>
  <c r="K1318" i="4"/>
  <c r="K1317" i="4"/>
  <c r="K1316" i="4"/>
  <c r="K1315" i="4"/>
  <c r="K1314" i="4"/>
  <c r="L1314" i="4" s="1"/>
  <c r="K1313" i="4"/>
  <c r="M1313" i="4" s="1"/>
  <c r="K1312" i="4"/>
  <c r="K1311" i="4"/>
  <c r="K1310" i="4"/>
  <c r="M1310" i="4" s="1"/>
  <c r="K1309" i="4"/>
  <c r="M1309" i="4" s="1"/>
  <c r="K1308" i="4"/>
  <c r="K1307" i="4"/>
  <c r="K1306" i="4"/>
  <c r="M1306" i="4" s="1"/>
  <c r="K1305" i="4"/>
  <c r="M1305" i="4" s="1"/>
  <c r="K1304" i="4"/>
  <c r="L1304" i="4" s="1"/>
  <c r="K1303" i="4"/>
  <c r="M1303" i="4" s="1"/>
  <c r="K1302" i="4"/>
  <c r="K1301" i="4"/>
  <c r="L1301" i="4" s="1"/>
  <c r="K1300" i="4"/>
  <c r="K1299" i="4"/>
  <c r="K1298" i="4"/>
  <c r="L1298" i="4" s="1"/>
  <c r="K1297" i="4"/>
  <c r="M1297" i="4" s="1"/>
  <c r="K1296" i="4"/>
  <c r="K1295" i="4"/>
  <c r="K1294" i="4"/>
  <c r="M1294" i="4" s="1"/>
  <c r="K1293" i="4"/>
  <c r="M1293" i="4" s="1"/>
  <c r="K1292" i="4"/>
  <c r="K1291" i="4"/>
  <c r="K1290" i="4"/>
  <c r="M1290" i="4" s="1"/>
  <c r="K1289" i="4"/>
  <c r="K1288" i="4"/>
  <c r="L1288" i="4" s="1"/>
  <c r="K1287" i="4"/>
  <c r="M1287" i="4" s="1"/>
  <c r="K1286" i="4"/>
  <c r="K1285" i="4"/>
  <c r="K1284" i="4"/>
  <c r="K1283" i="4"/>
  <c r="K1282" i="4"/>
  <c r="L1282" i="4" s="1"/>
  <c r="K1281" i="4"/>
  <c r="M1281" i="4" s="1"/>
  <c r="K1280" i="4"/>
  <c r="K1279" i="4"/>
  <c r="K1278" i="4"/>
  <c r="M1278" i="4" s="1"/>
  <c r="K1277" i="4"/>
  <c r="M1277" i="4" s="1"/>
  <c r="K1276" i="4"/>
  <c r="K1275" i="4"/>
  <c r="K1274" i="4"/>
  <c r="M1274" i="4" s="1"/>
  <c r="K1273" i="4"/>
  <c r="M1273" i="4" s="1"/>
  <c r="K1272" i="4"/>
  <c r="L1272" i="4" s="1"/>
  <c r="K1271" i="4"/>
  <c r="M1271" i="4" s="1"/>
  <c r="K1270" i="4"/>
  <c r="K1269" i="4"/>
  <c r="L1269" i="4" s="1"/>
  <c r="K1268" i="4"/>
  <c r="K1267" i="4"/>
  <c r="K1266" i="4"/>
  <c r="L1266" i="4" s="1"/>
  <c r="K1265" i="4"/>
  <c r="M1265" i="4" s="1"/>
  <c r="K1264" i="4"/>
  <c r="K1263" i="4"/>
  <c r="K1262" i="4"/>
  <c r="M1262" i="4" s="1"/>
  <c r="K1261" i="4"/>
  <c r="M1261" i="4" s="1"/>
  <c r="K1260" i="4"/>
  <c r="K1259" i="4"/>
  <c r="K1258" i="4"/>
  <c r="M1258" i="4" s="1"/>
  <c r="K1257" i="4"/>
  <c r="K1256" i="4"/>
  <c r="L1256" i="4" s="1"/>
  <c r="K1255" i="4"/>
  <c r="M1255" i="4" s="1"/>
  <c r="K1254" i="4"/>
  <c r="K1253" i="4"/>
  <c r="K1252" i="4"/>
  <c r="K1251" i="4"/>
  <c r="K1250" i="4"/>
  <c r="K1249" i="4"/>
  <c r="M1249" i="4" s="1"/>
  <c r="K1248" i="4"/>
  <c r="K1247" i="4"/>
  <c r="K1246" i="4"/>
  <c r="M1246" i="4" s="1"/>
  <c r="K1245" i="4"/>
  <c r="M1245" i="4" s="1"/>
  <c r="K1244" i="4"/>
  <c r="K1243" i="4"/>
  <c r="K1242" i="4"/>
  <c r="K1241" i="4"/>
  <c r="M1241" i="4" s="1"/>
  <c r="K1240" i="4"/>
  <c r="K1239" i="4"/>
  <c r="K1238" i="4"/>
  <c r="K1237" i="4"/>
  <c r="M1237" i="4" s="1"/>
  <c r="K1236" i="4"/>
  <c r="K1235" i="4"/>
  <c r="K1234" i="4"/>
  <c r="K1233" i="4"/>
  <c r="M1233" i="4" s="1"/>
  <c r="K1232" i="4"/>
  <c r="K1231" i="4"/>
  <c r="M1231" i="4" s="1"/>
  <c r="K1230" i="4"/>
  <c r="K1229" i="4"/>
  <c r="K1228" i="4"/>
  <c r="K1227" i="4"/>
  <c r="M1227" i="4" s="1"/>
  <c r="K1226" i="4"/>
  <c r="K1225" i="4"/>
  <c r="L1225" i="4" s="1"/>
  <c r="K1224" i="4"/>
  <c r="K1223" i="4"/>
  <c r="M1223" i="4" s="1"/>
  <c r="K1222" i="4"/>
  <c r="K1221" i="4"/>
  <c r="L1221" i="4" s="1"/>
  <c r="K1220" i="4"/>
  <c r="K1219" i="4"/>
  <c r="M1219" i="4" s="1"/>
  <c r="K1218" i="4"/>
  <c r="K1217" i="4"/>
  <c r="K1216" i="4"/>
  <c r="K1215" i="4"/>
  <c r="M1215" i="4" s="1"/>
  <c r="K1214" i="4"/>
  <c r="K1213" i="4"/>
  <c r="L1213" i="4" s="1"/>
  <c r="K1212" i="4"/>
  <c r="K1211" i="4"/>
  <c r="M1211" i="4" s="1"/>
  <c r="K1210" i="4"/>
  <c r="K1209" i="4"/>
  <c r="K1208" i="4"/>
  <c r="K1207" i="4"/>
  <c r="K1206" i="4"/>
  <c r="M1206" i="4" s="1"/>
  <c r="K1205" i="4"/>
  <c r="K1204" i="4"/>
  <c r="K1203" i="4"/>
  <c r="K1202" i="4"/>
  <c r="M1202" i="4" s="1"/>
  <c r="K1201" i="4"/>
  <c r="K1200" i="4"/>
  <c r="K1199" i="4"/>
  <c r="K1198" i="4"/>
  <c r="M1198" i="4" s="1"/>
  <c r="K1197" i="4"/>
  <c r="K1196" i="4"/>
  <c r="K1195" i="4"/>
  <c r="K1194" i="4"/>
  <c r="M1194" i="4" s="1"/>
  <c r="K1193" i="4"/>
  <c r="K1192" i="4"/>
  <c r="K1191" i="4"/>
  <c r="K1190" i="4"/>
  <c r="M1190" i="4" s="1"/>
  <c r="K1189" i="4"/>
  <c r="K1188" i="4"/>
  <c r="K1187" i="4"/>
  <c r="K1186" i="4"/>
  <c r="M1186" i="4" s="1"/>
  <c r="K1185" i="4"/>
  <c r="K1184" i="4"/>
  <c r="K1183" i="4"/>
  <c r="K1182" i="4"/>
  <c r="M1182" i="4" s="1"/>
  <c r="K1181" i="4"/>
  <c r="K1180" i="4"/>
  <c r="K1179" i="4"/>
  <c r="K1178" i="4"/>
  <c r="M1178" i="4" s="1"/>
  <c r="K1177" i="4"/>
  <c r="K1176" i="4"/>
  <c r="K1175" i="4"/>
  <c r="K1174" i="4"/>
  <c r="M1174" i="4" s="1"/>
  <c r="K1173" i="4"/>
  <c r="K1172" i="4"/>
  <c r="K1171" i="4"/>
  <c r="K1170" i="4"/>
  <c r="M1170" i="4" s="1"/>
  <c r="K1169" i="4"/>
  <c r="K1168" i="4"/>
  <c r="K1167" i="4"/>
  <c r="K1166" i="4"/>
  <c r="M1166" i="4" s="1"/>
  <c r="K1165" i="4"/>
  <c r="K1164" i="4"/>
  <c r="K1163" i="4"/>
  <c r="K1162" i="4"/>
  <c r="M1162" i="4" s="1"/>
  <c r="K1161" i="4"/>
  <c r="K1160" i="4"/>
  <c r="K1159" i="4"/>
  <c r="K1158" i="4"/>
  <c r="M1158" i="4" s="1"/>
  <c r="K1157" i="4"/>
  <c r="K1156" i="4"/>
  <c r="K1155" i="4"/>
  <c r="K1154" i="4"/>
  <c r="M1154" i="4" s="1"/>
  <c r="K1153" i="4"/>
  <c r="K1152" i="4"/>
  <c r="K1151" i="4"/>
  <c r="K1150" i="4"/>
  <c r="M1150" i="4" s="1"/>
  <c r="K1149" i="4"/>
  <c r="K1148" i="4"/>
  <c r="K1147" i="4"/>
  <c r="K1146" i="4"/>
  <c r="M1146" i="4" s="1"/>
  <c r="K1145" i="4"/>
  <c r="K1144" i="4"/>
  <c r="K1143" i="4"/>
  <c r="K1142" i="4"/>
  <c r="M1142" i="4" s="1"/>
  <c r="K1141" i="4"/>
  <c r="K1140" i="4"/>
  <c r="K1139" i="4"/>
  <c r="K1138" i="4"/>
  <c r="M1138" i="4" s="1"/>
  <c r="K1137" i="4"/>
  <c r="K1136" i="4"/>
  <c r="K1135" i="4"/>
  <c r="K1134" i="4"/>
  <c r="M1134" i="4" s="1"/>
  <c r="K1133" i="4"/>
  <c r="K1132" i="4"/>
  <c r="K1131" i="4"/>
  <c r="K1130" i="4"/>
  <c r="M1130" i="4" s="1"/>
  <c r="K1129" i="4"/>
  <c r="K1128" i="4"/>
  <c r="K1127" i="4"/>
  <c r="K1126" i="4"/>
  <c r="M1126" i="4" s="1"/>
  <c r="K1125" i="4"/>
  <c r="K1124" i="4"/>
  <c r="K1123" i="4"/>
  <c r="K1122" i="4"/>
  <c r="M1122" i="4" s="1"/>
  <c r="K1121" i="4"/>
  <c r="K1120" i="4"/>
  <c r="K1119" i="4"/>
  <c r="K1118" i="4"/>
  <c r="M1118" i="4" s="1"/>
  <c r="K1117" i="4"/>
  <c r="K1116" i="4"/>
  <c r="K1115" i="4"/>
  <c r="K1114" i="4"/>
  <c r="K1113" i="4"/>
  <c r="M1113" i="4" s="1"/>
  <c r="K1112" i="4"/>
  <c r="K1111" i="4"/>
  <c r="K1110" i="4"/>
  <c r="K1109" i="4"/>
  <c r="K1108" i="4"/>
  <c r="K1107" i="4"/>
  <c r="K1106" i="4"/>
  <c r="K1105" i="4"/>
  <c r="M1105" i="4" s="1"/>
  <c r="K1104" i="4"/>
  <c r="K1103" i="4"/>
  <c r="K1102" i="4"/>
  <c r="K1101" i="4"/>
  <c r="K1100" i="4"/>
  <c r="K1099" i="4"/>
  <c r="K1098" i="4"/>
  <c r="K1097" i="4"/>
  <c r="M1097" i="4" s="1"/>
  <c r="K1096" i="4"/>
  <c r="K1095" i="4"/>
  <c r="K1094" i="4"/>
  <c r="K1093" i="4"/>
  <c r="K1092" i="4"/>
  <c r="K1091" i="4"/>
  <c r="K1090" i="4"/>
  <c r="K1089" i="4"/>
  <c r="M1089" i="4" s="1"/>
  <c r="K1088" i="4"/>
  <c r="K1087" i="4"/>
  <c r="K1086" i="4"/>
  <c r="K1085" i="4"/>
  <c r="K1084" i="4"/>
  <c r="K1083" i="4"/>
  <c r="K1082" i="4"/>
  <c r="K1081" i="4"/>
  <c r="M1081" i="4" s="1"/>
  <c r="K1080" i="4"/>
  <c r="K1079" i="4"/>
  <c r="K1078" i="4"/>
  <c r="K1077" i="4"/>
  <c r="K1076" i="4"/>
  <c r="K1075" i="4"/>
  <c r="K1074" i="4"/>
  <c r="K1073" i="4"/>
  <c r="M1073" i="4" s="1"/>
  <c r="K1072" i="4"/>
  <c r="K1071" i="4"/>
  <c r="K1070" i="4"/>
  <c r="M1070" i="4" s="1"/>
  <c r="K1069" i="4"/>
  <c r="K1068" i="4"/>
  <c r="L1068" i="4" s="1"/>
  <c r="K1067" i="4"/>
  <c r="K1066" i="4"/>
  <c r="K1065" i="4"/>
  <c r="M1065" i="4" s="1"/>
  <c r="K1064" i="4"/>
  <c r="M1064" i="4" s="1"/>
  <c r="K1063" i="4"/>
  <c r="L1063" i="4" s="1"/>
  <c r="K1062" i="4"/>
  <c r="M1062" i="4" s="1"/>
  <c r="K1061" i="4"/>
  <c r="K1060" i="4"/>
  <c r="M1060" i="4" s="1"/>
  <c r="K1059" i="4"/>
  <c r="K1058" i="4"/>
  <c r="K1057" i="4"/>
  <c r="M1057" i="4" s="1"/>
  <c r="K1056" i="4"/>
  <c r="L1056" i="4" s="1"/>
  <c r="K1055" i="4"/>
  <c r="K1054" i="4"/>
  <c r="K1053" i="4"/>
  <c r="K1052" i="4"/>
  <c r="M1052" i="4" s="1"/>
  <c r="K1051" i="4"/>
  <c r="K1050" i="4"/>
  <c r="K1049" i="4"/>
  <c r="M1049" i="4" s="1"/>
  <c r="K1048" i="4"/>
  <c r="M1048" i="4" s="1"/>
  <c r="K1047" i="4"/>
  <c r="L1047" i="4" s="1"/>
  <c r="K1046" i="4"/>
  <c r="M1046" i="4" s="1"/>
  <c r="K1045" i="4"/>
  <c r="K1044" i="4"/>
  <c r="K1043" i="4"/>
  <c r="K1042" i="4"/>
  <c r="M1042" i="4" s="1"/>
  <c r="K1041" i="4"/>
  <c r="M1041" i="4" s="1"/>
  <c r="K1040" i="4"/>
  <c r="K1039" i="4"/>
  <c r="K1038" i="4"/>
  <c r="M1038" i="4" s="1"/>
  <c r="K1037" i="4"/>
  <c r="K1036" i="4"/>
  <c r="K1035" i="4"/>
  <c r="K1034" i="4"/>
  <c r="M1034" i="4" s="1"/>
  <c r="K1033" i="4"/>
  <c r="M1033" i="4" s="1"/>
  <c r="K1032" i="4"/>
  <c r="K1031" i="4"/>
  <c r="K1030" i="4"/>
  <c r="M1030" i="4" s="1"/>
  <c r="K1029" i="4"/>
  <c r="K1028" i="4"/>
  <c r="K1027" i="4"/>
  <c r="K1026" i="4"/>
  <c r="M1026" i="4" s="1"/>
  <c r="K1025" i="4"/>
  <c r="M1025" i="4" s="1"/>
  <c r="K1024" i="4"/>
  <c r="K1023" i="4"/>
  <c r="K1022" i="4"/>
  <c r="M1022" i="4" s="1"/>
  <c r="K1021" i="4"/>
  <c r="K1020" i="4"/>
  <c r="K1019" i="4"/>
  <c r="K1018" i="4"/>
  <c r="M1018" i="4" s="1"/>
  <c r="K1017" i="4"/>
  <c r="M1017" i="4" s="1"/>
  <c r="K1016" i="4"/>
  <c r="K1015" i="4"/>
  <c r="M1015" i="4" s="1"/>
  <c r="K1014" i="4"/>
  <c r="K1013" i="4"/>
  <c r="M1013" i="4" s="1"/>
  <c r="K1012" i="4"/>
  <c r="K1011" i="4"/>
  <c r="M1011" i="4" s="1"/>
  <c r="K1010" i="4"/>
  <c r="K1009" i="4"/>
  <c r="K1008" i="4"/>
  <c r="K1007" i="4"/>
  <c r="M1007" i="4" s="1"/>
  <c r="K1006" i="4"/>
  <c r="K1005" i="4"/>
  <c r="M1005" i="4" s="1"/>
  <c r="K1004" i="4"/>
  <c r="K1003" i="4"/>
  <c r="M1003" i="4" s="1"/>
  <c r="K1002" i="4"/>
  <c r="K1001" i="4"/>
  <c r="K1000" i="4"/>
  <c r="K999" i="4"/>
  <c r="M999" i="4" s="1"/>
  <c r="K998" i="4"/>
  <c r="K997" i="4"/>
  <c r="M997" i="4" s="1"/>
  <c r="K996" i="4"/>
  <c r="K995" i="4"/>
  <c r="M995" i="4" s="1"/>
  <c r="K994" i="4"/>
  <c r="K993" i="4"/>
  <c r="L993" i="4" s="1"/>
  <c r="K992" i="4"/>
  <c r="K991" i="4"/>
  <c r="M991" i="4" s="1"/>
  <c r="K990" i="4"/>
  <c r="K989" i="4"/>
  <c r="M989" i="4" s="1"/>
  <c r="K988" i="4"/>
  <c r="K987" i="4"/>
  <c r="M987" i="4" s="1"/>
  <c r="K986" i="4"/>
  <c r="K985" i="4"/>
  <c r="K984" i="4"/>
  <c r="K983" i="4"/>
  <c r="M983" i="4" s="1"/>
  <c r="K982" i="4"/>
  <c r="K981" i="4"/>
  <c r="M981" i="4" s="1"/>
  <c r="K980" i="4"/>
  <c r="K979" i="4"/>
  <c r="M979" i="4" s="1"/>
  <c r="K978" i="4"/>
  <c r="K977" i="4"/>
  <c r="K976" i="4"/>
  <c r="K975" i="4"/>
  <c r="M975" i="4" s="1"/>
  <c r="K974" i="4"/>
  <c r="K973" i="4"/>
  <c r="M973" i="4" s="1"/>
  <c r="K972" i="4"/>
  <c r="K971" i="4"/>
  <c r="M971" i="4" s="1"/>
  <c r="K970" i="4"/>
  <c r="K969" i="4"/>
  <c r="L969" i="4" s="1"/>
  <c r="K968" i="4"/>
  <c r="K967" i="4"/>
  <c r="M967" i="4" s="1"/>
  <c r="K966" i="4"/>
  <c r="K965" i="4"/>
  <c r="M965" i="4" s="1"/>
  <c r="K964" i="4"/>
  <c r="K963" i="4"/>
  <c r="M963" i="4" s="1"/>
  <c r="K962" i="4"/>
  <c r="K961" i="4"/>
  <c r="L961" i="4" s="1"/>
  <c r="K960" i="4"/>
  <c r="K959" i="4"/>
  <c r="M959" i="4" s="1"/>
  <c r="K958" i="4"/>
  <c r="K957" i="4"/>
  <c r="M957" i="4" s="1"/>
  <c r="K956" i="4"/>
  <c r="K955" i="4"/>
  <c r="M955" i="4" s="1"/>
  <c r="K954" i="4"/>
  <c r="K953" i="4"/>
  <c r="K952" i="4"/>
  <c r="K951" i="4"/>
  <c r="M951" i="4" s="1"/>
  <c r="K950" i="4"/>
  <c r="K949" i="4"/>
  <c r="M949" i="4" s="1"/>
  <c r="K948" i="4"/>
  <c r="K947" i="4"/>
  <c r="M947" i="4" s="1"/>
  <c r="K946" i="4"/>
  <c r="K945" i="4"/>
  <c r="K944" i="4"/>
  <c r="K943" i="4"/>
  <c r="M943" i="4" s="1"/>
  <c r="K942" i="4"/>
  <c r="K941" i="4"/>
  <c r="M941" i="4" s="1"/>
  <c r="K940" i="4"/>
  <c r="K939" i="4"/>
  <c r="M939" i="4" s="1"/>
  <c r="K938" i="4"/>
  <c r="K937" i="4"/>
  <c r="K936" i="4"/>
  <c r="K935" i="4"/>
  <c r="M935" i="4" s="1"/>
  <c r="K934" i="4"/>
  <c r="K933" i="4"/>
  <c r="M933" i="4" s="1"/>
  <c r="K932" i="4"/>
  <c r="K931" i="4"/>
  <c r="M931" i="4" s="1"/>
  <c r="K930" i="4"/>
  <c r="K929" i="4"/>
  <c r="L929" i="4" s="1"/>
  <c r="K928" i="4"/>
  <c r="K927" i="4"/>
  <c r="M927" i="4" s="1"/>
  <c r="K926" i="4"/>
  <c r="K925" i="4"/>
  <c r="M925" i="4" s="1"/>
  <c r="K924" i="4"/>
  <c r="K923" i="4"/>
  <c r="M923" i="4" s="1"/>
  <c r="K922" i="4"/>
  <c r="K921" i="4"/>
  <c r="K920" i="4"/>
  <c r="K919" i="4"/>
  <c r="M919" i="4" s="1"/>
  <c r="K918" i="4"/>
  <c r="K917" i="4"/>
  <c r="K916" i="4"/>
  <c r="K915" i="4"/>
  <c r="M915" i="4" s="1"/>
  <c r="K914" i="4"/>
  <c r="M914" i="4" s="1"/>
  <c r="K913" i="4"/>
  <c r="K912" i="4"/>
  <c r="K911" i="4"/>
  <c r="M911" i="4" s="1"/>
  <c r="K910" i="4"/>
  <c r="K909" i="4"/>
  <c r="K908" i="4"/>
  <c r="K907" i="4"/>
  <c r="M907" i="4" s="1"/>
  <c r="K906" i="4"/>
  <c r="M906" i="4" s="1"/>
  <c r="K905" i="4"/>
  <c r="K904" i="4"/>
  <c r="K903" i="4"/>
  <c r="M903" i="4" s="1"/>
  <c r="K902" i="4"/>
  <c r="K901" i="4"/>
  <c r="M901" i="4" s="1"/>
  <c r="K900" i="4"/>
  <c r="K899" i="4"/>
  <c r="M899" i="4" s="1"/>
  <c r="K898" i="4"/>
  <c r="M898" i="4" s="1"/>
  <c r="K897" i="4"/>
  <c r="K896" i="4"/>
  <c r="K895" i="4"/>
  <c r="M895" i="4" s="1"/>
  <c r="K894" i="4"/>
  <c r="K893" i="4"/>
  <c r="M893" i="4" s="1"/>
  <c r="K892" i="4"/>
  <c r="K891" i="4"/>
  <c r="M891" i="4" s="1"/>
  <c r="K890" i="4"/>
  <c r="M890" i="4" s="1"/>
  <c r="K889" i="4"/>
  <c r="K888" i="4"/>
  <c r="K887" i="4"/>
  <c r="M887" i="4" s="1"/>
  <c r="K886" i="4"/>
  <c r="M886" i="4" s="1"/>
  <c r="K885" i="4"/>
  <c r="K884" i="4"/>
  <c r="K883" i="4"/>
  <c r="M883" i="4" s="1"/>
  <c r="K882" i="4"/>
  <c r="M882" i="4" s="1"/>
  <c r="K881" i="4"/>
  <c r="K880" i="4"/>
  <c r="K879" i="4"/>
  <c r="M879" i="4" s="1"/>
  <c r="K878" i="4"/>
  <c r="K877" i="4"/>
  <c r="K876" i="4"/>
  <c r="K875" i="4"/>
  <c r="M875" i="4" s="1"/>
  <c r="K874" i="4"/>
  <c r="M874" i="4" s="1"/>
  <c r="K873" i="4"/>
  <c r="K872" i="4"/>
  <c r="K871" i="4"/>
  <c r="M871" i="4" s="1"/>
  <c r="K870" i="4"/>
  <c r="K869" i="4"/>
  <c r="M869" i="4" s="1"/>
  <c r="K868" i="4"/>
  <c r="K867" i="4"/>
  <c r="M867" i="4" s="1"/>
  <c r="K866" i="4"/>
  <c r="M866" i="4" s="1"/>
  <c r="K865" i="4"/>
  <c r="M865" i="4" s="1"/>
  <c r="K864" i="4"/>
  <c r="K863" i="4"/>
  <c r="M863" i="4" s="1"/>
  <c r="K862" i="4"/>
  <c r="K861" i="4"/>
  <c r="K860" i="4"/>
  <c r="K859" i="4"/>
  <c r="M859" i="4" s="1"/>
  <c r="K858" i="4"/>
  <c r="M858" i="4" s="1"/>
  <c r="K857" i="4"/>
  <c r="K856" i="4"/>
  <c r="K855" i="4"/>
  <c r="M855" i="4" s="1"/>
  <c r="K854" i="4"/>
  <c r="M854" i="4" s="1"/>
  <c r="K853" i="4"/>
  <c r="K852" i="4"/>
  <c r="K851" i="4"/>
  <c r="M851" i="4" s="1"/>
  <c r="K850" i="4"/>
  <c r="M850" i="4" s="1"/>
  <c r="K849" i="4"/>
  <c r="K848" i="4"/>
  <c r="K847" i="4"/>
  <c r="M847" i="4" s="1"/>
  <c r="K846" i="4"/>
  <c r="K845" i="4"/>
  <c r="K844" i="4"/>
  <c r="K843" i="4"/>
  <c r="M843" i="4" s="1"/>
  <c r="K842" i="4"/>
  <c r="K841" i="4"/>
  <c r="M841" i="4" s="1"/>
  <c r="K840" i="4"/>
  <c r="K839" i="4"/>
  <c r="M839" i="4" s="1"/>
  <c r="K838" i="4"/>
  <c r="K837" i="4"/>
  <c r="K836" i="4"/>
  <c r="K835" i="4"/>
  <c r="M835" i="4" s="1"/>
  <c r="K834" i="4"/>
  <c r="K833" i="4"/>
  <c r="M833" i="4" s="1"/>
  <c r="K832" i="4"/>
  <c r="K831" i="4"/>
  <c r="M831" i="4" s="1"/>
  <c r="K830" i="4"/>
  <c r="K829" i="4"/>
  <c r="K828" i="4"/>
  <c r="K827" i="4"/>
  <c r="M827" i="4" s="1"/>
  <c r="K826" i="4"/>
  <c r="K825" i="4"/>
  <c r="M825" i="4" s="1"/>
  <c r="K824" i="4"/>
  <c r="K823" i="4"/>
  <c r="M823" i="4" s="1"/>
  <c r="K822" i="4"/>
  <c r="K821" i="4"/>
  <c r="K820" i="4"/>
  <c r="K819" i="4"/>
  <c r="M819" i="4" s="1"/>
  <c r="K818" i="4"/>
  <c r="K817" i="4"/>
  <c r="M817" i="4" s="1"/>
  <c r="K816" i="4"/>
  <c r="K815" i="4"/>
  <c r="M815" i="4" s="1"/>
  <c r="K814" i="4"/>
  <c r="K813" i="4"/>
  <c r="K812" i="4"/>
  <c r="K811" i="4"/>
  <c r="M811" i="4" s="1"/>
  <c r="K810" i="4"/>
  <c r="K809" i="4"/>
  <c r="K808" i="4"/>
  <c r="K807" i="4"/>
  <c r="M807" i="4" s="1"/>
  <c r="K806" i="4"/>
  <c r="M806" i="4" s="1"/>
  <c r="K805" i="4"/>
  <c r="K804" i="4"/>
  <c r="K803" i="4"/>
  <c r="M803" i="4" s="1"/>
  <c r="K802" i="4"/>
  <c r="K801" i="4"/>
  <c r="K800" i="4"/>
  <c r="K799" i="4"/>
  <c r="M799" i="4" s="1"/>
  <c r="K798" i="4"/>
  <c r="M798" i="4" s="1"/>
  <c r="K797" i="4"/>
  <c r="K796" i="4"/>
  <c r="K795" i="4"/>
  <c r="M795" i="4" s="1"/>
  <c r="K794" i="4"/>
  <c r="M794" i="4" s="1"/>
  <c r="K793" i="4"/>
  <c r="K792" i="4"/>
  <c r="K791" i="4"/>
  <c r="M791" i="4" s="1"/>
  <c r="K790" i="4"/>
  <c r="M790" i="4" s="1"/>
  <c r="K789" i="4"/>
  <c r="K788" i="4"/>
  <c r="K787" i="4"/>
  <c r="M787" i="4" s="1"/>
  <c r="K786" i="4"/>
  <c r="M786" i="4" s="1"/>
  <c r="K785" i="4"/>
  <c r="K784" i="4"/>
  <c r="K783" i="4"/>
  <c r="M783" i="4" s="1"/>
  <c r="K782" i="4"/>
  <c r="M782" i="4" s="1"/>
  <c r="K781" i="4"/>
  <c r="K780" i="4"/>
  <c r="K779" i="4"/>
  <c r="M779" i="4" s="1"/>
  <c r="K778" i="4"/>
  <c r="M778" i="4" s="1"/>
  <c r="K777" i="4"/>
  <c r="K776" i="4"/>
  <c r="K775" i="4"/>
  <c r="M775" i="4" s="1"/>
  <c r="K774" i="4"/>
  <c r="M774" i="4" s="1"/>
  <c r="K773" i="4"/>
  <c r="K772" i="4"/>
  <c r="K771" i="4"/>
  <c r="M771" i="4" s="1"/>
  <c r="K770" i="4"/>
  <c r="M770" i="4" s="1"/>
  <c r="K769" i="4"/>
  <c r="K768" i="4"/>
  <c r="K767" i="4"/>
  <c r="M767" i="4" s="1"/>
  <c r="K766" i="4"/>
  <c r="M766" i="4" s="1"/>
  <c r="K765" i="4"/>
  <c r="K764" i="4"/>
  <c r="K763" i="4"/>
  <c r="M763" i="4" s="1"/>
  <c r="K762" i="4"/>
  <c r="M762" i="4" s="1"/>
  <c r="K761" i="4"/>
  <c r="K760" i="4"/>
  <c r="K759" i="4"/>
  <c r="M759" i="4" s="1"/>
  <c r="K758" i="4"/>
  <c r="M758" i="4" s="1"/>
  <c r="K757" i="4"/>
  <c r="K756" i="4"/>
  <c r="K755" i="4"/>
  <c r="M755" i="4" s="1"/>
  <c r="K754" i="4"/>
  <c r="M754" i="4" s="1"/>
  <c r="K753" i="4"/>
  <c r="K752" i="4"/>
  <c r="K751" i="4"/>
  <c r="M751" i="4" s="1"/>
  <c r="K750" i="4"/>
  <c r="M750" i="4" s="1"/>
  <c r="K749" i="4"/>
  <c r="K748" i="4"/>
  <c r="K747" i="4"/>
  <c r="M747" i="4" s="1"/>
  <c r="K746" i="4"/>
  <c r="M746" i="4" s="1"/>
  <c r="K745" i="4"/>
  <c r="K744" i="4"/>
  <c r="K743" i="4"/>
  <c r="M743" i="4" s="1"/>
  <c r="K742" i="4"/>
  <c r="M742" i="4" s="1"/>
  <c r="K741" i="4"/>
  <c r="K740" i="4"/>
  <c r="K739" i="4"/>
  <c r="M739" i="4" s="1"/>
  <c r="K738" i="4"/>
  <c r="M738" i="4" s="1"/>
  <c r="K737" i="4"/>
  <c r="K736" i="4"/>
  <c r="K735" i="4"/>
  <c r="M735" i="4" s="1"/>
  <c r="K734" i="4"/>
  <c r="M734" i="4" s="1"/>
  <c r="K733" i="4"/>
  <c r="K732" i="4"/>
  <c r="K731" i="4"/>
  <c r="M731" i="4" s="1"/>
  <c r="K730" i="4"/>
  <c r="M730" i="4" s="1"/>
  <c r="K729" i="4"/>
  <c r="K728" i="4"/>
  <c r="K727" i="4"/>
  <c r="M727" i="4" s="1"/>
  <c r="K726" i="4"/>
  <c r="M726" i="4" s="1"/>
  <c r="K725" i="4"/>
  <c r="K724" i="4"/>
  <c r="K723" i="4"/>
  <c r="M723" i="4" s="1"/>
  <c r="K722" i="4"/>
  <c r="M722" i="4" s="1"/>
  <c r="K721" i="4"/>
  <c r="K720" i="4"/>
  <c r="K719" i="4"/>
  <c r="M719" i="4" s="1"/>
  <c r="K718" i="4"/>
  <c r="M718" i="4" s="1"/>
  <c r="K717" i="4"/>
  <c r="K716" i="4"/>
  <c r="K715" i="4"/>
  <c r="M715" i="4" s="1"/>
  <c r="K714" i="4"/>
  <c r="K713" i="4"/>
  <c r="K712" i="4"/>
  <c r="K711" i="4"/>
  <c r="M711" i="4" s="1"/>
  <c r="K710" i="4"/>
  <c r="K709" i="4"/>
  <c r="K708" i="4"/>
  <c r="K707" i="4"/>
  <c r="M707" i="4" s="1"/>
  <c r="K706" i="4"/>
  <c r="K705" i="4"/>
  <c r="K704" i="4"/>
  <c r="K703" i="4"/>
  <c r="M703" i="4" s="1"/>
  <c r="K702" i="4"/>
  <c r="K701" i="4"/>
  <c r="K700" i="4"/>
  <c r="K699" i="4"/>
  <c r="M699" i="4" s="1"/>
  <c r="K698" i="4"/>
  <c r="K697" i="4"/>
  <c r="K696" i="4"/>
  <c r="K695" i="4"/>
  <c r="M695" i="4" s="1"/>
  <c r="K694" i="4"/>
  <c r="K693" i="4"/>
  <c r="K692" i="4"/>
  <c r="K691" i="4"/>
  <c r="M691" i="4" s="1"/>
  <c r="K690" i="4"/>
  <c r="K689" i="4"/>
  <c r="K688" i="4"/>
  <c r="K687" i="4"/>
  <c r="M687" i="4" s="1"/>
  <c r="K686" i="4"/>
  <c r="K685" i="4"/>
  <c r="K684" i="4"/>
  <c r="K683" i="4"/>
  <c r="M683" i="4" s="1"/>
  <c r="K682" i="4"/>
  <c r="K681" i="4"/>
  <c r="K680" i="4"/>
  <c r="K679" i="4"/>
  <c r="M679" i="4" s="1"/>
  <c r="K678" i="4"/>
  <c r="K677" i="4"/>
  <c r="K676" i="4"/>
  <c r="K675" i="4"/>
  <c r="M675" i="4" s="1"/>
  <c r="K674" i="4"/>
  <c r="K673" i="4"/>
  <c r="K672" i="4"/>
  <c r="K671" i="4"/>
  <c r="M671" i="4" s="1"/>
  <c r="K670" i="4"/>
  <c r="K669" i="4"/>
  <c r="K668" i="4"/>
  <c r="K667" i="4"/>
  <c r="M667" i="4" s="1"/>
  <c r="K666" i="4"/>
  <c r="K665" i="4"/>
  <c r="K664" i="4"/>
  <c r="K663" i="4"/>
  <c r="M663" i="4" s="1"/>
  <c r="K662" i="4"/>
  <c r="K661" i="4"/>
  <c r="K660" i="4"/>
  <c r="K659" i="4"/>
  <c r="M659" i="4" s="1"/>
  <c r="K658" i="4"/>
  <c r="K657" i="4"/>
  <c r="K656" i="4"/>
  <c r="K655" i="4"/>
  <c r="M655" i="4" s="1"/>
  <c r="K654" i="4"/>
  <c r="K653" i="4"/>
  <c r="K652" i="4"/>
  <c r="K651" i="4"/>
  <c r="M651" i="4" s="1"/>
  <c r="K650" i="4"/>
  <c r="K649" i="4"/>
  <c r="K648" i="4"/>
  <c r="K647" i="4"/>
  <c r="M647" i="4" s="1"/>
  <c r="K646" i="4"/>
  <c r="K645" i="4"/>
  <c r="K644" i="4"/>
  <c r="K643" i="4"/>
  <c r="M643" i="4" s="1"/>
  <c r="K642" i="4"/>
  <c r="K641" i="4"/>
  <c r="K640" i="4"/>
  <c r="K639" i="4"/>
  <c r="M639" i="4" s="1"/>
  <c r="K638" i="4"/>
  <c r="K637" i="4"/>
  <c r="K636" i="4"/>
  <c r="K635" i="4"/>
  <c r="M635" i="4" s="1"/>
  <c r="K634" i="4"/>
  <c r="K633" i="4"/>
  <c r="K632" i="4"/>
  <c r="K631" i="4"/>
  <c r="M631" i="4" s="1"/>
  <c r="K630" i="4"/>
  <c r="K629" i="4"/>
  <c r="K628" i="4"/>
  <c r="K627" i="4"/>
  <c r="M627" i="4" s="1"/>
  <c r="K626" i="4"/>
  <c r="K625" i="4"/>
  <c r="K624" i="4"/>
  <c r="K623" i="4"/>
  <c r="M623" i="4" s="1"/>
  <c r="K622" i="4"/>
  <c r="K621" i="4"/>
  <c r="K620" i="4"/>
  <c r="K619" i="4"/>
  <c r="M619" i="4" s="1"/>
  <c r="K618" i="4"/>
  <c r="K617" i="4"/>
  <c r="K616" i="4"/>
  <c r="K615" i="4"/>
  <c r="M615" i="4" s="1"/>
  <c r="K614" i="4"/>
  <c r="K613" i="4"/>
  <c r="K612" i="4"/>
  <c r="K611" i="4"/>
  <c r="M611" i="4" s="1"/>
  <c r="K610" i="4"/>
  <c r="K609" i="4"/>
  <c r="K608" i="4"/>
  <c r="K607" i="4"/>
  <c r="M607" i="4" s="1"/>
  <c r="K606" i="4"/>
  <c r="K605" i="4"/>
  <c r="K604" i="4"/>
  <c r="K603" i="4"/>
  <c r="M603" i="4" s="1"/>
  <c r="K602" i="4"/>
  <c r="K601" i="4"/>
  <c r="K600" i="4"/>
  <c r="M600" i="4" s="1"/>
  <c r="K599" i="4"/>
  <c r="M599" i="4" s="1"/>
  <c r="K598" i="4"/>
  <c r="K597" i="4"/>
  <c r="K596" i="4"/>
  <c r="M596" i="4" s="1"/>
  <c r="K595" i="4"/>
  <c r="K594" i="4"/>
  <c r="K593" i="4"/>
  <c r="K592" i="4"/>
  <c r="M592" i="4" s="1"/>
  <c r="K591" i="4"/>
  <c r="M591" i="4" s="1"/>
  <c r="K590" i="4"/>
  <c r="K589" i="4"/>
  <c r="K588" i="4"/>
  <c r="M588" i="4" s="1"/>
  <c r="K587" i="4"/>
  <c r="K586" i="4"/>
  <c r="K585" i="4"/>
  <c r="K584" i="4"/>
  <c r="M584" i="4" s="1"/>
  <c r="K583" i="4"/>
  <c r="M583" i="4" s="1"/>
  <c r="K582" i="4"/>
  <c r="K581" i="4"/>
  <c r="K580" i="4"/>
  <c r="M580" i="4" s="1"/>
  <c r="K579" i="4"/>
  <c r="M579" i="4" s="1"/>
  <c r="K578" i="4"/>
  <c r="K577" i="4"/>
  <c r="K576" i="4"/>
  <c r="M576" i="4" s="1"/>
  <c r="K575" i="4"/>
  <c r="K574" i="4"/>
  <c r="L574" i="4" s="1"/>
  <c r="K573" i="4"/>
  <c r="K572" i="4"/>
  <c r="M572" i="4" s="1"/>
  <c r="K571" i="4"/>
  <c r="K570" i="4"/>
  <c r="K569" i="4"/>
  <c r="K568" i="4"/>
  <c r="M568" i="4" s="1"/>
  <c r="K567" i="4"/>
  <c r="K566" i="4"/>
  <c r="K565" i="4"/>
  <c r="K564" i="4"/>
  <c r="M564" i="4" s="1"/>
  <c r="K563" i="4"/>
  <c r="K562" i="4"/>
  <c r="K561" i="4"/>
  <c r="K560" i="4"/>
  <c r="M560" i="4" s="1"/>
  <c r="K559" i="4"/>
  <c r="K558" i="4"/>
  <c r="K557" i="4"/>
  <c r="K556" i="4"/>
  <c r="M556" i="4" s="1"/>
  <c r="K555" i="4"/>
  <c r="M555" i="4" s="1"/>
  <c r="K554" i="4"/>
  <c r="K553" i="4"/>
  <c r="K552" i="4"/>
  <c r="M552" i="4" s="1"/>
  <c r="K551" i="4"/>
  <c r="K550" i="4"/>
  <c r="K549" i="4"/>
  <c r="K548" i="4"/>
  <c r="M548" i="4" s="1"/>
  <c r="K547" i="4"/>
  <c r="K546" i="4"/>
  <c r="K545" i="4"/>
  <c r="K544" i="4"/>
  <c r="M544" i="4" s="1"/>
  <c r="K543" i="4"/>
  <c r="K542" i="4"/>
  <c r="K541" i="4"/>
  <c r="K540" i="4"/>
  <c r="M540" i="4" s="1"/>
  <c r="K539" i="4"/>
  <c r="K538" i="4"/>
  <c r="L538" i="4" s="1"/>
  <c r="K537" i="4"/>
  <c r="K536" i="4"/>
  <c r="M536" i="4" s="1"/>
  <c r="K535" i="4"/>
  <c r="K534" i="4"/>
  <c r="K533" i="4"/>
  <c r="K532" i="4"/>
  <c r="M532" i="4" s="1"/>
  <c r="K531" i="4"/>
  <c r="K530" i="4"/>
  <c r="L530" i="4" s="1"/>
  <c r="K529" i="4"/>
  <c r="K528" i="4"/>
  <c r="K527" i="4"/>
  <c r="M527" i="4" s="1"/>
  <c r="K526" i="4"/>
  <c r="K525" i="4"/>
  <c r="K524" i="4"/>
  <c r="K523" i="4"/>
  <c r="M523" i="4" s="1"/>
  <c r="K522" i="4"/>
  <c r="K521" i="4"/>
  <c r="K520" i="4"/>
  <c r="K519" i="4"/>
  <c r="M519" i="4" s="1"/>
  <c r="K518" i="4"/>
  <c r="K517" i="4"/>
  <c r="K516" i="4"/>
  <c r="K515" i="4"/>
  <c r="M515" i="4" s="1"/>
  <c r="K514" i="4"/>
  <c r="K513" i="4"/>
  <c r="K512" i="4"/>
  <c r="K511" i="4"/>
  <c r="M511" i="4" s="1"/>
  <c r="K510" i="4"/>
  <c r="K509" i="4"/>
  <c r="K508" i="4"/>
  <c r="K507" i="4"/>
  <c r="M507" i="4" s="1"/>
  <c r="K506" i="4"/>
  <c r="K505" i="4"/>
  <c r="K504" i="4"/>
  <c r="K503" i="4"/>
  <c r="M503" i="4" s="1"/>
  <c r="K502" i="4"/>
  <c r="K501" i="4"/>
  <c r="K500" i="4"/>
  <c r="K499" i="4"/>
  <c r="M499" i="4" s="1"/>
  <c r="K498" i="4"/>
  <c r="K497" i="4"/>
  <c r="K496" i="4"/>
  <c r="K495" i="4"/>
  <c r="K494" i="4"/>
  <c r="M494" i="4" s="1"/>
  <c r="K493" i="4"/>
  <c r="L493" i="4" s="1"/>
  <c r="K492" i="4"/>
  <c r="K491" i="4"/>
  <c r="K490" i="4"/>
  <c r="M490" i="4" s="1"/>
  <c r="K489" i="4"/>
  <c r="L489" i="4" s="1"/>
  <c r="K488" i="4"/>
  <c r="K487" i="4"/>
  <c r="K486" i="4"/>
  <c r="M486" i="4" s="1"/>
  <c r="K485" i="4"/>
  <c r="L485" i="4" s="1"/>
  <c r="K484" i="4"/>
  <c r="K483" i="4"/>
  <c r="K482" i="4"/>
  <c r="K481" i="4"/>
  <c r="L481" i="4" s="1"/>
  <c r="K480" i="4"/>
  <c r="K479" i="4"/>
  <c r="K478" i="4"/>
  <c r="M478" i="4" s="1"/>
  <c r="K477" i="4"/>
  <c r="L477" i="4" s="1"/>
  <c r="K476" i="4"/>
  <c r="K475" i="4"/>
  <c r="K474" i="4"/>
  <c r="M474" i="4" s="1"/>
  <c r="K473" i="4"/>
  <c r="L473" i="4" s="1"/>
  <c r="K472" i="4"/>
  <c r="K471" i="4"/>
  <c r="K470" i="4"/>
  <c r="M470" i="4" s="1"/>
  <c r="K469" i="4"/>
  <c r="L469" i="4" s="1"/>
  <c r="K468" i="4"/>
  <c r="K467" i="4"/>
  <c r="K466" i="4"/>
  <c r="M466" i="4" s="1"/>
  <c r="K465" i="4"/>
  <c r="L465" i="4" s="1"/>
  <c r="K464" i="4"/>
  <c r="K463" i="4"/>
  <c r="K462" i="4"/>
  <c r="M462" i="4" s="1"/>
  <c r="K461" i="4"/>
  <c r="L461" i="4" s="1"/>
  <c r="K460" i="4"/>
  <c r="K459" i="4"/>
  <c r="K458" i="4"/>
  <c r="M458" i="4" s="1"/>
  <c r="K457" i="4"/>
  <c r="L457" i="4" s="1"/>
  <c r="K456" i="4"/>
  <c r="K455" i="4"/>
  <c r="K454" i="4"/>
  <c r="M454" i="4" s="1"/>
  <c r="K453" i="4"/>
  <c r="L453" i="4" s="1"/>
  <c r="K452" i="4"/>
  <c r="K451" i="4"/>
  <c r="K450" i="4"/>
  <c r="M450" i="4" s="1"/>
  <c r="K449" i="4"/>
  <c r="L449" i="4" s="1"/>
  <c r="K448" i="4"/>
  <c r="K447" i="4"/>
  <c r="K446" i="4"/>
  <c r="M446" i="4" s="1"/>
  <c r="K445" i="4"/>
  <c r="L445" i="4" s="1"/>
  <c r="K444" i="4"/>
  <c r="K443" i="4"/>
  <c r="K442" i="4"/>
  <c r="M442" i="4" s="1"/>
  <c r="K441" i="4"/>
  <c r="L441" i="4" s="1"/>
  <c r="K440" i="4"/>
  <c r="K439" i="4"/>
  <c r="K438" i="4"/>
  <c r="M438" i="4" s="1"/>
  <c r="K437" i="4"/>
  <c r="L437" i="4" s="1"/>
  <c r="K436" i="4"/>
  <c r="K435" i="4"/>
  <c r="K434" i="4"/>
  <c r="L434" i="4" s="1"/>
  <c r="K433" i="4"/>
  <c r="L433" i="4" s="1"/>
  <c r="K432" i="4"/>
  <c r="K431" i="4"/>
  <c r="K430" i="4"/>
  <c r="L430" i="4" s="1"/>
  <c r="K429" i="4"/>
  <c r="L429" i="4" s="1"/>
  <c r="K428" i="4"/>
  <c r="K427" i="4"/>
  <c r="K426" i="4"/>
  <c r="K425" i="4"/>
  <c r="L425" i="4" s="1"/>
  <c r="K424" i="4"/>
  <c r="K423" i="4"/>
  <c r="K422" i="4"/>
  <c r="M422" i="4" s="1"/>
  <c r="K421" i="4"/>
  <c r="L421" i="4" s="1"/>
  <c r="K420" i="4"/>
  <c r="K419" i="4"/>
  <c r="K418" i="4"/>
  <c r="K417" i="4"/>
  <c r="L417" i="4" s="1"/>
  <c r="K416" i="4"/>
  <c r="K415" i="4"/>
  <c r="K414" i="4"/>
  <c r="M414" i="4" s="1"/>
  <c r="K413" i="4"/>
  <c r="L413" i="4" s="1"/>
  <c r="K412" i="4"/>
  <c r="K411" i="4"/>
  <c r="K410" i="4"/>
  <c r="M410" i="4" s="1"/>
  <c r="K409" i="4"/>
  <c r="L409" i="4" s="1"/>
  <c r="K408" i="4"/>
  <c r="K407" i="4"/>
  <c r="K406" i="4"/>
  <c r="M406" i="4" s="1"/>
  <c r="K405" i="4"/>
  <c r="L405" i="4" s="1"/>
  <c r="K404" i="4"/>
  <c r="K403" i="4"/>
  <c r="K402" i="4"/>
  <c r="M402" i="4" s="1"/>
  <c r="K401" i="4"/>
  <c r="L401" i="4" s="1"/>
  <c r="K400" i="4"/>
  <c r="K399" i="4"/>
  <c r="K398" i="4"/>
  <c r="M398" i="4" s="1"/>
  <c r="K397" i="4"/>
  <c r="L397" i="4" s="1"/>
  <c r="K396" i="4"/>
  <c r="K395" i="4"/>
  <c r="K394" i="4"/>
  <c r="M394" i="4" s="1"/>
  <c r="K393" i="4"/>
  <c r="L393" i="4" s="1"/>
  <c r="K392" i="4"/>
  <c r="K391" i="4"/>
  <c r="M391" i="4" s="1"/>
  <c r="K390" i="4"/>
  <c r="M390" i="4" s="1"/>
  <c r="K389" i="4"/>
  <c r="L389" i="4" s="1"/>
  <c r="K388" i="4"/>
  <c r="K387" i="4"/>
  <c r="M387" i="4" s="1"/>
  <c r="K386" i="4"/>
  <c r="K385" i="4"/>
  <c r="L385" i="4" s="1"/>
  <c r="K384" i="4"/>
  <c r="K383" i="4"/>
  <c r="M383" i="4" s="1"/>
  <c r="K382" i="4"/>
  <c r="M382" i="4" s="1"/>
  <c r="K381" i="4"/>
  <c r="L381" i="4" s="1"/>
  <c r="K380" i="4"/>
  <c r="K379" i="4"/>
  <c r="M379" i="4" s="1"/>
  <c r="K378" i="4"/>
  <c r="M378" i="4" s="1"/>
  <c r="K377" i="4"/>
  <c r="L377" i="4" s="1"/>
  <c r="K376" i="4"/>
  <c r="K375" i="4"/>
  <c r="M375" i="4" s="1"/>
  <c r="K374" i="4"/>
  <c r="M374" i="4" s="1"/>
  <c r="K373" i="4"/>
  <c r="L373" i="4" s="1"/>
  <c r="K372" i="4"/>
  <c r="K371" i="4"/>
  <c r="K370" i="4"/>
  <c r="M370" i="4" s="1"/>
  <c r="K369" i="4"/>
  <c r="L369" i="4" s="1"/>
  <c r="K368" i="4"/>
  <c r="K367" i="4"/>
  <c r="K366" i="4"/>
  <c r="L366" i="4" s="1"/>
  <c r="K365" i="4"/>
  <c r="L365" i="4" s="1"/>
  <c r="K364" i="4"/>
  <c r="K363" i="4"/>
  <c r="K362" i="4"/>
  <c r="M362" i="4" s="1"/>
  <c r="K361" i="4"/>
  <c r="K360" i="4"/>
  <c r="K359" i="4"/>
  <c r="M359" i="4" s="1"/>
  <c r="K358" i="4"/>
  <c r="M358" i="4" s="1"/>
  <c r="K357" i="4"/>
  <c r="L357" i="4" s="1"/>
  <c r="K356" i="4"/>
  <c r="K355" i="4"/>
  <c r="M355" i="4" s="1"/>
  <c r="K354" i="4"/>
  <c r="L354" i="4" s="1"/>
  <c r="K353" i="4"/>
  <c r="L353" i="4" s="1"/>
  <c r="K352" i="4"/>
  <c r="K351" i="4"/>
  <c r="K350" i="4"/>
  <c r="M350" i="4" s="1"/>
  <c r="K349" i="4"/>
  <c r="K348" i="4"/>
  <c r="K347" i="4"/>
  <c r="M347" i="4" s="1"/>
  <c r="K346" i="4"/>
  <c r="L346" i="4" s="1"/>
  <c r="K345" i="4"/>
  <c r="L345" i="4" s="1"/>
  <c r="K344" i="4"/>
  <c r="K343" i="4"/>
  <c r="M343" i="4" s="1"/>
  <c r="K342" i="4"/>
  <c r="M342" i="4" s="1"/>
  <c r="K341" i="4"/>
  <c r="L341" i="4" s="1"/>
  <c r="K340" i="4"/>
  <c r="K339" i="4"/>
  <c r="K338" i="4"/>
  <c r="K337" i="4"/>
  <c r="L337" i="4" s="1"/>
  <c r="K336" i="4"/>
  <c r="K335" i="4"/>
  <c r="M335" i="4" s="1"/>
  <c r="K334" i="4"/>
  <c r="M334" i="4" s="1"/>
  <c r="K333" i="4"/>
  <c r="K332" i="4"/>
  <c r="L332" i="4" s="1"/>
  <c r="K331" i="4"/>
  <c r="M331" i="4" s="1"/>
  <c r="K330" i="4"/>
  <c r="K329" i="4"/>
  <c r="M329" i="4" s="1"/>
  <c r="K328" i="4"/>
  <c r="K327" i="4"/>
  <c r="K326" i="4"/>
  <c r="K325" i="4"/>
  <c r="M325" i="4" s="1"/>
  <c r="K324" i="4"/>
  <c r="K323" i="4"/>
  <c r="L323" i="4" s="1"/>
  <c r="K322" i="4"/>
  <c r="K321" i="4"/>
  <c r="M321" i="4" s="1"/>
  <c r="K320" i="4"/>
  <c r="K319" i="4"/>
  <c r="L319" i="4" s="1"/>
  <c r="K318" i="4"/>
  <c r="K317" i="4"/>
  <c r="M317" i="4" s="1"/>
  <c r="K316" i="4"/>
  <c r="K315" i="4"/>
  <c r="L315" i="4" s="1"/>
  <c r="K314" i="4"/>
  <c r="K313" i="4"/>
  <c r="M313" i="4" s="1"/>
  <c r="K312" i="4"/>
  <c r="K311" i="4"/>
  <c r="K310" i="4"/>
  <c r="K309" i="4"/>
  <c r="M309" i="4" s="1"/>
  <c r="K308" i="4"/>
  <c r="K307" i="4"/>
  <c r="L307" i="4" s="1"/>
  <c r="K306" i="4"/>
  <c r="K305" i="4"/>
  <c r="M305" i="4" s="1"/>
  <c r="K304" i="4"/>
  <c r="K303" i="4"/>
  <c r="K302" i="4"/>
  <c r="K301" i="4"/>
  <c r="M301" i="4" s="1"/>
  <c r="K300" i="4"/>
  <c r="K299" i="4"/>
  <c r="K298" i="4"/>
  <c r="K297" i="4"/>
  <c r="M297" i="4" s="1"/>
  <c r="K296" i="4"/>
  <c r="K295" i="4"/>
  <c r="L295" i="4" s="1"/>
  <c r="K294" i="4"/>
  <c r="K293" i="4"/>
  <c r="M293" i="4" s="1"/>
  <c r="K292" i="4"/>
  <c r="K291" i="4"/>
  <c r="K290" i="4"/>
  <c r="K289" i="4"/>
  <c r="M289" i="4" s="1"/>
  <c r="K288" i="4"/>
  <c r="K287" i="4"/>
  <c r="L287" i="4" s="1"/>
  <c r="K286" i="4"/>
  <c r="K285" i="4"/>
  <c r="M285" i="4" s="1"/>
  <c r="K284" i="4"/>
  <c r="K283" i="4"/>
  <c r="K282" i="4"/>
  <c r="K281" i="4"/>
  <c r="M281" i="4" s="1"/>
  <c r="K280" i="4"/>
  <c r="K279" i="4"/>
  <c r="L279" i="4" s="1"/>
  <c r="K278" i="4"/>
  <c r="K277" i="4"/>
  <c r="M277" i="4" s="1"/>
  <c r="K276" i="4"/>
  <c r="K275" i="4"/>
  <c r="K274" i="4"/>
  <c r="K273" i="4"/>
  <c r="M273" i="4" s="1"/>
  <c r="K272" i="4"/>
  <c r="K271" i="4"/>
  <c r="L271" i="4" s="1"/>
  <c r="K270" i="4"/>
  <c r="K269" i="4"/>
  <c r="M269" i="4" s="1"/>
  <c r="K268" i="4"/>
  <c r="K267" i="4"/>
  <c r="K266" i="4"/>
  <c r="K265" i="4"/>
  <c r="M265" i="4" s="1"/>
  <c r="K264" i="4"/>
  <c r="K263" i="4"/>
  <c r="L263" i="4" s="1"/>
  <c r="K262" i="4"/>
  <c r="K261" i="4"/>
  <c r="M261" i="4" s="1"/>
  <c r="K260" i="4"/>
  <c r="K259" i="4"/>
  <c r="K258" i="4"/>
  <c r="K257" i="4"/>
  <c r="M257" i="4" s="1"/>
  <c r="K256" i="4"/>
  <c r="K255" i="4"/>
  <c r="L255" i="4" s="1"/>
  <c r="K254" i="4"/>
  <c r="K253" i="4"/>
  <c r="M253" i="4" s="1"/>
  <c r="K252" i="4"/>
  <c r="K251" i="4"/>
  <c r="K250" i="4"/>
  <c r="K249" i="4"/>
  <c r="M249" i="4" s="1"/>
  <c r="K248" i="4"/>
  <c r="K247" i="4"/>
  <c r="L247" i="4" s="1"/>
  <c r="K246" i="4"/>
  <c r="K245" i="4"/>
  <c r="M245" i="4" s="1"/>
  <c r="K244" i="4"/>
  <c r="K243" i="4"/>
  <c r="K242" i="4"/>
  <c r="K241" i="4"/>
  <c r="M241" i="4" s="1"/>
  <c r="K240" i="4"/>
  <c r="K239" i="4"/>
  <c r="K238" i="4"/>
  <c r="K237" i="4"/>
  <c r="M237" i="4" s="1"/>
  <c r="K236" i="4"/>
  <c r="K235" i="4"/>
  <c r="K234" i="4"/>
  <c r="K233" i="4"/>
  <c r="M233" i="4" s="1"/>
  <c r="K232" i="4"/>
  <c r="K231" i="4"/>
  <c r="L231" i="4" s="1"/>
  <c r="K230" i="4"/>
  <c r="K229" i="4"/>
  <c r="M229" i="4" s="1"/>
  <c r="K228" i="4"/>
  <c r="K227" i="4"/>
  <c r="K226" i="4"/>
  <c r="K225" i="4"/>
  <c r="M225" i="4" s="1"/>
  <c r="K224" i="4"/>
  <c r="K223" i="4"/>
  <c r="K222" i="4"/>
  <c r="K221" i="4"/>
  <c r="M221" i="4" s="1"/>
  <c r="K220" i="4"/>
  <c r="K219" i="4"/>
  <c r="K218" i="4"/>
  <c r="K217" i="4"/>
  <c r="M217" i="4" s="1"/>
  <c r="K216" i="4"/>
  <c r="K215" i="4"/>
  <c r="L215" i="4" s="1"/>
  <c r="K214" i="4"/>
  <c r="K213" i="4"/>
  <c r="M213" i="4" s="1"/>
  <c r="K212" i="4"/>
  <c r="K211" i="4"/>
  <c r="K210" i="4"/>
  <c r="K209" i="4"/>
  <c r="M209" i="4" s="1"/>
  <c r="K208" i="4"/>
  <c r="K207" i="4"/>
  <c r="K206" i="4"/>
  <c r="K205" i="4"/>
  <c r="M205" i="4" s="1"/>
  <c r="K204" i="4"/>
  <c r="K203" i="4"/>
  <c r="K202" i="4"/>
  <c r="K201" i="4"/>
  <c r="M201" i="4" s="1"/>
  <c r="K200" i="4"/>
  <c r="K199" i="4"/>
  <c r="L199" i="4" s="1"/>
  <c r="K198" i="4"/>
  <c r="K197" i="4"/>
  <c r="M197" i="4" s="1"/>
  <c r="K196" i="4"/>
  <c r="K195" i="4"/>
  <c r="K194" i="4"/>
  <c r="K193" i="4"/>
  <c r="M193" i="4" s="1"/>
  <c r="K192" i="4"/>
  <c r="K191" i="4"/>
  <c r="K190" i="4"/>
  <c r="K189" i="4"/>
  <c r="M189" i="4" s="1"/>
  <c r="K188" i="4"/>
  <c r="K187" i="4"/>
  <c r="K186" i="4"/>
  <c r="K185" i="4"/>
  <c r="M185" i="4" s="1"/>
  <c r="K184" i="4"/>
  <c r="K183" i="4"/>
  <c r="L183" i="4" s="1"/>
  <c r="K182" i="4"/>
  <c r="K181" i="4"/>
  <c r="M181" i="4" s="1"/>
  <c r="K180" i="4"/>
  <c r="K179" i="4"/>
  <c r="K178" i="4"/>
  <c r="K177" i="4"/>
  <c r="M177" i="4" s="1"/>
  <c r="K176" i="4"/>
  <c r="K175" i="4"/>
  <c r="K174" i="4"/>
  <c r="K173" i="4"/>
  <c r="M173" i="4" s="1"/>
  <c r="K172" i="4"/>
  <c r="K171" i="4"/>
  <c r="K170" i="4"/>
  <c r="K169" i="4"/>
  <c r="M169" i="4" s="1"/>
  <c r="K168" i="4"/>
  <c r="K167" i="4"/>
  <c r="L167" i="4" s="1"/>
  <c r="K166" i="4"/>
  <c r="K165" i="4"/>
  <c r="M165" i="4" s="1"/>
  <c r="K164" i="4"/>
  <c r="K163" i="4"/>
  <c r="K162" i="4"/>
  <c r="K161" i="4"/>
  <c r="M161" i="4" s="1"/>
  <c r="K160" i="4"/>
  <c r="K159" i="4"/>
  <c r="K158" i="4"/>
  <c r="K157" i="4"/>
  <c r="M157" i="4" s="1"/>
  <c r="K156" i="4"/>
  <c r="K155" i="4"/>
  <c r="K154" i="4"/>
  <c r="K153" i="4"/>
  <c r="M153" i="4" s="1"/>
  <c r="K152" i="4"/>
  <c r="K151" i="4"/>
  <c r="L151" i="4" s="1"/>
  <c r="K150" i="4"/>
  <c r="K149" i="4"/>
  <c r="M149" i="4" s="1"/>
  <c r="K148" i="4"/>
  <c r="K147" i="4"/>
  <c r="K146" i="4"/>
  <c r="K145" i="4"/>
  <c r="M145" i="4" s="1"/>
  <c r="K144" i="4"/>
  <c r="K143" i="4"/>
  <c r="K142" i="4"/>
  <c r="K141" i="4"/>
  <c r="M141" i="4" s="1"/>
  <c r="K140" i="4"/>
  <c r="K139" i="4"/>
  <c r="K138" i="4"/>
  <c r="K137" i="4"/>
  <c r="M137" i="4" s="1"/>
  <c r="K136" i="4"/>
  <c r="K135" i="4"/>
  <c r="L135" i="4" s="1"/>
  <c r="K134" i="4"/>
  <c r="K133" i="4"/>
  <c r="M133" i="4" s="1"/>
  <c r="K132" i="4"/>
  <c r="K131" i="4"/>
  <c r="K130" i="4"/>
  <c r="K129" i="4"/>
  <c r="M129" i="4" s="1"/>
  <c r="K128" i="4"/>
  <c r="K127" i="4"/>
  <c r="K126" i="4"/>
  <c r="K125" i="4"/>
  <c r="M125" i="4" s="1"/>
  <c r="K124" i="4"/>
  <c r="K123" i="4"/>
  <c r="K122" i="4"/>
  <c r="K121" i="4"/>
  <c r="M121" i="4" s="1"/>
  <c r="K120" i="4"/>
  <c r="K119" i="4"/>
  <c r="L119" i="4" s="1"/>
  <c r="K118" i="4"/>
  <c r="K117" i="4"/>
  <c r="M117" i="4" s="1"/>
  <c r="K116" i="4"/>
  <c r="K115" i="4"/>
  <c r="K114" i="4"/>
  <c r="K113" i="4"/>
  <c r="M113" i="4" s="1"/>
  <c r="K112" i="4"/>
  <c r="K111" i="4"/>
  <c r="K110" i="4"/>
  <c r="K109" i="4"/>
  <c r="M109" i="4" s="1"/>
  <c r="K108" i="4"/>
  <c r="K107" i="4"/>
  <c r="K106" i="4"/>
  <c r="K105" i="4"/>
  <c r="M105" i="4" s="1"/>
  <c r="K104" i="4"/>
  <c r="K103" i="4"/>
  <c r="L103" i="4" s="1"/>
  <c r="K102" i="4"/>
  <c r="K101" i="4"/>
  <c r="M101" i="4" s="1"/>
  <c r="K100" i="4"/>
  <c r="K99" i="4"/>
  <c r="K98" i="4"/>
  <c r="K97" i="4"/>
  <c r="M97" i="4" s="1"/>
  <c r="K96" i="4"/>
  <c r="K95" i="4"/>
  <c r="L95" i="4" s="1"/>
  <c r="K94" i="4"/>
  <c r="K93" i="4"/>
  <c r="M93" i="4" s="1"/>
  <c r="K92" i="4"/>
  <c r="K91" i="4"/>
  <c r="K90" i="4"/>
  <c r="K89" i="4"/>
  <c r="M89" i="4" s="1"/>
  <c r="K88" i="4"/>
  <c r="K87" i="4"/>
  <c r="L87" i="4" s="1"/>
  <c r="K86" i="4"/>
  <c r="K85" i="4"/>
  <c r="M85" i="4" s="1"/>
  <c r="K84" i="4"/>
  <c r="K83" i="4"/>
  <c r="K82" i="4"/>
  <c r="K81" i="4"/>
  <c r="L81" i="4" s="1"/>
  <c r="K80" i="4"/>
  <c r="K79" i="4"/>
  <c r="K78" i="4"/>
  <c r="K77" i="4"/>
  <c r="M77" i="4" s="1"/>
  <c r="K76" i="4"/>
  <c r="K75" i="4"/>
  <c r="K74" i="4"/>
  <c r="K73" i="4"/>
  <c r="L73" i="4" s="1"/>
  <c r="K72" i="4"/>
  <c r="K71" i="4"/>
  <c r="K70" i="4"/>
  <c r="K69" i="4"/>
  <c r="M69" i="4" s="1"/>
  <c r="K68" i="4"/>
  <c r="K67" i="4"/>
  <c r="K66" i="4"/>
  <c r="K65" i="4"/>
  <c r="L65" i="4" s="1"/>
  <c r="K64" i="4"/>
  <c r="K63" i="4"/>
  <c r="K62" i="4"/>
  <c r="K61" i="4"/>
  <c r="M61" i="4" s="1"/>
  <c r="K60" i="4"/>
  <c r="K59" i="4"/>
  <c r="K58" i="4"/>
  <c r="K57" i="4"/>
  <c r="M57" i="4" s="1"/>
  <c r="K56" i="4"/>
  <c r="K55" i="4"/>
  <c r="K54" i="4"/>
  <c r="K53" i="4"/>
  <c r="M53" i="4" s="1"/>
  <c r="K52" i="4"/>
  <c r="K51" i="4"/>
  <c r="K50" i="4"/>
  <c r="K49" i="4"/>
  <c r="L49" i="4" s="1"/>
  <c r="K48" i="4"/>
  <c r="K47" i="4"/>
  <c r="K46" i="4"/>
  <c r="K45" i="4"/>
  <c r="M45" i="4" s="1"/>
  <c r="K44" i="4"/>
  <c r="K43" i="4"/>
  <c r="K42" i="4"/>
  <c r="K41" i="4"/>
  <c r="M41" i="4" s="1"/>
  <c r="K40" i="4"/>
  <c r="M40" i="4" s="1"/>
  <c r="K39" i="4"/>
  <c r="K38" i="4"/>
  <c r="K37" i="4"/>
  <c r="M37" i="4" s="1"/>
  <c r="K36" i="4"/>
  <c r="K35" i="4"/>
  <c r="K34" i="4"/>
  <c r="K33" i="4"/>
  <c r="L33" i="4" s="1"/>
  <c r="K32" i="4"/>
  <c r="K31" i="4"/>
  <c r="K30" i="4"/>
  <c r="K29" i="4"/>
  <c r="M29" i="4" s="1"/>
  <c r="K28" i="4"/>
  <c r="K27" i="4"/>
  <c r="K26" i="4"/>
  <c r="K25" i="4"/>
  <c r="L25" i="4" s="1"/>
  <c r="K24" i="4"/>
  <c r="K23" i="4"/>
  <c r="K22" i="4"/>
  <c r="K21" i="4"/>
  <c r="M21" i="4" s="1"/>
  <c r="K20" i="4"/>
  <c r="K19" i="4"/>
  <c r="K18" i="4"/>
  <c r="K17" i="4"/>
  <c r="M17" i="4" s="1"/>
  <c r="K16" i="4"/>
  <c r="K15" i="4"/>
  <c r="K14" i="4"/>
  <c r="K13" i="4"/>
  <c r="L13" i="4" s="1"/>
  <c r="K12" i="4"/>
  <c r="K11" i="4"/>
  <c r="K10" i="4"/>
  <c r="K9" i="4"/>
  <c r="L9" i="4" s="1"/>
  <c r="K8" i="4"/>
  <c r="K7" i="4"/>
  <c r="K6" i="4"/>
  <c r="K5" i="4"/>
  <c r="L5" i="4" s="1"/>
  <c r="K4" i="4"/>
  <c r="K3" i="4"/>
  <c r="O3332" i="4"/>
  <c r="O3331" i="4"/>
  <c r="O3330" i="4"/>
  <c r="O3329" i="4"/>
  <c r="O3334" i="4"/>
  <c r="O3335" i="4"/>
  <c r="O3304" i="4"/>
  <c r="O3305" i="4"/>
  <c r="O3303" i="4"/>
  <c r="O3255" i="4"/>
  <c r="O3295" i="4"/>
  <c r="O3294" i="4"/>
  <c r="O3298" i="4"/>
  <c r="O3297" i="4"/>
  <c r="O3296" i="4"/>
  <c r="O3259" i="4"/>
  <c r="O3258" i="4"/>
  <c r="O3257" i="4"/>
  <c r="O2939" i="4"/>
  <c r="O2938" i="4"/>
  <c r="O2937" i="4"/>
  <c r="O2936" i="4"/>
  <c r="O2850" i="4"/>
  <c r="O3279" i="4"/>
  <c r="L1337" i="4" l="1"/>
  <c r="M365" i="4"/>
  <c r="M1425" i="4"/>
  <c r="L1474" i="4"/>
  <c r="L1626" i="4"/>
  <c r="M1837" i="4"/>
  <c r="L2136" i="4"/>
  <c r="L1506" i="4"/>
  <c r="L1802" i="4"/>
  <c r="L1350" i="4"/>
  <c r="M1933" i="4"/>
  <c r="L2092" i="4"/>
  <c r="M1965" i="4"/>
  <c r="M2351" i="4"/>
  <c r="L1374" i="4"/>
  <c r="L1762" i="4"/>
  <c r="L2104" i="4"/>
  <c r="M2123" i="4"/>
  <c r="M2235" i="4"/>
  <c r="L2328" i="4"/>
  <c r="L490" i="4"/>
  <c r="M1361" i="4"/>
  <c r="M1450" i="4"/>
  <c r="M1761" i="4"/>
  <c r="M1885" i="4"/>
  <c r="L1943" i="4"/>
  <c r="M2001" i="4"/>
  <c r="L2212" i="4"/>
  <c r="M2267" i="4"/>
  <c r="M493" i="4"/>
  <c r="M1269" i="4"/>
  <c r="L1305" i="4"/>
  <c r="M1390" i="4"/>
  <c r="L1458" i="4"/>
  <c r="M1725" i="4"/>
  <c r="M1893" i="4"/>
  <c r="L1930" i="4"/>
  <c r="M2038" i="4"/>
  <c r="L2168" i="4"/>
  <c r="M1068" i="4"/>
  <c r="L1438" i="4"/>
  <c r="M1765" i="4"/>
  <c r="M1794" i="4"/>
  <c r="M1809" i="4"/>
  <c r="M1873" i="4"/>
  <c r="M1989" i="4"/>
  <c r="L2059" i="4"/>
  <c r="L2076" i="4"/>
  <c r="L338" i="4"/>
  <c r="M338" i="4"/>
  <c r="M559" i="4"/>
  <c r="L559" i="4"/>
  <c r="M862" i="4"/>
  <c r="L862" i="4"/>
  <c r="M386" i="4"/>
  <c r="L386" i="4"/>
  <c r="L905" i="4"/>
  <c r="M905" i="4"/>
  <c r="L1001" i="4"/>
  <c r="M1001" i="4"/>
  <c r="L349" i="4"/>
  <c r="M349" i="4"/>
  <c r="M426" i="4"/>
  <c r="L426" i="4"/>
  <c r="M846" i="4"/>
  <c r="L846" i="4"/>
  <c r="L937" i="4"/>
  <c r="M937" i="4"/>
  <c r="L881" i="4"/>
  <c r="M881" i="4"/>
  <c r="L886" i="4"/>
  <c r="L1942" i="4"/>
  <c r="M1942" i="4"/>
  <c r="L2155" i="4"/>
  <c r="M2155" i="4"/>
  <c r="M346" i="4"/>
  <c r="M353" i="4"/>
  <c r="M369" i="4"/>
  <c r="L1273" i="4"/>
  <c r="M1301" i="4"/>
  <c r="L1367" i="4"/>
  <c r="L1431" i="4"/>
  <c r="L1754" i="4"/>
  <c r="M1979" i="4"/>
  <c r="L1979" i="4"/>
  <c r="M1986" i="4"/>
  <c r="L2058" i="4"/>
  <c r="M2058" i="4"/>
  <c r="M2073" i="4"/>
  <c r="L2073" i="4"/>
  <c r="L2171" i="4"/>
  <c r="M2171" i="4"/>
  <c r="M969" i="4"/>
  <c r="M1594" i="4"/>
  <c r="L1594" i="4"/>
  <c r="L2050" i="4"/>
  <c r="M2050" i="4"/>
  <c r="M2084" i="4"/>
  <c r="L2084" i="4"/>
  <c r="M366" i="4"/>
  <c r="L882" i="4"/>
  <c r="M1333" i="4"/>
  <c r="L1562" i="4"/>
  <c r="M1786" i="4"/>
  <c r="M1938" i="4"/>
  <c r="L1938" i="4"/>
  <c r="L1950" i="4"/>
  <c r="M1950" i="4"/>
  <c r="L2203" i="4"/>
  <c r="M2203" i="4"/>
  <c r="M2232" i="4"/>
  <c r="L2232" i="4"/>
  <c r="L1781" i="4"/>
  <c r="M1781" i="4"/>
  <c r="M1958" i="4"/>
  <c r="L1958" i="4"/>
  <c r="M1978" i="4"/>
  <c r="M1987" i="4"/>
  <c r="L1987" i="4"/>
  <c r="M2120" i="4"/>
  <c r="L2120" i="4"/>
  <c r="L2139" i="4"/>
  <c r="M2139" i="4"/>
  <c r="L2215" i="4"/>
  <c r="M2215" i="4"/>
  <c r="M590" i="4"/>
  <c r="L590" i="4"/>
  <c r="M838" i="4"/>
  <c r="L838" i="4"/>
  <c r="M877" i="4"/>
  <c r="L877" i="4"/>
  <c r="L985" i="4"/>
  <c r="M985" i="4"/>
  <c r="L1009" i="4"/>
  <c r="M1009" i="4"/>
  <c r="M1069" i="4"/>
  <c r="L1069" i="4"/>
  <c r="M1078" i="4"/>
  <c r="L1078" i="4"/>
  <c r="M339" i="4"/>
  <c r="L339" i="4"/>
  <c r="M363" i="4"/>
  <c r="L363" i="4"/>
  <c r="M535" i="4"/>
  <c r="L535" i="4"/>
  <c r="M598" i="4"/>
  <c r="L598" i="4"/>
  <c r="M814" i="4"/>
  <c r="L814" i="4"/>
  <c r="M857" i="4"/>
  <c r="L857" i="4"/>
  <c r="L913" i="4"/>
  <c r="M913" i="4"/>
  <c r="M1086" i="4"/>
  <c r="L1086" i="4"/>
  <c r="M543" i="4"/>
  <c r="L543" i="4"/>
  <c r="M571" i="4"/>
  <c r="L571" i="4"/>
  <c r="L666" i="4"/>
  <c r="M666" i="4"/>
  <c r="L670" i="4"/>
  <c r="M670" i="4"/>
  <c r="L674" i="4"/>
  <c r="M674" i="4"/>
  <c r="L678" i="4"/>
  <c r="M678" i="4"/>
  <c r="L682" i="4"/>
  <c r="M682" i="4"/>
  <c r="L686" i="4"/>
  <c r="M686" i="4"/>
  <c r="L690" i="4"/>
  <c r="M690" i="4"/>
  <c r="L694" i="4"/>
  <c r="M694" i="4"/>
  <c r="L698" i="4"/>
  <c r="M698" i="4"/>
  <c r="L702" i="4"/>
  <c r="M702" i="4"/>
  <c r="L706" i="4"/>
  <c r="M706" i="4"/>
  <c r="L710" i="4"/>
  <c r="M710" i="4"/>
  <c r="L714" i="4"/>
  <c r="M714" i="4"/>
  <c r="M822" i="4"/>
  <c r="L822" i="4"/>
  <c r="M878" i="4"/>
  <c r="L878" i="4"/>
  <c r="L921" i="4"/>
  <c r="M921" i="4"/>
  <c r="L945" i="4"/>
  <c r="M945" i="4"/>
  <c r="M1094" i="4"/>
  <c r="L1094" i="4"/>
  <c r="M1102" i="4"/>
  <c r="L1102" i="4"/>
  <c r="L303" i="4"/>
  <c r="M303" i="4"/>
  <c r="M367" i="4"/>
  <c r="L367" i="4"/>
  <c r="M830" i="4"/>
  <c r="L830" i="4"/>
  <c r="M885" i="4"/>
  <c r="L885" i="4"/>
  <c r="L953" i="4"/>
  <c r="M953" i="4"/>
  <c r="L977" i="4"/>
  <c r="M977" i="4"/>
  <c r="L874" i="4"/>
  <c r="M1257" i="4"/>
  <c r="L1257" i="4"/>
  <c r="L1285" i="4"/>
  <c r="M1285" i="4"/>
  <c r="L1457" i="4"/>
  <c r="M1457" i="4"/>
  <c r="L1724" i="4"/>
  <c r="M1724" i="4"/>
  <c r="M1739" i="4"/>
  <c r="L1739" i="4"/>
  <c r="L2006" i="4"/>
  <c r="M2006" i="4"/>
  <c r="L335" i="4"/>
  <c r="L343" i="4"/>
  <c r="L358" i="4"/>
  <c r="M373" i="4"/>
  <c r="L374" i="4"/>
  <c r="L378" i="4"/>
  <c r="L382" i="4"/>
  <c r="M421" i="4"/>
  <c r="L422" i="4"/>
  <c r="M485" i="4"/>
  <c r="L583" i="4"/>
  <c r="M1110" i="4"/>
  <c r="L1110" i="4"/>
  <c r="M1289" i="4"/>
  <c r="L1289" i="4"/>
  <c r="L1317" i="4"/>
  <c r="M1317" i="4"/>
  <c r="M1346" i="4"/>
  <c r="L1366" i="4"/>
  <c r="M1366" i="4"/>
  <c r="L1386" i="4"/>
  <c r="M1386" i="4"/>
  <c r="M1707" i="4"/>
  <c r="L1707" i="4"/>
  <c r="M1726" i="4"/>
  <c r="L1726" i="4"/>
  <c r="L2018" i="4"/>
  <c r="M2018" i="4"/>
  <c r="L390" i="4"/>
  <c r="M1321" i="4"/>
  <c r="L1321" i="4"/>
  <c r="L1454" i="4"/>
  <c r="M1454" i="4"/>
  <c r="M1723" i="4"/>
  <c r="L1723" i="4"/>
  <c r="L1740" i="4"/>
  <c r="M1740" i="4"/>
  <c r="M1742" i="4"/>
  <c r="L1742" i="4"/>
  <c r="M1782" i="4"/>
  <c r="L1782" i="4"/>
  <c r="M307" i="4"/>
  <c r="L854" i="4"/>
  <c r="L865" i="4"/>
  <c r="M929" i="4"/>
  <c r="M961" i="4"/>
  <c r="M993" i="4"/>
  <c r="L1253" i="4"/>
  <c r="M1253" i="4"/>
  <c r="M1522" i="4"/>
  <c r="L1522" i="4"/>
  <c r="L1708" i="4"/>
  <c r="M1708" i="4"/>
  <c r="M1710" i="4"/>
  <c r="L1710" i="4"/>
  <c r="M1393" i="4"/>
  <c r="M1410" i="4"/>
  <c r="M1430" i="4"/>
  <c r="L1490" i="4"/>
  <c r="L1546" i="4"/>
  <c r="L1610" i="4"/>
  <c r="L1709" i="4"/>
  <c r="L1741" i="4"/>
  <c r="M1793" i="4"/>
  <c r="M1829" i="4"/>
  <c r="L1830" i="4"/>
  <c r="M1878" i="4"/>
  <c r="L1879" i="4"/>
  <c r="L1901" i="4"/>
  <c r="M1901" i="4"/>
  <c r="L1923" i="4"/>
  <c r="L1937" i="4"/>
  <c r="M1937" i="4"/>
  <c r="M1969" i="4"/>
  <c r="M1997" i="4"/>
  <c r="M2264" i="4"/>
  <c r="L2264" i="4"/>
  <c r="L2299" i="4"/>
  <c r="M2299" i="4"/>
  <c r="L2348" i="4"/>
  <c r="M2348" i="4"/>
  <c r="M1874" i="4"/>
  <c r="L1874" i="4"/>
  <c r="L2069" i="4"/>
  <c r="M2069" i="4"/>
  <c r="M2152" i="4"/>
  <c r="L2152" i="4"/>
  <c r="M2200" i="4"/>
  <c r="L2200" i="4"/>
  <c r="M2332" i="4"/>
  <c r="L2332" i="4"/>
  <c r="L1578" i="4"/>
  <c r="L1642" i="4"/>
  <c r="L1767" i="4"/>
  <c r="L1795" i="4"/>
  <c r="M1810" i="4"/>
  <c r="L1810" i="4"/>
  <c r="M1915" i="4"/>
  <c r="L1915" i="4"/>
  <c r="L1957" i="4"/>
  <c r="M1957" i="4"/>
  <c r="L2027" i="4"/>
  <c r="L1773" i="4"/>
  <c r="M1773" i="4"/>
  <c r="M2002" i="4"/>
  <c r="L2002" i="4"/>
  <c r="L2026" i="4"/>
  <c r="M2026" i="4"/>
  <c r="M2068" i="4"/>
  <c r="L2068" i="4"/>
  <c r="L2072" i="4"/>
  <c r="M2072" i="4"/>
  <c r="M2107" i="4"/>
  <c r="L2296" i="4"/>
  <c r="M2331" i="4"/>
  <c r="L64" i="4"/>
  <c r="M64" i="4"/>
  <c r="L115" i="4"/>
  <c r="M115" i="4"/>
  <c r="L147" i="4"/>
  <c r="M147" i="4"/>
  <c r="L179" i="4"/>
  <c r="M179" i="4"/>
  <c r="L203" i="4"/>
  <c r="M203" i="4"/>
  <c r="L207" i="4"/>
  <c r="M207" i="4"/>
  <c r="L235" i="4"/>
  <c r="M235" i="4"/>
  <c r="L239" i="4"/>
  <c r="M239" i="4"/>
  <c r="L327" i="4"/>
  <c r="M327" i="4"/>
  <c r="L99" i="4"/>
  <c r="M99" i="4"/>
  <c r="L123" i="4"/>
  <c r="M123" i="4"/>
  <c r="L127" i="4"/>
  <c r="M127" i="4"/>
  <c r="L155" i="4"/>
  <c r="M155" i="4"/>
  <c r="L159" i="4"/>
  <c r="M159" i="4"/>
  <c r="L211" i="4"/>
  <c r="M211" i="4"/>
  <c r="L243" i="4"/>
  <c r="M243" i="4"/>
  <c r="L259" i="4"/>
  <c r="M259" i="4"/>
  <c r="L275" i="4"/>
  <c r="M275" i="4"/>
  <c r="L291" i="4"/>
  <c r="M291" i="4"/>
  <c r="L131" i="4"/>
  <c r="M131" i="4"/>
  <c r="L163" i="4"/>
  <c r="M163" i="4"/>
  <c r="L187" i="4"/>
  <c r="M187" i="4"/>
  <c r="L191" i="4"/>
  <c r="M191" i="4"/>
  <c r="L219" i="4"/>
  <c r="M219" i="4"/>
  <c r="L223" i="4"/>
  <c r="M223" i="4"/>
  <c r="M351" i="4"/>
  <c r="L351" i="4"/>
  <c r="L91" i="4"/>
  <c r="M91" i="4"/>
  <c r="L107" i="4"/>
  <c r="M107" i="4"/>
  <c r="L111" i="4"/>
  <c r="M111" i="4"/>
  <c r="L139" i="4"/>
  <c r="M139" i="4"/>
  <c r="L143" i="4"/>
  <c r="M143" i="4"/>
  <c r="L171" i="4"/>
  <c r="M171" i="4"/>
  <c r="L175" i="4"/>
  <c r="M175" i="4"/>
  <c r="L195" i="4"/>
  <c r="M195" i="4"/>
  <c r="L227" i="4"/>
  <c r="M227" i="4"/>
  <c r="L251" i="4"/>
  <c r="M251" i="4"/>
  <c r="L267" i="4"/>
  <c r="M267" i="4"/>
  <c r="L283" i="4"/>
  <c r="M283" i="4"/>
  <c r="L299" i="4"/>
  <c r="M299" i="4"/>
  <c r="M95" i="4"/>
  <c r="M255" i="4"/>
  <c r="M271" i="4"/>
  <c r="M287" i="4"/>
  <c r="M319" i="4"/>
  <c r="M345" i="4"/>
  <c r="M354" i="4"/>
  <c r="L359" i="4"/>
  <c r="L361" i="4"/>
  <c r="M361" i="4"/>
  <c r="M418" i="4"/>
  <c r="L418" i="4"/>
  <c r="M482" i="4"/>
  <c r="L482" i="4"/>
  <c r="M531" i="4"/>
  <c r="L531" i="4"/>
  <c r="M539" i="4"/>
  <c r="L539" i="4"/>
  <c r="M563" i="4"/>
  <c r="L563" i="4"/>
  <c r="M567" i="4"/>
  <c r="L567" i="4"/>
  <c r="M575" i="4"/>
  <c r="L575" i="4"/>
  <c r="M809" i="4"/>
  <c r="L809" i="4"/>
  <c r="L813" i="4"/>
  <c r="M813" i="4"/>
  <c r="L821" i="4"/>
  <c r="M821" i="4"/>
  <c r="L829" i="4"/>
  <c r="M829" i="4"/>
  <c r="L837" i="4"/>
  <c r="M837" i="4"/>
  <c r="M849" i="4"/>
  <c r="L849" i="4"/>
  <c r="L873" i="4"/>
  <c r="M873" i="4"/>
  <c r="L889" i="4"/>
  <c r="M889" i="4"/>
  <c r="M587" i="4"/>
  <c r="L587" i="4"/>
  <c r="M595" i="4"/>
  <c r="L595" i="4"/>
  <c r="M721" i="4"/>
  <c r="L721" i="4"/>
  <c r="M729" i="4"/>
  <c r="L729" i="4"/>
  <c r="M737" i="4"/>
  <c r="L737" i="4"/>
  <c r="M745" i="4"/>
  <c r="L745" i="4"/>
  <c r="M753" i="4"/>
  <c r="L753" i="4"/>
  <c r="M761" i="4"/>
  <c r="L761" i="4"/>
  <c r="M769" i="4"/>
  <c r="L769" i="4"/>
  <c r="M777" i="4"/>
  <c r="L777" i="4"/>
  <c r="M785" i="4"/>
  <c r="L785" i="4"/>
  <c r="M793" i="4"/>
  <c r="L793" i="4"/>
  <c r="M801" i="4"/>
  <c r="L801" i="4"/>
  <c r="L845" i="4"/>
  <c r="M845" i="4"/>
  <c r="L861" i="4"/>
  <c r="M861" i="4"/>
  <c r="M902" i="4"/>
  <c r="L902" i="4"/>
  <c r="L40" i="4"/>
  <c r="M87" i="4"/>
  <c r="M103" i="4"/>
  <c r="M119" i="4"/>
  <c r="M135" i="4"/>
  <c r="M151" i="4"/>
  <c r="M167" i="4"/>
  <c r="M183" i="4"/>
  <c r="M199" i="4"/>
  <c r="M215" i="4"/>
  <c r="M231" i="4"/>
  <c r="M247" i="4"/>
  <c r="M263" i="4"/>
  <c r="M279" i="4"/>
  <c r="M295" i="4"/>
  <c r="M315" i="4"/>
  <c r="M323" i="4"/>
  <c r="M337" i="4"/>
  <c r="M341" i="4"/>
  <c r="L347" i="4"/>
  <c r="M534" i="4"/>
  <c r="L534" i="4"/>
  <c r="M542" i="4"/>
  <c r="L542" i="4"/>
  <c r="M570" i="4"/>
  <c r="L570" i="4"/>
  <c r="L805" i="4"/>
  <c r="M805" i="4"/>
  <c r="M810" i="4"/>
  <c r="L810" i="4"/>
  <c r="M818" i="4"/>
  <c r="L818" i="4"/>
  <c r="M826" i="4"/>
  <c r="L826" i="4"/>
  <c r="M834" i="4"/>
  <c r="L834" i="4"/>
  <c r="M842" i="4"/>
  <c r="L842" i="4"/>
  <c r="L853" i="4"/>
  <c r="M853" i="4"/>
  <c r="M870" i="4"/>
  <c r="L870" i="4"/>
  <c r="L897" i="4"/>
  <c r="M897" i="4"/>
  <c r="L311" i="4"/>
  <c r="M311" i="4"/>
  <c r="L333" i="4"/>
  <c r="M333" i="4"/>
  <c r="M371" i="4"/>
  <c r="L371" i="4"/>
  <c r="M547" i="4"/>
  <c r="L547" i="4"/>
  <c r="M551" i="4"/>
  <c r="L551" i="4"/>
  <c r="M594" i="4"/>
  <c r="L594" i="4"/>
  <c r="M602" i="4"/>
  <c r="L602" i="4"/>
  <c r="M606" i="4"/>
  <c r="L606" i="4"/>
  <c r="M610" i="4"/>
  <c r="L610" i="4"/>
  <c r="M614" i="4"/>
  <c r="L614" i="4"/>
  <c r="M618" i="4"/>
  <c r="L618" i="4"/>
  <c r="M622" i="4"/>
  <c r="L622" i="4"/>
  <c r="M626" i="4"/>
  <c r="L626" i="4"/>
  <c r="M630" i="4"/>
  <c r="L630" i="4"/>
  <c r="M634" i="4"/>
  <c r="L634" i="4"/>
  <c r="M638" i="4"/>
  <c r="L638" i="4"/>
  <c r="M642" i="4"/>
  <c r="L642" i="4"/>
  <c r="M646" i="4"/>
  <c r="L646" i="4"/>
  <c r="M650" i="4"/>
  <c r="L650" i="4"/>
  <c r="M654" i="4"/>
  <c r="L654" i="4"/>
  <c r="M658" i="4"/>
  <c r="L658" i="4"/>
  <c r="M662" i="4"/>
  <c r="L662" i="4"/>
  <c r="L725" i="4"/>
  <c r="M725" i="4"/>
  <c r="L733" i="4"/>
  <c r="M733" i="4"/>
  <c r="L741" i="4"/>
  <c r="M741" i="4"/>
  <c r="L749" i="4"/>
  <c r="M749" i="4"/>
  <c r="L757" i="4"/>
  <c r="M757" i="4"/>
  <c r="L765" i="4"/>
  <c r="M765" i="4"/>
  <c r="L773" i="4"/>
  <c r="M773" i="4"/>
  <c r="L781" i="4"/>
  <c r="M781" i="4"/>
  <c r="L789" i="4"/>
  <c r="M789" i="4"/>
  <c r="L797" i="4"/>
  <c r="M797" i="4"/>
  <c r="M802" i="4"/>
  <c r="L802" i="4"/>
  <c r="M894" i="4"/>
  <c r="L894" i="4"/>
  <c r="L394" i="4"/>
  <c r="M397" i="4"/>
  <c r="L402" i="4"/>
  <c r="M405" i="4"/>
  <c r="L410" i="4"/>
  <c r="M413" i="4"/>
  <c r="M430" i="4"/>
  <c r="M434" i="4"/>
  <c r="M437" i="4"/>
  <c r="L442" i="4"/>
  <c r="M445" i="4"/>
  <c r="L450" i="4"/>
  <c r="M453" i="4"/>
  <c r="L458" i="4"/>
  <c r="M461" i="4"/>
  <c r="L466" i="4"/>
  <c r="M469" i="4"/>
  <c r="L474" i="4"/>
  <c r="M477" i="4"/>
  <c r="M530" i="4"/>
  <c r="M538" i="4"/>
  <c r="M574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M930" i="4"/>
  <c r="L930" i="4"/>
  <c r="M942" i="4"/>
  <c r="L942" i="4"/>
  <c r="M962" i="4"/>
  <c r="L962" i="4"/>
  <c r="M974" i="4"/>
  <c r="L974" i="4"/>
  <c r="M994" i="4"/>
  <c r="L994" i="4"/>
  <c r="M1006" i="4"/>
  <c r="L1006" i="4"/>
  <c r="L1059" i="4"/>
  <c r="M1059" i="4"/>
  <c r="M1061" i="4"/>
  <c r="L1061" i="4"/>
  <c r="L1077" i="4"/>
  <c r="M1077" i="4"/>
  <c r="L1085" i="4"/>
  <c r="M1085" i="4"/>
  <c r="L1093" i="4"/>
  <c r="M1093" i="4"/>
  <c r="L1101" i="4"/>
  <c r="M1101" i="4"/>
  <c r="L1109" i="4"/>
  <c r="M1109" i="4"/>
  <c r="L1117" i="4"/>
  <c r="M1117" i="4"/>
  <c r="L1121" i="4"/>
  <c r="M1121" i="4"/>
  <c r="L1125" i="4"/>
  <c r="M1125" i="4"/>
  <c r="L1129" i="4"/>
  <c r="M1129" i="4"/>
  <c r="L1133" i="4"/>
  <c r="M1133" i="4"/>
  <c r="L1137" i="4"/>
  <c r="M1137" i="4"/>
  <c r="L1153" i="4"/>
  <c r="M1153" i="4"/>
  <c r="L1169" i="4"/>
  <c r="M1169" i="4"/>
  <c r="L1185" i="4"/>
  <c r="M1185" i="4"/>
  <c r="L1201" i="4"/>
  <c r="M1201" i="4"/>
  <c r="L1217" i="4"/>
  <c r="M1217" i="4"/>
  <c r="L817" i="4"/>
  <c r="L825" i="4"/>
  <c r="L833" i="4"/>
  <c r="L841" i="4"/>
  <c r="L890" i="4"/>
  <c r="L893" i="4"/>
  <c r="M909" i="4"/>
  <c r="L909" i="4"/>
  <c r="M917" i="4"/>
  <c r="L917" i="4"/>
  <c r="M922" i="4"/>
  <c r="L922" i="4"/>
  <c r="M934" i="4"/>
  <c r="L934" i="4"/>
  <c r="M954" i="4"/>
  <c r="L954" i="4"/>
  <c r="M966" i="4"/>
  <c r="L966" i="4"/>
  <c r="M986" i="4"/>
  <c r="L986" i="4"/>
  <c r="M998" i="4"/>
  <c r="L998" i="4"/>
  <c r="M1029" i="4"/>
  <c r="L1029" i="4"/>
  <c r="M1045" i="4"/>
  <c r="L1045" i="4"/>
  <c r="L1141" i="4"/>
  <c r="M1141" i="4"/>
  <c r="L1157" i="4"/>
  <c r="M1157" i="4"/>
  <c r="L1173" i="4"/>
  <c r="M1173" i="4"/>
  <c r="L1189" i="4"/>
  <c r="M1189" i="4"/>
  <c r="L1205" i="4"/>
  <c r="M1205" i="4"/>
  <c r="L722" i="4"/>
  <c r="L730" i="4"/>
  <c r="L738" i="4"/>
  <c r="L746" i="4"/>
  <c r="L754" i="4"/>
  <c r="L762" i="4"/>
  <c r="L770" i="4"/>
  <c r="L778" i="4"/>
  <c r="L786" i="4"/>
  <c r="L794" i="4"/>
  <c r="L850" i="4"/>
  <c r="L858" i="4"/>
  <c r="L866" i="4"/>
  <c r="L869" i="4"/>
  <c r="L898" i="4"/>
  <c r="L901" i="4"/>
  <c r="L906" i="4"/>
  <c r="L914" i="4"/>
  <c r="M926" i="4"/>
  <c r="L926" i="4"/>
  <c r="M946" i="4"/>
  <c r="L946" i="4"/>
  <c r="M958" i="4"/>
  <c r="L958" i="4"/>
  <c r="M978" i="4"/>
  <c r="L978" i="4"/>
  <c r="M990" i="4"/>
  <c r="L990" i="4"/>
  <c r="M1010" i="4"/>
  <c r="L1010" i="4"/>
  <c r="M1058" i="4"/>
  <c r="L1058" i="4"/>
  <c r="M1074" i="4"/>
  <c r="L1074" i="4"/>
  <c r="M1082" i="4"/>
  <c r="L1082" i="4"/>
  <c r="M1090" i="4"/>
  <c r="L1090" i="4"/>
  <c r="M1098" i="4"/>
  <c r="L1098" i="4"/>
  <c r="M1106" i="4"/>
  <c r="L1106" i="4"/>
  <c r="M1114" i="4"/>
  <c r="L1114" i="4"/>
  <c r="L1145" i="4"/>
  <c r="M1145" i="4"/>
  <c r="L1161" i="4"/>
  <c r="M1161" i="4"/>
  <c r="L1177" i="4"/>
  <c r="M1177" i="4"/>
  <c r="L1193" i="4"/>
  <c r="M1193" i="4"/>
  <c r="L1209" i="4"/>
  <c r="M1209" i="4"/>
  <c r="M429" i="4"/>
  <c r="L555" i="4"/>
  <c r="L579" i="4"/>
  <c r="L591" i="4"/>
  <c r="L599" i="4"/>
  <c r="M910" i="4"/>
  <c r="L910" i="4"/>
  <c r="M918" i="4"/>
  <c r="L918" i="4"/>
  <c r="M938" i="4"/>
  <c r="L938" i="4"/>
  <c r="M950" i="4"/>
  <c r="L950" i="4"/>
  <c r="M970" i="4"/>
  <c r="L970" i="4"/>
  <c r="M982" i="4"/>
  <c r="L982" i="4"/>
  <c r="M1002" i="4"/>
  <c r="L1002" i="4"/>
  <c r="M1014" i="4"/>
  <c r="L1014" i="4"/>
  <c r="M1021" i="4"/>
  <c r="L1021" i="4"/>
  <c r="M1037" i="4"/>
  <c r="L1037" i="4"/>
  <c r="L1053" i="4"/>
  <c r="M1053" i="4"/>
  <c r="L1149" i="4"/>
  <c r="M1149" i="4"/>
  <c r="L1165" i="4"/>
  <c r="M1165" i="4"/>
  <c r="L1181" i="4"/>
  <c r="M1181" i="4"/>
  <c r="L1197" i="4"/>
  <c r="M119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5" i="4"/>
  <c r="L1041" i="4"/>
  <c r="L1048" i="4"/>
  <c r="M1056" i="4"/>
  <c r="L1057" i="4"/>
  <c r="L1060" i="4"/>
  <c r="M1221" i="4"/>
  <c r="M1286" i="4"/>
  <c r="L1286" i="4"/>
  <c r="L1370" i="4"/>
  <c r="M1378" i="4"/>
  <c r="L1378" i="4"/>
  <c r="L1394" i="4"/>
  <c r="M1399" i="4"/>
  <c r="L1399" i="4"/>
  <c r="L1414" i="4"/>
  <c r="M1426" i="4"/>
  <c r="L1426" i="4"/>
  <c r="M1470" i="4"/>
  <c r="L1470" i="4"/>
  <c r="L1482" i="4"/>
  <c r="M1491" i="4"/>
  <c r="L1491" i="4"/>
  <c r="M1502" i="4"/>
  <c r="L1502" i="4"/>
  <c r="L1514" i="4"/>
  <c r="M1523" i="4"/>
  <c r="L1523" i="4"/>
  <c r="M1534" i="4"/>
  <c r="L1534" i="4"/>
  <c r="M1542" i="4"/>
  <c r="L1542" i="4"/>
  <c r="M1547" i="4"/>
  <c r="L1547" i="4"/>
  <c r="L1554" i="4"/>
  <c r="M1559" i="4"/>
  <c r="L1559" i="4"/>
  <c r="M1574" i="4"/>
  <c r="L1574" i="4"/>
  <c r="M1579" i="4"/>
  <c r="L1579" i="4"/>
  <c r="L1586" i="4"/>
  <c r="M1591" i="4"/>
  <c r="L1591" i="4"/>
  <c r="M1606" i="4"/>
  <c r="L1606" i="4"/>
  <c r="M1611" i="4"/>
  <c r="L1611" i="4"/>
  <c r="L1618" i="4"/>
  <c r="M1623" i="4"/>
  <c r="L1623" i="4"/>
  <c r="M1638" i="4"/>
  <c r="L1638" i="4"/>
  <c r="M1643" i="4"/>
  <c r="L1643" i="4"/>
  <c r="L1650" i="4"/>
  <c r="M1655" i="4"/>
  <c r="L1655" i="4"/>
  <c r="M1662" i="4"/>
  <c r="L1662" i="4"/>
  <c r="M1666" i="4"/>
  <c r="L1666" i="4"/>
  <c r="M1671" i="4"/>
  <c r="L1671" i="4"/>
  <c r="M1678" i="4"/>
  <c r="L1678" i="4"/>
  <c r="M1682" i="4"/>
  <c r="L1682" i="4"/>
  <c r="M1687" i="4"/>
  <c r="L1687" i="4"/>
  <c r="M1694" i="4"/>
  <c r="L1694" i="4"/>
  <c r="L1766" i="4"/>
  <c r="M1766" i="4"/>
  <c r="L1073" i="4"/>
  <c r="L1081" i="4"/>
  <c r="L1089" i="4"/>
  <c r="L1097" i="4"/>
  <c r="L1105" i="4"/>
  <c r="L1113" i="4"/>
  <c r="L1250" i="4"/>
  <c r="M1250" i="4"/>
  <c r="M1302" i="4"/>
  <c r="L1302" i="4"/>
  <c r="M1354" i="4"/>
  <c r="L1354" i="4"/>
  <c r="L1377" i="4"/>
  <c r="M1377" i="4"/>
  <c r="M1382" i="4"/>
  <c r="L1382" i="4"/>
  <c r="L1434" i="4"/>
  <c r="M1442" i="4"/>
  <c r="L1442" i="4"/>
  <c r="M1463" i="4"/>
  <c r="L1463" i="4"/>
  <c r="M1478" i="4"/>
  <c r="L1478" i="4"/>
  <c r="M1499" i="4"/>
  <c r="L1499" i="4"/>
  <c r="M1510" i="4"/>
  <c r="L1510" i="4"/>
  <c r="M1531" i="4"/>
  <c r="L1531" i="4"/>
  <c r="M1539" i="4"/>
  <c r="L1539" i="4"/>
  <c r="M1551" i="4"/>
  <c r="L1551" i="4"/>
  <c r="M1566" i="4"/>
  <c r="L1566" i="4"/>
  <c r="M1571" i="4"/>
  <c r="L1571" i="4"/>
  <c r="M1583" i="4"/>
  <c r="L1583" i="4"/>
  <c r="M1598" i="4"/>
  <c r="L1598" i="4"/>
  <c r="M1603" i="4"/>
  <c r="L1603" i="4"/>
  <c r="M1615" i="4"/>
  <c r="L1615" i="4"/>
  <c r="M1630" i="4"/>
  <c r="L1630" i="4"/>
  <c r="M1635" i="4"/>
  <c r="L1635" i="4"/>
  <c r="M1647" i="4"/>
  <c r="L1647" i="4"/>
  <c r="M1702" i="4"/>
  <c r="L1702" i="4"/>
  <c r="L1704" i="4"/>
  <c r="M1704" i="4"/>
  <c r="L1706" i="4"/>
  <c r="M1706" i="4"/>
  <c r="M1719" i="4"/>
  <c r="L1719" i="4"/>
  <c r="M1734" i="4"/>
  <c r="L1734" i="4"/>
  <c r="L1736" i="4"/>
  <c r="M1736" i="4"/>
  <c r="L1738" i="4"/>
  <c r="M1738" i="4"/>
  <c r="M1751" i="4"/>
  <c r="L1751" i="4"/>
  <c r="L1774" i="4"/>
  <c r="M1774" i="4"/>
  <c r="M1779" i="4"/>
  <c r="L1779" i="4"/>
  <c r="L1017" i="4"/>
  <c r="L1033" i="4"/>
  <c r="L106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M1213" i="4"/>
  <c r="M1225" i="4"/>
  <c r="M1254" i="4"/>
  <c r="L1254" i="4"/>
  <c r="M1318" i="4"/>
  <c r="L1318" i="4"/>
  <c r="M1342" i="4"/>
  <c r="L1342" i="4"/>
  <c r="M1351" i="4"/>
  <c r="L1351" i="4"/>
  <c r="M1358" i="4"/>
  <c r="L1358" i="4"/>
  <c r="M1398" i="4"/>
  <c r="L1398" i="4"/>
  <c r="M1402" i="4"/>
  <c r="L1402" i="4"/>
  <c r="M1418" i="4"/>
  <c r="L1418" i="4"/>
  <c r="L1441" i="4"/>
  <c r="M1441" i="4"/>
  <c r="M1446" i="4"/>
  <c r="L1446" i="4"/>
  <c r="M1475" i="4"/>
  <c r="L1475" i="4"/>
  <c r="M1486" i="4"/>
  <c r="L1486" i="4"/>
  <c r="L1498" i="4"/>
  <c r="M1507" i="4"/>
  <c r="L1507" i="4"/>
  <c r="M1518" i="4"/>
  <c r="L1518" i="4"/>
  <c r="L1530" i="4"/>
  <c r="M1535" i="4"/>
  <c r="L1535" i="4"/>
  <c r="L1538" i="4"/>
  <c r="M1543" i="4"/>
  <c r="L1543" i="4"/>
  <c r="M1558" i="4"/>
  <c r="L1558" i="4"/>
  <c r="M1563" i="4"/>
  <c r="L1563" i="4"/>
  <c r="L1570" i="4"/>
  <c r="M1575" i="4"/>
  <c r="L1575" i="4"/>
  <c r="M1590" i="4"/>
  <c r="L1590" i="4"/>
  <c r="M1595" i="4"/>
  <c r="L1595" i="4"/>
  <c r="L1602" i="4"/>
  <c r="M1607" i="4"/>
  <c r="L1607" i="4"/>
  <c r="M1622" i="4"/>
  <c r="L1622" i="4"/>
  <c r="M1627" i="4"/>
  <c r="L1627" i="4"/>
  <c r="L1634" i="4"/>
  <c r="M1639" i="4"/>
  <c r="L1639" i="4"/>
  <c r="M1654" i="4"/>
  <c r="L1654" i="4"/>
  <c r="M1658" i="4"/>
  <c r="L1658" i="4"/>
  <c r="M1663" i="4"/>
  <c r="L1663" i="4"/>
  <c r="M1670" i="4"/>
  <c r="L1670" i="4"/>
  <c r="M1674" i="4"/>
  <c r="L1674" i="4"/>
  <c r="M1679" i="4"/>
  <c r="L1679" i="4"/>
  <c r="M1686" i="4"/>
  <c r="L1686" i="4"/>
  <c r="M1690" i="4"/>
  <c r="L1690" i="4"/>
  <c r="M1695" i="4"/>
  <c r="L1695" i="4"/>
  <c r="M1758" i="4"/>
  <c r="L1758" i="4"/>
  <c r="M1771" i="4"/>
  <c r="L1771" i="4"/>
  <c r="L1229" i="4"/>
  <c r="M1229" i="4"/>
  <c r="M1270" i="4"/>
  <c r="L1270" i="4"/>
  <c r="M1334" i="4"/>
  <c r="L1334" i="4"/>
  <c r="M1362" i="4"/>
  <c r="L1362" i="4"/>
  <c r="M1406" i="4"/>
  <c r="L1406" i="4"/>
  <c r="M1415" i="4"/>
  <c r="L1415" i="4"/>
  <c r="M1422" i="4"/>
  <c r="L1422" i="4"/>
  <c r="M1462" i="4"/>
  <c r="L1462" i="4"/>
  <c r="M1466" i="4"/>
  <c r="L1466" i="4"/>
  <c r="M1483" i="4"/>
  <c r="L1483" i="4"/>
  <c r="M1494" i="4"/>
  <c r="L1494" i="4"/>
  <c r="M1515" i="4"/>
  <c r="L1515" i="4"/>
  <c r="M1526" i="4"/>
  <c r="L1526" i="4"/>
  <c r="M1550" i="4"/>
  <c r="L1550" i="4"/>
  <c r="M1555" i="4"/>
  <c r="L1555" i="4"/>
  <c r="M1567" i="4"/>
  <c r="L1567" i="4"/>
  <c r="M1582" i="4"/>
  <c r="L1582" i="4"/>
  <c r="M1587" i="4"/>
  <c r="L1587" i="4"/>
  <c r="M1599" i="4"/>
  <c r="L1599" i="4"/>
  <c r="M1614" i="4"/>
  <c r="L1614" i="4"/>
  <c r="M1619" i="4"/>
  <c r="L1619" i="4"/>
  <c r="M1631" i="4"/>
  <c r="L1631" i="4"/>
  <c r="M1646" i="4"/>
  <c r="L1646" i="4"/>
  <c r="M1651" i="4"/>
  <c r="L1651" i="4"/>
  <c r="M1703" i="4"/>
  <c r="L1703" i="4"/>
  <c r="M1718" i="4"/>
  <c r="L1718" i="4"/>
  <c r="L1720" i="4"/>
  <c r="M1720" i="4"/>
  <c r="L1722" i="4"/>
  <c r="M1722" i="4"/>
  <c r="M1735" i="4"/>
  <c r="L1735" i="4"/>
  <c r="M1750" i="4"/>
  <c r="L1750" i="4"/>
  <c r="M1818" i="4"/>
  <c r="L1818" i="4"/>
  <c r="M1827" i="4"/>
  <c r="L1827" i="4"/>
  <c r="M1834" i="4"/>
  <c r="L1834" i="4"/>
  <c r="M1842" i="4"/>
  <c r="L1842" i="4"/>
  <c r="M1854" i="4"/>
  <c r="L1854" i="4"/>
  <c r="M1862" i="4"/>
  <c r="L1862" i="4"/>
  <c r="M1867" i="4"/>
  <c r="L1867" i="4"/>
  <c r="L1889" i="4"/>
  <c r="M1889" i="4"/>
  <c r="M1895" i="4"/>
  <c r="L1895" i="4"/>
  <c r="M1910" i="4"/>
  <c r="L1910" i="4"/>
  <c r="L1917" i="4"/>
  <c r="M1917" i="4"/>
  <c r="M1927" i="4"/>
  <c r="L1927" i="4"/>
  <c r="M1947" i="4"/>
  <c r="L1947" i="4"/>
  <c r="M1955" i="4"/>
  <c r="L1955" i="4"/>
  <c r="M1975" i="4"/>
  <c r="L1975" i="4"/>
  <c r="M1998" i="4"/>
  <c r="L1998" i="4"/>
  <c r="M2023" i="4"/>
  <c r="L2023" i="4"/>
  <c r="M2034" i="4"/>
  <c r="L2034" i="4"/>
  <c r="M2055" i="4"/>
  <c r="L2055" i="4"/>
  <c r="M2096" i="4"/>
  <c r="L2096" i="4"/>
  <c r="M2124" i="4"/>
  <c r="L2124" i="4"/>
  <c r="M2140" i="4"/>
  <c r="L2140" i="4"/>
  <c r="L2191" i="4"/>
  <c r="M2191" i="4"/>
  <c r="M2220" i="4"/>
  <c r="L2220" i="4"/>
  <c r="L2231" i="4"/>
  <c r="M2231" i="4"/>
  <c r="L2255" i="4"/>
  <c r="M2255" i="4"/>
  <c r="M2324" i="4"/>
  <c r="L2324" i="4"/>
  <c r="L1659" i="4"/>
  <c r="L1667" i="4"/>
  <c r="L1675" i="4"/>
  <c r="L1683" i="4"/>
  <c r="L1691" i="4"/>
  <c r="L1697" i="4"/>
  <c r="L1713" i="4"/>
  <c r="L1729" i="4"/>
  <c r="L1745" i="4"/>
  <c r="L1755" i="4"/>
  <c r="L1763" i="4"/>
  <c r="L1770" i="4"/>
  <c r="M1777" i="4"/>
  <c r="L1778" i="4"/>
  <c r="M1790" i="4"/>
  <c r="L1790" i="4"/>
  <c r="M1799" i="4"/>
  <c r="L1799" i="4"/>
  <c r="M1806" i="4"/>
  <c r="L1806" i="4"/>
  <c r="L1815" i="4"/>
  <c r="M1822" i="4"/>
  <c r="M1831" i="4"/>
  <c r="L1831" i="4"/>
  <c r="M1846" i="4"/>
  <c r="L1846" i="4"/>
  <c r="L1851" i="4"/>
  <c r="L1853" i="4"/>
  <c r="M1853" i="4"/>
  <c r="L1859" i="4"/>
  <c r="L1866" i="4"/>
  <c r="M1883" i="4"/>
  <c r="L1883" i="4"/>
  <c r="M1886" i="4"/>
  <c r="M1891" i="4"/>
  <c r="L1891" i="4"/>
  <c r="L1894" i="4"/>
  <c r="M1899" i="4"/>
  <c r="L1899" i="4"/>
  <c r="L1902" i="4"/>
  <c r="M1907" i="4"/>
  <c r="L1907" i="4"/>
  <c r="L1909" i="4"/>
  <c r="M1909" i="4"/>
  <c r="M1914" i="4"/>
  <c r="M1922" i="4"/>
  <c r="M1934" i="4"/>
  <c r="L1934" i="4"/>
  <c r="L1966" i="4"/>
  <c r="M1995" i="4"/>
  <c r="L1995" i="4"/>
  <c r="M2010" i="4"/>
  <c r="L2010" i="4"/>
  <c r="M2014" i="4"/>
  <c r="L2014" i="4"/>
  <c r="L2033" i="4"/>
  <c r="M2033" i="4"/>
  <c r="M2042" i="4"/>
  <c r="L2042" i="4"/>
  <c r="M2046" i="4"/>
  <c r="L2046" i="4"/>
  <c r="M2065" i="4"/>
  <c r="L2065" i="4"/>
  <c r="M2071" i="4"/>
  <c r="M2077" i="4"/>
  <c r="L2077" i="4"/>
  <c r="M2085" i="4"/>
  <c r="L2085" i="4"/>
  <c r="M2093" i="4"/>
  <c r="L2093" i="4"/>
  <c r="L2151" i="4"/>
  <c r="M2151" i="4"/>
  <c r="M2188" i="4"/>
  <c r="L2188" i="4"/>
  <c r="L2199" i="4"/>
  <c r="M2199" i="4"/>
  <c r="M2228" i="4"/>
  <c r="L2228" i="4"/>
  <c r="M2252" i="4"/>
  <c r="L2252" i="4"/>
  <c r="L2263" i="4"/>
  <c r="M2263" i="4"/>
  <c r="L2287" i="4"/>
  <c r="M2287" i="4"/>
  <c r="L1705" i="4"/>
  <c r="L1721" i="4"/>
  <c r="L1737" i="4"/>
  <c r="M1757" i="4"/>
  <c r="L1787" i="4"/>
  <c r="L1789" i="4"/>
  <c r="M1789" i="4"/>
  <c r="M1811" i="4"/>
  <c r="L1811" i="4"/>
  <c r="M1814" i="4"/>
  <c r="M1819" i="4"/>
  <c r="L1819" i="4"/>
  <c r="M1826" i="4"/>
  <c r="L1826" i="4"/>
  <c r="M1835" i="4"/>
  <c r="L1835" i="4"/>
  <c r="L1838" i="4"/>
  <c r="M1843" i="4"/>
  <c r="L1843" i="4"/>
  <c r="L1845" i="4"/>
  <c r="M1845" i="4"/>
  <c r="M1850" i="4"/>
  <c r="M1858" i="4"/>
  <c r="M1863" i="4"/>
  <c r="L1863" i="4"/>
  <c r="M1870" i="4"/>
  <c r="L1870" i="4"/>
  <c r="M1911" i="4"/>
  <c r="L1911" i="4"/>
  <c r="M1926" i="4"/>
  <c r="L1926" i="4"/>
  <c r="M1931" i="4"/>
  <c r="L1931" i="4"/>
  <c r="M1946" i="4"/>
  <c r="L1946" i="4"/>
  <c r="M1954" i="4"/>
  <c r="L1954" i="4"/>
  <c r="M1962" i="4"/>
  <c r="L1962" i="4"/>
  <c r="M1974" i="4"/>
  <c r="L1974" i="4"/>
  <c r="M1982" i="4"/>
  <c r="L1982" i="4"/>
  <c r="L1994" i="4"/>
  <c r="M2003" i="4"/>
  <c r="L2003" i="4"/>
  <c r="L2007" i="4"/>
  <c r="M2022" i="4"/>
  <c r="L2022" i="4"/>
  <c r="L2030" i="4"/>
  <c r="L2039" i="4"/>
  <c r="M2054" i="4"/>
  <c r="L2054" i="4"/>
  <c r="L2062" i="4"/>
  <c r="L2070" i="4"/>
  <c r="M2148" i="4"/>
  <c r="L2148" i="4"/>
  <c r="M2196" i="4"/>
  <c r="L2196" i="4"/>
  <c r="M2260" i="4"/>
  <c r="L2260" i="4"/>
  <c r="M2284" i="4"/>
  <c r="L2284" i="4"/>
  <c r="L2295" i="4"/>
  <c r="M2295" i="4"/>
  <c r="L2319" i="4"/>
  <c r="M2319" i="4"/>
  <c r="M2336" i="4"/>
  <c r="L2336" i="4"/>
  <c r="L2352" i="4"/>
  <c r="M1266" i="4"/>
  <c r="M1282" i="4"/>
  <c r="M1298" i="4"/>
  <c r="M1314" i="4"/>
  <c r="M1330" i="4"/>
  <c r="M1345" i="4"/>
  <c r="L1383" i="4"/>
  <c r="M1409" i="4"/>
  <c r="L1447" i="4"/>
  <c r="L1471" i="4"/>
  <c r="L1479" i="4"/>
  <c r="L1487" i="4"/>
  <c r="L1495" i="4"/>
  <c r="L1503" i="4"/>
  <c r="L1511" i="4"/>
  <c r="L1519" i="4"/>
  <c r="L1527" i="4"/>
  <c r="M1783" i="4"/>
  <c r="L1783" i="4"/>
  <c r="M1798" i="4"/>
  <c r="L1798" i="4"/>
  <c r="M1803" i="4"/>
  <c r="L1803" i="4"/>
  <c r="L1825" i="4"/>
  <c r="M1825" i="4"/>
  <c r="M1847" i="4"/>
  <c r="L1847" i="4"/>
  <c r="M1875" i="4"/>
  <c r="L1875" i="4"/>
  <c r="M1882" i="4"/>
  <c r="L1882" i="4"/>
  <c r="M1890" i="4"/>
  <c r="L1890" i="4"/>
  <c r="M1898" i="4"/>
  <c r="L1898" i="4"/>
  <c r="M1906" i="4"/>
  <c r="L1906" i="4"/>
  <c r="M1918" i="4"/>
  <c r="L1918" i="4"/>
  <c r="M1939" i="4"/>
  <c r="L1939" i="4"/>
  <c r="L1953" i="4"/>
  <c r="M1953" i="4"/>
  <c r="M1959" i="4"/>
  <c r="L1959" i="4"/>
  <c r="M1970" i="4"/>
  <c r="L1970" i="4"/>
  <c r="L1973" i="4"/>
  <c r="M1973" i="4"/>
  <c r="L1981" i="4"/>
  <c r="M1981" i="4"/>
  <c r="M1990" i="4"/>
  <c r="L1990" i="4"/>
  <c r="M2011" i="4"/>
  <c r="L2011" i="4"/>
  <c r="L2021" i="4"/>
  <c r="M2021" i="4"/>
  <c r="M2043" i="4"/>
  <c r="L2043" i="4"/>
  <c r="L2053" i="4"/>
  <c r="M2053" i="4"/>
  <c r="L2075" i="4"/>
  <c r="M2075" i="4"/>
  <c r="L2083" i="4"/>
  <c r="M2083" i="4"/>
  <c r="L2091" i="4"/>
  <c r="M2091" i="4"/>
  <c r="L2127" i="4"/>
  <c r="M2127" i="4"/>
  <c r="L2143" i="4"/>
  <c r="M2143" i="4"/>
  <c r="L2223" i="4"/>
  <c r="M2223" i="4"/>
  <c r="M2292" i="4"/>
  <c r="L2292" i="4"/>
  <c r="M2316" i="4"/>
  <c r="L2316" i="4"/>
  <c r="L2327" i="4"/>
  <c r="M2327" i="4"/>
  <c r="L2335" i="4"/>
  <c r="M2335" i="4"/>
  <c r="M2340" i="4"/>
  <c r="L2340" i="4"/>
  <c r="M2344" i="4"/>
  <c r="L2344" i="4"/>
  <c r="M1797" i="4"/>
  <c r="M1805" i="4"/>
  <c r="M1841" i="4"/>
  <c r="M1861" i="4"/>
  <c r="M1869" i="4"/>
  <c r="M1905" i="4"/>
  <c r="M1925" i="4"/>
  <c r="L2184" i="4"/>
  <c r="M2187" i="4"/>
  <c r="L2216" i="4"/>
  <c r="M2219" i="4"/>
  <c r="L2248" i="4"/>
  <c r="M2251" i="4"/>
  <c r="L2280" i="4"/>
  <c r="M2283" i="4"/>
  <c r="L2312" i="4"/>
  <c r="M2315" i="4"/>
  <c r="M2343" i="4"/>
  <c r="M1813" i="4"/>
  <c r="M1821" i="4"/>
  <c r="M1857" i="4"/>
  <c r="M1877" i="4"/>
  <c r="M1921" i="4"/>
  <c r="M1941" i="4"/>
  <c r="M1949" i="4"/>
  <c r="L1963" i="4"/>
  <c r="L1971" i="4"/>
  <c r="M1985" i="4"/>
  <c r="L1991" i="4"/>
  <c r="M2005" i="4"/>
  <c r="M2017" i="4"/>
  <c r="M2037" i="4"/>
  <c r="M2049" i="4"/>
  <c r="L2066" i="4"/>
  <c r="M2067" i="4"/>
  <c r="L2108" i="4"/>
  <c r="M2111" i="4"/>
  <c r="L2116" i="4"/>
  <c r="M2119" i="4"/>
  <c r="L2156" i="4"/>
  <c r="M2159" i="4"/>
  <c r="L2172" i="4"/>
  <c r="M2175" i="4"/>
  <c r="L2180" i="4"/>
  <c r="M2183" i="4"/>
  <c r="L2204" i="4"/>
  <c r="M2207" i="4"/>
  <c r="L2236" i="4"/>
  <c r="M2239" i="4"/>
  <c r="L2244" i="4"/>
  <c r="M2247" i="4"/>
  <c r="L2268" i="4"/>
  <c r="M2271" i="4"/>
  <c r="L2276" i="4"/>
  <c r="M2279" i="4"/>
  <c r="L2300" i="4"/>
  <c r="M2303" i="4"/>
  <c r="L2308" i="4"/>
  <c r="M2311" i="4"/>
  <c r="M2347" i="4"/>
  <c r="M24" i="4"/>
  <c r="L24" i="4"/>
  <c r="M38" i="4"/>
  <c r="L38" i="4"/>
  <c r="M42" i="4"/>
  <c r="L42" i="4"/>
  <c r="L51" i="4"/>
  <c r="M51" i="4"/>
  <c r="M58" i="4"/>
  <c r="L58" i="4"/>
  <c r="L71" i="4"/>
  <c r="M71" i="4"/>
  <c r="M80" i="4"/>
  <c r="L80" i="4"/>
  <c r="M88" i="4"/>
  <c r="L88" i="4"/>
  <c r="M94" i="4"/>
  <c r="L94" i="4"/>
  <c r="M104" i="4"/>
  <c r="L104" i="4"/>
  <c r="M110" i="4"/>
  <c r="L110" i="4"/>
  <c r="M126" i="4"/>
  <c r="L126" i="4"/>
  <c r="M136" i="4"/>
  <c r="L136" i="4"/>
  <c r="M158" i="4"/>
  <c r="L158" i="4"/>
  <c r="M270" i="4"/>
  <c r="L270" i="4"/>
  <c r="M352" i="4"/>
  <c r="L352" i="4"/>
  <c r="L3" i="4"/>
  <c r="M3" i="4"/>
  <c r="M10" i="4"/>
  <c r="L10" i="4"/>
  <c r="M12" i="4"/>
  <c r="L12" i="4"/>
  <c r="L19" i="4"/>
  <c r="M19" i="4"/>
  <c r="M26" i="4"/>
  <c r="L26" i="4"/>
  <c r="M28" i="4"/>
  <c r="L28" i="4"/>
  <c r="L35" i="4"/>
  <c r="M35" i="4"/>
  <c r="M46" i="4"/>
  <c r="L46" i="4"/>
  <c r="M48" i="4"/>
  <c r="L48" i="4"/>
  <c r="L55" i="4"/>
  <c r="M55" i="4"/>
  <c r="M62" i="4"/>
  <c r="L62" i="4"/>
  <c r="M66" i="4"/>
  <c r="L66" i="4"/>
  <c r="M68" i="4"/>
  <c r="L68" i="4"/>
  <c r="L75" i="4"/>
  <c r="M75" i="4"/>
  <c r="M82" i="4"/>
  <c r="L82" i="4"/>
  <c r="M84" i="4"/>
  <c r="L84" i="4"/>
  <c r="M90" i="4"/>
  <c r="L90" i="4"/>
  <c r="M100" i="4"/>
  <c r="L100" i="4"/>
  <c r="M106" i="4"/>
  <c r="L106" i="4"/>
  <c r="M116" i="4"/>
  <c r="L116" i="4"/>
  <c r="M122" i="4"/>
  <c r="L122" i="4"/>
  <c r="M132" i="4"/>
  <c r="L132" i="4"/>
  <c r="M138" i="4"/>
  <c r="L138" i="4"/>
  <c r="M148" i="4"/>
  <c r="L148" i="4"/>
  <c r="M154" i="4"/>
  <c r="L154" i="4"/>
  <c r="M164" i="4"/>
  <c r="L164" i="4"/>
  <c r="M170" i="4"/>
  <c r="L170" i="4"/>
  <c r="M180" i="4"/>
  <c r="L180" i="4"/>
  <c r="M186" i="4"/>
  <c r="L186" i="4"/>
  <c r="M196" i="4"/>
  <c r="L196" i="4"/>
  <c r="M202" i="4"/>
  <c r="L202" i="4"/>
  <c r="M212" i="4"/>
  <c r="L212" i="4"/>
  <c r="M218" i="4"/>
  <c r="L218" i="4"/>
  <c r="M228" i="4"/>
  <c r="L228" i="4"/>
  <c r="M234" i="4"/>
  <c r="L234" i="4"/>
  <c r="M244" i="4"/>
  <c r="L244" i="4"/>
  <c r="M250" i="4"/>
  <c r="L250" i="4"/>
  <c r="M260" i="4"/>
  <c r="L260" i="4"/>
  <c r="M266" i="4"/>
  <c r="L266" i="4"/>
  <c r="M276" i="4"/>
  <c r="L276" i="4"/>
  <c r="M282" i="4"/>
  <c r="L282" i="4"/>
  <c r="M292" i="4"/>
  <c r="L292" i="4"/>
  <c r="M298" i="4"/>
  <c r="L298" i="4"/>
  <c r="M308" i="4"/>
  <c r="L308" i="4"/>
  <c r="M314" i="4"/>
  <c r="L314" i="4"/>
  <c r="M324" i="4"/>
  <c r="L324" i="4"/>
  <c r="M330" i="4"/>
  <c r="L330" i="4"/>
  <c r="M344" i="4"/>
  <c r="L344" i="4"/>
  <c r="M348" i="4"/>
  <c r="L348" i="4"/>
  <c r="M372" i="4"/>
  <c r="L372" i="4"/>
  <c r="M6" i="4"/>
  <c r="L6" i="4"/>
  <c r="M22" i="4"/>
  <c r="L22" i="4"/>
  <c r="L31" i="4"/>
  <c r="M31" i="4"/>
  <c r="M120" i="4"/>
  <c r="L120" i="4"/>
  <c r="M142" i="4"/>
  <c r="L142" i="4"/>
  <c r="M152" i="4"/>
  <c r="L152" i="4"/>
  <c r="M168" i="4"/>
  <c r="L168" i="4"/>
  <c r="M174" i="4"/>
  <c r="L174" i="4"/>
  <c r="M190" i="4"/>
  <c r="L190" i="4"/>
  <c r="M206" i="4"/>
  <c r="L206" i="4"/>
  <c r="M216" i="4"/>
  <c r="L216" i="4"/>
  <c r="M222" i="4"/>
  <c r="L222" i="4"/>
  <c r="M232" i="4"/>
  <c r="L232" i="4"/>
  <c r="M238" i="4"/>
  <c r="L238" i="4"/>
  <c r="M286" i="4"/>
  <c r="L286" i="4"/>
  <c r="M312" i="4"/>
  <c r="L312" i="4"/>
  <c r="M328" i="4"/>
  <c r="L328" i="4"/>
  <c r="L7" i="4"/>
  <c r="M7" i="4"/>
  <c r="M14" i="4"/>
  <c r="L14" i="4"/>
  <c r="M16" i="4"/>
  <c r="L16" i="4"/>
  <c r="L23" i="4"/>
  <c r="M23" i="4"/>
  <c r="M30" i="4"/>
  <c r="L30" i="4"/>
  <c r="M32" i="4"/>
  <c r="L32" i="4"/>
  <c r="L39" i="4"/>
  <c r="M39" i="4"/>
  <c r="L43" i="4"/>
  <c r="M43" i="4"/>
  <c r="M50" i="4"/>
  <c r="L50" i="4"/>
  <c r="M52" i="4"/>
  <c r="L52" i="4"/>
  <c r="L59" i="4"/>
  <c r="M59" i="4"/>
  <c r="M70" i="4"/>
  <c r="L70" i="4"/>
  <c r="M72" i="4"/>
  <c r="L72" i="4"/>
  <c r="L79" i="4"/>
  <c r="M79" i="4"/>
  <c r="M86" i="4"/>
  <c r="L86" i="4"/>
  <c r="M96" i="4"/>
  <c r="L96" i="4"/>
  <c r="M102" i="4"/>
  <c r="L102" i="4"/>
  <c r="M112" i="4"/>
  <c r="L112" i="4"/>
  <c r="M118" i="4"/>
  <c r="L118" i="4"/>
  <c r="M128" i="4"/>
  <c r="L128" i="4"/>
  <c r="M134" i="4"/>
  <c r="L134" i="4"/>
  <c r="M144" i="4"/>
  <c r="L144" i="4"/>
  <c r="M150" i="4"/>
  <c r="L150" i="4"/>
  <c r="M160" i="4"/>
  <c r="L160" i="4"/>
  <c r="M166" i="4"/>
  <c r="L166" i="4"/>
  <c r="M176" i="4"/>
  <c r="L176" i="4"/>
  <c r="M182" i="4"/>
  <c r="L182" i="4"/>
  <c r="M192" i="4"/>
  <c r="L192" i="4"/>
  <c r="M198" i="4"/>
  <c r="L198" i="4"/>
  <c r="M208" i="4"/>
  <c r="L208" i="4"/>
  <c r="M214" i="4"/>
  <c r="L214" i="4"/>
  <c r="M224" i="4"/>
  <c r="L224" i="4"/>
  <c r="M230" i="4"/>
  <c r="L230" i="4"/>
  <c r="M240" i="4"/>
  <c r="L240" i="4"/>
  <c r="M246" i="4"/>
  <c r="L246" i="4"/>
  <c r="M256" i="4"/>
  <c r="L256" i="4"/>
  <c r="M262" i="4"/>
  <c r="L262" i="4"/>
  <c r="M272" i="4"/>
  <c r="L272" i="4"/>
  <c r="M278" i="4"/>
  <c r="L278" i="4"/>
  <c r="M288" i="4"/>
  <c r="L288" i="4"/>
  <c r="M294" i="4"/>
  <c r="L294" i="4"/>
  <c r="M304" i="4"/>
  <c r="L304" i="4"/>
  <c r="M310" i="4"/>
  <c r="L310" i="4"/>
  <c r="M320" i="4"/>
  <c r="L320" i="4"/>
  <c r="M326" i="4"/>
  <c r="L326" i="4"/>
  <c r="M336" i="4"/>
  <c r="L336" i="4"/>
  <c r="M340" i="4"/>
  <c r="L340" i="4"/>
  <c r="M364" i="4"/>
  <c r="L364" i="4"/>
  <c r="M368" i="4"/>
  <c r="L368" i="4"/>
  <c r="M8" i="4"/>
  <c r="L8" i="4"/>
  <c r="L15" i="4"/>
  <c r="M15" i="4"/>
  <c r="M44" i="4"/>
  <c r="L44" i="4"/>
  <c r="M60" i="4"/>
  <c r="L60" i="4"/>
  <c r="M78" i="4"/>
  <c r="L78" i="4"/>
  <c r="M184" i="4"/>
  <c r="L184" i="4"/>
  <c r="M200" i="4"/>
  <c r="L200" i="4"/>
  <c r="M248" i="4"/>
  <c r="L248" i="4"/>
  <c r="M254" i="4"/>
  <c r="L254" i="4"/>
  <c r="M264" i="4"/>
  <c r="L264" i="4"/>
  <c r="M280" i="4"/>
  <c r="L280" i="4"/>
  <c r="M296" i="4"/>
  <c r="L296" i="4"/>
  <c r="M302" i="4"/>
  <c r="L302" i="4"/>
  <c r="M318" i="4"/>
  <c r="L318" i="4"/>
  <c r="M4" i="4"/>
  <c r="L4" i="4"/>
  <c r="L11" i="4"/>
  <c r="M11" i="4"/>
  <c r="M18" i="4"/>
  <c r="L18" i="4"/>
  <c r="M20" i="4"/>
  <c r="L20" i="4"/>
  <c r="L27" i="4"/>
  <c r="M27" i="4"/>
  <c r="M34" i="4"/>
  <c r="L34" i="4"/>
  <c r="M36" i="4"/>
  <c r="L36" i="4"/>
  <c r="L47" i="4"/>
  <c r="M47" i="4"/>
  <c r="M54" i="4"/>
  <c r="L54" i="4"/>
  <c r="M56" i="4"/>
  <c r="L56" i="4"/>
  <c r="L63" i="4"/>
  <c r="M63" i="4"/>
  <c r="L67" i="4"/>
  <c r="M67" i="4"/>
  <c r="M74" i="4"/>
  <c r="L74" i="4"/>
  <c r="M76" i="4"/>
  <c r="L76" i="4"/>
  <c r="L83" i="4"/>
  <c r="M83" i="4"/>
  <c r="M92" i="4"/>
  <c r="L92" i="4"/>
  <c r="M98" i="4"/>
  <c r="L98" i="4"/>
  <c r="M108" i="4"/>
  <c r="L108" i="4"/>
  <c r="M114" i="4"/>
  <c r="L114" i="4"/>
  <c r="M124" i="4"/>
  <c r="L124" i="4"/>
  <c r="M130" i="4"/>
  <c r="L130" i="4"/>
  <c r="M140" i="4"/>
  <c r="L140" i="4"/>
  <c r="M146" i="4"/>
  <c r="L146" i="4"/>
  <c r="M156" i="4"/>
  <c r="L156" i="4"/>
  <c r="M162" i="4"/>
  <c r="L162" i="4"/>
  <c r="M172" i="4"/>
  <c r="L172" i="4"/>
  <c r="M178" i="4"/>
  <c r="L178" i="4"/>
  <c r="M188" i="4"/>
  <c r="L188" i="4"/>
  <c r="M194" i="4"/>
  <c r="L194" i="4"/>
  <c r="M204" i="4"/>
  <c r="L204" i="4"/>
  <c r="M210" i="4"/>
  <c r="L210" i="4"/>
  <c r="M220" i="4"/>
  <c r="L220" i="4"/>
  <c r="M226" i="4"/>
  <c r="L226" i="4"/>
  <c r="M236" i="4"/>
  <c r="L236" i="4"/>
  <c r="M242" i="4"/>
  <c r="L242" i="4"/>
  <c r="M252" i="4"/>
  <c r="L252" i="4"/>
  <c r="M258" i="4"/>
  <c r="L258" i="4"/>
  <c r="M268" i="4"/>
  <c r="L268" i="4"/>
  <c r="M274" i="4"/>
  <c r="L274" i="4"/>
  <c r="M284" i="4"/>
  <c r="L284" i="4"/>
  <c r="M290" i="4"/>
  <c r="L290" i="4"/>
  <c r="M300" i="4"/>
  <c r="L300" i="4"/>
  <c r="M306" i="4"/>
  <c r="L306" i="4"/>
  <c r="M316" i="4"/>
  <c r="L316" i="4"/>
  <c r="M322" i="4"/>
  <c r="L322" i="4"/>
  <c r="M360" i="4"/>
  <c r="L360" i="4"/>
  <c r="M356" i="4"/>
  <c r="L356" i="4"/>
  <c r="M376" i="4"/>
  <c r="L376" i="4"/>
  <c r="M384" i="4"/>
  <c r="L384" i="4"/>
  <c r="M392" i="4"/>
  <c r="L392" i="4"/>
  <c r="M399" i="4"/>
  <c r="L399" i="4"/>
  <c r="M408" i="4"/>
  <c r="L408" i="4"/>
  <c r="M415" i="4"/>
  <c r="L415" i="4"/>
  <c r="M424" i="4"/>
  <c r="L424" i="4"/>
  <c r="M431" i="4"/>
  <c r="L431" i="4"/>
  <c r="M439" i="4"/>
  <c r="L439" i="4"/>
  <c r="M448" i="4"/>
  <c r="L448" i="4"/>
  <c r="M455" i="4"/>
  <c r="L455" i="4"/>
  <c r="M464" i="4"/>
  <c r="L464" i="4"/>
  <c r="M471" i="4"/>
  <c r="L471" i="4"/>
  <c r="M480" i="4"/>
  <c r="L480" i="4"/>
  <c r="M488" i="4"/>
  <c r="L488" i="4"/>
  <c r="M495" i="4"/>
  <c r="L495" i="4"/>
  <c r="L497" i="4"/>
  <c r="M497" i="4"/>
  <c r="M504" i="4"/>
  <c r="L504" i="4"/>
  <c r="M506" i="4"/>
  <c r="L506" i="4"/>
  <c r="L513" i="4"/>
  <c r="M513" i="4"/>
  <c r="M520" i="4"/>
  <c r="L520" i="4"/>
  <c r="M522" i="4"/>
  <c r="L522" i="4"/>
  <c r="L529" i="4"/>
  <c r="M529" i="4"/>
  <c r="L537" i="4"/>
  <c r="M537" i="4"/>
  <c r="L545" i="4"/>
  <c r="M545" i="4"/>
  <c r="M554" i="4"/>
  <c r="L554" i="4"/>
  <c r="L561" i="4"/>
  <c r="M561" i="4"/>
  <c r="L573" i="4"/>
  <c r="M573" i="4"/>
  <c r="M578" i="4"/>
  <c r="L578" i="4"/>
  <c r="L585" i="4"/>
  <c r="M585" i="4"/>
  <c r="M724" i="4"/>
  <c r="L724" i="4"/>
  <c r="M732" i="4"/>
  <c r="L732" i="4"/>
  <c r="M740" i="4"/>
  <c r="L74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4" i="4"/>
  <c r="L1024" i="4"/>
  <c r="M1031" i="4"/>
  <c r="L1031" i="4"/>
  <c r="M1040" i="4"/>
  <c r="L1040" i="4"/>
  <c r="L2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4" i="4"/>
  <c r="L342" i="4"/>
  <c r="L350" i="4"/>
  <c r="L355" i="4"/>
  <c r="L362" i="4"/>
  <c r="L370" i="4"/>
  <c r="L375" i="4"/>
  <c r="M381" i="4"/>
  <c r="L383" i="4"/>
  <c r="M389" i="4"/>
  <c r="L391" i="4"/>
  <c r="M395" i="4"/>
  <c r="L395" i="4"/>
  <c r="L398" i="4"/>
  <c r="M401" i="4"/>
  <c r="M404" i="4"/>
  <c r="L404" i="4"/>
  <c r="M411" i="4"/>
  <c r="L411" i="4"/>
  <c r="L414" i="4"/>
  <c r="M417" i="4"/>
  <c r="M419" i="4"/>
  <c r="L419" i="4"/>
  <c r="M428" i="4"/>
  <c r="L428" i="4"/>
  <c r="M433" i="4"/>
  <c r="M435" i="4"/>
  <c r="L435" i="4"/>
  <c r="L438" i="4"/>
  <c r="M441" i="4"/>
  <c r="M444" i="4"/>
  <c r="L444" i="4"/>
  <c r="M451" i="4"/>
  <c r="L451" i="4"/>
  <c r="L454" i="4"/>
  <c r="M457" i="4"/>
  <c r="M460" i="4"/>
  <c r="L460" i="4"/>
  <c r="M467" i="4"/>
  <c r="L467" i="4"/>
  <c r="L470" i="4"/>
  <c r="M473" i="4"/>
  <c r="M476" i="4"/>
  <c r="L476" i="4"/>
  <c r="M484" i="4"/>
  <c r="L484" i="4"/>
  <c r="M491" i="4"/>
  <c r="L491" i="4"/>
  <c r="L494" i="4"/>
  <c r="L501" i="4"/>
  <c r="M501" i="4"/>
  <c r="M508" i="4"/>
  <c r="L508" i="4"/>
  <c r="M510" i="4"/>
  <c r="L510" i="4"/>
  <c r="L517" i="4"/>
  <c r="M517" i="4"/>
  <c r="M524" i="4"/>
  <c r="L524" i="4"/>
  <c r="M526" i="4"/>
  <c r="L526" i="4"/>
  <c r="M550" i="4"/>
  <c r="L550" i="4"/>
  <c r="L557" i="4"/>
  <c r="M557" i="4"/>
  <c r="M566" i="4"/>
  <c r="L566" i="4"/>
  <c r="L581" i="4"/>
  <c r="M581" i="4"/>
  <c r="L593" i="4"/>
  <c r="M593" i="4"/>
  <c r="L601" i="4"/>
  <c r="M601" i="4"/>
  <c r="L605" i="4"/>
  <c r="M605" i="4"/>
  <c r="L609" i="4"/>
  <c r="M609" i="4"/>
  <c r="L613" i="4"/>
  <c r="M613" i="4"/>
  <c r="L617" i="4"/>
  <c r="M617" i="4"/>
  <c r="L621" i="4"/>
  <c r="M621" i="4"/>
  <c r="L625" i="4"/>
  <c r="M625" i="4"/>
  <c r="L629" i="4"/>
  <c r="M629" i="4"/>
  <c r="L633" i="4"/>
  <c r="M633" i="4"/>
  <c r="L637" i="4"/>
  <c r="M637" i="4"/>
  <c r="L641" i="4"/>
  <c r="M641" i="4"/>
  <c r="L645" i="4"/>
  <c r="M645" i="4"/>
  <c r="L649" i="4"/>
  <c r="M649" i="4"/>
  <c r="L653" i="4"/>
  <c r="M653" i="4"/>
  <c r="L657" i="4"/>
  <c r="M657" i="4"/>
  <c r="L661" i="4"/>
  <c r="M661" i="4"/>
  <c r="L665" i="4"/>
  <c r="M665" i="4"/>
  <c r="L669" i="4"/>
  <c r="M669" i="4"/>
  <c r="L673" i="4"/>
  <c r="M673" i="4"/>
  <c r="L677" i="4"/>
  <c r="M677" i="4"/>
  <c r="L681" i="4"/>
  <c r="M681" i="4"/>
  <c r="L685" i="4"/>
  <c r="M685" i="4"/>
  <c r="L689" i="4"/>
  <c r="M689" i="4"/>
  <c r="L693" i="4"/>
  <c r="M693" i="4"/>
  <c r="L697" i="4"/>
  <c r="M697" i="4"/>
  <c r="L701" i="4"/>
  <c r="M701" i="4"/>
  <c r="L705" i="4"/>
  <c r="M705" i="4"/>
  <c r="L709" i="4"/>
  <c r="M709" i="4"/>
  <c r="L713" i="4"/>
  <c r="M713" i="4"/>
  <c r="L717" i="4"/>
  <c r="M717" i="4"/>
  <c r="M1020" i="4"/>
  <c r="L1020" i="4"/>
  <c r="M1027" i="4"/>
  <c r="L1027" i="4"/>
  <c r="M1036" i="4"/>
  <c r="L1036" i="4"/>
  <c r="M1043" i="4"/>
  <c r="L1043" i="4"/>
  <c r="M1050" i="4"/>
  <c r="L1050" i="4"/>
  <c r="L1055" i="4"/>
  <c r="M1055" i="4"/>
  <c r="M1067" i="4"/>
  <c r="L1067" i="4"/>
  <c r="L17" i="4"/>
  <c r="L29" i="4"/>
  <c r="L37" i="4"/>
  <c r="L41" i="4"/>
  <c r="L45" i="4"/>
  <c r="L53" i="4"/>
  <c r="L57" i="4"/>
  <c r="L61" i="4"/>
  <c r="L69" i="4"/>
  <c r="L77" i="4"/>
  <c r="M5" i="4"/>
  <c r="M9" i="4"/>
  <c r="M13" i="4"/>
  <c r="M25" i="4"/>
  <c r="M33" i="4"/>
  <c r="M49" i="4"/>
  <c r="M65" i="4"/>
  <c r="M73" i="4"/>
  <c r="M81" i="4"/>
  <c r="M380" i="4"/>
  <c r="L380" i="4"/>
  <c r="M388" i="4"/>
  <c r="L388" i="4"/>
  <c r="M400" i="4"/>
  <c r="L400" i="4"/>
  <c r="M407" i="4"/>
  <c r="L407" i="4"/>
  <c r="M416" i="4"/>
  <c r="L416" i="4"/>
  <c r="M423" i="4"/>
  <c r="L423" i="4"/>
  <c r="M432" i="4"/>
  <c r="L432" i="4"/>
  <c r="M440" i="4"/>
  <c r="L440" i="4"/>
  <c r="M447" i="4"/>
  <c r="L447" i="4"/>
  <c r="M456" i="4"/>
  <c r="L456" i="4"/>
  <c r="M463" i="4"/>
  <c r="L463" i="4"/>
  <c r="M472" i="4"/>
  <c r="L472" i="4"/>
  <c r="M479" i="4"/>
  <c r="L479" i="4"/>
  <c r="M487" i="4"/>
  <c r="L487" i="4"/>
  <c r="M496" i="4"/>
  <c r="L496" i="4"/>
  <c r="M498" i="4"/>
  <c r="L498" i="4"/>
  <c r="L505" i="4"/>
  <c r="M505" i="4"/>
  <c r="M512" i="4"/>
  <c r="L512" i="4"/>
  <c r="M514" i="4"/>
  <c r="L514" i="4"/>
  <c r="L521" i="4"/>
  <c r="M521" i="4"/>
  <c r="M528" i="4"/>
  <c r="L528" i="4"/>
  <c r="L533" i="4"/>
  <c r="M533" i="4"/>
  <c r="L541" i="4"/>
  <c r="M541" i="4"/>
  <c r="M546" i="4"/>
  <c r="L546" i="4"/>
  <c r="L553" i="4"/>
  <c r="M553" i="4"/>
  <c r="M562" i="4"/>
  <c r="L562" i="4"/>
  <c r="L569" i="4"/>
  <c r="M569" i="4"/>
  <c r="L577" i="4"/>
  <c r="M577" i="4"/>
  <c r="M586" i="4"/>
  <c r="L586" i="4"/>
  <c r="M720" i="4"/>
  <c r="L720" i="4"/>
  <c r="M728" i="4"/>
  <c r="L728" i="4"/>
  <c r="M736" i="4"/>
  <c r="L736" i="4"/>
  <c r="M744" i="4"/>
  <c r="L744" i="4"/>
  <c r="M752" i="4"/>
  <c r="L752" i="4"/>
  <c r="M760" i="4"/>
  <c r="L760" i="4"/>
  <c r="M768" i="4"/>
  <c r="L768" i="4"/>
  <c r="M776" i="4"/>
  <c r="L776" i="4"/>
  <c r="M784" i="4"/>
  <c r="L784" i="4"/>
  <c r="M792" i="4"/>
  <c r="L792" i="4"/>
  <c r="M800" i="4"/>
  <c r="L800" i="4"/>
  <c r="M808" i="4"/>
  <c r="L808" i="4"/>
  <c r="M816" i="4"/>
  <c r="L816" i="4"/>
  <c r="M824" i="4"/>
  <c r="L824" i="4"/>
  <c r="M832" i="4"/>
  <c r="L832" i="4"/>
  <c r="M840" i="4"/>
  <c r="L840" i="4"/>
  <c r="M848" i="4"/>
  <c r="L848" i="4"/>
  <c r="M856" i="4"/>
  <c r="L856" i="4"/>
  <c r="M864" i="4"/>
  <c r="L864" i="4"/>
  <c r="M872" i="4"/>
  <c r="L872" i="4"/>
  <c r="M880" i="4"/>
  <c r="L880" i="4"/>
  <c r="M888" i="4"/>
  <c r="L888" i="4"/>
  <c r="M896" i="4"/>
  <c r="L896" i="4"/>
  <c r="M904" i="4"/>
  <c r="L904" i="4"/>
  <c r="M912" i="4"/>
  <c r="L912" i="4"/>
  <c r="M920" i="4"/>
  <c r="L920" i="4"/>
  <c r="M928" i="4"/>
  <c r="L928" i="4"/>
  <c r="M936" i="4"/>
  <c r="L936" i="4"/>
  <c r="M944" i="4"/>
  <c r="L944" i="4"/>
  <c r="M952" i="4"/>
  <c r="L952" i="4"/>
  <c r="M960" i="4"/>
  <c r="L960" i="4"/>
  <c r="M968" i="4"/>
  <c r="L968" i="4"/>
  <c r="M976" i="4"/>
  <c r="L976" i="4"/>
  <c r="M984" i="4"/>
  <c r="L984" i="4"/>
  <c r="M992" i="4"/>
  <c r="L992" i="4"/>
  <c r="M1000" i="4"/>
  <c r="L1000" i="4"/>
  <c r="M1008" i="4"/>
  <c r="L1008" i="4"/>
  <c r="M1016" i="4"/>
  <c r="L1016" i="4"/>
  <c r="M1023" i="4"/>
  <c r="L1023" i="4"/>
  <c r="M1032" i="4"/>
  <c r="L1032" i="4"/>
  <c r="M1039" i="4"/>
  <c r="L1039" i="4"/>
  <c r="L331" i="4"/>
  <c r="M332" i="4"/>
  <c r="M357" i="4"/>
  <c r="M377" i="4"/>
  <c r="L379" i="4"/>
  <c r="M385" i="4"/>
  <c r="L387" i="4"/>
  <c r="M393" i="4"/>
  <c r="M396" i="4"/>
  <c r="L396" i="4"/>
  <c r="M403" i="4"/>
  <c r="L403" i="4"/>
  <c r="L406" i="4"/>
  <c r="M409" i="4"/>
  <c r="M412" i="4"/>
  <c r="L412" i="4"/>
  <c r="M420" i="4"/>
  <c r="L420" i="4"/>
  <c r="M425" i="4"/>
  <c r="M427" i="4"/>
  <c r="L427" i="4"/>
  <c r="M436" i="4"/>
  <c r="L436" i="4"/>
  <c r="M443" i="4"/>
  <c r="L443" i="4"/>
  <c r="L446" i="4"/>
  <c r="M449" i="4"/>
  <c r="M452" i="4"/>
  <c r="L452" i="4"/>
  <c r="M459" i="4"/>
  <c r="L459" i="4"/>
  <c r="L462" i="4"/>
  <c r="M465" i="4"/>
  <c r="M468" i="4"/>
  <c r="L468" i="4"/>
  <c r="M475" i="4"/>
  <c r="L475" i="4"/>
  <c r="L478" i="4"/>
  <c r="M481" i="4"/>
  <c r="M483" i="4"/>
  <c r="L483" i="4"/>
  <c r="L486" i="4"/>
  <c r="M489" i="4"/>
  <c r="M492" i="4"/>
  <c r="L492" i="4"/>
  <c r="M500" i="4"/>
  <c r="L500" i="4"/>
  <c r="M502" i="4"/>
  <c r="L502" i="4"/>
  <c r="L509" i="4"/>
  <c r="M509" i="4"/>
  <c r="M516" i="4"/>
  <c r="L516" i="4"/>
  <c r="M518" i="4"/>
  <c r="L518" i="4"/>
  <c r="L525" i="4"/>
  <c r="M525" i="4"/>
  <c r="L549" i="4"/>
  <c r="M549" i="4"/>
  <c r="M558" i="4"/>
  <c r="L558" i="4"/>
  <c r="L565" i="4"/>
  <c r="M565" i="4"/>
  <c r="M582" i="4"/>
  <c r="L582" i="4"/>
  <c r="L589" i="4"/>
  <c r="M589" i="4"/>
  <c r="L597" i="4"/>
  <c r="M597" i="4"/>
  <c r="M604" i="4"/>
  <c r="L604" i="4"/>
  <c r="M608" i="4"/>
  <c r="L608" i="4"/>
  <c r="M612" i="4"/>
  <c r="L612" i="4"/>
  <c r="M616" i="4"/>
  <c r="L616" i="4"/>
  <c r="M620" i="4"/>
  <c r="L620" i="4"/>
  <c r="M624" i="4"/>
  <c r="L624" i="4"/>
  <c r="M628" i="4"/>
  <c r="L628" i="4"/>
  <c r="M632" i="4"/>
  <c r="L632" i="4"/>
  <c r="M636" i="4"/>
  <c r="L636" i="4"/>
  <c r="M640" i="4"/>
  <c r="L640" i="4"/>
  <c r="M644" i="4"/>
  <c r="L644" i="4"/>
  <c r="M648" i="4"/>
  <c r="L648" i="4"/>
  <c r="M652" i="4"/>
  <c r="L652" i="4"/>
  <c r="M656" i="4"/>
  <c r="L656" i="4"/>
  <c r="M660" i="4"/>
  <c r="L660" i="4"/>
  <c r="M664" i="4"/>
  <c r="L664" i="4"/>
  <c r="M668" i="4"/>
  <c r="L668" i="4"/>
  <c r="M672" i="4"/>
  <c r="L672" i="4"/>
  <c r="M676" i="4"/>
  <c r="L676" i="4"/>
  <c r="M680" i="4"/>
  <c r="L680" i="4"/>
  <c r="M684" i="4"/>
  <c r="L684" i="4"/>
  <c r="M688" i="4"/>
  <c r="L688" i="4"/>
  <c r="M692" i="4"/>
  <c r="L692" i="4"/>
  <c r="M696" i="4"/>
  <c r="L696" i="4"/>
  <c r="M700" i="4"/>
  <c r="L700" i="4"/>
  <c r="M704" i="4"/>
  <c r="L704" i="4"/>
  <c r="M708" i="4"/>
  <c r="L708" i="4"/>
  <c r="M712" i="4"/>
  <c r="L712" i="4"/>
  <c r="M716" i="4"/>
  <c r="L716" i="4"/>
  <c r="M1019" i="4"/>
  <c r="L1019" i="4"/>
  <c r="M1028" i="4"/>
  <c r="L1028" i="4"/>
  <c r="M1035" i="4"/>
  <c r="L1035" i="4"/>
  <c r="M1044" i="4"/>
  <c r="L1044" i="4"/>
  <c r="L1051" i="4"/>
  <c r="M1051" i="4"/>
  <c r="M1054" i="4"/>
  <c r="L1054" i="4"/>
  <c r="M1066" i="4"/>
  <c r="L1066" i="4"/>
  <c r="L1018" i="4"/>
  <c r="L1022" i="4"/>
  <c r="L1026" i="4"/>
  <c r="L1030" i="4"/>
  <c r="L1034" i="4"/>
  <c r="L1038" i="4"/>
  <c r="L1042" i="4"/>
  <c r="L1046" i="4"/>
  <c r="M1047" i="4"/>
  <c r="L1049" i="4"/>
  <c r="L1052" i="4"/>
  <c r="L1062" i="4"/>
  <c r="M1063" i="4"/>
  <c r="L1065" i="4"/>
  <c r="L1070" i="4"/>
  <c r="M1214" i="4"/>
  <c r="L1214" i="4"/>
  <c r="L1220" i="4"/>
  <c r="M1220" i="4"/>
  <c r="M1230" i="4"/>
  <c r="L1230" i="4"/>
  <c r="M1235" i="4"/>
  <c r="L1235" i="4"/>
  <c r="M1242" i="4"/>
  <c r="L1242" i="4"/>
  <c r="L1244" i="4"/>
  <c r="M1244" i="4"/>
  <c r="M1247" i="4"/>
  <c r="L1247" i="4"/>
  <c r="L1252" i="4"/>
  <c r="M1252" i="4"/>
  <c r="M1263" i="4"/>
  <c r="L1263" i="4"/>
  <c r="L1268" i="4"/>
  <c r="M1268" i="4"/>
  <c r="M1279" i="4"/>
  <c r="L1279" i="4"/>
  <c r="L1284" i="4"/>
  <c r="M1284" i="4"/>
  <c r="M1295" i="4"/>
  <c r="L1295" i="4"/>
  <c r="L1300" i="4"/>
  <c r="M1300" i="4"/>
  <c r="M1311" i="4"/>
  <c r="L1311" i="4"/>
  <c r="L1316" i="4"/>
  <c r="M1316" i="4"/>
  <c r="M1327" i="4"/>
  <c r="L1327" i="4"/>
  <c r="L1332" i="4"/>
  <c r="M1332" i="4"/>
  <c r="M1352" i="4"/>
  <c r="L1352" i="4"/>
  <c r="M1356" i="4"/>
  <c r="L1356" i="4"/>
  <c r="M1360" i="4"/>
  <c r="L1360" i="4"/>
  <c r="M1416" i="4"/>
  <c r="L1416" i="4"/>
  <c r="M1420" i="4"/>
  <c r="L1420" i="4"/>
  <c r="M1424" i="4"/>
  <c r="L1424" i="4"/>
  <c r="L499" i="4"/>
  <c r="L503" i="4"/>
  <c r="L507" i="4"/>
  <c r="L511" i="4"/>
  <c r="L515" i="4"/>
  <c r="L519" i="4"/>
  <c r="L523" i="4"/>
  <c r="L527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72" i="4"/>
  <c r="M1072" i="4"/>
  <c r="M1075" i="4"/>
  <c r="L1075" i="4"/>
  <c r="L1080" i="4"/>
  <c r="M1080" i="4"/>
  <c r="M1083" i="4"/>
  <c r="L1083" i="4"/>
  <c r="L1088" i="4"/>
  <c r="M1088" i="4"/>
  <c r="M1091" i="4"/>
  <c r="L1091" i="4"/>
  <c r="L1096" i="4"/>
  <c r="M1096" i="4"/>
  <c r="M1099" i="4"/>
  <c r="L1099" i="4"/>
  <c r="L1104" i="4"/>
  <c r="M1104" i="4"/>
  <c r="M1107" i="4"/>
  <c r="L1107" i="4"/>
  <c r="L1112" i="4"/>
  <c r="M1112" i="4"/>
  <c r="M1115" i="4"/>
  <c r="L1115" i="4"/>
  <c r="M1119" i="4"/>
  <c r="L1119" i="4"/>
  <c r="M1123" i="4"/>
  <c r="L1123" i="4"/>
  <c r="M1127" i="4"/>
  <c r="L1127" i="4"/>
  <c r="M1131" i="4"/>
  <c r="L1131" i="4"/>
  <c r="M1135" i="4"/>
  <c r="L1135" i="4"/>
  <c r="M1139" i="4"/>
  <c r="L1139" i="4"/>
  <c r="M1143" i="4"/>
  <c r="L1143" i="4"/>
  <c r="M1147" i="4"/>
  <c r="L1147" i="4"/>
  <c r="M1151" i="4"/>
  <c r="L1151" i="4"/>
  <c r="M1155" i="4"/>
  <c r="L1155" i="4"/>
  <c r="M1159" i="4"/>
  <c r="L1159" i="4"/>
  <c r="M1163" i="4"/>
  <c r="L1163" i="4"/>
  <c r="M1167" i="4"/>
  <c r="L1167" i="4"/>
  <c r="M1171" i="4"/>
  <c r="L1171" i="4"/>
  <c r="M1175" i="4"/>
  <c r="L1175" i="4"/>
  <c r="M1179" i="4"/>
  <c r="L1179" i="4"/>
  <c r="M1183" i="4"/>
  <c r="L1183" i="4"/>
  <c r="M1187" i="4"/>
  <c r="L1187" i="4"/>
  <c r="M1191" i="4"/>
  <c r="L1191" i="4"/>
  <c r="M1195" i="4"/>
  <c r="L1195" i="4"/>
  <c r="M1199" i="4"/>
  <c r="L1199" i="4"/>
  <c r="M1203" i="4"/>
  <c r="L1203" i="4"/>
  <c r="M1207" i="4"/>
  <c r="L1207" i="4"/>
  <c r="M1210" i="4"/>
  <c r="L1210" i="4"/>
  <c r="L1216" i="4"/>
  <c r="M1216" i="4"/>
  <c r="M1226" i="4"/>
  <c r="L1226" i="4"/>
  <c r="L1232" i="4"/>
  <c r="M1232" i="4"/>
  <c r="M1239" i="4"/>
  <c r="L1239" i="4"/>
  <c r="L1260" i="4"/>
  <c r="M1260" i="4"/>
  <c r="L1276" i="4"/>
  <c r="M1276" i="4"/>
  <c r="L1292" i="4"/>
  <c r="M1292" i="4"/>
  <c r="L1308" i="4"/>
  <c r="M1308" i="4"/>
  <c r="L1324" i="4"/>
  <c r="M1324" i="4"/>
  <c r="L1340" i="4"/>
  <c r="M1340" i="4"/>
  <c r="M1344" i="4"/>
  <c r="L1344" i="4"/>
  <c r="M1400" i="4"/>
  <c r="L1400" i="4"/>
  <c r="M1404" i="4"/>
  <c r="L1404" i="4"/>
  <c r="M1408" i="4"/>
  <c r="L1408" i="4"/>
  <c r="M1464" i="4"/>
  <c r="L1464" i="4"/>
  <c r="M1468" i="4"/>
  <c r="L146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1212" i="4"/>
  <c r="M1212" i="4"/>
  <c r="M1222" i="4"/>
  <c r="L1222" i="4"/>
  <c r="L1228" i="4"/>
  <c r="M1228" i="4"/>
  <c r="M1234" i="4"/>
  <c r="L1234" i="4"/>
  <c r="L1236" i="4"/>
  <c r="M1236" i="4"/>
  <c r="M1243" i="4"/>
  <c r="L1243" i="4"/>
  <c r="L1248" i="4"/>
  <c r="M1248" i="4"/>
  <c r="M1251" i="4"/>
  <c r="L1251" i="4"/>
  <c r="L1264" i="4"/>
  <c r="M1264" i="4"/>
  <c r="M1267" i="4"/>
  <c r="L1267" i="4"/>
  <c r="L1280" i="4"/>
  <c r="M1280" i="4"/>
  <c r="M1283" i="4"/>
  <c r="L1283" i="4"/>
  <c r="L1296" i="4"/>
  <c r="M1296" i="4"/>
  <c r="M1299" i="4"/>
  <c r="L1299" i="4"/>
  <c r="L1312" i="4"/>
  <c r="M1312" i="4"/>
  <c r="M1315" i="4"/>
  <c r="L1315" i="4"/>
  <c r="L1328" i="4"/>
  <c r="M1328" i="4"/>
  <c r="M1331" i="4"/>
  <c r="L1331" i="4"/>
  <c r="M1384" i="4"/>
  <c r="L1384" i="4"/>
  <c r="M1388" i="4"/>
  <c r="L1388" i="4"/>
  <c r="M1392" i="4"/>
  <c r="L1392" i="4"/>
  <c r="M1448" i="4"/>
  <c r="L1448" i="4"/>
  <c r="M1452" i="4"/>
  <c r="L1452" i="4"/>
  <c r="M1456" i="4"/>
  <c r="L1456" i="4"/>
  <c r="M1071" i="4"/>
  <c r="L1071" i="4"/>
  <c r="L1076" i="4"/>
  <c r="M1076" i="4"/>
  <c r="M1079" i="4"/>
  <c r="L1079" i="4"/>
  <c r="L1084" i="4"/>
  <c r="M1084" i="4"/>
  <c r="M1087" i="4"/>
  <c r="L1087" i="4"/>
  <c r="L1092" i="4"/>
  <c r="M1092" i="4"/>
  <c r="M1095" i="4"/>
  <c r="L1095" i="4"/>
  <c r="L1100" i="4"/>
  <c r="M1100" i="4"/>
  <c r="M1103" i="4"/>
  <c r="L1103" i="4"/>
  <c r="L1108" i="4"/>
  <c r="M1108" i="4"/>
  <c r="M1111" i="4"/>
  <c r="L1111" i="4"/>
  <c r="L1116" i="4"/>
  <c r="M1116" i="4"/>
  <c r="L1120" i="4"/>
  <c r="M1120" i="4"/>
  <c r="L1124" i="4"/>
  <c r="M1124" i="4"/>
  <c r="L1128" i="4"/>
  <c r="M1128" i="4"/>
  <c r="L1132" i="4"/>
  <c r="M1132" i="4"/>
  <c r="L1136" i="4"/>
  <c r="M1136" i="4"/>
  <c r="L1140" i="4"/>
  <c r="M1140" i="4"/>
  <c r="L1144" i="4"/>
  <c r="M1144" i="4"/>
  <c r="L1148" i="4"/>
  <c r="M1148" i="4"/>
  <c r="L1152" i="4"/>
  <c r="M1152" i="4"/>
  <c r="L1156" i="4"/>
  <c r="M1156" i="4"/>
  <c r="L1160" i="4"/>
  <c r="M1160" i="4"/>
  <c r="L1164" i="4"/>
  <c r="M1164" i="4"/>
  <c r="L1168" i="4"/>
  <c r="M1168" i="4"/>
  <c r="L1172" i="4"/>
  <c r="M1172" i="4"/>
  <c r="L1176" i="4"/>
  <c r="M1176" i="4"/>
  <c r="L1180" i="4"/>
  <c r="M1180" i="4"/>
  <c r="L1184" i="4"/>
  <c r="M1184" i="4"/>
  <c r="L1188" i="4"/>
  <c r="M1188" i="4"/>
  <c r="L1192" i="4"/>
  <c r="M1192" i="4"/>
  <c r="L1196" i="4"/>
  <c r="M1196" i="4"/>
  <c r="L1200" i="4"/>
  <c r="M1200" i="4"/>
  <c r="L1204" i="4"/>
  <c r="M1204" i="4"/>
  <c r="L1208" i="4"/>
  <c r="M1208" i="4"/>
  <c r="M1218" i="4"/>
  <c r="L1218" i="4"/>
  <c r="L1224" i="4"/>
  <c r="M1224" i="4"/>
  <c r="M1238" i="4"/>
  <c r="L1238" i="4"/>
  <c r="L1240" i="4"/>
  <c r="M1240" i="4"/>
  <c r="M1259" i="4"/>
  <c r="L1259" i="4"/>
  <c r="M1275" i="4"/>
  <c r="L1275" i="4"/>
  <c r="M1291" i="4"/>
  <c r="L1291" i="4"/>
  <c r="M1307" i="4"/>
  <c r="L1307" i="4"/>
  <c r="M1323" i="4"/>
  <c r="L1323" i="4"/>
  <c r="M1339" i="4"/>
  <c r="L1339" i="4"/>
  <c r="M1368" i="4"/>
  <c r="L1368" i="4"/>
  <c r="M1372" i="4"/>
  <c r="L1372" i="4"/>
  <c r="M1376" i="4"/>
  <c r="L1376" i="4"/>
  <c r="M1432" i="4"/>
  <c r="L1432" i="4"/>
  <c r="M1436" i="4"/>
  <c r="L1436" i="4"/>
  <c r="M1440" i="4"/>
  <c r="L1440" i="4"/>
  <c r="L1233" i="4"/>
  <c r="L1237" i="4"/>
  <c r="L1241" i="4"/>
  <c r="L1245" i="4"/>
  <c r="L1255" i="4"/>
  <c r="M1256" i="4"/>
  <c r="L1258" i="4"/>
  <c r="L1261" i="4"/>
  <c r="L1271" i="4"/>
  <c r="M1272" i="4"/>
  <c r="L1274" i="4"/>
  <c r="L1277" i="4"/>
  <c r="L1287" i="4"/>
  <c r="M1288" i="4"/>
  <c r="L1290" i="4"/>
  <c r="L1293" i="4"/>
  <c r="L1303" i="4"/>
  <c r="M1304" i="4"/>
  <c r="L1306" i="4"/>
  <c r="L1309" i="4"/>
  <c r="L1319" i="4"/>
  <c r="M1320" i="4"/>
  <c r="L1322" i="4"/>
  <c r="L1325" i="4"/>
  <c r="L1335" i="4"/>
  <c r="M1336" i="4"/>
  <c r="L1338" i="4"/>
  <c r="M1341" i="4"/>
  <c r="L1347" i="4"/>
  <c r="M1357" i="4"/>
  <c r="L1363" i="4"/>
  <c r="M1373" i="4"/>
  <c r="L1379" i="4"/>
  <c r="M1389" i="4"/>
  <c r="L1395" i="4"/>
  <c r="M1405" i="4"/>
  <c r="L1411" i="4"/>
  <c r="M1421" i="4"/>
  <c r="L1427" i="4"/>
  <c r="M1437" i="4"/>
  <c r="L1443" i="4"/>
  <c r="M1453" i="4"/>
  <c r="L1459" i="4"/>
  <c r="M1756" i="4"/>
  <c r="L1756" i="4"/>
  <c r="M1820" i="4"/>
  <c r="L1820" i="4"/>
  <c r="M1884" i="4"/>
  <c r="L1884" i="4"/>
  <c r="M1948" i="4"/>
  <c r="L1948" i="4"/>
  <c r="M2012" i="4"/>
  <c r="L2012" i="4"/>
  <c r="M2016" i="4"/>
  <c r="L2016" i="4"/>
  <c r="M2044" i="4"/>
  <c r="L2044" i="4"/>
  <c r="M2048" i="4"/>
  <c r="L2048" i="4"/>
  <c r="L1246" i="4"/>
  <c r="L1249" i="4"/>
  <c r="L1262" i="4"/>
  <c r="L1265" i="4"/>
  <c r="L1278" i="4"/>
  <c r="L1281" i="4"/>
  <c r="L1294" i="4"/>
  <c r="L1297" i="4"/>
  <c r="L1310" i="4"/>
  <c r="L1313" i="4"/>
  <c r="L1326" i="4"/>
  <c r="L1329" i="4"/>
  <c r="L1343" i="4"/>
  <c r="M1353" i="4"/>
  <c r="L1359" i="4"/>
  <c r="M1369" i="4"/>
  <c r="L1375" i="4"/>
  <c r="M1385" i="4"/>
  <c r="L1391" i="4"/>
  <c r="M1401" i="4"/>
  <c r="L1407" i="4"/>
  <c r="M1417" i="4"/>
  <c r="L1423" i="4"/>
  <c r="M1433" i="4"/>
  <c r="L1439" i="4"/>
  <c r="M1449" i="4"/>
  <c r="L1455" i="4"/>
  <c r="M1465" i="4"/>
  <c r="L1473" i="4"/>
  <c r="M1473" i="4"/>
  <c r="M1476" i="4"/>
  <c r="L1476" i="4"/>
  <c r="L1481" i="4"/>
  <c r="M1481" i="4"/>
  <c r="M1484" i="4"/>
  <c r="L1484" i="4"/>
  <c r="L1489" i="4"/>
  <c r="M1489" i="4"/>
  <c r="M1492" i="4"/>
  <c r="L1492" i="4"/>
  <c r="L1497" i="4"/>
  <c r="M1497" i="4"/>
  <c r="M1500" i="4"/>
  <c r="L1500" i="4"/>
  <c r="L1505" i="4"/>
  <c r="M1505" i="4"/>
  <c r="M1508" i="4"/>
  <c r="L1508" i="4"/>
  <c r="L1513" i="4"/>
  <c r="M1513" i="4"/>
  <c r="M1516" i="4"/>
  <c r="L1516" i="4"/>
  <c r="L1521" i="4"/>
  <c r="M1521" i="4"/>
  <c r="M1524" i="4"/>
  <c r="L1524" i="4"/>
  <c r="L1529" i="4"/>
  <c r="M1529" i="4"/>
  <c r="M1532" i="4"/>
  <c r="L1532" i="4"/>
  <c r="L1537" i="4"/>
  <c r="M1537" i="4"/>
  <c r="M1540" i="4"/>
  <c r="L1540" i="4"/>
  <c r="L1545" i="4"/>
  <c r="M1545" i="4"/>
  <c r="M1548" i="4"/>
  <c r="L1548" i="4"/>
  <c r="L1553" i="4"/>
  <c r="M1553" i="4"/>
  <c r="M1556" i="4"/>
  <c r="L1556" i="4"/>
  <c r="L1561" i="4"/>
  <c r="M1561" i="4"/>
  <c r="M1564" i="4"/>
  <c r="L1564" i="4"/>
  <c r="L1569" i="4"/>
  <c r="M1569" i="4"/>
  <c r="M1572" i="4"/>
  <c r="L1572" i="4"/>
  <c r="L1577" i="4"/>
  <c r="M1577" i="4"/>
  <c r="M1580" i="4"/>
  <c r="L1580" i="4"/>
  <c r="L1585" i="4"/>
  <c r="M1585" i="4"/>
  <c r="L1593" i="4"/>
  <c r="M1593" i="4"/>
  <c r="L1601" i="4"/>
  <c r="M1601" i="4"/>
  <c r="L1609" i="4"/>
  <c r="M1609" i="4"/>
  <c r="L1617" i="4"/>
  <c r="M1617" i="4"/>
  <c r="L1625" i="4"/>
  <c r="M1625" i="4"/>
  <c r="L1633" i="4"/>
  <c r="M1633" i="4"/>
  <c r="L1641" i="4"/>
  <c r="M1641" i="4"/>
  <c r="L1649" i="4"/>
  <c r="M1649" i="4"/>
  <c r="L1657" i="4"/>
  <c r="M1657" i="4"/>
  <c r="L1665" i="4"/>
  <c r="M1665" i="4"/>
  <c r="L1673" i="4"/>
  <c r="M1673" i="4"/>
  <c r="L1681" i="4"/>
  <c r="M1681" i="4"/>
  <c r="L1689" i="4"/>
  <c r="M1689" i="4"/>
  <c r="L1700" i="4"/>
  <c r="M1700" i="4"/>
  <c r="L1716" i="4"/>
  <c r="M1716" i="4"/>
  <c r="L1732" i="4"/>
  <c r="M1732" i="4"/>
  <c r="L1748" i="4"/>
  <c r="M1748" i="4"/>
  <c r="M1772" i="4"/>
  <c r="L1772" i="4"/>
  <c r="M1836" i="4"/>
  <c r="L1836" i="4"/>
  <c r="M1900" i="4"/>
  <c r="L1900" i="4"/>
  <c r="M1964" i="4"/>
  <c r="L1964" i="4"/>
  <c r="L1211" i="4"/>
  <c r="L1215" i="4"/>
  <c r="L1219" i="4"/>
  <c r="L1223" i="4"/>
  <c r="L1227" i="4"/>
  <c r="L1231" i="4"/>
  <c r="M1349" i="4"/>
  <c r="L1355" i="4"/>
  <c r="M1365" i="4"/>
  <c r="L1371" i="4"/>
  <c r="M1381" i="4"/>
  <c r="L1387" i="4"/>
  <c r="M1397" i="4"/>
  <c r="L1403" i="4"/>
  <c r="M1413" i="4"/>
  <c r="L1419" i="4"/>
  <c r="M1429" i="4"/>
  <c r="L1435" i="4"/>
  <c r="M1445" i="4"/>
  <c r="L1451" i="4"/>
  <c r="M1461" i="4"/>
  <c r="L1467" i="4"/>
  <c r="M1788" i="4"/>
  <c r="L1788" i="4"/>
  <c r="M1852" i="4"/>
  <c r="L1852" i="4"/>
  <c r="M1916" i="4"/>
  <c r="L1916" i="4"/>
  <c r="M1980" i="4"/>
  <c r="L1980" i="4"/>
  <c r="M2028" i="4"/>
  <c r="L2028" i="4"/>
  <c r="M2032" i="4"/>
  <c r="L2032" i="4"/>
  <c r="M2060" i="4"/>
  <c r="L2060" i="4"/>
  <c r="M2064" i="4"/>
  <c r="L2064" i="4"/>
  <c r="M2074" i="4"/>
  <c r="L2074" i="4"/>
  <c r="M1348" i="4"/>
  <c r="L1348" i="4"/>
  <c r="M1364" i="4"/>
  <c r="L1364" i="4"/>
  <c r="M1380" i="4"/>
  <c r="L1380" i="4"/>
  <c r="M1396" i="4"/>
  <c r="L1396" i="4"/>
  <c r="M1412" i="4"/>
  <c r="L1412" i="4"/>
  <c r="M1428" i="4"/>
  <c r="L1428" i="4"/>
  <c r="M1444" i="4"/>
  <c r="L1444" i="4"/>
  <c r="M1460" i="4"/>
  <c r="L1460" i="4"/>
  <c r="L1469" i="4"/>
  <c r="M1469" i="4"/>
  <c r="M1472" i="4"/>
  <c r="L1472" i="4"/>
  <c r="L1477" i="4"/>
  <c r="M1477" i="4"/>
  <c r="M1480" i="4"/>
  <c r="L1480" i="4"/>
  <c r="L1485" i="4"/>
  <c r="M1485" i="4"/>
  <c r="M1488" i="4"/>
  <c r="L1488" i="4"/>
  <c r="L1493" i="4"/>
  <c r="M1493" i="4"/>
  <c r="M1496" i="4"/>
  <c r="L1496" i="4"/>
  <c r="L1501" i="4"/>
  <c r="M1501" i="4"/>
  <c r="M1504" i="4"/>
  <c r="L1504" i="4"/>
  <c r="L1509" i="4"/>
  <c r="M1509" i="4"/>
  <c r="M1512" i="4"/>
  <c r="L1512" i="4"/>
  <c r="L1517" i="4"/>
  <c r="M1517" i="4"/>
  <c r="M1520" i="4"/>
  <c r="L1520" i="4"/>
  <c r="L1525" i="4"/>
  <c r="M1525" i="4"/>
  <c r="M1528" i="4"/>
  <c r="L1528" i="4"/>
  <c r="L1533" i="4"/>
  <c r="M1533" i="4"/>
  <c r="M1536" i="4"/>
  <c r="L1536" i="4"/>
  <c r="L1541" i="4"/>
  <c r="M1541" i="4"/>
  <c r="M1544" i="4"/>
  <c r="L1544" i="4"/>
  <c r="L1549" i="4"/>
  <c r="M1549" i="4"/>
  <c r="M1552" i="4"/>
  <c r="L1552" i="4"/>
  <c r="L1557" i="4"/>
  <c r="M1557" i="4"/>
  <c r="M1560" i="4"/>
  <c r="L1560" i="4"/>
  <c r="L1565" i="4"/>
  <c r="M1565" i="4"/>
  <c r="M1568" i="4"/>
  <c r="L1568" i="4"/>
  <c r="L1573" i="4"/>
  <c r="M1573" i="4"/>
  <c r="M1576" i="4"/>
  <c r="L1576" i="4"/>
  <c r="L1581" i="4"/>
  <c r="M1581" i="4"/>
  <c r="M1584" i="4"/>
  <c r="L1584" i="4"/>
  <c r="L1589" i="4"/>
  <c r="M1589" i="4"/>
  <c r="L1597" i="4"/>
  <c r="M1597" i="4"/>
  <c r="L1605" i="4"/>
  <c r="M1605" i="4"/>
  <c r="L1613" i="4"/>
  <c r="M1613" i="4"/>
  <c r="L1621" i="4"/>
  <c r="M1621" i="4"/>
  <c r="L1629" i="4"/>
  <c r="M1629" i="4"/>
  <c r="L1637" i="4"/>
  <c r="M1637" i="4"/>
  <c r="L1645" i="4"/>
  <c r="M1645" i="4"/>
  <c r="L1653" i="4"/>
  <c r="M1653" i="4"/>
  <c r="L1661" i="4"/>
  <c r="M1661" i="4"/>
  <c r="L1669" i="4"/>
  <c r="M1669" i="4"/>
  <c r="L1677" i="4"/>
  <c r="M1677" i="4"/>
  <c r="L1685" i="4"/>
  <c r="M1685" i="4"/>
  <c r="L1693" i="4"/>
  <c r="M1693" i="4"/>
  <c r="M1699" i="4"/>
  <c r="L1699" i="4"/>
  <c r="M1715" i="4"/>
  <c r="L1715" i="4"/>
  <c r="M1731" i="4"/>
  <c r="L1731" i="4"/>
  <c r="M1747" i="4"/>
  <c r="L1747" i="4"/>
  <c r="M1804" i="4"/>
  <c r="L1804" i="4"/>
  <c r="M1868" i="4"/>
  <c r="L1868" i="4"/>
  <c r="M1932" i="4"/>
  <c r="L1932" i="4"/>
  <c r="M1996" i="4"/>
  <c r="L1996" i="4"/>
  <c r="M1764" i="4"/>
  <c r="L1764" i="4"/>
  <c r="M1780" i="4"/>
  <c r="L1780" i="4"/>
  <c r="M1796" i="4"/>
  <c r="L1796" i="4"/>
  <c r="M1812" i="4"/>
  <c r="L1812" i="4"/>
  <c r="M1828" i="4"/>
  <c r="L1828" i="4"/>
  <c r="M1844" i="4"/>
  <c r="L1844" i="4"/>
  <c r="M1860" i="4"/>
  <c r="L1860" i="4"/>
  <c r="M1876" i="4"/>
  <c r="L1876" i="4"/>
  <c r="M1892" i="4"/>
  <c r="L1892" i="4"/>
  <c r="M1908" i="4"/>
  <c r="L1908" i="4"/>
  <c r="M1924" i="4"/>
  <c r="L1924" i="4"/>
  <c r="M1940" i="4"/>
  <c r="L1940" i="4"/>
  <c r="M1956" i="4"/>
  <c r="L1956" i="4"/>
  <c r="M1972" i="4"/>
  <c r="L1972" i="4"/>
  <c r="M1988" i="4"/>
  <c r="L1988" i="4"/>
  <c r="M2004" i="4"/>
  <c r="L2004" i="4"/>
  <c r="M2020" i="4"/>
  <c r="L2020" i="4"/>
  <c r="M2036" i="4"/>
  <c r="L2036" i="4"/>
  <c r="M2052" i="4"/>
  <c r="L2052" i="4"/>
  <c r="M2081" i="4"/>
  <c r="L2081" i="4"/>
  <c r="M2090" i="4"/>
  <c r="L2090" i="4"/>
  <c r="L2095" i="4"/>
  <c r="M2095" i="4"/>
  <c r="M2101" i="4"/>
  <c r="L2101" i="4"/>
  <c r="M2110" i="4"/>
  <c r="L2110" i="4"/>
  <c r="M2113" i="4"/>
  <c r="L2113" i="4"/>
  <c r="L2115" i="4"/>
  <c r="M2115" i="4"/>
  <c r="M2133" i="4"/>
  <c r="L2133" i="4"/>
  <c r="M2142" i="4"/>
  <c r="L2142" i="4"/>
  <c r="M2145" i="4"/>
  <c r="L2145" i="4"/>
  <c r="L2147" i="4"/>
  <c r="M2147" i="4"/>
  <c r="M2165" i="4"/>
  <c r="L2165" i="4"/>
  <c r="M2174" i="4"/>
  <c r="L2174" i="4"/>
  <c r="M2177" i="4"/>
  <c r="L2177" i="4"/>
  <c r="L2179" i="4"/>
  <c r="M2179" i="4"/>
  <c r="M2209" i="4"/>
  <c r="L2209" i="4"/>
  <c r="L2211" i="4"/>
  <c r="M2211" i="4"/>
  <c r="M2241" i="4"/>
  <c r="L2241" i="4"/>
  <c r="L2243" i="4"/>
  <c r="M2243" i="4"/>
  <c r="M2273" i="4"/>
  <c r="L2273" i="4"/>
  <c r="L2275" i="4"/>
  <c r="M2275" i="4"/>
  <c r="M2305" i="4"/>
  <c r="L2305" i="4"/>
  <c r="L2307" i="4"/>
  <c r="M2307" i="4"/>
  <c r="M2346" i="4"/>
  <c r="L2346" i="4"/>
  <c r="M2353" i="4"/>
  <c r="L2353" i="4"/>
  <c r="M1760" i="4"/>
  <c r="L1760" i="4"/>
  <c r="M1776" i="4"/>
  <c r="L1776" i="4"/>
  <c r="M1792" i="4"/>
  <c r="L1792" i="4"/>
  <c r="M1808" i="4"/>
  <c r="L1808" i="4"/>
  <c r="M1824" i="4"/>
  <c r="L1824" i="4"/>
  <c r="M1840" i="4"/>
  <c r="L1840" i="4"/>
  <c r="M1856" i="4"/>
  <c r="L1856" i="4"/>
  <c r="M1872" i="4"/>
  <c r="L1872" i="4"/>
  <c r="M1888" i="4"/>
  <c r="L1888" i="4"/>
  <c r="M1904" i="4"/>
  <c r="L1904" i="4"/>
  <c r="M1920" i="4"/>
  <c r="L1920" i="4"/>
  <c r="M1936" i="4"/>
  <c r="L1936" i="4"/>
  <c r="M1952" i="4"/>
  <c r="L1952" i="4"/>
  <c r="M1968" i="4"/>
  <c r="L1968" i="4"/>
  <c r="M1984" i="4"/>
  <c r="L1984" i="4"/>
  <c r="M2000" i="4"/>
  <c r="L2000" i="4"/>
  <c r="M2013" i="4"/>
  <c r="L2019" i="4"/>
  <c r="M2029" i="4"/>
  <c r="L2035" i="4"/>
  <c r="M2045" i="4"/>
  <c r="L2051" i="4"/>
  <c r="M2061" i="4"/>
  <c r="L2080" i="4"/>
  <c r="M2089" i="4"/>
  <c r="L2089" i="4"/>
  <c r="L2100" i="4"/>
  <c r="M2103" i="4"/>
  <c r="M2106" i="4"/>
  <c r="L2106" i="4"/>
  <c r="M2112" i="4"/>
  <c r="L2112" i="4"/>
  <c r="L2132" i="4"/>
  <c r="M2135" i="4"/>
  <c r="M2138" i="4"/>
  <c r="L2138" i="4"/>
  <c r="M2144" i="4"/>
  <c r="L2144" i="4"/>
  <c r="L2164" i="4"/>
  <c r="M2167" i="4"/>
  <c r="M2170" i="4"/>
  <c r="L2170" i="4"/>
  <c r="M2176" i="4"/>
  <c r="L2176" i="4"/>
  <c r="M2202" i="4"/>
  <c r="L2202" i="4"/>
  <c r="M2208" i="4"/>
  <c r="L2208" i="4"/>
  <c r="M2234" i="4"/>
  <c r="L2234" i="4"/>
  <c r="M2240" i="4"/>
  <c r="L2240" i="4"/>
  <c r="M2266" i="4"/>
  <c r="L2266" i="4"/>
  <c r="M2272" i="4"/>
  <c r="L2272" i="4"/>
  <c r="M2298" i="4"/>
  <c r="L2298" i="4"/>
  <c r="M2304" i="4"/>
  <c r="L2304" i="4"/>
  <c r="M2330" i="4"/>
  <c r="L2330" i="4"/>
  <c r="M2337" i="4"/>
  <c r="L2337" i="4"/>
  <c r="L2339" i="4"/>
  <c r="M2339" i="4"/>
  <c r="L1588" i="4"/>
  <c r="L1592" i="4"/>
  <c r="L1596" i="4"/>
  <c r="L1600" i="4"/>
  <c r="L1604" i="4"/>
  <c r="L1608" i="4"/>
  <c r="L1612" i="4"/>
  <c r="L1616" i="4"/>
  <c r="L1620" i="4"/>
  <c r="L1624" i="4"/>
  <c r="L1628" i="4"/>
  <c r="L1632" i="4"/>
  <c r="L1636" i="4"/>
  <c r="L1640" i="4"/>
  <c r="L1644" i="4"/>
  <c r="L1648" i="4"/>
  <c r="L1652" i="4"/>
  <c r="L1656" i="4"/>
  <c r="L1660" i="4"/>
  <c r="L1664" i="4"/>
  <c r="L1668" i="4"/>
  <c r="L1672" i="4"/>
  <c r="L1676" i="4"/>
  <c r="L1680" i="4"/>
  <c r="L1684" i="4"/>
  <c r="L1688" i="4"/>
  <c r="L1692" i="4"/>
  <c r="M1696" i="4"/>
  <c r="L1698" i="4"/>
  <c r="L1701" i="4"/>
  <c r="L1711" i="4"/>
  <c r="M1712" i="4"/>
  <c r="L1714" i="4"/>
  <c r="L1717" i="4"/>
  <c r="L1727" i="4"/>
  <c r="M1728" i="4"/>
  <c r="L1730" i="4"/>
  <c r="L1733" i="4"/>
  <c r="L1743" i="4"/>
  <c r="M1744" i="4"/>
  <c r="L1746" i="4"/>
  <c r="L1749" i="4"/>
  <c r="M1753" i="4"/>
  <c r="L1759" i="4"/>
  <c r="M1769" i="4"/>
  <c r="L1775" i="4"/>
  <c r="M1785" i="4"/>
  <c r="L1791" i="4"/>
  <c r="M1801" i="4"/>
  <c r="L1807" i="4"/>
  <c r="M1817" i="4"/>
  <c r="L1823" i="4"/>
  <c r="M1833" i="4"/>
  <c r="L1839" i="4"/>
  <c r="M1849" i="4"/>
  <c r="L1855" i="4"/>
  <c r="M1865" i="4"/>
  <c r="L1871" i="4"/>
  <c r="M1881" i="4"/>
  <c r="L1887" i="4"/>
  <c r="M1897" i="4"/>
  <c r="L1903" i="4"/>
  <c r="M1913" i="4"/>
  <c r="L1919" i="4"/>
  <c r="M1929" i="4"/>
  <c r="L1935" i="4"/>
  <c r="M1945" i="4"/>
  <c r="L1951" i="4"/>
  <c r="M1961" i="4"/>
  <c r="L1967" i="4"/>
  <c r="M1977" i="4"/>
  <c r="L1983" i="4"/>
  <c r="M1993" i="4"/>
  <c r="L1999" i="4"/>
  <c r="M2009" i="4"/>
  <c r="L2015" i="4"/>
  <c r="M2025" i="4"/>
  <c r="L2031" i="4"/>
  <c r="M2041" i="4"/>
  <c r="L2047" i="4"/>
  <c r="M2057" i="4"/>
  <c r="L2063" i="4"/>
  <c r="L2079" i="4"/>
  <c r="M2079" i="4"/>
  <c r="L2088" i="4"/>
  <c r="M2097" i="4"/>
  <c r="L2097" i="4"/>
  <c r="L2099" i="4"/>
  <c r="M2099" i="4"/>
  <c r="M2117" i="4"/>
  <c r="L2117" i="4"/>
  <c r="M2126" i="4"/>
  <c r="L2126" i="4"/>
  <c r="M2129" i="4"/>
  <c r="L2129" i="4"/>
  <c r="L2131" i="4"/>
  <c r="M2131" i="4"/>
  <c r="M2149" i="4"/>
  <c r="L2149" i="4"/>
  <c r="M2158" i="4"/>
  <c r="L2158" i="4"/>
  <c r="M2161" i="4"/>
  <c r="L2161" i="4"/>
  <c r="L2163" i="4"/>
  <c r="M2163" i="4"/>
  <c r="M2181" i="4"/>
  <c r="L2181" i="4"/>
  <c r="M2193" i="4"/>
  <c r="L2193" i="4"/>
  <c r="L2195" i="4"/>
  <c r="M2195" i="4"/>
  <c r="M2225" i="4"/>
  <c r="L2225" i="4"/>
  <c r="L2227" i="4"/>
  <c r="M2227" i="4"/>
  <c r="M2257" i="4"/>
  <c r="L2257" i="4"/>
  <c r="L2259" i="4"/>
  <c r="M2259" i="4"/>
  <c r="M2289" i="4"/>
  <c r="L2289" i="4"/>
  <c r="L2291" i="4"/>
  <c r="M2291" i="4"/>
  <c r="M2321" i="4"/>
  <c r="L2321" i="4"/>
  <c r="L2323" i="4"/>
  <c r="M2323" i="4"/>
  <c r="M1752" i="4"/>
  <c r="L1752" i="4"/>
  <c r="M1768" i="4"/>
  <c r="L1768" i="4"/>
  <c r="M1784" i="4"/>
  <c r="L1784" i="4"/>
  <c r="M1800" i="4"/>
  <c r="L1800" i="4"/>
  <c r="M1816" i="4"/>
  <c r="L1816" i="4"/>
  <c r="M1832" i="4"/>
  <c r="L1832" i="4"/>
  <c r="M1848" i="4"/>
  <c r="L1848" i="4"/>
  <c r="M1864" i="4"/>
  <c r="L1864" i="4"/>
  <c r="M1880" i="4"/>
  <c r="L1880" i="4"/>
  <c r="M1896" i="4"/>
  <c r="L1896" i="4"/>
  <c r="M1912" i="4"/>
  <c r="L1912" i="4"/>
  <c r="M1928" i="4"/>
  <c r="L1928" i="4"/>
  <c r="M1944" i="4"/>
  <c r="L1944" i="4"/>
  <c r="M1960" i="4"/>
  <c r="L1960" i="4"/>
  <c r="M1976" i="4"/>
  <c r="L1976" i="4"/>
  <c r="M1992" i="4"/>
  <c r="L1992" i="4"/>
  <c r="M2008" i="4"/>
  <c r="L2008" i="4"/>
  <c r="M2024" i="4"/>
  <c r="L2024" i="4"/>
  <c r="M2040" i="4"/>
  <c r="L2040" i="4"/>
  <c r="M2056" i="4"/>
  <c r="L2056" i="4"/>
  <c r="M2082" i="4"/>
  <c r="L2082" i="4"/>
  <c r="L2087" i="4"/>
  <c r="M2087" i="4"/>
  <c r="M2122" i="4"/>
  <c r="L2122" i="4"/>
  <c r="M2128" i="4"/>
  <c r="L2128" i="4"/>
  <c r="M2154" i="4"/>
  <c r="L2154" i="4"/>
  <c r="M2160" i="4"/>
  <c r="L2160" i="4"/>
  <c r="M2186" i="4"/>
  <c r="L2186" i="4"/>
  <c r="M2192" i="4"/>
  <c r="L2192" i="4"/>
  <c r="M2218" i="4"/>
  <c r="L2218" i="4"/>
  <c r="M2224" i="4"/>
  <c r="L2224" i="4"/>
  <c r="M2250" i="4"/>
  <c r="L2250" i="4"/>
  <c r="M2256" i="4"/>
  <c r="L2256" i="4"/>
  <c r="M2282" i="4"/>
  <c r="L2282" i="4"/>
  <c r="M2288" i="4"/>
  <c r="L2288" i="4"/>
  <c r="M2314" i="4"/>
  <c r="L2314" i="4"/>
  <c r="M2320" i="4"/>
  <c r="L2320" i="4"/>
  <c r="M2102" i="4"/>
  <c r="L2102" i="4"/>
  <c r="M2109" i="4"/>
  <c r="L2109" i="4"/>
  <c r="M2118" i="4"/>
  <c r="L2118" i="4"/>
  <c r="M2125" i="4"/>
  <c r="L2125" i="4"/>
  <c r="M2134" i="4"/>
  <c r="L2134" i="4"/>
  <c r="M2141" i="4"/>
  <c r="L2141" i="4"/>
  <c r="M2150" i="4"/>
  <c r="L2150" i="4"/>
  <c r="M2157" i="4"/>
  <c r="L2157" i="4"/>
  <c r="M2166" i="4"/>
  <c r="L2166" i="4"/>
  <c r="M2173" i="4"/>
  <c r="L2173" i="4"/>
  <c r="M2182" i="4"/>
  <c r="L2182" i="4"/>
  <c r="M2189" i="4"/>
  <c r="L2189" i="4"/>
  <c r="M2198" i="4"/>
  <c r="L2198" i="4"/>
  <c r="M2205" i="4"/>
  <c r="L2205" i="4"/>
  <c r="M2214" i="4"/>
  <c r="L2214" i="4"/>
  <c r="M2221" i="4"/>
  <c r="L2221" i="4"/>
  <c r="M2230" i="4"/>
  <c r="L2230" i="4"/>
  <c r="M2237" i="4"/>
  <c r="L2237" i="4"/>
  <c r="M2246" i="4"/>
  <c r="L2246" i="4"/>
  <c r="M2253" i="4"/>
  <c r="L2253" i="4"/>
  <c r="M2262" i="4"/>
  <c r="L2262" i="4"/>
  <c r="M2269" i="4"/>
  <c r="L2269" i="4"/>
  <c r="M2278" i="4"/>
  <c r="L2278" i="4"/>
  <c r="M2285" i="4"/>
  <c r="L2285" i="4"/>
  <c r="M2294" i="4"/>
  <c r="L2294" i="4"/>
  <c r="M2301" i="4"/>
  <c r="L2301" i="4"/>
  <c r="M2310" i="4"/>
  <c r="L2310" i="4"/>
  <c r="M2317" i="4"/>
  <c r="L2317" i="4"/>
  <c r="M2326" i="4"/>
  <c r="L2326" i="4"/>
  <c r="M2334" i="4"/>
  <c r="L2334" i="4"/>
  <c r="M2341" i="4"/>
  <c r="L2341" i="4"/>
  <c r="M2350" i="4"/>
  <c r="L2350" i="4"/>
  <c r="M2078" i="4"/>
  <c r="L2078" i="4"/>
  <c r="M2086" i="4"/>
  <c r="L2086" i="4"/>
  <c r="M2094" i="4"/>
  <c r="L2094" i="4"/>
  <c r="M2098" i="4"/>
  <c r="L2098" i="4"/>
  <c r="M2105" i="4"/>
  <c r="L2105" i="4"/>
  <c r="M2114" i="4"/>
  <c r="L2114" i="4"/>
  <c r="M2121" i="4"/>
  <c r="L2121" i="4"/>
  <c r="M2130" i="4"/>
  <c r="L2130" i="4"/>
  <c r="M2137" i="4"/>
  <c r="L2137" i="4"/>
  <c r="M2146" i="4"/>
  <c r="L2146" i="4"/>
  <c r="M2153" i="4"/>
  <c r="L2153" i="4"/>
  <c r="M2162" i="4"/>
  <c r="L2162" i="4"/>
  <c r="M2169" i="4"/>
  <c r="L2169" i="4"/>
  <c r="M2178" i="4"/>
  <c r="L2178" i="4"/>
  <c r="M2185" i="4"/>
  <c r="L2185" i="4"/>
  <c r="M2194" i="4"/>
  <c r="L2194" i="4"/>
  <c r="M2201" i="4"/>
  <c r="L2201" i="4"/>
  <c r="M2210" i="4"/>
  <c r="L2210" i="4"/>
  <c r="M2217" i="4"/>
  <c r="L2217" i="4"/>
  <c r="M2226" i="4"/>
  <c r="L2226" i="4"/>
  <c r="M2233" i="4"/>
  <c r="L2233" i="4"/>
  <c r="M2242" i="4"/>
  <c r="L2242" i="4"/>
  <c r="M2249" i="4"/>
  <c r="L2249" i="4"/>
  <c r="M2258" i="4"/>
  <c r="L2258" i="4"/>
  <c r="M2265" i="4"/>
  <c r="L2265" i="4"/>
  <c r="M2274" i="4"/>
  <c r="L2274" i="4"/>
  <c r="M2281" i="4"/>
  <c r="L2281" i="4"/>
  <c r="M2290" i="4"/>
  <c r="L2290" i="4"/>
  <c r="M2297" i="4"/>
  <c r="L2297" i="4"/>
  <c r="M2306" i="4"/>
  <c r="L2306" i="4"/>
  <c r="M2313" i="4"/>
  <c r="L2313" i="4"/>
  <c r="M2322" i="4"/>
  <c r="L2322" i="4"/>
  <c r="M2329" i="4"/>
  <c r="L2329" i="4"/>
  <c r="M2338" i="4"/>
  <c r="L2338" i="4"/>
  <c r="M2345" i="4"/>
  <c r="L2345" i="4"/>
  <c r="M2354" i="4"/>
  <c r="L2354" i="4"/>
  <c r="M2190" i="4"/>
  <c r="L2190" i="4"/>
  <c r="M2197" i="4"/>
  <c r="L2197" i="4"/>
  <c r="M2206" i="4"/>
  <c r="L2206" i="4"/>
  <c r="M2213" i="4"/>
  <c r="L2213" i="4"/>
  <c r="M2222" i="4"/>
  <c r="L2222" i="4"/>
  <c r="M2229" i="4"/>
  <c r="L2229" i="4"/>
  <c r="M2238" i="4"/>
  <c r="L2238" i="4"/>
  <c r="M2245" i="4"/>
  <c r="L2245" i="4"/>
  <c r="M2254" i="4"/>
  <c r="L2254" i="4"/>
  <c r="M2261" i="4"/>
  <c r="L2261" i="4"/>
  <c r="M2270" i="4"/>
  <c r="L2270" i="4"/>
  <c r="M2277" i="4"/>
  <c r="L2277" i="4"/>
  <c r="M2286" i="4"/>
  <c r="L2286" i="4"/>
  <c r="M2293" i="4"/>
  <c r="L2293" i="4"/>
  <c r="M2302" i="4"/>
  <c r="L2302" i="4"/>
  <c r="M2309" i="4"/>
  <c r="L2309" i="4"/>
  <c r="M2318" i="4"/>
  <c r="L2318" i="4"/>
  <c r="M2325" i="4"/>
  <c r="L2325" i="4"/>
  <c r="M2333" i="4"/>
  <c r="L2333" i="4"/>
  <c r="M2342" i="4"/>
  <c r="L2342" i="4"/>
  <c r="M2349" i="4"/>
  <c r="L2349" i="4"/>
  <c r="O2325" i="4"/>
  <c r="O2324" i="4"/>
  <c r="O2323" i="4"/>
  <c r="O2322" i="4"/>
  <c r="O2321" i="4"/>
  <c r="O3192" i="4"/>
  <c r="P3192" i="4" s="1"/>
  <c r="O3191" i="4"/>
  <c r="P3191" i="4" s="1"/>
  <c r="O2821" i="4"/>
  <c r="O2820" i="4"/>
  <c r="O2819" i="4"/>
  <c r="O2777" i="4"/>
  <c r="O2320" i="4"/>
  <c r="O2281" i="4"/>
  <c r="O2280" i="4"/>
  <c r="O2279" i="4"/>
  <c r="O2278" i="4"/>
  <c r="P3335" i="4"/>
  <c r="C3335" i="4"/>
  <c r="B3335" i="4"/>
  <c r="P3334" i="4"/>
  <c r="C3334" i="4"/>
  <c r="B3334" i="4"/>
  <c r="P3333" i="4"/>
  <c r="C3333" i="4"/>
  <c r="B3333" i="4"/>
  <c r="P3332" i="4"/>
  <c r="C3332" i="4"/>
  <c r="B3332" i="4"/>
  <c r="P3331" i="4"/>
  <c r="C3331" i="4"/>
  <c r="B3331" i="4"/>
  <c r="P3330" i="4"/>
  <c r="C3330" i="4"/>
  <c r="B3330" i="4"/>
  <c r="P3329" i="4"/>
  <c r="C3329" i="4"/>
  <c r="B3329" i="4"/>
  <c r="P3328" i="4"/>
  <c r="C3328" i="4"/>
  <c r="B3328" i="4"/>
  <c r="P3327" i="4"/>
  <c r="C3327" i="4"/>
  <c r="B3327" i="4"/>
  <c r="P3326" i="4"/>
  <c r="C3326" i="4"/>
  <c r="B3326" i="4"/>
  <c r="P3325" i="4"/>
  <c r="C3325" i="4"/>
  <c r="B3325" i="4"/>
  <c r="P3324" i="4"/>
  <c r="C3324" i="4"/>
  <c r="B3324" i="4"/>
  <c r="P3323" i="4"/>
  <c r="C3323" i="4"/>
  <c r="B3323" i="4"/>
  <c r="P3322" i="4"/>
  <c r="C3322" i="4"/>
  <c r="B3322" i="4"/>
  <c r="P3321" i="4"/>
  <c r="C3321" i="4"/>
  <c r="B3321" i="4"/>
  <c r="P3320" i="4"/>
  <c r="C3320" i="4"/>
  <c r="B3320" i="4"/>
  <c r="P3319" i="4"/>
  <c r="C3319" i="4"/>
  <c r="B3319" i="4"/>
  <c r="P3318" i="4"/>
  <c r="C3318" i="4"/>
  <c r="B3318" i="4"/>
  <c r="P3317" i="4"/>
  <c r="C3317" i="4"/>
  <c r="B3317" i="4"/>
  <c r="P3316" i="4"/>
  <c r="C3316" i="4"/>
  <c r="B3316" i="4"/>
  <c r="P3315" i="4"/>
  <c r="C3315" i="4"/>
  <c r="B3315" i="4"/>
  <c r="P3314" i="4"/>
  <c r="C3314" i="4"/>
  <c r="B3314" i="4"/>
  <c r="P3313" i="4"/>
  <c r="C3313" i="4"/>
  <c r="B3313" i="4"/>
  <c r="P3312" i="4"/>
  <c r="C3312" i="4"/>
  <c r="B3312" i="4"/>
  <c r="P3311" i="4"/>
  <c r="C3311" i="4"/>
  <c r="B3311" i="4"/>
  <c r="P3310" i="4"/>
  <c r="C3310" i="4"/>
  <c r="B3310" i="4"/>
  <c r="P3309" i="4"/>
  <c r="C3309" i="4"/>
  <c r="B3309" i="4"/>
  <c r="P3308" i="4"/>
  <c r="C3308" i="4"/>
  <c r="B3308" i="4"/>
  <c r="P3307" i="4"/>
  <c r="C3307" i="4"/>
  <c r="B3307" i="4"/>
  <c r="P3306" i="4"/>
  <c r="C3306" i="4"/>
  <c r="B3306" i="4"/>
  <c r="P3305" i="4"/>
  <c r="C3305" i="4"/>
  <c r="B3305" i="4"/>
  <c r="P3304" i="4"/>
  <c r="C3304" i="4"/>
  <c r="B3304" i="4"/>
  <c r="P3303" i="4"/>
  <c r="C3303" i="4"/>
  <c r="B3303" i="4"/>
  <c r="P3302" i="4"/>
  <c r="C3302" i="4"/>
  <c r="B3302" i="4"/>
  <c r="P3301" i="4"/>
  <c r="C3301" i="4"/>
  <c r="B3301" i="4"/>
  <c r="P3300" i="4"/>
  <c r="C3300" i="4"/>
  <c r="B3300" i="4"/>
  <c r="P3299" i="4"/>
  <c r="C3299" i="4"/>
  <c r="B3299" i="4"/>
  <c r="P3298" i="4"/>
  <c r="C3298" i="4"/>
  <c r="B3298" i="4"/>
  <c r="P3297" i="4"/>
  <c r="C3297" i="4"/>
  <c r="B3297" i="4"/>
  <c r="P3296" i="4"/>
  <c r="C3296" i="4"/>
  <c r="B3296" i="4"/>
  <c r="P3295" i="4"/>
  <c r="C3295" i="4"/>
  <c r="B3295" i="4"/>
  <c r="P3294" i="4"/>
  <c r="C3294" i="4"/>
  <c r="B3294" i="4"/>
  <c r="P3293" i="4"/>
  <c r="C3293" i="4"/>
  <c r="B3293" i="4"/>
  <c r="P3292" i="4"/>
  <c r="C3292" i="4"/>
  <c r="B3292" i="4"/>
  <c r="P3291" i="4"/>
  <c r="C3291" i="4"/>
  <c r="B3291" i="4"/>
  <c r="P3290" i="4"/>
  <c r="C3290" i="4"/>
  <c r="B3290" i="4"/>
  <c r="P3289" i="4"/>
  <c r="C3289" i="4"/>
  <c r="B3289" i="4"/>
  <c r="P3288" i="4"/>
  <c r="C3288" i="4"/>
  <c r="B3288" i="4"/>
  <c r="P3287" i="4"/>
  <c r="C3287" i="4"/>
  <c r="B3287" i="4"/>
  <c r="P3286" i="4"/>
  <c r="C3286" i="4"/>
  <c r="B3286" i="4"/>
  <c r="P3285" i="4"/>
  <c r="C3285" i="4"/>
  <c r="B3285" i="4"/>
  <c r="P3284" i="4"/>
  <c r="C3284" i="4"/>
  <c r="B3284" i="4"/>
  <c r="P3283" i="4"/>
  <c r="C3283" i="4"/>
  <c r="B3283" i="4"/>
  <c r="P3282" i="4"/>
  <c r="C3282" i="4"/>
  <c r="B3282" i="4"/>
  <c r="P3281" i="4"/>
  <c r="C3281" i="4"/>
  <c r="B3281" i="4"/>
  <c r="P3280" i="4"/>
  <c r="C3280" i="4"/>
  <c r="B3280" i="4"/>
  <c r="P3279" i="4"/>
  <c r="C3279" i="4"/>
  <c r="B3279" i="4"/>
  <c r="P3278" i="4"/>
  <c r="C3278" i="4"/>
  <c r="B3278" i="4"/>
  <c r="P3277" i="4"/>
  <c r="C3277" i="4"/>
  <c r="B3277" i="4"/>
  <c r="P3276" i="4"/>
  <c r="C3276" i="4"/>
  <c r="B3276" i="4"/>
  <c r="P3275" i="4"/>
  <c r="C3275" i="4"/>
  <c r="B3275" i="4"/>
  <c r="P3274" i="4"/>
  <c r="C3274" i="4"/>
  <c r="B3274" i="4"/>
  <c r="P3273" i="4"/>
  <c r="C3273" i="4"/>
  <c r="B3273" i="4"/>
  <c r="P3272" i="4"/>
  <c r="C3272" i="4"/>
  <c r="B3272" i="4"/>
  <c r="P3271" i="4"/>
  <c r="C3271" i="4"/>
  <c r="B3271" i="4"/>
  <c r="P3270" i="4"/>
  <c r="C3270" i="4"/>
  <c r="B3270" i="4"/>
  <c r="P3269" i="4"/>
  <c r="C3269" i="4"/>
  <c r="B3269" i="4"/>
  <c r="P3268" i="4"/>
  <c r="C3268" i="4"/>
  <c r="B3268" i="4"/>
  <c r="P3267" i="4"/>
  <c r="C3267" i="4"/>
  <c r="B3267" i="4"/>
  <c r="P3266" i="4"/>
  <c r="C3266" i="4"/>
  <c r="B3266" i="4"/>
  <c r="P3265" i="4"/>
  <c r="C3265" i="4"/>
  <c r="B3265" i="4"/>
  <c r="P3264" i="4"/>
  <c r="C3264" i="4"/>
  <c r="B3264" i="4"/>
  <c r="P3263" i="4"/>
  <c r="C3263" i="4"/>
  <c r="B3263" i="4"/>
  <c r="P3262" i="4"/>
  <c r="C3262" i="4"/>
  <c r="B3262" i="4"/>
  <c r="P3261" i="4"/>
  <c r="C3261" i="4"/>
  <c r="B3261" i="4"/>
  <c r="P3260" i="4"/>
  <c r="C3260" i="4"/>
  <c r="B3260" i="4"/>
  <c r="P3259" i="4"/>
  <c r="C3259" i="4"/>
  <c r="B3259" i="4"/>
  <c r="P3258" i="4"/>
  <c r="C3258" i="4"/>
  <c r="B3258" i="4"/>
  <c r="P3257" i="4"/>
  <c r="C3257" i="4"/>
  <c r="B3257" i="4"/>
  <c r="P3256" i="4"/>
  <c r="C3256" i="4"/>
  <c r="B3256" i="4"/>
  <c r="O2668" i="4"/>
  <c r="O2709" i="4"/>
  <c r="O2759" i="4"/>
  <c r="O2739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3197" i="4"/>
  <c r="P3197" i="4" s="1"/>
  <c r="O3196" i="4"/>
  <c r="P3196" i="4" s="1"/>
  <c r="O3195" i="4"/>
  <c r="P3195" i="4" s="1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54" i="4"/>
  <c r="O2253" i="4"/>
  <c r="O2251" i="4"/>
  <c r="O2250" i="4"/>
  <c r="O2249" i="4"/>
  <c r="O2247" i="4"/>
  <c r="O2248" i="4"/>
  <c r="O2348" i="4"/>
  <c r="O2351" i="4"/>
  <c r="O2350" i="4"/>
  <c r="O2349" i="4"/>
  <c r="O3254" i="4"/>
  <c r="O3237" i="4"/>
  <c r="P3237" i="4" s="1"/>
  <c r="O3207" i="4"/>
  <c r="P3207" i="4" s="1"/>
  <c r="O3206" i="4"/>
  <c r="P3206" i="4" s="1"/>
  <c r="O3205" i="4"/>
  <c r="P3205" i="4" s="1"/>
  <c r="O3204" i="4"/>
  <c r="P3204" i="4" s="1"/>
  <c r="C3255" i="4"/>
  <c r="B3255" i="4"/>
  <c r="C3254" i="4"/>
  <c r="B3254" i="4"/>
  <c r="C3253" i="4"/>
  <c r="B3253" i="4"/>
  <c r="C3252" i="4"/>
  <c r="B3252" i="4"/>
  <c r="C3251" i="4"/>
  <c r="B3251" i="4"/>
  <c r="C3250" i="4"/>
  <c r="B3250" i="4"/>
  <c r="C3249" i="4"/>
  <c r="B3249" i="4"/>
  <c r="C3248" i="4"/>
  <c r="B3248" i="4"/>
  <c r="C3247" i="4"/>
  <c r="B3247" i="4"/>
  <c r="C3246" i="4"/>
  <c r="B3246" i="4"/>
  <c r="C3245" i="4"/>
  <c r="B3245" i="4"/>
  <c r="C3244" i="4"/>
  <c r="B3244" i="4"/>
  <c r="C3243" i="4"/>
  <c r="B3243" i="4"/>
  <c r="C3242" i="4"/>
  <c r="B3242" i="4"/>
  <c r="C3241" i="4"/>
  <c r="B3241" i="4"/>
  <c r="C3240" i="4"/>
  <c r="B3240" i="4"/>
  <c r="C3239" i="4"/>
  <c r="B3239" i="4"/>
  <c r="C3238" i="4"/>
  <c r="B3238" i="4"/>
  <c r="C3237" i="4"/>
  <c r="B3237" i="4"/>
  <c r="C3236" i="4"/>
  <c r="B3236" i="4"/>
  <c r="C3235" i="4"/>
  <c r="B3235" i="4"/>
  <c r="C3234" i="4"/>
  <c r="B3234" i="4"/>
  <c r="C3233" i="4"/>
  <c r="B3233" i="4"/>
  <c r="C3232" i="4"/>
  <c r="B3232" i="4"/>
  <c r="C3231" i="4"/>
  <c r="B3231" i="4"/>
  <c r="C3230" i="4"/>
  <c r="B3230" i="4"/>
  <c r="C3229" i="4"/>
  <c r="B3229" i="4"/>
  <c r="C3228" i="4"/>
  <c r="B3228" i="4"/>
  <c r="C3227" i="4"/>
  <c r="B3227" i="4"/>
  <c r="C3226" i="4"/>
  <c r="B3226" i="4"/>
  <c r="C3225" i="4"/>
  <c r="B3225" i="4"/>
  <c r="C3224" i="4"/>
  <c r="B3224" i="4"/>
  <c r="C3223" i="4"/>
  <c r="B3223" i="4"/>
  <c r="C3222" i="4"/>
  <c r="B3222" i="4"/>
  <c r="C3221" i="4"/>
  <c r="B3221" i="4"/>
  <c r="C3220" i="4"/>
  <c r="B3220" i="4"/>
  <c r="C3219" i="4"/>
  <c r="B3219" i="4"/>
  <c r="C3218" i="4"/>
  <c r="B3218" i="4"/>
  <c r="C3217" i="4"/>
  <c r="B3217" i="4"/>
  <c r="C3216" i="4"/>
  <c r="B3216" i="4"/>
  <c r="C3215" i="4"/>
  <c r="B3215" i="4"/>
  <c r="C3214" i="4"/>
  <c r="B3214" i="4"/>
  <c r="C3213" i="4"/>
  <c r="B3213" i="4"/>
  <c r="C3212" i="4"/>
  <c r="B3212" i="4"/>
  <c r="C3211" i="4"/>
  <c r="B3211" i="4"/>
  <c r="C3210" i="4"/>
  <c r="B3210" i="4"/>
  <c r="C3209" i="4"/>
  <c r="B3209" i="4"/>
  <c r="C3208" i="4"/>
  <c r="B3208" i="4"/>
  <c r="C3207" i="4"/>
  <c r="B3207" i="4"/>
  <c r="C3206" i="4"/>
  <c r="B3206" i="4"/>
  <c r="C3205" i="4"/>
  <c r="B3205" i="4"/>
  <c r="C3204" i="4"/>
  <c r="B3204" i="4"/>
  <c r="C3203" i="4"/>
  <c r="B3203" i="4"/>
  <c r="C3202" i="4"/>
  <c r="B3202" i="4"/>
  <c r="C3201" i="4"/>
  <c r="B3201" i="4"/>
  <c r="C3200" i="4"/>
  <c r="B3200" i="4"/>
  <c r="C3199" i="4"/>
  <c r="B3199" i="4"/>
  <c r="C3198" i="4"/>
  <c r="B3198" i="4"/>
  <c r="C3197" i="4"/>
  <c r="B3197" i="4"/>
  <c r="C3196" i="4"/>
  <c r="B3196" i="4"/>
  <c r="C3195" i="4"/>
  <c r="B3195" i="4"/>
  <c r="C3194" i="4"/>
  <c r="B3194" i="4"/>
  <c r="C3193" i="4"/>
  <c r="B3193" i="4"/>
  <c r="C3192" i="4"/>
  <c r="B3192" i="4"/>
  <c r="C3191" i="4"/>
  <c r="B3191" i="4"/>
  <c r="C3190" i="4"/>
  <c r="B3190" i="4"/>
  <c r="C3189" i="4"/>
  <c r="B3189" i="4"/>
  <c r="C3188" i="4"/>
  <c r="B3188" i="4"/>
  <c r="C3187" i="4"/>
  <c r="B3187" i="4"/>
  <c r="C3186" i="4"/>
  <c r="B3186" i="4"/>
  <c r="O3194" i="4"/>
  <c r="P3194" i="4" s="1"/>
  <c r="O3193" i="4"/>
  <c r="P3193" i="4" s="1"/>
  <c r="O2417" i="4"/>
  <c r="O2416" i="4"/>
  <c r="O2415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3" i="4"/>
  <c r="P3202" i="4"/>
  <c r="P3201" i="4"/>
  <c r="P3200" i="4"/>
  <c r="P3199" i="4"/>
  <c r="P3198" i="4"/>
  <c r="P3190" i="4"/>
  <c r="P3189" i="4"/>
  <c r="P3188" i="4"/>
  <c r="P3187" i="4"/>
  <c r="Q3186" i="4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P3186" i="4"/>
  <c r="Q3290" i="4" l="1"/>
  <c r="Q3312" i="4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O2218" i="4"/>
  <c r="Q3291" i="4" l="1"/>
  <c r="Q3313" i="4"/>
  <c r="O2707" i="4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O2181" i="4"/>
  <c r="P2181" i="4" s="1"/>
  <c r="O2619" i="4"/>
  <c r="P2619" i="4" s="1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 s="1"/>
  <c r="O2603" i="4"/>
  <c r="P2603" i="4" s="1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P2850" i="4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595" i="4"/>
  <c r="P2594" i="4"/>
  <c r="P2593" i="4"/>
  <c r="P2592" i="4"/>
  <c r="Q3314" i="4" l="1"/>
  <c r="Q3292" i="4"/>
  <c r="B3179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P3076" i="4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Q3315" i="4" l="1"/>
  <c r="Q3293" i="4"/>
  <c r="Q3294" i="4" l="1"/>
  <c r="Q3316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Q3295" i="4" l="1"/>
  <c r="Q331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Q3318" i="4" l="1"/>
  <c r="Q3296" i="4"/>
  <c r="O2043" i="4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Q3319" i="4" l="1"/>
  <c r="Q3297" i="4"/>
  <c r="O2898" i="4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Q3298" i="4" l="1"/>
  <c r="Q3320" i="4"/>
  <c r="O2904" i="4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Q3299" i="4" l="1"/>
  <c r="Q3321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Q3322" i="4" l="1"/>
  <c r="Q3300" i="4"/>
  <c r="O2814" i="4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Q3323" i="4" l="1"/>
  <c r="Q3301" i="4"/>
  <c r="O2600" i="4"/>
  <c r="P2600" i="4" s="1"/>
  <c r="O2599" i="4"/>
  <c r="P2599" i="4" s="1"/>
  <c r="O2598" i="4"/>
  <c r="P2598" i="4" s="1"/>
  <c r="O2597" i="4"/>
  <c r="P2597" i="4" s="1"/>
  <c r="O2596" i="4"/>
  <c r="P2596" i="4" s="1"/>
  <c r="Q3302" i="4" l="1"/>
  <c r="Q3324" i="4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Q3303" i="4" l="1"/>
  <c r="Q3325" i="4"/>
  <c r="O2752" i="4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3326" i="4" l="1"/>
  <c r="Q3304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3327" i="4" l="1"/>
  <c r="Q3305" i="4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Q3306" i="4" l="1"/>
  <c r="Q3328" i="4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Q3307" i="4" l="1"/>
  <c r="Q3329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Q3330" i="4" l="1"/>
  <c r="Q3308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Q3331" i="4" l="1"/>
  <c r="Q3309" i="4"/>
  <c r="P2460" i="4"/>
  <c r="O2459" i="4"/>
  <c r="P2459" i="4" s="1"/>
  <c r="B2459" i="4"/>
  <c r="C2459" i="4"/>
  <c r="Q3310" i="4" l="1"/>
  <c r="Q3332" i="4"/>
  <c r="O2428" i="4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Q3311" i="4" l="1"/>
  <c r="Q3334" i="4" s="1"/>
  <c r="Q3333" i="4"/>
  <c r="O2418" i="4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4130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4130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4134" i="4"/>
  <c r="O4137" i="4" s="1"/>
  <c r="P2238" i="4"/>
  <c r="P4130" i="4" l="1"/>
  <c r="Q4130" i="4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<sst xmlns="http://schemas.openxmlformats.org/spreadsheetml/2006/main" count="21800" uniqueCount="3898">
  <si>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</si>
  <si>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</si>
  <si>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</si>
  <si>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</si>
  <si>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</si>
  <si>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</si>
  <si>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</si>
  <si>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</si>
  <si>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</si>
  <si>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</si>
  <si>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</si>
  <si>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</si>
  <si>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</si>
  <si>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</si>
  <si>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</si>
  <si>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</si>
  <si>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</si>
  <si>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</si>
  <si>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</si>
  <si>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</si>
  <si>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</si>
  <si>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</si>
  <si>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</si>
  <si>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</si>
  <si>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</si>
  <si>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</si>
  <si>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</si>
  <si>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</si>
  <si>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</si>
  <si>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</si>
  <si>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</si>
  <si>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</si>
  <si>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</si>
  <si>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</si>
  <si>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</si>
  <si>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</si>
  <si>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</si>
  <si>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</si>
  <si>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</si>
  <si>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</si>
  <si>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</si>
  <si>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</si>
  <si>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</si>
  <si>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</si>
  <si>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</si>
  <si>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</si>
  <si>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</si>
  <si>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</si>
  <si>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</si>
  <si>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</si>
  <si>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</si>
  <si>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</si>
  <si>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</si>
  <si>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</si>
  <si>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</si>
  <si>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</si>
  <si>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</si>
  <si>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</si>
  <si>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</si>
  <si>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</si>
  <si>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</si>
  <si>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</si>
  <si>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</si>
  <si>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</si>
  <si>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</si>
  <si>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</si>
  <si>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</si>
  <si>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</si>
  <si>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</si>
  <si>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</si>
  <si>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</si>
  <si>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</si>
  <si>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</si>
  <si>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</si>
  <si>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</si>
  <si>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</si>
  <si>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</si>
  <si>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</si>
  <si>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</si>
  <si>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</si>
  <si>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</si>
  <si>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</si>
  <si>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</si>
  <si>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</si>
  <si>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</si>
  <si>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</si>
  <si>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</si>
  <si>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</si>
  <si>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</si>
  <si>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</si>
  <si>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</si>
  <si>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</si>
  <si>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</si>
  <si>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</si>
  <si>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</si>
  <si>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</si>
  <si>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</si>
  <si>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</si>
  <si>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</si>
  <si>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</si>
  <si>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</si>
  <si>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</si>
  <si>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</si>
  <si>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</si>
  <si>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</si>
  <si>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</si>
  <si>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</si>
  <si>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</si>
  <si>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</si>
  <si>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</si>
  <si>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</si>
  <si>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</si>
  <si>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</si>
  <si>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</si>
  <si>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</si>
  <si>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</si>
  <si>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</si>
  <si>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</si>
  <si>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</si>
  <si>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</si>
  <si>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</si>
  <si>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</si>
  <si>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</si>
  <si>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</si>
  <si>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</si>
  <si>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</si>
  <si>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</si>
  <si>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</si>
  <si>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</si>
  <si>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</si>
  <si>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</si>
  <si>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</si>
  <si>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</si>
  <si>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</si>
  <si>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</si>
  <si>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</si>
  <si>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</si>
  <si>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</si>
  <si>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</si>
  <si>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</si>
  <si>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</si>
  <si>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</si>
  <si>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</si>
  <si>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</si>
  <si>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</si>
  <si>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</si>
  <si>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</si>
  <si>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</si>
  <si>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</si>
  <si>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</si>
  <si>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</si>
  <si>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</si>
  <si>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</si>
  <si>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</si>
  <si>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</si>
  <si>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</si>
  <si>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</si>
  <si>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</si>
  <si>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</si>
  <si>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</si>
  <si>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</si>
  <si>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</si>
  <si>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</si>
  <si>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</si>
  <si>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</si>
  <si>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</si>
  <si>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</si>
  <si>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</si>
  <si>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</si>
  <si>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</si>
  <si>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</si>
  <si>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</si>
  <si>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</si>
  <si>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</si>
  <si>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</si>
  <si>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</si>
  <si>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</si>
  <si>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</si>
  <si>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</si>
  <si>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</si>
  <si>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</si>
  <si>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</si>
  <si>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</si>
  <si>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</si>
  <si>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</si>
  <si>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</si>
  <si>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</si>
  <si>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</si>
  <si>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</si>
  <si>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</si>
  <si>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</si>
  <si>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</si>
  <si>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</si>
  <si>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</si>
  <si>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</si>
  <si>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</si>
  <si>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</si>
  <si>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</si>
  <si>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</si>
  <si>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</si>
  <si>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</si>
  <si>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</si>
  <si>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</si>
  <si>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</si>
  <si>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</si>
  <si>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</si>
  <si>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</si>
  <si>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</si>
  <si>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</si>
  <si>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</si>
  <si>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</si>
  <si>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</si>
  <si>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</si>
  <si>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</si>
  <si>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</si>
  <si>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</si>
  <si>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</si>
  <si>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</si>
  <si>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</si>
  <si>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</si>
  <si>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</si>
  <si>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</si>
  <si>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</si>
  <si>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</si>
  <si>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</si>
  <si>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</si>
  <si>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</si>
  <si>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</si>
  <si>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</si>
  <si>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</si>
  <si>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</si>
  <si>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</si>
  <si>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</si>
  <si>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</si>
  <si>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</si>
  <si>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</si>
  <si>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</si>
  <si>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</si>
  <si>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</si>
  <si>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</si>
  <si>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</si>
  <si>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</si>
  <si>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</si>
  <si>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</si>
  <si>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</si>
  <si>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</si>
  <si>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</si>
  <si>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</si>
  <si>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</si>
  <si>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</si>
  <si>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</si>
  <si>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</si>
  <si>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</si>
  <si>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</si>
  <si>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</si>
  <si>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</si>
  <si>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</si>
  <si>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</si>
  <si>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</si>
  <si>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</si>
  <si>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</si>
  <si>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</si>
  <si>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</si>
  <si>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</si>
  <si>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</si>
  <si>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</si>
  <si>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</si>
  <si>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</si>
  <si>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</si>
  <si>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</si>
  <si>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</si>
  <si>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</si>
  <si>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</si>
  <si>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</si>
  <si>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</si>
  <si>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</si>
  <si>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</si>
  <si>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</si>
  <si>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</si>
  <si>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</si>
  <si>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</si>
  <si>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</si>
  <si>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</si>
  <si>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</si>
  <si>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</si>
  <si>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</si>
  <si>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</si>
  <si>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</si>
  <si>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</si>
  <si>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</si>
  <si>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</si>
  <si>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</si>
  <si>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</si>
  <si>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</si>
  <si>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</si>
  <si>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</si>
  <si>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</si>
  <si>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</si>
  <si>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</si>
  <si>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</si>
  <si>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</si>
  <si>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</si>
  <si>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</si>
  <si>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</si>
  <si>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</si>
  <si>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</si>
  <si>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</si>
  <si>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</si>
  <si>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</si>
  <si>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</si>
  <si>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</si>
  <si>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</si>
  <si>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</si>
  <si>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</si>
  <si>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</si>
  <si>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</si>
  <si>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</si>
  <si>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</si>
  <si>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</si>
  <si>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</si>
  <si>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</si>
  <si>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</si>
  <si>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</si>
  <si>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</si>
  <si>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</si>
  <si>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</si>
  <si>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</si>
  <si>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</si>
  <si>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</si>
  <si>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</si>
  <si>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</si>
  <si>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</si>
  <si>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</si>
  <si>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</si>
  <si>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</si>
  <si>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</si>
  <si>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</si>
  <si>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</si>
  <si>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</si>
  <si>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</si>
  <si>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</si>
  <si>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</si>
  <si>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</si>
  <si>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</si>
  <si>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</si>
  <si>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</si>
  <si>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</si>
  <si>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</si>
  <si>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</si>
  <si>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</si>
  <si>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</si>
  <si>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</si>
  <si>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</si>
  <si>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</si>
  <si>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</si>
  <si>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</si>
  <si>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</si>
  <si>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</si>
  <si>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</si>
  <si>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</si>
  <si>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</si>
  <si>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</si>
  <si>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</si>
  <si>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</si>
  <si>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</si>
  <si>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</si>
  <si>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</si>
  <si>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</si>
  <si>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</si>
  <si>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</si>
  <si>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</si>
  <si>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</si>
  <si>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</si>
  <si>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</si>
  <si>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</si>
  <si>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</si>
  <si>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</si>
  <si>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</si>
  <si>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</si>
  <si>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</si>
  <si>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</si>
  <si>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</si>
  <si>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</si>
  <si>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</si>
  <si>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</si>
  <si>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</si>
  <si>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</si>
  <si>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</si>
  <si>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</si>
  <si>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</si>
  <si>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</si>
  <si>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</si>
  <si>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</si>
  <si>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</si>
  <si>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</si>
  <si>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</si>
  <si>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</si>
  <si>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</si>
  <si>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</si>
  <si>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</si>
  <si>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</si>
  <si>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</si>
  <si>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</si>
  <si>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</si>
  <si>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</si>
  <si>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</si>
  <si>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</si>
  <si>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</si>
  <si>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</si>
  <si>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</si>
  <si>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</si>
  <si>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</si>
  <si>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</si>
  <si>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</si>
  <si>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</si>
  <si>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</si>
  <si>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</si>
  <si>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</si>
  <si>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</si>
  <si>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</si>
  <si>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</si>
  <si>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</si>
  <si>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</si>
  <si>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</si>
  <si>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</si>
  <si>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</si>
  <si>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</si>
  <si>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</si>
  <si>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</si>
  <si>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</si>
  <si>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</si>
  <si>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</si>
  <si>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</si>
  <si>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</si>
  <si>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</si>
  <si>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</si>
  <si>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</si>
  <si>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</si>
  <si>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</si>
  <si>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</si>
  <si>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</si>
  <si>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</si>
  <si>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</si>
  <si>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</si>
  <si>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</si>
  <si>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</si>
  <si>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</si>
  <si>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</si>
  <si>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</si>
  <si>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</si>
  <si>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</si>
  <si>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</si>
  <si>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</si>
  <si>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</si>
  <si>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</si>
  <si>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</si>
  <si>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</si>
  <si>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</si>
  <si>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</si>
  <si>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</si>
  <si>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</si>
  <si>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</si>
  <si>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</si>
  <si>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</si>
  <si>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</si>
  <si>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</si>
  <si>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</si>
  <si>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</si>
  <si>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</si>
  <si>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</si>
  <si>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</si>
  <si>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</si>
  <si>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</si>
  <si>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</si>
  <si>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</si>
  <si>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</si>
  <si>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</si>
  <si>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</si>
  <si>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</si>
  <si>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</si>
  <si>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</si>
  <si>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</si>
  <si>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</si>
  <si>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</si>
  <si>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</si>
  <si>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</si>
  <si>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</si>
  <si>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</si>
  <si>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</si>
  <si>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</si>
  <si>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</si>
  <si>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</si>
  <si>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</si>
  <si>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</si>
  <si>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</si>
  <si>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</si>
  <si>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</si>
  <si>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</si>
  <si>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</si>
  <si>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</si>
  <si>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</si>
  <si>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</si>
  <si>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</si>
  <si>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</si>
  <si>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</si>
  <si>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</si>
  <si>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</si>
  <si>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</si>
  <si>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</si>
  <si>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</si>
  <si>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</si>
  <si>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</si>
  <si>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</si>
  <si>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</si>
  <si>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</si>
  <si>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</si>
  <si>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</si>
  <si>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</si>
  <si>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</si>
  <si>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</si>
  <si>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</si>
  <si>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</si>
  <si>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</si>
  <si>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</si>
  <si>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</si>
  <si>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</si>
  <si>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</si>
  <si>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</si>
  <si>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</si>
  <si>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</si>
  <si>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</si>
  <si>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</si>
  <si>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</si>
  <si>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</si>
  <si>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</si>
  <si>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</si>
  <si>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</si>
  <si>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</si>
  <si>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</si>
  <si>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</si>
  <si>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</si>
  <si>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</si>
  <si>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</si>
  <si>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</si>
  <si>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</si>
  <si>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</si>
  <si>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</si>
  <si>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</si>
  <si>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</si>
  <si>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</si>
  <si>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</si>
  <si>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</si>
  <si>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</si>
  <si>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</si>
  <si>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</si>
  <si>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</si>
  <si>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</si>
  <si>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</si>
  <si>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</si>
  <si>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</si>
  <si>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</si>
  <si>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</si>
  <si>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</si>
  <si>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</si>
  <si>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</si>
  <si>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</si>
  <si>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</si>
  <si>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</si>
  <si>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</si>
  <si>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</si>
  <si>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</si>
  <si>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</si>
  <si>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</si>
  <si>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</si>
  <si>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</si>
  <si>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</si>
  <si>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</si>
  <si>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</si>
  <si>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</si>
  <si>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</si>
  <si>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</si>
  <si>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</si>
  <si>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</si>
  <si>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</si>
  <si>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</si>
  <si>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</si>
  <si>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</si>
  <si>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</si>
  <si>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</si>
  <si>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</si>
  <si>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</si>
  <si>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</si>
  <si>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</si>
  <si>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</si>
  <si>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</si>
  <si>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</si>
  <si>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</si>
  <si>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</si>
  <si>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</si>
  <si>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</si>
  <si>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</si>
  <si>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</si>
  <si>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</si>
  <si>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</si>
  <si>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</si>
  <si>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</si>
  <si>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</si>
  <si>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</si>
  <si>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</si>
  <si>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</si>
  <si>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</si>
  <si>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</si>
  <si>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</si>
  <si>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</si>
  <si>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</si>
  <si>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</si>
  <si>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</si>
  <si>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</si>
  <si>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</si>
  <si>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</si>
  <si>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</si>
  <si>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</si>
  <si>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</si>
  <si>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</si>
  <si>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</si>
  <si>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</si>
  <si>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</si>
  <si>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</si>
  <si>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</si>
  <si>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</si>
  <si>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</si>
  <si>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</si>
  <si>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</si>
  <si>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</si>
  <si>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</si>
  <si>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</si>
  <si>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</si>
  <si>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</si>
  <si>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</si>
  <si>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</si>
  <si>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</si>
  <si>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</si>
  <si>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</si>
  <si>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</si>
  <si>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</si>
  <si>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</si>
  <si>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</si>
  <si>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</si>
  <si>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</si>
  <si>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</si>
  <si>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</si>
  <si>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</si>
  <si>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</si>
  <si>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</si>
  <si>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</si>
  <si>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</si>
  <si>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</si>
  <si>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</si>
  <si>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</si>
  <si>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</si>
  <si>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</si>
  <si>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</si>
  <si>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</si>
  <si>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</si>
  <si>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</si>
  <si>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</si>
  <si>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</si>
  <si>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</si>
  <si>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</si>
  <si>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</si>
  <si>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</si>
  <si>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</si>
  <si>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</si>
  <si>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</si>
  <si>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</si>
  <si>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</si>
  <si>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</si>
  <si>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</si>
  <si>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</si>
  <si>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</si>
  <si>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</si>
  <si>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</si>
  <si>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</si>
  <si>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</si>
  <si>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</si>
  <si>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</si>
  <si>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</si>
  <si>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</si>
  <si>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</si>
  <si>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</si>
  <si>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</si>
  <si>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</si>
  <si>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</si>
  <si>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</si>
  <si>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</si>
  <si>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</si>
  <si>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</si>
  <si>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</si>
  <si>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</si>
  <si>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</si>
  <si>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</si>
  <si>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</si>
  <si>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</si>
  <si>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</si>
  <si>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</si>
  <si>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</si>
  <si>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</si>
  <si>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</si>
  <si>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</si>
  <si>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</si>
  <si>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</si>
  <si>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</si>
  <si>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</si>
  <si>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</si>
  <si>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</si>
  <si>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</si>
  <si>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</si>
  <si>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</si>
  <si>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</si>
  <si>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</si>
  <si>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</si>
  <si>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</si>
  <si>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</si>
  <si>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</si>
  <si>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</si>
  <si>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</si>
  <si>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</si>
  <si>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</si>
  <si>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</si>
  <si>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</si>
  <si>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</si>
  <si>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</si>
  <si>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</si>
  <si>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</si>
  <si>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</si>
  <si>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</si>
  <si>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</si>
  <si>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</si>
  <si>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</si>
  <si>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</si>
  <si>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</si>
  <si>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</si>
  <si>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</si>
  <si>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</si>
  <si>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</si>
  <si>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</si>
  <si>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</si>
  <si>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</si>
  <si>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</si>
  <si>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</si>
  <si>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</si>
  <si>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</si>
  <si>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</si>
  <si>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</si>
  <si>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</si>
  <si>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</si>
  <si>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</si>
  <si>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</si>
  <si>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</si>
  <si>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</si>
  <si>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</si>
  <si>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</si>
  <si>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</si>
  <si>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</si>
  <si>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</si>
  <si>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</si>
  <si>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</si>
  <si>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</si>
  <si>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</si>
  <si>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</si>
  <si>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</si>
  <si>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</si>
  <si>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</si>
  <si>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</si>
  <si>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</si>
  <si>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</si>
  <si>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</si>
  <si>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</si>
  <si>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</si>
  <si>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</si>
  <si>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</si>
  <si>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</si>
  <si>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</si>
  <si>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</si>
  <si>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</si>
  <si>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</si>
  <si>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</si>
  <si>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</si>
  <si>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</si>
  <si>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</si>
  <si>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</si>
  <si>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</si>
  <si>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</si>
  <si>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</si>
  <si>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</si>
  <si>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</si>
  <si>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</si>
  <si>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</si>
  <si>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</si>
  <si>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</si>
  <si>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</si>
  <si>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</si>
  <si>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</si>
  <si>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</si>
  <si>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</si>
  <si>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</si>
  <si>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</si>
  <si>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</si>
  <si>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</si>
  <si>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</si>
  <si>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</si>
  <si>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</si>
  <si>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</si>
  <si>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</si>
  <si>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</si>
  <si>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</si>
  <si>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</si>
  <si>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</si>
  <si>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</si>
  <si>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</si>
  <si>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</si>
  <si>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</si>
  <si>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</si>
  <si>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</si>
  <si>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</si>
  <si>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</si>
  <si>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</si>
  <si>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</si>
  <si>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</si>
  <si>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</si>
  <si>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</si>
  <si>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</si>
  <si>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</si>
  <si>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</si>
  <si>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</si>
  <si>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</si>
  <si>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</si>
  <si>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</si>
  <si>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</si>
  <si>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</si>
  <si>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</si>
  <si>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</si>
  <si>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</si>
  <si>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</si>
  <si>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</si>
  <si>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</si>
  <si>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</si>
  <si>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</si>
  <si>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</si>
  <si>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</si>
  <si>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</si>
  <si>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</si>
  <si>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</si>
  <si>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</si>
  <si>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</si>
  <si>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</si>
  <si>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</si>
  <si>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</si>
  <si>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</si>
  <si>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</si>
  <si>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</si>
  <si>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</si>
  <si>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</si>
  <si>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</si>
  <si>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</si>
  <si>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</si>
  <si>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</si>
  <si>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</si>
  <si>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</si>
  <si>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</si>
  <si>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</si>
  <si>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</si>
  <si>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</si>
  <si>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</si>
  <si>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</si>
  <si>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</si>
  <si>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</si>
  <si>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</si>
  <si>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</si>
  <si>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</si>
  <si>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</si>
  <si>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</si>
  <si>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</si>
  <si>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</si>
  <si>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</si>
  <si>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</si>
  <si>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</si>
  <si>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</si>
  <si>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</si>
  <si>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</si>
  <si>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</si>
  <si>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</si>
  <si>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</si>
  <si>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</si>
  <si>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</si>
  <si>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</si>
  <si>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</si>
  <si>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</si>
  <si>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</si>
  <si>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</si>
  <si>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</si>
  <si>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</si>
  <si>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</si>
  <si>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</si>
  <si>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</si>
  <si>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</si>
  <si>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</si>
  <si>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</si>
  <si>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</si>
  <si>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</si>
  <si>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</si>
  <si>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</si>
  <si>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</si>
  <si>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</si>
  <si>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</si>
  <si>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</si>
  <si>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</si>
  <si>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</si>
  <si>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</si>
  <si>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</si>
  <si>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</si>
  <si>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</si>
  <si>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</si>
  <si>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</si>
  <si>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</si>
  <si>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</si>
  <si>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</si>
  <si>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</si>
  <si>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</si>
  <si>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</si>
  <si>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</si>
  <si>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</si>
  <si>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</si>
  <si>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</si>
  <si>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</si>
  <si>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</si>
  <si>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</si>
  <si>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</si>
  <si>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</si>
  <si>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</si>
  <si>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</si>
  <si>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</si>
  <si>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</si>
  <si>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</si>
  <si>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</si>
  <si>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</si>
  <si>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</si>
  <si>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</si>
  <si>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</si>
  <si>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</si>
  <si>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</si>
  <si>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</si>
  <si>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</si>
  <si>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</si>
  <si>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</si>
  <si>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</si>
  <si>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</si>
  <si>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</si>
  <si>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</si>
  <si>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</si>
  <si>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</si>
  <si>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</si>
  <si>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</si>
  <si>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</si>
  <si>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</si>
  <si>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</si>
  <si>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</si>
  <si>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</si>
  <si>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</si>
  <si>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</si>
  <si>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</si>
  <si>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</si>
  <si>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</si>
  <si>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</si>
  <si>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</si>
  <si>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</si>
  <si>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</si>
  <si>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</si>
  <si>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</si>
  <si>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</si>
  <si>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</si>
  <si>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</si>
  <si>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</si>
  <si>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</si>
  <si>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</si>
  <si>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</si>
  <si>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</si>
  <si>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</si>
  <si>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</si>
  <si>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</si>
  <si>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</si>
  <si>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</si>
  <si>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</si>
  <si>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</si>
  <si>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</si>
  <si>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</si>
  <si>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</si>
  <si>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</si>
  <si>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</si>
  <si>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</si>
  <si>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</si>
  <si>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</si>
  <si>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</si>
  <si>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</si>
  <si>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</si>
  <si>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</si>
  <si>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</si>
  <si>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</si>
  <si>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</si>
  <si>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</si>
  <si>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</si>
  <si>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</si>
  <si>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</si>
  <si>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</si>
  <si>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</si>
  <si>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</si>
  <si>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</si>
  <si>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</si>
  <si>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</si>
  <si>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</si>
  <si>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</si>
  <si>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</si>
  <si>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</si>
  <si>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</si>
  <si>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</si>
  <si>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</si>
  <si>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</si>
  <si>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</si>
  <si>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</si>
  <si>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</si>
  <si>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</si>
  <si>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</si>
  <si>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</si>
  <si>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</si>
  <si>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</si>
  <si>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</si>
  <si>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</si>
  <si>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</si>
  <si>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</si>
  <si>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</si>
  <si>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</si>
  <si>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</si>
  <si>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</si>
  <si>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</si>
  <si>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</si>
  <si>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</si>
  <si>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</si>
  <si>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</si>
  <si>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</si>
  <si>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</si>
  <si>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</si>
  <si>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</si>
  <si>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</si>
  <si>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</si>
  <si>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</si>
  <si>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</si>
  <si>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</si>
  <si>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</si>
  <si>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</si>
  <si>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</si>
  <si>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</si>
  <si>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</si>
  <si>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</si>
  <si>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</si>
  <si>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</si>
  <si>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</si>
  <si>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</si>
  <si>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</si>
  <si>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</si>
  <si>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</si>
  <si>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</si>
  <si>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</si>
  <si>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</si>
  <si>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</si>
  <si>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</si>
  <si>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</si>
  <si>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</si>
  <si>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</si>
  <si>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</si>
  <si>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</si>
  <si>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</si>
  <si>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</si>
  <si>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</si>
  <si>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</si>
  <si>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</si>
  <si>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</si>
  <si>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</si>
  <si>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</si>
  <si>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</si>
  <si>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</si>
  <si>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</si>
  <si>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</si>
  <si>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</si>
  <si>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</si>
  <si>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</si>
  <si>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</si>
  <si>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</si>
  <si>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</si>
  <si>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</si>
  <si>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</si>
  <si>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</si>
  <si>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</si>
  <si>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</si>
  <si>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</si>
  <si>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</si>
  <si>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</si>
  <si>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</si>
  <si>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</si>
  <si>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</si>
  <si>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</si>
  <si>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</si>
  <si>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</si>
  <si>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</si>
  <si>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</si>
  <si>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</si>
  <si>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</si>
  <si>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</si>
  <si>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</si>
  <si>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</si>
  <si>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</si>
  <si>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</si>
  <si>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</si>
  <si>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</si>
  <si>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</si>
  <si>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</si>
  <si>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</si>
  <si>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</si>
  <si>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</si>
  <si>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</si>
  <si>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</si>
  <si>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</si>
  <si>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</si>
  <si>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</si>
  <si>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</si>
  <si>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</si>
  <si>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</si>
  <si>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</si>
  <si>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</si>
  <si>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</si>
  <si>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</si>
  <si>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</si>
  <si>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</si>
  <si>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</si>
  <si>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</si>
  <si>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</si>
  <si>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</si>
  <si>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</si>
  <si>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</si>
  <si>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</si>
  <si>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</si>
  <si>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</si>
  <si>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</si>
  <si>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</si>
  <si>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</si>
  <si>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</si>
  <si>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</si>
  <si>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</si>
  <si>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</si>
  <si>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</si>
  <si>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</si>
  <si>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</si>
  <si>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</si>
  <si>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</si>
  <si>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</si>
  <si>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</si>
  <si>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</si>
  <si>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</si>
  <si>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</si>
  <si>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</si>
  <si>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</si>
  <si>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</si>
  <si>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</si>
  <si>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</si>
  <si>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</si>
  <si>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</si>
  <si>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</si>
  <si>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</si>
  <si>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</si>
  <si>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</si>
  <si>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</si>
  <si>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</si>
  <si>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</si>
  <si>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</si>
  <si>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</si>
  <si>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</si>
  <si>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</si>
  <si>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</si>
  <si>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</si>
  <si>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</si>
  <si>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</si>
  <si>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</si>
  <si>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</si>
  <si>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</si>
  <si>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</si>
  <si>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</si>
  <si>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</si>
  <si>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</si>
  <si>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</si>
  <si>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</si>
  <si>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</si>
  <si>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</si>
  <si>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</si>
  <si>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</si>
  <si>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</si>
  <si>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</si>
  <si>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</si>
  <si>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</si>
  <si>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</si>
  <si>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</si>
  <si>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</si>
  <si>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</si>
  <si>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</si>
  <si>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</si>
  <si>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</si>
  <si>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</si>
  <si>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</si>
  <si>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</si>
  <si>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</si>
  <si>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</si>
  <si>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</si>
  <si>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</si>
  <si>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</si>
  <si>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</si>
  <si>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</si>
  <si>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</si>
  <si>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</si>
  <si>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</si>
  <si>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</si>
  <si>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</si>
  <si>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</si>
  <si>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</si>
  <si>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</si>
  <si>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</si>
  <si>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</si>
  <si>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</si>
  <si>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</si>
  <si>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</si>
  <si>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</si>
  <si>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</si>
  <si>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</si>
  <si>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</si>
  <si>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</si>
  <si>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</si>
  <si>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</si>
  <si>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</si>
  <si>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</si>
  <si>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</si>
  <si>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</si>
  <si>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</si>
  <si>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</si>
  <si>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</si>
  <si>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</si>
  <si>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</si>
  <si>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</si>
  <si>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</si>
  <si>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</si>
  <si>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</si>
  <si>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</si>
  <si>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</si>
  <si>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</si>
  <si>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</si>
  <si>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</si>
  <si>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</si>
  <si>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</si>
  <si>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</si>
  <si>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</si>
  <si>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</si>
  <si>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</si>
  <si>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</si>
  <si>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</si>
  <si>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</si>
  <si>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</si>
  <si>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</si>
  <si>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</si>
  <si>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</si>
  <si>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</si>
  <si>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</si>
  <si>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</si>
  <si>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</si>
  <si>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</si>
  <si>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</si>
  <si>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</si>
  <si>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</si>
  <si>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</si>
  <si>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</si>
  <si>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</si>
  <si>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</si>
  <si>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</si>
  <si>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</si>
  <si>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</si>
  <si>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</si>
  <si>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</si>
  <si>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</si>
  <si>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</si>
  <si>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</si>
  <si>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</si>
  <si>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</si>
  <si>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</si>
  <si>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</si>
  <si>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</si>
  <si>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</si>
  <si>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</si>
  <si>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</si>
  <si>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</si>
  <si>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</si>
  <si>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</si>
  <si>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</si>
  <si>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</si>
  <si>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</si>
  <si>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</si>
  <si>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</si>
  <si>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</si>
  <si>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</si>
  <si>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</si>
  <si>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</si>
  <si>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</si>
  <si>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</si>
  <si>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</si>
  <si>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</si>
  <si>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</si>
  <si>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</si>
  <si>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</si>
  <si>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</si>
  <si>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</si>
  <si>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</si>
  <si>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</si>
  <si>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</si>
  <si>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</si>
  <si>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</si>
  <si>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</si>
  <si>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</si>
  <si>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</si>
  <si>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</si>
  <si>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</si>
  <si>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</si>
  <si>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</si>
  <si>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</si>
  <si>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</si>
  <si>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</si>
  <si>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</si>
  <si>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</si>
  <si>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</si>
  <si>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</si>
  <si>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</si>
  <si>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</si>
  <si>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</si>
  <si>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</si>
  <si>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</si>
  <si>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</si>
  <si>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</si>
  <si>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</si>
  <si>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</si>
  <si>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</si>
  <si>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</si>
  <si>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</si>
  <si>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</si>
  <si>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</si>
  <si>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</si>
  <si>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</si>
  <si>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</si>
  <si>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</si>
  <si>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</si>
  <si>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</si>
  <si>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</si>
  <si>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</si>
  <si>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</si>
  <si>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</si>
  <si>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</si>
  <si>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</si>
  <si>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</si>
  <si>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</si>
  <si>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</si>
  <si>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</si>
  <si>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</si>
  <si>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</si>
  <si>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</si>
  <si>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</si>
  <si>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</si>
  <si>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</si>
  <si>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</si>
  <si>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</si>
  <si>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</si>
  <si>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</si>
  <si>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</si>
  <si>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</si>
  <si>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</si>
  <si>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</si>
  <si>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</si>
  <si>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</si>
  <si>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</si>
  <si>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</si>
  <si>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</si>
  <si>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</si>
  <si>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</si>
  <si>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</si>
  <si>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</si>
  <si>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</si>
  <si>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</si>
  <si>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</si>
  <si>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</si>
  <si>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</si>
  <si>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</si>
  <si>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</si>
  <si>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</si>
  <si>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</si>
  <si>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</si>
  <si>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</si>
  <si>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</si>
  <si>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</si>
  <si>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</si>
  <si>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</si>
  <si>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</si>
  <si>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</si>
  <si>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</si>
  <si>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</si>
  <si>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</si>
  <si>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</si>
  <si>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</si>
  <si>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</si>
  <si>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</si>
  <si>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</si>
  <si>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</si>
  <si>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</si>
  <si>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</si>
  <si>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</si>
  <si>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</si>
  <si>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</si>
  <si>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</si>
  <si>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</si>
  <si>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</si>
  <si>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</si>
  <si>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</si>
  <si>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</si>
  <si>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</si>
  <si>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</si>
  <si>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</si>
  <si>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</si>
  <si>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</si>
  <si>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</si>
  <si>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</si>
  <si>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</si>
  <si>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</si>
  <si>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</si>
  <si>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</si>
  <si>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</si>
  <si>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</si>
  <si>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</si>
  <si>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</si>
  <si>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</si>
  <si>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</si>
  <si>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</si>
  <si>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</si>
  <si>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</si>
  <si>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</si>
  <si>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</si>
  <si>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</si>
  <si>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</si>
  <si>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</si>
  <si>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</si>
  <si>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</si>
  <si>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</si>
  <si>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</si>
  <si>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</si>
  <si>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</si>
  <si>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</si>
  <si>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</si>
  <si>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</si>
  <si>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</si>
  <si>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</si>
  <si>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</si>
  <si>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</si>
  <si>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</si>
  <si>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</si>
  <si>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</si>
  <si>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</si>
  <si>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</si>
  <si>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</si>
  <si>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</si>
  <si>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</si>
  <si>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</si>
  <si>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</si>
  <si>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</si>
  <si>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</si>
  <si>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</si>
  <si>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</si>
  <si>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</si>
  <si>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</si>
  <si>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</si>
  <si>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</si>
  <si>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</si>
  <si>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</si>
  <si>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</si>
  <si>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</si>
  <si>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</si>
  <si>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</si>
  <si>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</si>
  <si>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</si>
  <si>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</si>
  <si>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</si>
  <si>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</si>
  <si>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</si>
  <si>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</si>
  <si>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</si>
  <si>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</si>
  <si>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</si>
  <si>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</si>
  <si>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</si>
  <si>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</si>
  <si>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</si>
  <si>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</si>
  <si>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</si>
  <si>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</si>
  <si>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</si>
  <si>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</si>
  <si>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</si>
  <si>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</si>
  <si>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</si>
  <si>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</si>
  <si>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</si>
  <si>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</si>
  <si>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</si>
  <si>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</si>
  <si>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</si>
  <si>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</si>
  <si>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</si>
  <si>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</si>
  <si>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</si>
  <si>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</si>
  <si>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</si>
  <si>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</si>
  <si>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</si>
  <si>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</si>
  <si>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</si>
  <si>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</si>
  <si>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</si>
  <si>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</si>
  <si>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</si>
  <si>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</si>
  <si>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</si>
  <si>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</si>
  <si>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</si>
  <si>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</si>
  <si>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</si>
  <si>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</si>
  <si>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</si>
  <si>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</si>
  <si>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</si>
  <si>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</si>
  <si>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</si>
  <si>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</si>
  <si>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</si>
  <si>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</si>
  <si>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</si>
  <si>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</si>
  <si>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</si>
  <si>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</si>
  <si>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</si>
  <si>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</si>
  <si>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</si>
  <si>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</si>
  <si>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</si>
  <si>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</si>
  <si>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</si>
  <si>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</si>
  <si>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</si>
  <si>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</si>
  <si>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</si>
  <si>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</si>
  <si>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</si>
  <si>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</si>
  <si>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</si>
  <si>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</si>
  <si>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</si>
  <si>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</si>
  <si>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</si>
  <si>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</si>
  <si>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</si>
  <si>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</si>
  <si>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</si>
  <si>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</si>
  <si>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</si>
  <si>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</si>
  <si>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</si>
  <si>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</si>
  <si>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</si>
  <si>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</si>
  <si>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</si>
  <si>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</si>
  <si>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</si>
  <si>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</si>
  <si>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</si>
  <si>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</si>
  <si>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</si>
  <si>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</si>
  <si>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</si>
  <si>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</si>
  <si>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</si>
  <si>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</si>
  <si>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</si>
  <si>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</si>
  <si>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</si>
  <si>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</si>
  <si>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</si>
  <si>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</si>
  <si>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</si>
  <si>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</si>
  <si>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</si>
  <si>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</si>
  <si>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</si>
  <si>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</si>
  <si>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</si>
  <si>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</si>
  <si>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</si>
  <si>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</si>
  <si>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</si>
  <si>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</si>
  <si>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</si>
  <si>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</si>
  <si>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</si>
  <si>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</si>
  <si>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</si>
  <si>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</si>
  <si>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</si>
  <si>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</si>
  <si>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</si>
  <si>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</si>
  <si>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</si>
  <si>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</si>
  <si>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</si>
  <si>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</si>
  <si>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</si>
  <si>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</si>
  <si>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</si>
  <si>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</si>
  <si>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</si>
  <si>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</si>
  <si>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</si>
  <si>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</si>
  <si>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</si>
  <si>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</si>
  <si>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</si>
  <si>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</si>
  <si>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</si>
  <si>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</si>
  <si>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</si>
  <si>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</si>
  <si>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</si>
  <si>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</si>
  <si>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</si>
  <si>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</si>
  <si>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</si>
  <si>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</si>
  <si>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</si>
  <si>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</si>
  <si>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</si>
  <si>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</si>
  <si>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</si>
  <si>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</si>
  <si>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</si>
  <si>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</si>
  <si>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</si>
  <si>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</si>
  <si>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</si>
  <si>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</si>
  <si>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</si>
  <si>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</si>
  <si>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</si>
  <si>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</si>
  <si>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</si>
  <si>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</si>
  <si>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</si>
  <si>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</si>
  <si>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</si>
  <si>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</si>
  <si>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</si>
  <si>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</si>
  <si>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</si>
  <si>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</si>
  <si>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</si>
  <si>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</si>
  <si>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</si>
  <si>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</si>
  <si>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</si>
  <si>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</si>
  <si>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</si>
  <si>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</si>
  <si>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</si>
  <si>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</si>
  <si>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</si>
  <si>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</si>
  <si>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</si>
  <si>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</si>
  <si>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</si>
  <si>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</si>
  <si>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</si>
  <si>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</si>
  <si>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</si>
  <si>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</si>
  <si>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</si>
  <si>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</si>
  <si>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</si>
  <si>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</si>
  <si>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</si>
  <si>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</si>
  <si>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</si>
  <si>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</si>
  <si>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</si>
  <si>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</si>
  <si>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</si>
  <si>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</si>
  <si>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</si>
  <si>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</si>
  <si>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</si>
  <si>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</si>
  <si>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</si>
  <si>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</si>
  <si>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</si>
  <si>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</si>
  <si>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</si>
  <si>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</si>
  <si>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</si>
  <si>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</si>
  <si>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</si>
  <si>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</si>
  <si>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</si>
  <si>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</si>
  <si>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</si>
  <si>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</si>
  <si>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</si>
  <si>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</si>
  <si>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</si>
  <si>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</si>
  <si>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</si>
  <si>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</si>
  <si>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</si>
  <si>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</si>
  <si>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</si>
  <si>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</si>
  <si>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</si>
  <si>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</si>
  <si>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</si>
  <si>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</si>
  <si>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</si>
  <si>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</si>
  <si>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</si>
  <si>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</si>
  <si>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</si>
  <si>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</si>
  <si>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</si>
  <si>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</si>
  <si>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</si>
  <si>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</si>
  <si>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</si>
  <si>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</si>
  <si>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</si>
  <si>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</si>
  <si>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</si>
  <si>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</si>
  <si>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</si>
  <si>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</si>
  <si>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</si>
  <si>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</si>
  <si>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</si>
  <si>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</si>
  <si>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</si>
  <si>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</si>
  <si>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</si>
  <si>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</si>
  <si>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</si>
  <si>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</si>
  <si>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</si>
  <si>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</si>
  <si>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</si>
  <si>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</si>
  <si>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</si>
  <si>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</si>
  <si>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</si>
  <si>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</si>
  <si>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</si>
  <si>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</si>
  <si>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</si>
  <si>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</si>
  <si>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</si>
  <si>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</si>
  <si>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</si>
  <si>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</si>
  <si>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</si>
  <si>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</si>
  <si>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</si>
  <si>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</si>
  <si>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</si>
  <si>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</si>
  <si>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</si>
  <si>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</si>
  <si>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</si>
  <si>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</si>
  <si>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</si>
  <si>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</si>
  <si>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</si>
  <si>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</si>
  <si>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</si>
  <si>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</si>
  <si>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</si>
  <si>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</si>
  <si>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</si>
  <si>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</si>
  <si>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</si>
  <si>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</si>
  <si>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</si>
  <si>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</si>
  <si>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</si>
  <si>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</si>
  <si>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</si>
  <si>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</si>
  <si>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</si>
  <si>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</si>
  <si>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</si>
  <si>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</si>
  <si>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</si>
  <si>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</si>
  <si>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</si>
  <si>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</si>
  <si>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</si>
  <si>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</si>
  <si>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</si>
  <si>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</si>
  <si>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</si>
  <si>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</si>
  <si>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</si>
  <si>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</si>
  <si>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</si>
  <si>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</si>
  <si>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</si>
  <si>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</si>
  <si>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</si>
  <si>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</si>
  <si>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</si>
  <si>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</si>
  <si>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</si>
  <si>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</si>
  <si>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</si>
  <si>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</si>
  <si>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</si>
  <si>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</si>
  <si>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</si>
  <si>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</si>
  <si>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</si>
  <si>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</si>
  <si>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</si>
  <si>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</si>
  <si>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</si>
  <si>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</si>
  <si>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</si>
  <si>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</si>
  <si>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</si>
  <si>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</si>
  <si>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</si>
  <si>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</si>
  <si>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</si>
  <si>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</si>
  <si>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</si>
  <si>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</si>
  <si>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</si>
  <si>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</si>
  <si>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</si>
  <si>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</si>
  <si>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</si>
  <si>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</si>
  <si>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</si>
  <si>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</si>
  <si>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</si>
  <si>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</si>
  <si>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</si>
  <si>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</si>
  <si>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</si>
  <si>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</si>
  <si>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</si>
  <si>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</si>
  <si>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</si>
  <si>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</si>
  <si>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</si>
  <si>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</si>
  <si>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</si>
  <si>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</si>
  <si>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</si>
  <si>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</si>
  <si>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</si>
  <si>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</si>
  <si>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</si>
  <si>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</si>
  <si>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</si>
  <si>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</si>
  <si>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</si>
  <si>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</si>
  <si>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</si>
  <si>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</si>
  <si>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</si>
  <si>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</si>
  <si>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</si>
  <si>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</si>
  <si>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</si>
  <si>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</si>
  <si>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</si>
  <si>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</si>
  <si>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</si>
  <si>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</si>
  <si>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</si>
  <si>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</si>
  <si>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</si>
  <si>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</si>
  <si>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</si>
  <si>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</si>
  <si>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</si>
  <si>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</si>
  <si>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</si>
  <si>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</si>
  <si>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</si>
  <si>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</si>
  <si>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</si>
  <si>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</si>
  <si>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</si>
  <si>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</si>
  <si>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</si>
  <si>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</si>
  <si>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</si>
  <si>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</si>
  <si>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</si>
  <si>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</si>
  <si>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</si>
  <si>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</si>
  <si>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</si>
  <si>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</si>
  <si>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</si>
  <si>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</si>
  <si>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</si>
  <si>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</si>
  <si>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</si>
  <si>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</si>
  <si>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</si>
  <si>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</si>
  <si>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</si>
  <si>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</si>
  <si>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</si>
  <si>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</si>
  <si>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</si>
  <si>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</si>
  <si>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</si>
  <si>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</si>
  <si>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</si>
  <si>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</si>
  <si>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</si>
  <si>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</si>
  <si>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</si>
  <si>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</si>
  <si>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</si>
  <si>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</si>
  <si>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</si>
  <si>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</si>
  <si>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</si>
  <si>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</si>
  <si>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</si>
  <si>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</si>
  <si>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</si>
  <si>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</si>
  <si>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</si>
  <si>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</si>
  <si>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</si>
  <si>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</si>
  <si>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</si>
  <si>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</si>
  <si>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</si>
  <si>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</si>
  <si>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</si>
  <si>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</si>
  <si>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</si>
  <si>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</si>
  <si>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</si>
  <si>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</si>
  <si>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</si>
  <si>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</si>
  <si>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</si>
  <si>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</si>
  <si>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</si>
  <si>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</si>
  <si>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</si>
  <si>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</si>
  <si>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</si>
  <si>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</si>
  <si>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</si>
  <si>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</si>
  <si>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</si>
  <si>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</si>
  <si>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</si>
  <si>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</si>
  <si>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</si>
  <si>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</si>
  <si>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</si>
  <si>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</si>
  <si>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</si>
  <si>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</si>
  <si>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</si>
  <si>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</si>
  <si>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</si>
  <si>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</si>
  <si>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</si>
  <si>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</si>
  <si>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</si>
  <si>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</si>
  <si>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</si>
  <si>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</si>
  <si>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</si>
  <si>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</si>
  <si>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</si>
  <si>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</si>
  <si>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</si>
  <si>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</si>
  <si>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</si>
  <si>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</si>
  <si>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</si>
  <si>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</si>
  <si>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</si>
  <si>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</si>
  <si>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</si>
  <si>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</si>
  <si>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</si>
  <si>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</si>
  <si>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</si>
  <si>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</si>
  <si>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</si>
  <si>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</si>
  <si>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</si>
  <si>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</si>
  <si>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</si>
  <si>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</si>
  <si>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</si>
  <si>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</si>
  <si>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</si>
  <si>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</si>
  <si>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</si>
  <si>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</si>
  <si>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</si>
  <si>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</si>
  <si>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</si>
  <si>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</si>
  <si>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</si>
  <si>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</si>
  <si>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</si>
  <si>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</si>
  <si>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</si>
  <si>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</si>
  <si>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</si>
  <si>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</si>
  <si>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</si>
  <si>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</si>
  <si>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</si>
  <si>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</si>
  <si>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</si>
  <si>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</si>
  <si>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</si>
  <si>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</si>
  <si>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</si>
  <si>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</si>
  <si>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</si>
  <si>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</si>
  <si>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</si>
  <si>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</si>
  <si>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</si>
  <si>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</si>
  <si>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</si>
  <si>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</si>
  <si>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</si>
  <si>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</si>
  <si>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</si>
  <si>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</si>
  <si>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</si>
  <si>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</si>
  <si>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</si>
  <si>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</si>
  <si>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</si>
  <si>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</si>
  <si>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</si>
  <si>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</si>
  <si>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</si>
  <si>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</si>
  <si>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</si>
  <si>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</si>
  <si>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</si>
  <si>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</si>
  <si>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</si>
  <si>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</si>
  <si>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</si>
  <si>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</si>
  <si>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</si>
  <si>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</si>
  <si>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</si>
  <si>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</si>
  <si>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</si>
  <si>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</si>
  <si>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</si>
  <si>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</si>
  <si>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</si>
  <si>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</si>
  <si>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</si>
  <si>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</si>
  <si>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</si>
  <si>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</si>
  <si>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</si>
  <si>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</si>
  <si>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</si>
  <si>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</si>
  <si>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</si>
  <si>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</si>
  <si>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</si>
  <si>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</si>
  <si>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</si>
  <si>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</si>
  <si>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</si>
  <si>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</si>
  <si>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</si>
  <si>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</si>
  <si>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</si>
  <si>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</si>
  <si>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</si>
  <si>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</si>
  <si>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</si>
  <si>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</si>
  <si>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</si>
  <si>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</si>
  <si>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</si>
  <si>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</si>
  <si>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</si>
  <si>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</si>
  <si>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</si>
  <si>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</si>
  <si>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</si>
  <si>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</si>
  <si>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</si>
  <si>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</si>
  <si>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</si>
  <si>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</si>
  <si>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</si>
  <si>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</si>
  <si>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</si>
  <si>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</si>
  <si>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</si>
  <si>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</si>
  <si>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</si>
  <si>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</si>
  <si>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</si>
  <si>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</si>
  <si>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</si>
  <si>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</si>
  <si>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</si>
  <si>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</si>
  <si>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</si>
  <si>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</si>
  <si>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</si>
  <si>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</si>
  <si>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</si>
  <si>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</si>
  <si>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</si>
  <si>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</si>
  <si>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</si>
  <si>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</si>
  <si>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</si>
  <si>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</si>
  <si>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</si>
  <si>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</si>
  <si>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</si>
  <si>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</si>
  <si>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</si>
  <si>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</si>
  <si>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</si>
  <si>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</si>
  <si>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</si>
  <si>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</si>
  <si>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</si>
  <si>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</si>
  <si>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</si>
  <si>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</si>
  <si>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</si>
  <si>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</si>
  <si>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</si>
  <si>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</si>
  <si>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</si>
  <si>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</si>
  <si>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</si>
  <si>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</si>
  <si>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</si>
  <si>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</si>
  <si>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</si>
  <si>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</si>
  <si>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</si>
  <si>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</si>
  <si>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</si>
  <si>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</si>
  <si>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</si>
  <si>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</si>
  <si>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</si>
  <si>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</si>
  <si>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</si>
  <si>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</si>
  <si>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</si>
  <si>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</si>
  <si>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</si>
  <si>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</si>
  <si>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</si>
  <si>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</si>
  <si>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</si>
  <si>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</si>
  <si>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</si>
  <si>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</si>
  <si>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</si>
  <si>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</si>
  <si>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</si>
  <si>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</si>
  <si>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</si>
  <si>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</si>
  <si>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</si>
  <si>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</si>
  <si>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</si>
  <si>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</si>
  <si>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</si>
  <si>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</si>
  <si>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</si>
  <si>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</si>
  <si>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</si>
  <si>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</si>
  <si>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</si>
  <si>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</si>
  <si>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</si>
  <si>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</si>
  <si>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</si>
  <si>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</si>
  <si>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</si>
  <si>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</si>
  <si>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</si>
  <si>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</si>
  <si>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</si>
  <si>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</si>
  <si>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</si>
  <si>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</si>
  <si>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</si>
  <si>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</si>
  <si>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</si>
  <si>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</si>
  <si>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</si>
  <si>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</si>
  <si>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</si>
  <si>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</si>
  <si>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</si>
  <si>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</si>
  <si>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</si>
  <si>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</si>
  <si>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</si>
  <si>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</si>
  <si>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</si>
  <si>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</si>
  <si>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</si>
  <si>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</si>
  <si>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</si>
  <si>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</si>
  <si>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</si>
  <si>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</si>
  <si>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</si>
  <si>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</si>
  <si>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</si>
  <si>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</si>
  <si>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</si>
  <si>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</si>
  <si>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</si>
  <si>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</si>
  <si>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</si>
  <si>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</si>
  <si>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</si>
  <si>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</si>
  <si>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</si>
  <si>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</si>
  <si>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</si>
  <si>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</si>
  <si>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</si>
  <si>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</si>
  <si>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</si>
  <si>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</si>
  <si>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</si>
  <si>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</si>
  <si>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</si>
  <si>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</si>
  <si>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</si>
  <si>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</si>
  <si>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</si>
  <si>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</si>
  <si>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</si>
  <si>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</si>
  <si>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</si>
  <si>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</si>
  <si>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</si>
  <si>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</si>
  <si>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</si>
  <si>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</si>
  <si>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</si>
  <si>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</si>
  <si>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</si>
  <si>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</si>
  <si>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</si>
  <si>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</si>
  <si>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</si>
  <si>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</si>
  <si>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</si>
  <si>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</si>
  <si>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</si>
  <si>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</si>
  <si>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</si>
  <si>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</si>
  <si>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</si>
  <si>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</si>
  <si>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</si>
  <si>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</si>
  <si>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</si>
  <si>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</si>
  <si>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</si>
  <si>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</si>
  <si>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</si>
  <si>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</si>
  <si>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</si>
  <si>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</si>
  <si>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</si>
  <si>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</si>
  <si>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</si>
  <si>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</si>
  <si>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</si>
  <si>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</si>
  <si>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</si>
  <si>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</si>
  <si>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</si>
  <si>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</si>
  <si>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</si>
  <si>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</si>
  <si>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</si>
  <si>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</si>
  <si>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</si>
  <si>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</si>
  <si>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</si>
  <si>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</si>
  <si>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</si>
  <si>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</si>
  <si>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</si>
  <si>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</si>
  <si>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</si>
  <si>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</si>
  <si>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</si>
  <si>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</si>
  <si>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</si>
  <si>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</si>
  <si>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</si>
  <si>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</si>
  <si>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</si>
  <si>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</si>
  <si>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</si>
  <si>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</si>
  <si>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</si>
  <si>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</si>
  <si>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</si>
  <si>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</si>
  <si>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</si>
  <si>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</si>
  <si>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</si>
  <si>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</si>
  <si>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</si>
  <si>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</si>
  <si>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</si>
  <si>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</si>
  <si>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</si>
  <si>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</si>
  <si>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</si>
  <si>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</si>
  <si>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</si>
  <si>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</si>
  <si>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</si>
  <si>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</si>
  <si>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</si>
  <si>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</si>
  <si>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</si>
  <si>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</si>
  <si>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</si>
  <si>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</si>
  <si>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</si>
  <si>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</si>
  <si>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</si>
  <si>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</si>
  <si>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</si>
  <si>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</si>
  <si>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</si>
  <si>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</si>
  <si>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</si>
  <si>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</si>
  <si>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</si>
  <si>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</si>
  <si>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</si>
  <si>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</si>
  <si>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</si>
  <si>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</si>
  <si>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</si>
  <si>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</si>
  <si>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</si>
  <si>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</si>
  <si>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</si>
  <si>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</si>
  <si>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</si>
  <si>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</si>
  <si>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</si>
  <si>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</si>
  <si>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</si>
  <si>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</si>
  <si>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</si>
  <si>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</si>
  <si>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</si>
  <si>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</si>
  <si>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</si>
  <si>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</si>
  <si>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</si>
  <si>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</si>
  <si>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</si>
  <si>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</si>
  <si>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</si>
  <si>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</si>
  <si>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</si>
  <si>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</si>
  <si>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</si>
  <si>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</si>
  <si>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</si>
  <si>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</si>
  <si>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</si>
  <si>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</si>
  <si>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</si>
  <si>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</si>
  <si>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</si>
  <si>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</si>
  <si>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</si>
  <si>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</si>
  <si>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</si>
  <si>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</si>
  <si>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</si>
  <si>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</si>
  <si>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</si>
  <si>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</si>
  <si>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</si>
  <si>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</si>
  <si>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</si>
  <si>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</si>
  <si>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</si>
  <si>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</si>
  <si>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</si>
  <si>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</si>
  <si>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</si>
  <si>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</si>
  <si>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</si>
  <si>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</si>
  <si>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</si>
  <si>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</si>
  <si>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</si>
  <si>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</si>
  <si>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</si>
  <si>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</si>
  <si>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</si>
  <si>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</si>
  <si>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</si>
  <si>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</si>
  <si>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</si>
  <si>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</si>
  <si>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</si>
  <si>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</si>
  <si>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</si>
  <si>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</si>
  <si>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</si>
  <si>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</si>
  <si>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</si>
  <si>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</si>
  <si>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</si>
  <si>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</si>
  <si>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</si>
  <si>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</si>
  <si>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</si>
  <si>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</si>
  <si>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</si>
  <si>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</si>
  <si>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</si>
  <si>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</si>
  <si>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</si>
  <si>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</si>
  <si>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</si>
  <si>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</si>
  <si>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</si>
  <si>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</si>
  <si>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</si>
  <si>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</si>
  <si>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</si>
  <si>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</si>
  <si>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</si>
  <si>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</si>
  <si>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</si>
  <si>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</si>
  <si>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</si>
  <si>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</si>
  <si>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</si>
  <si>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</si>
  <si>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</si>
  <si>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</si>
  <si>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</si>
  <si>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</si>
  <si>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</si>
  <si>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</si>
  <si>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</si>
  <si>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</si>
  <si>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</si>
  <si>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</si>
  <si>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</si>
  <si>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</si>
  <si>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</si>
  <si>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</si>
  <si>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</si>
  <si>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</si>
  <si>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</si>
  <si>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</si>
  <si>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</si>
  <si>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</si>
  <si>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</si>
  <si>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</si>
  <si>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</si>
  <si>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</si>
  <si>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</si>
  <si>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</si>
  <si>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</si>
  <si>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</si>
  <si>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</si>
  <si>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</si>
  <si>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</si>
  <si>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</si>
  <si>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</si>
  <si>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</si>
  <si>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</si>
  <si>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</si>
  <si>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</si>
  <si>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</si>
  <si>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</si>
  <si>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</si>
  <si>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</si>
  <si>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</si>
  <si>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</si>
  <si>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</si>
  <si>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</si>
  <si>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</si>
  <si>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</si>
  <si>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</si>
  <si>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</si>
  <si>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</si>
  <si>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</si>
  <si>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</si>
  <si>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</si>
  <si>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</si>
  <si>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</si>
  <si>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</si>
  <si>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</si>
  <si>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</si>
  <si>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</si>
  <si>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</si>
  <si>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</si>
  <si>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</si>
  <si>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</si>
  <si>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</si>
  <si>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</si>
  <si>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</si>
  <si>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</si>
  <si>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</si>
  <si>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</si>
  <si>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</si>
  <si>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</si>
  <si>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</si>
  <si>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</si>
  <si>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</si>
  <si>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</si>
  <si>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</si>
  <si>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</si>
  <si>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</si>
  <si>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</si>
  <si>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</si>
  <si>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</si>
  <si>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</si>
  <si>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</si>
  <si>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</si>
  <si>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</si>
  <si>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</si>
  <si>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</si>
  <si>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</si>
  <si>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</si>
  <si>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</si>
  <si>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</si>
  <si>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</si>
  <si>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</si>
  <si>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</si>
  <si>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</si>
  <si>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</si>
  <si>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</si>
  <si>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</si>
  <si>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</si>
  <si>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</si>
  <si>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</si>
  <si>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</si>
  <si>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</si>
  <si>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</si>
  <si>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</si>
  <si>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</si>
  <si>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</si>
  <si>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</si>
  <si>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</si>
  <si>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</si>
  <si>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</si>
  <si>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</si>
  <si>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</si>
  <si>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</si>
  <si>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</si>
  <si>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</si>
  <si>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</si>
  <si>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</si>
  <si>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</si>
  <si>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</si>
  <si>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</si>
  <si>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</si>
  <si>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</si>
  <si>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</si>
  <si>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</si>
  <si>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</si>
  <si>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</si>
  <si>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</si>
  <si>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</si>
  <si>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</si>
  <si>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</si>
  <si>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</si>
  <si>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</si>
  <si>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</si>
  <si>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</si>
  <si>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</si>
  <si>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</si>
  <si>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</si>
  <si>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</si>
  <si>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</si>
  <si>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</si>
  <si>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</si>
  <si>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</si>
  <si>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</si>
  <si>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</si>
  <si>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</si>
  <si>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</si>
  <si>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</si>
  <si>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</si>
  <si>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</si>
  <si>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</si>
  <si>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</si>
  <si>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</si>
  <si>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</si>
  <si>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</si>
  <si>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</si>
  <si>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</si>
  <si>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</si>
  <si>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INV00000904</t>
  </si>
  <si>
    <t>INV00000905</t>
  </si>
  <si>
    <t>Trsf 21/6/24 RM12,797.00</t>
  </si>
  <si>
    <t>YL Professional Fiber Trading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</si>
  <si>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</si>
  <si>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</si>
  <si>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</si>
  <si>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</si>
  <si>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</si>
  <si>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</si>
  <si>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</si>
  <si>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</si>
  <si>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</si>
  <si>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</si>
  <si>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</si>
  <si>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</si>
  <si>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</si>
  <si>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</si>
  <si>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</si>
  <si>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</si>
  <si>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</si>
  <si>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</si>
  <si>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</si>
  <si>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</si>
  <si>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</si>
  <si>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</si>
  <si>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</si>
  <si>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</si>
  <si>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</si>
  <si>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</si>
  <si>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</si>
  <si>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</si>
  <si>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</si>
  <si>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</si>
  <si>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</si>
  <si>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</si>
  <si>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</si>
  <si>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</si>
  <si>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</si>
  <si>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</si>
  <si>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</si>
  <si>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</si>
  <si>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</si>
  <si>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</si>
  <si>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</si>
  <si>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</si>
  <si>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</si>
  <si>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</si>
  <si>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</si>
  <si>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</si>
  <si>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</si>
  <si>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</si>
  <si>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</si>
  <si>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</si>
  <si>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</si>
  <si>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</si>
  <si>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</si>
  <si>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</si>
  <si>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</si>
  <si>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</si>
  <si>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</si>
  <si>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</si>
  <si>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</si>
  <si>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</si>
  <si>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</si>
  <si>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</si>
  <si>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</si>
  <si>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</si>
  <si>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</si>
  <si>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</si>
  <si>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</si>
  <si>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</si>
  <si>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</si>
  <si>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</si>
  <si>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</si>
  <si>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</si>
  <si>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</si>
  <si>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</si>
  <si>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</si>
  <si>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</si>
  <si>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</si>
  <si>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</si>
  <si>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</si>
  <si>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</si>
  <si>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</si>
  <si>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</si>
  <si>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</si>
  <si>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</si>
  <si>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</si>
  <si>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</si>
  <si>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</si>
  <si>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</si>
  <si>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</si>
  <si>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</si>
  <si>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</si>
  <si>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</si>
  <si>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</si>
  <si>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</si>
  <si>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</si>
  <si>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</si>
  <si>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</si>
  <si>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</si>
  <si>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</si>
  <si>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</si>
  <si>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</si>
  <si>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</si>
  <si>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</si>
  <si>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</si>
  <si>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</si>
  <si>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</si>
  <si>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</si>
  <si>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</si>
  <si>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</si>
  <si>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</si>
  <si>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</si>
  <si>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</si>
  <si>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</si>
  <si>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</si>
  <si>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</si>
  <si>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</si>
  <si>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</si>
  <si>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</si>
  <si>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</si>
  <si>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</si>
  <si>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</si>
  <si>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</si>
  <si>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</si>
  <si>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</si>
  <si>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</si>
  <si>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</si>
  <si>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</si>
  <si>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</si>
  <si>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</si>
  <si>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</si>
  <si>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</si>
  <si>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</si>
  <si>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</si>
  <si>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</si>
  <si>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</si>
  <si>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</si>
  <si>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</si>
  <si>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</si>
  <si>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</si>
  <si>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</si>
  <si>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</si>
  <si>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</si>
  <si>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</si>
  <si>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</si>
  <si>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</si>
  <si>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</si>
  <si>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</si>
  <si>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</si>
  <si>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</si>
  <si>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</si>
  <si>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</si>
  <si>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</si>
  <si>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</si>
  <si>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</si>
  <si>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</si>
  <si>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</si>
  <si>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</si>
  <si>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</si>
  <si>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</si>
  <si>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</si>
  <si>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</si>
  <si>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</si>
  <si>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</si>
  <si>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</si>
  <si>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</si>
  <si>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</si>
  <si>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</si>
  <si>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</si>
  <si>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</si>
  <si>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</si>
  <si>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</si>
  <si>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</si>
  <si>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</si>
  <si>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</si>
  <si>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</si>
  <si>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</si>
  <si>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</si>
  <si>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</si>
  <si>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</si>
  <si>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</si>
  <si>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</si>
  <si>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</si>
  <si>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</si>
  <si>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</si>
  <si>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</si>
  <si>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</si>
  <si>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</si>
  <si>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</si>
  <si>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</si>
  <si>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</si>
  <si>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</si>
  <si>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</si>
  <si>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</si>
  <si>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</si>
  <si>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</si>
  <si>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</si>
  <si>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</si>
  <si>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</si>
  <si>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</si>
  <si>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</si>
  <si>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</si>
  <si>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</si>
  <si>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</si>
  <si>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</si>
  <si>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</si>
  <si>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</si>
  <si>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</si>
  <si>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</si>
  <si>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</si>
  <si>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</si>
  <si>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</si>
  <si>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</si>
  <si>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</si>
  <si>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</si>
  <si>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</si>
  <si>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</si>
  <si>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</si>
  <si>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</si>
  <si>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</si>
  <si>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</si>
  <si>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</si>
  <si>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</si>
  <si>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</si>
  <si>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</si>
  <si>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</si>
  <si>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</si>
  <si>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</si>
  <si>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</si>
  <si>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</si>
  <si>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</si>
  <si>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</si>
  <si>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</si>
  <si>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</si>
  <si>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</si>
  <si>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</si>
  <si>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</si>
  <si>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</si>
  <si>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</si>
  <si>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</si>
  <si>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</si>
  <si>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</si>
  <si>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</si>
  <si>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</si>
  <si>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</si>
  <si>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</si>
  <si>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</si>
  <si>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</si>
  <si>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</si>
  <si>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</si>
  <si>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</si>
  <si>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</si>
  <si>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</si>
  <si>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</si>
  <si>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</si>
  <si>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</si>
  <si>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</si>
  <si>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</si>
  <si>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</si>
  <si>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</si>
  <si>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</si>
  <si>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</si>
  <si>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</si>
  <si>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</si>
  <si>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</si>
  <si>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</si>
  <si>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</si>
  <si>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</si>
  <si>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</si>
  <si>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</si>
  <si>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</si>
  <si>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</si>
  <si>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</si>
  <si>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</si>
  <si>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</si>
  <si>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</si>
  <si>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</si>
  <si>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</si>
  <si>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</si>
  <si>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</si>
  <si>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</si>
  <si>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</si>
  <si>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</si>
  <si>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</si>
  <si>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</si>
  <si>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</si>
  <si>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</si>
  <si>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</si>
  <si>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</si>
  <si>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</si>
  <si>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</si>
  <si>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</si>
  <si>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</si>
  <si>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</si>
  <si>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</si>
  <si>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</si>
  <si>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</si>
  <si>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</si>
  <si>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</si>
  <si>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</si>
  <si>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</si>
  <si>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</si>
  <si>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</si>
  <si>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</si>
  <si>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</si>
  <si>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</si>
  <si>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</si>
  <si>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</si>
  <si>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</si>
  <si>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</si>
  <si>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</si>
  <si>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</si>
  <si>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</si>
  <si>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</si>
  <si>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</si>
  <si>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</si>
  <si>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</si>
  <si>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</si>
  <si>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</si>
  <si>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</si>
  <si>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</si>
  <si>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</si>
  <si>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</si>
  <si>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</si>
  <si>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</si>
  <si>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</si>
  <si>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</si>
  <si>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</si>
  <si>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</si>
  <si>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</si>
  <si>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</si>
  <si>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</si>
  <si>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</si>
  <si>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</si>
  <si>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</si>
  <si>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</si>
  <si>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</si>
  <si>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</si>
  <si>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</si>
  <si>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</si>
  <si>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</si>
  <si>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</si>
  <si>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</si>
  <si>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</si>
  <si>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</si>
  <si>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</si>
  <si>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</si>
  <si>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</si>
  <si>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</si>
  <si>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</si>
  <si>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</si>
  <si>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</si>
  <si>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</si>
  <si>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</si>
  <si>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</si>
  <si>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</si>
  <si>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</si>
  <si>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</si>
  <si>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</si>
  <si>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</si>
  <si>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</si>
  <si>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</si>
  <si>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</si>
  <si>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</si>
  <si>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</si>
  <si>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</si>
  <si>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</si>
  <si>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</si>
  <si>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Trsf 26/9/24 RM2,000.00(RM1,069.60), 30/9/24 RM500.00(RM500.00), 8/11/24 RM1,000.00 (RM168.40)</t>
  </si>
  <si>
    <t>Chq HL 025975 dd 9/10/24 RM5,594.00</t>
  </si>
  <si>
    <t>RHB 000397 10/10/24 Cleared RM1,000.00(RM1,000.00), RHB 000398 29/10/24 Cleared RM958.00(RM738.00)</t>
  </si>
  <si>
    <t>RHB 000398 29/10/24 Cleared RM958.00(RM220.00)</t>
  </si>
  <si>
    <t>Trsf 22/10/24 RM1,500.00(RM405.00)</t>
  </si>
  <si>
    <t>Trsf 22/10/24 RM1,500.00(RM105.00)</t>
  </si>
  <si>
    <t>Trsf 22/10/24 RM1,000.00(RM187.50)</t>
  </si>
  <si>
    <t>Trsf 22/10/24 RM1,500.00(RM216.10), 31/10/24 RM1,000.00(RM173.90)</t>
  </si>
  <si>
    <t>Trsf 31/10/24 RM1,000.00(RM260.00)</t>
  </si>
  <si>
    <t>Trsf 8/10/24 RM1,000.00 (RM405.00)</t>
  </si>
  <si>
    <t>Trsf 8/10/24 RM1,000.00 (RM125.00)</t>
  </si>
  <si>
    <t>Trsf 8/10/24 RM1,000.00 (RM150.00)</t>
  </si>
  <si>
    <t>Trsf 8/10/24 RM1,000.00 (RM151.60), 9/10/24 RM1,000.00(RM1,000.00), 22/10/24 RM1,500.00(RM586.40)</t>
  </si>
  <si>
    <t>Trsf 15/10/24 RM225.00</t>
  </si>
  <si>
    <t>MBB 016076 cleared 17/10/24 RM7,259.60</t>
  </si>
  <si>
    <t>Chq PBB 072008, cleared 17/10/24 RM2,388.00</t>
  </si>
  <si>
    <t>Chq PBB 072009, cleared 30/10/24 RM2,388.00</t>
  </si>
  <si>
    <t>Trsf 17/10/24 RM1,964.60</t>
  </si>
  <si>
    <t>Trsf 30/9/24 RM2,000.00(RM1,672.00)</t>
  </si>
  <si>
    <t>Trsf 21/10/24 RM2,000.00(RM1,694.00)</t>
  </si>
  <si>
    <t>Trsf 30/9/24 RM2,000.00(RM328.00), 22/10/24 RM92.00(rm92.00)</t>
  </si>
  <si>
    <t>Trsf 22/10/24 RM466.00(RM60.00)</t>
  </si>
  <si>
    <t>Trsf 22/10/24 RM466.00(RM280.00)</t>
  </si>
  <si>
    <t>Trsf 21/10/24 RM2,000.00(RM306.00)M, 22/10/24 RM466.00(RM126.00)</t>
  </si>
  <si>
    <t>Trsf 30/10/24 RM356.00</t>
  </si>
  <si>
    <t>Trsf 29/10/24 RM2,770.00</t>
  </si>
  <si>
    <t>Cash - Encik Aziz (Shikh House of Design)</t>
  </si>
  <si>
    <t>C00000055</t>
  </si>
  <si>
    <t xml:space="preserve">Cash - Encik Aziz (Sg Lang Marine Ventures) </t>
  </si>
  <si>
    <t>Trsf 23/10/24 RM231.00</t>
  </si>
  <si>
    <t>Trsf 21/10/24 RM13,338.00</t>
  </si>
  <si>
    <t>Trsf 27/9/24 RM34,000.00(RM5,220.00)</t>
  </si>
  <si>
    <t>Trsf 27/9/24 RM34,000.00(RM380.00)</t>
  </si>
  <si>
    <t>Trsf 27/9/24 RM34,000.00(RM3,510.00)</t>
  </si>
  <si>
    <t>Trsf 27/9/24 RM34,000.00(RM1,000.00)</t>
  </si>
  <si>
    <t>Trsf 27/9/24 RM34,000.00(RM360.00)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</si>
  <si>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</si>
  <si>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</si>
  <si>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</si>
  <si>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</si>
  <si>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</si>
  <si>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</si>
  <si>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</si>
  <si>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</si>
  <si>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</si>
  <si>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RM34,000.00(RM6,178.60), 12/10/24 RM4,500.00(RM245.40)</t>
  </si>
  <si>
    <t>Trsf 12/10/24 RM4,500.00(RM2,2088.00)</t>
  </si>
  <si>
    <t>Trsf 12/10/24 RM4,500.00(RM1,404.00)</t>
  </si>
  <si>
    <t>Trsf 12/10/24 RM4,500.00(RM380.00)</t>
  </si>
  <si>
    <t>Trsf 12/10/24 RM4,500.00(RM382.60), 14/11/24 RM36,000.00(RM617.40)</t>
  </si>
  <si>
    <t>Trsf 14/10/24 RM36,000.00(RM375.00)</t>
  </si>
  <si>
    <t>Trsf 14/10/24 RM36,000.00(RM9,768.00)</t>
  </si>
  <si>
    <t>Trsf 14/10/24 RM36,000.00(RM3,480.00)</t>
  </si>
  <si>
    <t>Trsf 14/10/24 RM36,000.00(RM2,340.00)</t>
  </si>
  <si>
    <t>Trsf 14/10/24 RM36,000.00(RM380.00)</t>
  </si>
  <si>
    <t>Trsf 14/10/24 RM36,000.00(RM1,000.00)</t>
  </si>
  <si>
    <t>Trsf 14/10/24 RM36,000.00(RM437.50)</t>
  </si>
  <si>
    <t>Trsf 14/10/24 RM36,000.00(RM0.00)</t>
  </si>
  <si>
    <t>Trsf 14/10/24 RM36,000.00(RM11,396.00)</t>
  </si>
  <si>
    <t>Trsf 14/10/24 RM36,000.00(RM3,654.00)</t>
  </si>
  <si>
    <t>Trsf 14/10/24 RM36,000.00(RM1,872.00)</t>
  </si>
  <si>
    <t>Trsf 14/10/24 RM36,000.00(RM680.10), 30/10/24 RM25,000.00(RM319.90)</t>
  </si>
  <si>
    <t>Cash - Encik Aziz (Shikh House of Design) Total</t>
  </si>
  <si>
    <t>Cash - Encik Aziz (Sg Lang Marine Ventures)  Total</t>
  </si>
  <si>
    <t>Cancel</t>
  </si>
  <si>
    <t>Cash - Encik Aziz</t>
  </si>
  <si>
    <t>INV00001016</t>
  </si>
  <si>
    <t>INV00001017</t>
  </si>
  <si>
    <t>INV00001018</t>
  </si>
  <si>
    <t>INV00001019</t>
  </si>
  <si>
    <t>INV00001020</t>
  </si>
  <si>
    <t>Tissue Mat (250 meter)</t>
  </si>
  <si>
    <t>INV00001021</t>
  </si>
  <si>
    <t>INV00001022</t>
  </si>
  <si>
    <t>RM Pigment Gentian Blue B9 (5kg)</t>
  </si>
  <si>
    <t>INV00001023</t>
  </si>
  <si>
    <t>INV00001024</t>
  </si>
  <si>
    <t>INV00001025</t>
  </si>
  <si>
    <t>RM Resin 2100W (225Kg)</t>
  </si>
  <si>
    <t>INV00001026</t>
  </si>
  <si>
    <t>RA Resin 268BQT (220Kg)</t>
  </si>
  <si>
    <t>RO CSM 450 1040mm(W) (37Kg)</t>
  </si>
  <si>
    <t>INV00001027</t>
  </si>
  <si>
    <t>INV00001028</t>
  </si>
  <si>
    <t>RA Resin 268W (225kg)</t>
  </si>
  <si>
    <t>INV00001029</t>
  </si>
  <si>
    <t>INV00001030</t>
  </si>
  <si>
    <t>RA Resin 268BQT (225Kg)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</si>
  <si>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</si>
  <si>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</si>
  <si>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</si>
  <si>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</si>
  <si>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</si>
  <si>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</si>
  <si>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</si>
  <si>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</si>
  <si>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</si>
  <si>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</si>
  <si>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</si>
  <si>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</si>
  <si>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</si>
  <si>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INV00001040</t>
  </si>
  <si>
    <t>RA Wax Solution (2KG)</t>
  </si>
  <si>
    <t>INV00001041</t>
  </si>
  <si>
    <t>INV00001042</t>
  </si>
  <si>
    <t>RM Resin 268BQT (225Kg)</t>
  </si>
  <si>
    <t>RM Steel Roller 3" 10mm</t>
  </si>
  <si>
    <t>INV00001043</t>
  </si>
  <si>
    <t>INV00001044</t>
  </si>
  <si>
    <t>RM Resin 2100BQT-L (225Kg)</t>
  </si>
  <si>
    <t>INV00001045</t>
  </si>
  <si>
    <t>INV00001046</t>
  </si>
  <si>
    <t>Trsf 27/11/24 RM35,750.50</t>
  </si>
  <si>
    <t>Trsf 1/11/24 RM20,000.00(RM3,654.00)</t>
  </si>
  <si>
    <t>Trsf 30/10/24 RM25,000.00(RM500.00)</t>
  </si>
  <si>
    <t>Trsf 30/10/24 RM25,000.00(RM13,024.00)</t>
  </si>
  <si>
    <t>Trsf 30/10/24 RM25,000.00(RM3,828.00)</t>
  </si>
  <si>
    <t>Trsf 30/10/24 RM25,000.00(RM2,808.00)</t>
  </si>
  <si>
    <t>Trsf 30/10/24 RM25,000.00(RM1,000.00)</t>
  </si>
  <si>
    <t>Trsf 30/10/24 RM25,000.00(RM380.00)</t>
  </si>
  <si>
    <t>Trsf 30/10/24 RM25,000.00(RM437.50)</t>
  </si>
  <si>
    <t>Trsf 30/10/24 RM25,000.00(RM2,702.60), 1/11/24 RM20,000.00(RM8,693.40)</t>
  </si>
  <si>
    <t>Trsf 1/11/24 RM20,000.00(RM1,000.00)</t>
  </si>
  <si>
    <t>Trsf 1/11/24 RM20,000.00(RM380.00)</t>
  </si>
  <si>
    <t>Trsf 1/11/24 RM20,000.00(RM696.00)</t>
  </si>
  <si>
    <t>Trsf 1/11/24 RM20,000.00(RM468.00)</t>
  </si>
  <si>
    <t>Trsf 1/11/24 RM20,000.00(RM312.50)</t>
  </si>
  <si>
    <t>Trsf 1/11/24 RM20,000.00(RM1,779.00), 15/11/24 RM50,000.00(RM6,361.90)</t>
  </si>
  <si>
    <t>Trsf 15/11/24 RM50,000.00(RM2,610.00)</t>
  </si>
  <si>
    <t>Trsf 15/11/24 RM50,000.00(RM1,872.00)</t>
  </si>
  <si>
    <t>Trsf 15/11/24 RM50,000.00(RM1,000.00)</t>
  </si>
  <si>
    <t>Trsf 15/11/24 RM50,000.00(RM437.50)</t>
  </si>
  <si>
    <t>Trsf 15/11/24 RM50,000.00(RM11,396.00)</t>
  </si>
  <si>
    <t>Trsf 15/11/24 RM50,000.00(RM3,480.00)</t>
  </si>
  <si>
    <t>Trsf 15/11/24 RM50,000.00(RM2,340.00)</t>
  </si>
  <si>
    <t>Trsf 15/11/24 RM50,000.00(RM2,000.00)</t>
  </si>
  <si>
    <t>Trsf 15/11/24 RM50,000.00(RM625.00)</t>
  </si>
  <si>
    <t>Trsf 15/11/24 RM50,000.00(RM16,280.00)</t>
  </si>
  <si>
    <t>Trsf 15/11/24 RM50,000.00(RM1,597.60), 20/11/24 RM30,000.00(RM3,622.40)</t>
  </si>
  <si>
    <t>Trsf 20/11/24 RM30,000.00(RM3,510.00)</t>
  </si>
  <si>
    <t>Trsf 20/11/24 RM30,000.00(RM570.00)</t>
  </si>
  <si>
    <t>Trsf 20/11/24 RM30,000.00(RM220.00)</t>
  </si>
  <si>
    <t>Trsf 20/11/24 RM30,000.00(RM937.50)</t>
  </si>
  <si>
    <t>Trsf 20/11/24 RM30,000.00(RM702.00)</t>
  </si>
  <si>
    <t>Trsf 20/11/24 RM30,000.00(RM125.00)</t>
  </si>
  <si>
    <t>Trsf 20/11/24 RM30,000.00(RM3,256.00)</t>
  </si>
  <si>
    <t>Trsf 20/11/24 RM30,000.00(RM1,218.00)</t>
  </si>
  <si>
    <t>Trsf 20/11/24 RM30,000.00(RM1,000.00)</t>
  </si>
  <si>
    <t>Trsf 20/11/24 RM30,000.00(RM14,839.10), 26/11/24 RM30,000.00(RM9,580.90)</t>
  </si>
  <si>
    <t>Trsf 26/11/24 RM30,000.00(RM7,830.00.00)</t>
  </si>
  <si>
    <t>Trsf 26/11/24 RM30,000.00(RM</t>
  </si>
  <si>
    <t>Trsf 26/11/24 RM30,000.00(RM3,211.60), 30/11/24 RM25,000.00(RM21,208.40)</t>
  </si>
  <si>
    <t>Trsf 4/11/24 RM475.00</t>
  </si>
  <si>
    <t>Cash deposit 5/11/24 RM12,250.00</t>
  </si>
  <si>
    <t>Trsf 5/11/24 RM115.00</t>
  </si>
  <si>
    <t>Trsf 6/11/24 RM3,132.00</t>
  </si>
  <si>
    <t>Trsf 31/10/24 RM1,000.00(RM566.10), 7/11/24 RM1,500.00(RM1,171.90)</t>
  </si>
  <si>
    <t>Chq PBB 072011, cleared 11/11/24 RM2,388.00</t>
  </si>
  <si>
    <t>Trsf 7/11/24 RM1,500.00(RM328.10), 12/11/24 RM1,000.00(RM76.90)</t>
  </si>
  <si>
    <t>Trsf 12/11/24 RM1,000.00(RM187.50)</t>
  </si>
  <si>
    <t>Trsf 12/11/24 RM1,000.00(RM283.80)</t>
  </si>
  <si>
    <t>Trsf 12/11/24 RM1,000.00(RM390.00)</t>
  </si>
  <si>
    <t>Chq PBB 072012, cleared 14/11/24 RM2,700.50</t>
  </si>
  <si>
    <t>Trsf 20/11/24 RM530.00</t>
  </si>
  <si>
    <r>
      <rPr>
        <b/>
        <sz val="12"/>
        <color rgb="FF0070C0"/>
        <rFont val="Calibri"/>
        <family val="2"/>
        <scheme val="minor"/>
      </rPr>
      <t>Trsf 20/11/24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</si>
  <si>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Trsf 12/11/24 RM1,000.00(RM61.80), 15/12/24 RM500.00(RM358.20)</t>
  </si>
  <si>
    <t>Chq PBB 072013, cleared 22/11/24 RM3,030.00</t>
  </si>
  <si>
    <t>Trsf 26/11/24 RM1,800.00</t>
  </si>
  <si>
    <t>Chq HL 025976 dd 26/11/24 RM6,619.30</t>
  </si>
  <si>
    <t>Trsf 23/11/24 RM2,000.00, 26/11/24 RM1,630.50</t>
  </si>
  <si>
    <t>Chq PBB 072014, cleared 28/11/24 RM2,892.50</t>
  </si>
  <si>
    <t>Cash - Encik Aziz Total</t>
  </si>
  <si>
    <t>RHB 000416 11/11/24 Cleared RM1,000.00(RM1,000.00), RHB 000417 18/11/24 Cleared RM1,153.00(RM738.00)</t>
  </si>
  <si>
    <t>RHB 000417 18/11/24 Cleared RM1,153.00(RM220.00)</t>
  </si>
  <si>
    <t>RHB 000417 18/11/24 Cleared RM1,153.00(RM195.00)</t>
  </si>
  <si>
    <t>INV00001047</t>
  </si>
  <si>
    <t>INV00001048</t>
  </si>
  <si>
    <t>INV00001049</t>
  </si>
  <si>
    <t>INV00001050</t>
  </si>
  <si>
    <t>INV00001051</t>
  </si>
  <si>
    <t>INV00001052</t>
  </si>
  <si>
    <t>INV00001053</t>
  </si>
  <si>
    <t>RA Resin 2100BQT-L (225Kg)</t>
  </si>
  <si>
    <t>INV00001054</t>
  </si>
  <si>
    <t>INV00001055</t>
  </si>
  <si>
    <t>RM Accelerator (2kg)</t>
  </si>
  <si>
    <t>INV00001056</t>
  </si>
  <si>
    <t>INV00001057</t>
  </si>
  <si>
    <t>10/12/2024</t>
  </si>
  <si>
    <t>INV00001058</t>
  </si>
  <si>
    <t>Cash Mr Tan</t>
  </si>
  <si>
    <t>RA Resin 268BQT (25Kg)</t>
  </si>
  <si>
    <t>INV00001059</t>
  </si>
  <si>
    <t>INV00001060</t>
  </si>
  <si>
    <t>INV00001061</t>
  </si>
  <si>
    <t>Cash - Shermark Resources</t>
  </si>
  <si>
    <t>RM Resin (25Kg)</t>
  </si>
  <si>
    <t>RA CSM 450 GSM 1040mm (30kg)</t>
  </si>
  <si>
    <t>11/12/2024</t>
  </si>
  <si>
    <t>INV00001062</t>
  </si>
  <si>
    <t>12/12/2024</t>
  </si>
  <si>
    <t>INV00001063</t>
  </si>
  <si>
    <t>RO CSM 450 1040mm(W) (30Kg)</t>
  </si>
  <si>
    <t>INV00001064</t>
  </si>
  <si>
    <t>INV00001065</t>
  </si>
  <si>
    <t>13/12/2024</t>
  </si>
  <si>
    <t>INV00001066</t>
  </si>
  <si>
    <t>INV00001067</t>
  </si>
  <si>
    <t>RO CSM 450 1040mm(W) (30kg)</t>
  </si>
  <si>
    <t>RM VE Resin 901-3P (25Kg)</t>
  </si>
  <si>
    <t>14/12/2024</t>
  </si>
  <si>
    <t>INV00001068</t>
  </si>
  <si>
    <t>17/12/2024</t>
  </si>
  <si>
    <t>INV00001069</t>
  </si>
  <si>
    <t>INV00001070</t>
  </si>
  <si>
    <t>INV00001071</t>
  </si>
  <si>
    <t>19/12/2024</t>
  </si>
  <si>
    <t>INV00001072</t>
  </si>
  <si>
    <t>20/12/2024</t>
  </si>
  <si>
    <t>INV00001073</t>
  </si>
  <si>
    <t>RA Honeycomb 19mm - 1220(W) x 2440(L)</t>
  </si>
  <si>
    <t>21/12/2024</t>
  </si>
  <si>
    <t>INV00001074</t>
  </si>
  <si>
    <t>RM Pigment Super White (30Kg)</t>
  </si>
  <si>
    <t>23/12/2024</t>
  </si>
  <si>
    <t>INV00001075</t>
  </si>
  <si>
    <t>RM Pigment Grey G2 (5Kg)</t>
  </si>
  <si>
    <t>24/12/2024</t>
  </si>
  <si>
    <t>INV00001076</t>
  </si>
  <si>
    <t>INV00001077</t>
  </si>
  <si>
    <t>INV00001078</t>
  </si>
  <si>
    <t>RA Wax Solution (2kg)</t>
  </si>
  <si>
    <t>INV00001079</t>
  </si>
  <si>
    <t>Cash - Kevin Wong</t>
  </si>
  <si>
    <t>RM ISO NPG Pigmented Gelcoat (Stone Grey G10) 25Kg</t>
  </si>
  <si>
    <t>RM Wax solution (8kg)</t>
  </si>
  <si>
    <t>27/12/2024</t>
  </si>
  <si>
    <t>INV00001080</t>
  </si>
  <si>
    <t>INV00001081</t>
  </si>
  <si>
    <t>28/12/2024</t>
  </si>
  <si>
    <t>INV00001082</t>
  </si>
  <si>
    <t>30/12/2024</t>
  </si>
  <si>
    <t>INV00001083</t>
  </si>
  <si>
    <t>31/12/2024</t>
  </si>
  <si>
    <t>INV00001084</t>
  </si>
  <si>
    <t>INV00001085</t>
  </si>
  <si>
    <t>INV00001086</t>
  </si>
  <si>
    <t>RM Resin (30Kg)</t>
  </si>
  <si>
    <t>C00000056</t>
  </si>
  <si>
    <t>C00000058</t>
  </si>
  <si>
    <t>Cash Mr Tan Total</t>
  </si>
  <si>
    <t>Cash - Shermark Resources Total</t>
  </si>
  <si>
    <t>Cash - Kevin Wong Total</t>
  </si>
  <si>
    <t>Trsf 26/12/24 RM17,821.50</t>
  </si>
  <si>
    <t>Trsf 30/11/24 RM25,000.00(RM3,791.60), 4/12/24 RM23,000.00(RM6,364.90)</t>
  </si>
  <si>
    <t>Trsf 4/12/24 RM23,000.00(RM702.00)</t>
  </si>
  <si>
    <t>Trsf 4/12/24 RM23,000.00(RM3,740.00)</t>
  </si>
  <si>
    <t>Trsf 4/12/24 RM23,000.00(RM760.00)</t>
  </si>
  <si>
    <t>Trsf 4/12/24 RM23,000.00(RM2,000.00)</t>
  </si>
  <si>
    <t>Trsf 4/12/24 RM23,000.00(RM937.50)</t>
  </si>
  <si>
    <t>Trsf 4/12/24 RM23,000.00(RM8,495.60), 13/12/24 RM20,000.00(RM15,495.60)</t>
  </si>
  <si>
    <t>Trsf 13/12/24 RM20,000.00(RM4,075.60), 23/12/24 RM30,000.00(RM4,952.40)</t>
  </si>
  <si>
    <t>Trsf 23/12/24 RM30,000.00(RM2,640.00)</t>
  </si>
  <si>
    <t>Trsf 23/12/24 RM30,000.00(RM3,600.00)</t>
  </si>
  <si>
    <t>Trsf 23/12/24 RM30,000.00(RM380.00)</t>
  </si>
  <si>
    <t>Trsf 23/12/24 RM30,000.00(RM1,000.00)</t>
  </si>
  <si>
    <t>Trsf 23/12/24 RM30,000.00(RM937.50)</t>
  </si>
  <si>
    <t>Trsf 23/12/24 RM30,000.00(RM16,490.10), 31/12/24 RM18,000.00(RM7,929.90)</t>
  </si>
  <si>
    <t>Trsf 31/12/24 RM18,000.00(RM7,320.00)</t>
  </si>
  <si>
    <t>Trsf 15/11/24 RM500.00(RM141.80), 22/11/24 RM1,000.00(RM1,000.00), 30/11/24 RM500.00(RM500.00), 7/12/24 RM1,500.00(RM96.20)</t>
  </si>
  <si>
    <t>Trsf 7/12/24 RM1,500.00(RM405.00)</t>
  </si>
  <si>
    <t>Trsf 7/12/24 RM1,500.00(RM160.00)</t>
  </si>
  <si>
    <t>Trsf 7/12/24 RM1,500.00(RM390.00)</t>
  </si>
  <si>
    <t>Trsf 23/12/24 RM1,300.00(RM405.00)</t>
  </si>
  <si>
    <t>Trsf 23/12/24 RM1,300.00(RM105.00)</t>
  </si>
  <si>
    <t>Trsf 7/12/24 RM1,500.00(RM448.80), 15/12/24 RM1,000.00(RM1,000.00), 23/12/24 RM1,300.00(RM289.20)</t>
  </si>
  <si>
    <t>Trsf 23/12/24 RM1,300.00(RM250.00)</t>
  </si>
  <si>
    <t>Trsf 23/12/24 RM1,300.00(RM250.80), 30/12/24 RM1,000.00(RM169.20)</t>
  </si>
  <si>
    <t xml:space="preserve">Trsf 10/12/24 RM2,682.50 </t>
  </si>
  <si>
    <t>Chq PBB 072016, cleared 12/12/24 RM2,680.00</t>
  </si>
  <si>
    <t>Chq PBB 072017, cleared 17/12/24 RM2,717.50</t>
  </si>
  <si>
    <t>Chq PBB 072019, cleared 27/12/24 RM2,750.00</t>
  </si>
  <si>
    <t>Chq PBB 072018, cleared 30/12/24 RM2,548.00</t>
  </si>
  <si>
    <t>Chq PBB 072020, cleared 30/12/24 RM2,837.50</t>
  </si>
  <si>
    <t>Trsf 10/12/24 RM913.00</t>
  </si>
  <si>
    <t>Trsf 30/12/24 RM325.00</t>
  </si>
  <si>
    <t>Trsf 12/12/24 RM685.00, Cash 28/12/24 RM1,479.50</t>
  </si>
  <si>
    <t>Cash 28/12/24 RM1,106.00</t>
  </si>
  <si>
    <t>Cash 28/12/24 RM2,337.00</t>
  </si>
  <si>
    <t>Cash 28/12/24 RM820.00</t>
  </si>
  <si>
    <t>Trsf 13/12/24 RM2,890.00, 24/12/24 RM505.00, 26/12/24 RM40.00</t>
  </si>
  <si>
    <t>MBB 016205 cleared 23/12/24 RM8,732.30</t>
  </si>
  <si>
    <t>Chq HL 027085 dd 23/12/24 RM5,042.00</t>
  </si>
  <si>
    <t>C00000057</t>
  </si>
  <si>
    <t>S&amp;J Water Tank Solotioms (KL) Sdn Bhd</t>
  </si>
  <si>
    <t>Kai Chuan Fibreglass</t>
  </si>
  <si>
    <t>C00000059</t>
  </si>
  <si>
    <t>C00000060</t>
  </si>
  <si>
    <t>INV00001087</t>
  </si>
  <si>
    <t>INV00001088</t>
  </si>
  <si>
    <t>INV00001089</t>
  </si>
  <si>
    <t>INV00001090</t>
  </si>
  <si>
    <t>INV00001091</t>
  </si>
  <si>
    <t>INV00001092</t>
  </si>
  <si>
    <t>RM PVA Solution (5KG)</t>
  </si>
  <si>
    <t>RM Cobalt 10% (2kg)</t>
  </si>
  <si>
    <t>INV00001093</t>
  </si>
  <si>
    <t>INV00001094</t>
  </si>
  <si>
    <t>INV00001095</t>
  </si>
  <si>
    <t>INV00001096</t>
  </si>
  <si>
    <t>INV00001097</t>
  </si>
  <si>
    <t>INV00001098</t>
  </si>
  <si>
    <t>INV00001099</t>
  </si>
  <si>
    <t>INV00001100</t>
  </si>
  <si>
    <t>INV00001101</t>
  </si>
  <si>
    <t>INV00001102</t>
  </si>
  <si>
    <t>INV00001103</t>
  </si>
  <si>
    <t>INV00001104</t>
  </si>
  <si>
    <t>INV00001105</t>
  </si>
  <si>
    <t>RM CSM 450 96m(L) X 1860mm(W) (54Kg)</t>
  </si>
  <si>
    <t>INV00001106</t>
  </si>
  <si>
    <t>INV00001107</t>
  </si>
  <si>
    <t>INV00001108</t>
  </si>
  <si>
    <t>INV00001109</t>
  </si>
  <si>
    <t>INV00001110</t>
  </si>
  <si>
    <t>INV00001111</t>
  </si>
  <si>
    <t>INV00001112</t>
  </si>
  <si>
    <t>INV00001113</t>
  </si>
  <si>
    <t>INV00001114</t>
  </si>
  <si>
    <t>Bank Islam 172006 Cleared 30/9/24 RM5,000.00(RM511.10), 172020 Cleared 7/11/24 RM5,000.00(RM5,000.00), 172033 Cleared 2/1/25 RM5,000.00(RM1,528.90)</t>
  </si>
  <si>
    <t>Bank Islam 172033 Cleared 2/1/25 RM5,000.00(RM1,108.40)</t>
  </si>
  <si>
    <t>Bank Islam 172033 Cleared 2/1/25 RM5,000.00(RM320.00)</t>
  </si>
  <si>
    <t>Bank Islam 172033 Cleared 2/1/25 RM5,000.00(RM360.00)</t>
  </si>
  <si>
    <t>Bank Islam 172033 Cleared 2/1/25 RM5,000.00(RM190.00)</t>
  </si>
  <si>
    <t>Bank Islam 172033 Cleared 2/1/25 RM5,000.00(RM563.20)</t>
  </si>
  <si>
    <t>Bank Islam 172033 Cleared 2/1/25 RM5,000.00(RM929.50), 172042 Cleared 22/1/25 RM5,000.00(RM755.30)</t>
  </si>
  <si>
    <t>Bank Islam 172042 Cleared 22/1/25 RM5,000.00(RM4,244.70)</t>
  </si>
  <si>
    <t>Trsf 31/12/24 RM18,000.00(RM2,750.10), 2/1/25 RM20,000.00(RM2,049.90)</t>
  </si>
  <si>
    <t>Trsf 2/1/25 RM20,000.00(RM380.00)</t>
  </si>
  <si>
    <t>Trsf 2/1/25 RM20,000.00(RM1,000.00)</t>
  </si>
  <si>
    <t>Trsf 2/1/25 RM20,000.00(RM975.00)</t>
  </si>
  <si>
    <t>Trsf 2/1/25 RM20,000.00(RM190.00)</t>
  </si>
  <si>
    <t>Trsf 2/1/25 RM20,000.00(RM220.00)</t>
  </si>
  <si>
    <t>Trsf 2/1/25 RM20,000.00(RM625.00)</t>
  </si>
  <si>
    <t>Trsf 2/1/25 RM20,000.00(RM13,560.10), 13/1/25 RM22,000.00(RM2,719.90)</t>
  </si>
  <si>
    <t>Trsf 13/1/25 RM22,000.00(RM5,490.00)</t>
  </si>
  <si>
    <t>Trsf 13/1/25 RM22,000.00(RM3,600.00)</t>
  </si>
  <si>
    <t>Trsf 13/1/25 RM22,000.00(RM380.00)</t>
  </si>
  <si>
    <t>Trsf 13/1/25 RM22,000.00(RM975.00)</t>
  </si>
  <si>
    <t>Trsf 13/1/25 RM22,000.00(RM1,000.00)</t>
  </si>
  <si>
    <t>Trsf 13/1/25 RM22,000.00(RM125.00)</t>
  </si>
  <si>
    <t>Trsf 13/1/25 RM22,000.00(RM3,256.00)</t>
  </si>
  <si>
    <t>Trsf 13/1/25 RM22,000.00(RM1,098.00)</t>
  </si>
  <si>
    <t>Trsf 13/1/25 RM22,000.00(RM187.50)</t>
  </si>
  <si>
    <t>Trsf 13/1/25 RM22,000.00(RM2,788.60), 14/1/25 RM12,000.00(RM2,095.40)</t>
  </si>
  <si>
    <t>Trsf 14/1/25 RM12,000.00(RM1,830.00)</t>
  </si>
  <si>
    <t>Trsf 14/1/25 RM12,000.00(RM1,200.00)</t>
  </si>
  <si>
    <t>Trsf 14/1/25 RM12,000.00(RM380.00)</t>
  </si>
  <si>
    <t>Trsf 14/1/25 RM12,000.00(RM975.00)</t>
  </si>
  <si>
    <t>Trsf 14/1/25 RM12,000.00(RM250.00)</t>
  </si>
  <si>
    <t>Trsf 14/1/25 RM12,000.00(RM5,269.60), 17/1/25 RM15,000.00(RM1,242.40)</t>
  </si>
  <si>
    <t>Trsf 17/1/25 RM15,000.00(RM2,196.00)</t>
  </si>
  <si>
    <t>Trsf 17/1/25 RM15,000.00(RM1,200.00)</t>
  </si>
  <si>
    <t>Trsf 17/1/25 RM15,000.00(RM250.00)</t>
  </si>
  <si>
    <t>Trsf 17/1/25 RM15,000.00(RM6,512.00)</t>
  </si>
  <si>
    <t>Trsf 17/1/25 RM15,000.00(RM2,142.00)</t>
  </si>
  <si>
    <t>Trsf 17/1/25 RM15,000.00(RM1,192.50)</t>
  </si>
  <si>
    <t>Trsf 17/1/25 RM15,000.00(RM283.10), 24/1/15 RM60,000.00(RM716.90)</t>
  </si>
  <si>
    <t>Trsf 24/1/15 RM60,000.00(RM625.00)</t>
  </si>
  <si>
    <t>Trsf 24/1/15 RM60,000.00(RM16,280.00)</t>
  </si>
  <si>
    <t>Trsf 24/1/15 RM60,000.00(RM6,372.00)</t>
  </si>
  <si>
    <t>Trsf 24/1/15 RM60,000.00(RM4,054.50)</t>
  </si>
  <si>
    <t>Trsf 24/1/15 RM60,000.00(RM1,000.00)</t>
  </si>
  <si>
    <t>Trsf 24/1/15 RM60,000.00(RM380.00)</t>
  </si>
  <si>
    <t>Trsf 24/1/15 RM60,000.00(RM312.50)</t>
  </si>
  <si>
    <t>Trsf 24/1/15 RM60,000.00(RM8,140.00)</t>
  </si>
  <si>
    <t>Trsf 24/1/15 RM60,000.00(RM2,124.00)</t>
  </si>
  <si>
    <t>Trsf 24/1/15 RM60,000.00(RM954.00)</t>
  </si>
  <si>
    <t>Trsf 24/1/15 RM60,000.00(RM187.50</t>
  </si>
  <si>
    <t>Trsf 24/1/15 RM60,000.00(RM1,642.50)</t>
  </si>
  <si>
    <t>Trsf 24/1/15 RM60,000.00(RM3,256.00)</t>
  </si>
  <si>
    <t>Trsf 24/1/15 RM60,000.00(RM1,062.00)</t>
  </si>
  <si>
    <t>Trsf 24/1/15 RM60,000.00(RM238.50)</t>
  </si>
  <si>
    <t>Trsf 24/1/15 RM60,000.00(RM250.00)</t>
  </si>
  <si>
    <t>Trsf 24/1/15 RM60,000.00(RM6,512.00)</t>
  </si>
  <si>
    <t>Trsf 24/1/15 RM60,000.00(RM1,431.00)</t>
  </si>
  <si>
    <t>Trsf 19/1/25 RM20,508.60</t>
  </si>
  <si>
    <t>Trsf 7/1/25 RR360.00</t>
  </si>
  <si>
    <t>Chq PBB 072021, cleared 15/1/25 RM2,717.50</t>
  </si>
  <si>
    <t>RHB 000445 23/12/24 Cleared RM1,500(RM1,500), 000447 19/1/25 Cleared RM1,038.00(RM238.00)</t>
  </si>
  <si>
    <t>RHB 000447 19/1/25 Cleared RM1,038.00(RM220..00)</t>
  </si>
  <si>
    <t>RHB 000447 19/1/25 Cleared RM1,038.00(RM130.00)</t>
  </si>
  <si>
    <t>Cash 21/1/25 RM2,223.50</t>
  </si>
  <si>
    <t>Trsf 25/1/25 RM2,000.00, Cash 31/1/25 RM195.00</t>
  </si>
  <si>
    <t xml:space="preserve">Trsf 25/01/24 </t>
  </si>
  <si>
    <t>RHB 000447 19/1/25 Cleared RM1,038.00(RM450.00), 000446 27/1/25 RM1,000.00</t>
  </si>
  <si>
    <t>Trsf 27/1/24, RM2,978.00</t>
  </si>
  <si>
    <t>Chq HL 028218 dd 31/1/25 RM5,702.80</t>
  </si>
  <si>
    <t>Trsf 2/1/25</t>
  </si>
  <si>
    <t>Trsf 30/12/24 RM1,000.00(RM830.80), 9/1/25 RM1,250.00(RM907.20)</t>
  </si>
  <si>
    <t>Trsf 9/1/25 RM1,250.00(RM342.80), 14/1/25 RM1,200.00(RM47.20)</t>
  </si>
  <si>
    <t>Trsf 14/1/25 RM1,200.00(RM105.00)</t>
  </si>
  <si>
    <t>Trsf 14/1/25 RM1,200.00(RM120.00)</t>
  </si>
  <si>
    <t>Trsf 14/1/25 RM1,200.00(RM927.80), 22/1/25 RM1,200.00(RM810.20)</t>
  </si>
  <si>
    <t>Trsf 22/1/25 RM1,200.00(RM150.00)</t>
  </si>
  <si>
    <t>Trsf 22/1/25 RM1,200.00(RM187.50)</t>
  </si>
  <si>
    <t>Kai Chuan Fibreglass Total</t>
  </si>
  <si>
    <t>INV00001115</t>
  </si>
  <si>
    <t>INV00001116</t>
  </si>
  <si>
    <t>INV00001117</t>
  </si>
  <si>
    <t>INV00001118</t>
  </si>
  <si>
    <t>INV00001119</t>
  </si>
  <si>
    <t>INV00001120</t>
  </si>
  <si>
    <t>INV00001121</t>
  </si>
  <si>
    <t>INV00001122</t>
  </si>
  <si>
    <t>INV00001123</t>
  </si>
  <si>
    <t>INV00001124</t>
  </si>
  <si>
    <t>INV00001125</t>
  </si>
  <si>
    <t>INV00001126</t>
  </si>
  <si>
    <t>INV00001127</t>
  </si>
  <si>
    <t>RA Resin 268BQT (20Kg)</t>
  </si>
  <si>
    <t>INV00001128</t>
  </si>
  <si>
    <t>INV00001129</t>
  </si>
  <si>
    <t>INV00001130</t>
  </si>
  <si>
    <t>INV00001131</t>
  </si>
  <si>
    <t>INV00001132</t>
  </si>
  <si>
    <t>RM Woven Roving E-800gm 1000mm (40Kg)</t>
  </si>
  <si>
    <t xml:space="preserve">RA Pigment Super White (1Kg)       </t>
  </si>
  <si>
    <t>F.O.C.</t>
  </si>
  <si>
    <t>INV00001133</t>
  </si>
  <si>
    <t>INV00001134</t>
  </si>
  <si>
    <t>INV00001135</t>
  </si>
  <si>
    <t>INV00001136</t>
  </si>
  <si>
    <t>INV00001137</t>
  </si>
  <si>
    <t>INV00001138</t>
  </si>
  <si>
    <t>Trsf 22/1/25 RM1,200.00(RM52.30), 2/2/25 RM1,400.00(RM352.70)</t>
  </si>
  <si>
    <t>Trsf 2/2/25 RM1,400.00(RM390.00)</t>
  </si>
  <si>
    <t>Trsf 2/2/25 RM1,400.00(RM657.30), 9/2/25 RM1,200.00(RM1,080.70)</t>
  </si>
  <si>
    <t>Trsf 9/9/25 RM1,200.00(RM119.30), 17/2/25 RM1,000.00(RM164.50)</t>
  </si>
  <si>
    <t>Trsf 17/2/25 RM1,000.00(RM187.50)</t>
  </si>
  <si>
    <t>Trsf 17/2/25 RM1,000.00(RM60.00)</t>
  </si>
  <si>
    <t>RHB 000470 3/2/25 Cleared RM240.00</t>
  </si>
  <si>
    <t>RHB 000471 17/2/25 Cleared RM1,000.00(RM1,000.00), 000472 26/2/25 Cleared RM1,333.00RM755.00)</t>
  </si>
  <si>
    <t>RHB 000472 26/2/25 Cleared RM1,333.00(RM228.00)</t>
  </si>
  <si>
    <t>RHB 000472 26/2/25 Cleared RM1,333.00(RM130.00)</t>
  </si>
  <si>
    <t>RHB 000472 26/2/25 Cleared RM1,333.00(RM220.00)</t>
  </si>
  <si>
    <t>Trsf 24/1/15 RM60,000.00(RM957.60), 4/2/25 RM16,000.00(RM17.40)</t>
  </si>
  <si>
    <t>Trsf 4/2/25 RM16,000.00(RM812.50)</t>
  </si>
  <si>
    <t>Trsf 4/2/25 RM16,000.00(RM15,170.10), 12/2/25 RM24,000.00(RM5,707.90)</t>
  </si>
  <si>
    <t>Trsf 12/2/25 RM24,000.00(RM6,726.00)</t>
  </si>
  <si>
    <t>Trsf 12/2/25 RM24,000.00(RM4,770.00)</t>
  </si>
  <si>
    <t>Trsf 12/2/25 RM24,000.00(RM380.00)</t>
  </si>
  <si>
    <t>Trsf 12/2/25 RM24,000.00(RM2,000.00)</t>
  </si>
  <si>
    <t>Trsf 12/2/25 RM24,000.00(RM1,000.00)</t>
  </si>
  <si>
    <t>Trsf 12/2/25 RM24,000.00(RM62.00)</t>
  </si>
  <si>
    <t>Trsf 12/2/25 RM24,000.00(RM3,353.60), 27/2/25 RM30,000.00(RM4,676.40)</t>
  </si>
  <si>
    <t>Trsf 27/2/25 RM30,000.00(RM3,219.00)</t>
  </si>
  <si>
    <t>Trsf 27/2/25 RM30,000.00(RM1,000.00)</t>
  </si>
  <si>
    <t>Trsf 27/2/25 RM30,000.00(RM125.00)</t>
  </si>
  <si>
    <t>Trsf 27/2/25 RM30,000.00(RM380.00)</t>
  </si>
  <si>
    <t>Trsf 27/2/25 RM30,000.00(RM3,212.00)</t>
  </si>
  <si>
    <t>Trsf 27/2/25 RM30,000.00(RM625.00)</t>
  </si>
  <si>
    <t>Trsf 27/2/25 RM30,000.00(RM16,060.00)</t>
  </si>
  <si>
    <t>Trsf 27/2/25 RM30,000.00(RM429.20)</t>
  </si>
  <si>
    <t>Trsf 12/2/25 RM185.00</t>
  </si>
  <si>
    <t>Trsf 18/2/25 RM1,947.00,</t>
  </si>
  <si>
    <t>Trsf 18/2/25 RM700.00</t>
  </si>
  <si>
    <t>Trsf 25/2/25 RM2,164.00</t>
  </si>
  <si>
    <t>Chq PBB 072022, Cleared 28/2/25 RM2,127.50</t>
  </si>
  <si>
    <t>INV00001139</t>
  </si>
  <si>
    <t>INV00001140</t>
  </si>
  <si>
    <t>C00000013a</t>
  </si>
  <si>
    <t>Resin 268BQT (225kg)</t>
  </si>
  <si>
    <t>Gelcoat (22kg)</t>
  </si>
  <si>
    <t>Brush 2" (12pcs)</t>
  </si>
  <si>
    <t>Accelerator (4kg)</t>
  </si>
  <si>
    <t>TR104 Hi Temp Wax</t>
  </si>
  <si>
    <t>Bosny Wax (15kg)</t>
  </si>
  <si>
    <t>Fume silica HJSIL 200(10Kg)</t>
  </si>
  <si>
    <t>Pigment Super White (1kg)</t>
  </si>
  <si>
    <t>Pigment Tangerine Y12 (5kg)</t>
  </si>
  <si>
    <t>INV00001141</t>
  </si>
  <si>
    <t>INV00001142</t>
  </si>
  <si>
    <t>INV00001143</t>
  </si>
  <si>
    <t>RM Pigment Paste Orange (5Kg)</t>
  </si>
  <si>
    <t>INV00001144</t>
  </si>
  <si>
    <t>INV00001145</t>
  </si>
  <si>
    <t>INV00001146</t>
  </si>
  <si>
    <t>INV00001147</t>
  </si>
  <si>
    <t>INV00001148</t>
  </si>
  <si>
    <t>RM Pigment Transparent Green (5Kg)</t>
  </si>
  <si>
    <t>INV00001149</t>
  </si>
  <si>
    <t>INV00001150</t>
  </si>
  <si>
    <t>INV00001151</t>
  </si>
  <si>
    <t>Woven Roing E-600gm 1120mm (45kg)</t>
  </si>
  <si>
    <t>INV00001152</t>
  </si>
  <si>
    <t>C00000061</t>
  </si>
  <si>
    <t>GK SHAANAZ ENTERPRISE</t>
  </si>
  <si>
    <t>RA Resin 268BQT (225kg)</t>
  </si>
  <si>
    <t>INV00001153</t>
  </si>
  <si>
    <t>INV00001154</t>
  </si>
  <si>
    <t>INV00001155</t>
  </si>
  <si>
    <t>INV00001156</t>
  </si>
  <si>
    <t>INV00001157</t>
  </si>
  <si>
    <t>RA Gelcoat (22kg)</t>
  </si>
  <si>
    <t>INV00001158</t>
  </si>
  <si>
    <t>RA Resin 8201WPT (225kg)</t>
  </si>
  <si>
    <t>INV00001159</t>
  </si>
  <si>
    <t>INV00001160</t>
  </si>
  <si>
    <t>INV00001161</t>
  </si>
  <si>
    <t>INV00001162</t>
  </si>
  <si>
    <t>INV00001163</t>
  </si>
  <si>
    <t>INV00001164</t>
  </si>
  <si>
    <t>INV00001165</t>
  </si>
  <si>
    <t>Protech Master Coach Sdn Bhd</t>
  </si>
  <si>
    <t>INV00001166</t>
  </si>
  <si>
    <t>INV00001167</t>
  </si>
  <si>
    <t>INV00001168</t>
  </si>
  <si>
    <t>INV00001169</t>
  </si>
  <si>
    <t>Trsf 27/2/25 RM30,000.00(RM273.40), 1/3/25 RM15,000.00(RM6,164.60)</t>
  </si>
  <si>
    <t>Trsf 1/3/25 RM15,000.00(RM3,577.50)</t>
  </si>
  <si>
    <t>Trsf 1/3/25 RM15,000.00(RM380.00)</t>
  </si>
  <si>
    <t>Trsf 1/3/25 RM15,000.00(RM1,000.00)</t>
  </si>
  <si>
    <t>Trsf 1/3/25 RM15,000.00(RM125.00)</t>
  </si>
  <si>
    <t>Trsf 1/3/25 RM15,000.00(RM3,212.00)</t>
  </si>
  <si>
    <t>Trsf 1/3/25 RM15,000.00(RM540.90), 11/3/25 RM15,000.00(RM329.10)</t>
  </si>
  <si>
    <t>Trsf 11/3/25 RM15,000.00(RM715.50)</t>
  </si>
  <si>
    <t>Trsf 11/3/25 RM15,000.00(RM380.00)</t>
  </si>
  <si>
    <t>Trsf 11/3/25 RM15,000.00(RM1,000.00)</t>
  </si>
  <si>
    <t>Trsf 11/3/25 RM15,000.00(RM625.00)</t>
  </si>
  <si>
    <t>Trsf 11/3/25 RM15,000.00(RM11,950.40), 15/3/25 RM5,000.00(RM4,109.60)</t>
  </si>
  <si>
    <t>Trsf 15/3/25 RM5,000.00(RM890.40), 19/3/25 RM10,000.00(RM5,547.60)</t>
  </si>
  <si>
    <t>Trsf 19/3/25 RM10,000.00(RM3,577.50)</t>
  </si>
  <si>
    <t>Trsf 19/3/25 RM10,000.00(RM380.00)</t>
  </si>
  <si>
    <t>Trsf 19/3/25 RM10,000.00(RM494.90), 22/3/25 RM5,000.00(RM505.10)</t>
  </si>
  <si>
    <t>Trsf 22/3/25 RM5,000.00(RM687.50)</t>
  </si>
  <si>
    <t>Trsf 22/3/25 RM5,000.00(RM3,807.40), 25/3/25 RM30,000.00(RM13,858.60)</t>
  </si>
  <si>
    <t>Trsf 25/3/25 RM30,000.00(RM4,935.80)</t>
  </si>
  <si>
    <t>Trsf 25/3/25 RM30,000.00(RM1,908.00)</t>
  </si>
  <si>
    <t>Trsf 25/3/25 RM30,000.00(RM380.00)</t>
  </si>
  <si>
    <t>Trsf 25/3/25 RM30,000.00(RM1,000.00)</t>
  </si>
  <si>
    <t>Trsf 25/3/25 RM30,000.00(RM2,000.00)</t>
  </si>
  <si>
    <t>Trsf 25/3/25 RM30,000.00(RM500.00)</t>
  </si>
  <si>
    <t>Trsf 27/3/25 RM35,000.00(RM1,642.50)</t>
  </si>
  <si>
    <t>Trsf 27/3/25 RM35,000.00(RM2,262.50)</t>
  </si>
  <si>
    <t>Trsf 27/3/25 RM35,000.00(RM1,669.50)</t>
  </si>
  <si>
    <t>Trsf 27/3/25 RM35,000.00(RM380.00)</t>
  </si>
  <si>
    <t>Trsf 27/3/25 RM35,000.00(RM625.00)</t>
  </si>
  <si>
    <t>Trsf 27/3/25 RM35,000.00(RM9,636.00)</t>
  </si>
  <si>
    <t>Trsf 27/3/25 RM35,000.00(RM6,480.00)</t>
  </si>
  <si>
    <t>Trsf 27/3/25 RM35,000.00(RM6,438.00)</t>
  </si>
  <si>
    <t>Trsf 25/3/25 RM30,000.00(RM5,417.60), 27/3/25 RM35,000.00(RM5,824.40)</t>
  </si>
  <si>
    <t>Trsf 17/2/25 RM1,000.00(RM588.00), 24/2/25 RM1,000.00(RM1,000.00), 3/3/25 RM1,000.00(RM150.00)</t>
  </si>
  <si>
    <t>Trsf 3/3/25 RM1,000.00(RM405.00)</t>
  </si>
  <si>
    <t>Trsf 3/3/25 RM1,000.00(RM110.00)</t>
  </si>
  <si>
    <t>Trsf 3/3/25 RM1,000.00(RM335.00), 10/3/25 RM1,300.00(RM55.00)</t>
  </si>
  <si>
    <t>Trsf 10/3/25 RM1,300.00(RM1,245.00), 17/3/25 RM1,500.00(RM493.00)</t>
  </si>
  <si>
    <t>Trsf 17/3/25 RM1,500.00(RM405.00)</t>
  </si>
  <si>
    <t>Trsf 17/3/25 RM1,500.00(RM390.00)</t>
  </si>
  <si>
    <t>Trsf 17/3/25 RM1,500.00(RM187.50)</t>
  </si>
  <si>
    <t>Cheque MBB 354399, Cleared 3/3/25 RM16,896.50</t>
  </si>
  <si>
    <t>Cheque MBB 852603, Cleared 28/3/25 RM6,823.20</t>
  </si>
  <si>
    <t>MBB 016393 cleared 6/3/25 RM8,742.00</t>
  </si>
  <si>
    <t>Trsf 7/3/25 RM144.00</t>
  </si>
  <si>
    <t>Chq PBB 072023, Cleared 14/3/25 RM3,127.50</t>
  </si>
  <si>
    <t>Trsf 14/3/25 RM2,023.20</t>
  </si>
  <si>
    <t>Trsf 20/3/25 RM1,900.70(RM1,597.50)</t>
  </si>
  <si>
    <t>Trsf 24/3/25 RM2,243.20</t>
  </si>
  <si>
    <t>Alliance</t>
  </si>
  <si>
    <t>AIBB 000492 19/3/25 RM1,000.00(RM1,000.00), 000493 25/3/25 RM1,105.00(RM755.00)</t>
  </si>
  <si>
    <t>Trsf 27/3/25 RM2,433.40(RM1,575.00)</t>
  </si>
  <si>
    <t>Trsf 27/3/25 RM2,433.40(RM858.40)</t>
  </si>
  <si>
    <t>Trsf 25/2/25 RM21,025.80</t>
  </si>
  <si>
    <t>Trsf 27/3/25 RM42,934.60</t>
  </si>
  <si>
    <t>GK SHAANAZ ENTERPRISE Total</t>
  </si>
  <si>
    <t>Protech Master Coach Sdn Bhd Total</t>
  </si>
  <si>
    <t>Trsf 26/9/25 RM5,000.00(RM3,253.80), Trsf 18/3/25 RM300.00(RM300.00)</t>
  </si>
  <si>
    <t xml:space="preserve">Trsf 26/7/24 RM1,000.00(RM1,000.00), 12/11/24 RM1,200.00(RM1,200.00), </t>
  </si>
  <si>
    <t>03/04/2025</t>
  </si>
  <si>
    <t>INV00001170</t>
  </si>
  <si>
    <t>RO Resin 8213WPT (225Kg)</t>
  </si>
  <si>
    <t>05/04/2025</t>
  </si>
  <si>
    <t>INV00001171</t>
  </si>
  <si>
    <t>INV00001172</t>
  </si>
  <si>
    <t>07/04/2025</t>
  </si>
  <si>
    <t>INV00001173</t>
  </si>
  <si>
    <t>RM Resin 268BQT (25Kg)</t>
  </si>
  <si>
    <t>08/04/2025</t>
  </si>
  <si>
    <t>INV00001174</t>
  </si>
  <si>
    <t>INV00001175</t>
  </si>
  <si>
    <t>09/04/2025</t>
  </si>
  <si>
    <t>INV00001176</t>
  </si>
  <si>
    <t>INV00001177</t>
  </si>
  <si>
    <t>10/04/2025</t>
  </si>
  <si>
    <t>INV00001178</t>
  </si>
  <si>
    <t>11/04/2025</t>
  </si>
  <si>
    <t>INV00001179</t>
  </si>
  <si>
    <t>INV00001180</t>
  </si>
  <si>
    <t>12/04/2025</t>
  </si>
  <si>
    <t>INV00001181</t>
  </si>
  <si>
    <t>14/04/2025</t>
  </si>
  <si>
    <t>INV00001182</t>
  </si>
  <si>
    <t>15/04/2025</t>
  </si>
  <si>
    <t>INV00001183</t>
  </si>
  <si>
    <t>RO CSM 450 1860mm(W) (67kg)</t>
  </si>
  <si>
    <t>17/04/2025</t>
  </si>
  <si>
    <t>INV00001184</t>
  </si>
  <si>
    <t>INV00001185</t>
  </si>
  <si>
    <t>18/04/2025</t>
  </si>
  <si>
    <t>INV00001186</t>
  </si>
  <si>
    <t>RO Resin 8213WPT (225kg)</t>
  </si>
  <si>
    <t>19/04/2025</t>
  </si>
  <si>
    <t>INV00001187</t>
  </si>
  <si>
    <t>INV00001188</t>
  </si>
  <si>
    <t>23/04/2025</t>
  </si>
  <si>
    <t>INV00001189</t>
  </si>
  <si>
    <t>INV00001190</t>
  </si>
  <si>
    <t>24/04/2025</t>
  </si>
  <si>
    <t>INV00001191</t>
  </si>
  <si>
    <t>25/04/2025</t>
  </si>
  <si>
    <t>INV00001192</t>
  </si>
  <si>
    <t>INV00001193</t>
  </si>
  <si>
    <t>29/04/2025</t>
  </si>
  <si>
    <t>INV00001194</t>
  </si>
  <si>
    <t>INV00001195</t>
  </si>
  <si>
    <t>Trsf 17/3/25 RM1,500.00(RM24.50), 24/3/25 RM1,500.00(RM1,500.00), 3/4/25 RM1,200.00(RM213.50)</t>
  </si>
  <si>
    <t>Trsf 3/4/25 RM1,200.00(RM405.00)</t>
  </si>
  <si>
    <t>Trsf 3/4/25 RM1,200.00(RM187.50)</t>
  </si>
  <si>
    <t>Trsf 3/4/25 RM1,200.00(RM394.00), 10/4/25 RM1,400.00(RM26.00)</t>
  </si>
  <si>
    <t>Trsf 10/4/25 RM1,400.00(RM150.00)</t>
  </si>
  <si>
    <t>Trsf 10/4/25 RM1,400.00(RM160.00)</t>
  </si>
  <si>
    <t>Trsf 16/4/25 RM2,000.00(RM110.00)</t>
  </si>
  <si>
    <t>Trsf 16/4/25 RM2,000.00(RM1,216.00), 23/4/25 RM2,000.00(RM522.00)</t>
  </si>
  <si>
    <t>Trsf 23/4/25 RM2,000.00(RM405.00)</t>
  </si>
  <si>
    <t>Trsf 23/4/25 RM2,000.00(RM187.50)</t>
  </si>
  <si>
    <t>Trsf 23/4/25 RM2,000.00(RM390.00)</t>
  </si>
  <si>
    <t>Trsf 23/4/25 RM2,000.00(RM110.00)</t>
  </si>
  <si>
    <t>Trsf 23/4/25 RM2,000.00(RM283.80)</t>
  </si>
  <si>
    <t>Trsf 10/4/25 RM1,400.00(RM1,064.00), 16/4/25 RM2,000.00(RM674.00)</t>
  </si>
  <si>
    <t>Chq PBB 072024, Cleared 2/4/25 RM3,030.00</t>
  </si>
  <si>
    <t>Chq PBB 072025, Cleared 16/4/25 RM2,265.00</t>
  </si>
  <si>
    <t>Trsf 20/3/25 RM1,900.70(RM303.20), Cash 9/4/25 RM300.00(RM10.00)</t>
  </si>
  <si>
    <t>Cash 9/4/25 RM300.00(RM115.00)</t>
  </si>
  <si>
    <t>Cash 9/4/25 RM300.00(RM60.00)</t>
  </si>
  <si>
    <t>Trsf 9/4/25 RM2,198.20</t>
  </si>
  <si>
    <t>Trsf 9/4/25 RM2,185.70</t>
  </si>
  <si>
    <t>Trsf 14/4/25 RM4,371.40</t>
  </si>
  <si>
    <t>Trsf 9/4/25 RM1,522.00</t>
  </si>
  <si>
    <t>Trsf 11/4/25 RM716.00</t>
  </si>
  <si>
    <t>AIBB 000494 11/4/25 RM1,450.00(RM1,450.00)</t>
  </si>
  <si>
    <t>AIBB 000493 25/3/25 RM1,105.00(RM220.00)</t>
  </si>
  <si>
    <t>AIBB 000493 25/3/25 RM1,105.00(RM130.00)</t>
  </si>
  <si>
    <t>AIBB 001001 16/4/25 RM1,000.00(RM1,000.00), AIBB 001002 23/4/25 RM1,333.00(RM755.00)</t>
  </si>
  <si>
    <t>AIBB 001002 23/4/25 RM1,333.00(RM228.00)</t>
  </si>
  <si>
    <t>AIBB 001002 23/4/25 RM1,333.00(RM220.00)</t>
  </si>
  <si>
    <t>AIBB 001002 23/4/25 RM1,333.00(RM130.00)</t>
  </si>
  <si>
    <t>Trsf 29/4/25 RM250.00</t>
  </si>
  <si>
    <t>Trsf 29/4/25 RM22,788.40</t>
  </si>
  <si>
    <t>Cheque MBB 852648, Cleared 11/4/25 RM19,675.00</t>
  </si>
  <si>
    <t>Trsf 27/3/25 RM35,000.00(RM42.60), 10/4/25 RM18,000.00(RM3,534.90)</t>
  </si>
  <si>
    <t>Trsf 10/4/25 RM18,000.00(RM380.00)</t>
  </si>
  <si>
    <t>Trsf 10/4/25 RM18,000.00(RM2,000.00)</t>
  </si>
  <si>
    <t>Trsf 10/4/25 RM18,000.00(RM625.00)</t>
  </si>
  <si>
    <t>Trsf 10/4/25 RM18,000.00(RM11,460.10), 17/4/25 RM10,000.00(RM4,739.90)</t>
  </si>
  <si>
    <t>Trsf 17/4/25 RM10,000.00(RM5,260.10), 18/4/25 RM22,000.00(RM1,177.90)</t>
  </si>
  <si>
    <t>02/05/2025</t>
  </si>
  <si>
    <t>INV00001196</t>
  </si>
  <si>
    <t>03/05/2025</t>
  </si>
  <si>
    <t>INV00001197</t>
  </si>
  <si>
    <t>INV00001198</t>
  </si>
  <si>
    <t>INV00001199</t>
  </si>
  <si>
    <t>INV00001200</t>
  </si>
  <si>
    <t>04/05/2025</t>
  </si>
  <si>
    <t>INV00001201</t>
  </si>
  <si>
    <t>06/05/2025</t>
  </si>
  <si>
    <t>INV00001202</t>
  </si>
  <si>
    <t>INV00001203</t>
  </si>
  <si>
    <t>INV00001204</t>
  </si>
  <si>
    <t>08/05/2025</t>
  </si>
  <si>
    <t>INV00001205</t>
  </si>
  <si>
    <t>INV00001206</t>
  </si>
  <si>
    <t>10/05/2025</t>
  </si>
  <si>
    <t>INV00001207</t>
  </si>
  <si>
    <t>INV00001208</t>
  </si>
  <si>
    <t>14/05/2025</t>
  </si>
  <si>
    <t>INV00001209</t>
  </si>
  <si>
    <t>INV00001210</t>
  </si>
  <si>
    <t>INV00001211</t>
  </si>
  <si>
    <t>15/05/2025</t>
  </si>
  <si>
    <t>INV00001212</t>
  </si>
  <si>
    <t>RO Gelcoat (22kg)</t>
  </si>
  <si>
    <t>16/05/2025</t>
  </si>
  <si>
    <t>INV00001213</t>
  </si>
  <si>
    <t>INV00001214</t>
  </si>
  <si>
    <t>17/05/2025</t>
  </si>
  <si>
    <t>INV00001215</t>
  </si>
  <si>
    <t>INV00001216</t>
  </si>
  <si>
    <t>20/05/2025</t>
  </si>
  <si>
    <t>INV00001217</t>
  </si>
  <si>
    <t>22/05/2025</t>
  </si>
  <si>
    <t>INV00001218</t>
  </si>
  <si>
    <t>23/05/2025</t>
  </si>
  <si>
    <t>INV00001219</t>
  </si>
  <si>
    <t>INV00001220</t>
  </si>
  <si>
    <t>26/05/2025</t>
  </si>
  <si>
    <t>INV00001221</t>
  </si>
  <si>
    <t>INV00001222</t>
  </si>
  <si>
    <t>27/05/2025</t>
  </si>
  <si>
    <t>INV00001223</t>
  </si>
  <si>
    <t>INV00001224</t>
  </si>
  <si>
    <t>INV00001225</t>
  </si>
  <si>
    <t>29/05/2025</t>
  </si>
  <si>
    <t>INV00001226</t>
  </si>
  <si>
    <t>INV00001227</t>
  </si>
  <si>
    <t>30/05/2025</t>
  </si>
  <si>
    <t>INV00001228</t>
  </si>
  <si>
    <t>Trsf 23/4/25 RM2,000.00(RM101.70), 2/5/25 RM2,000.00(RM158.30)</t>
  </si>
  <si>
    <t>Trsf 2/5/25 RM2,000.00(RM120.00)</t>
  </si>
  <si>
    <t>Trsf 2/5/25 RM2,000.00(RM1.721.70), 11/5/25 RM1,000.00(RM16.30)</t>
  </si>
  <si>
    <t>Trsf 11/5/25 RM2,000.00(RM405.00)</t>
  </si>
  <si>
    <t>Trsf 11/5/25 RM2,000.00(RM390.00)</t>
  </si>
  <si>
    <t>Trsf 11/5/25 RM2,000.00(RM188.70), 13/5/25 RM1,000.00(RM1,000.00). 21/5/25 RM1,400.00(RM549.30)</t>
  </si>
  <si>
    <t>Trsf 21/5/25 RM1,400.00(RM405.00)</t>
  </si>
  <si>
    <t>Trsf 21/5/25 RM1,400.00(RM395.00)</t>
  </si>
  <si>
    <t>Trsf 21/5/25 RM1,400.00(RM50.70), 24/5/25 RM600.00(RM48.60)</t>
  </si>
  <si>
    <t>Trsf 24/5/25 RM600.00(RM551.40), 26/5/25 RM1,000.00(1,000.00)</t>
  </si>
  <si>
    <t>Trsf 18/4/25 RM22,000.00(RM1,177.90)</t>
  </si>
  <si>
    <t>Trsf 18/4/25 RM22,000.00(RM380.00)</t>
  </si>
  <si>
    <t>Trsf 18/4/25 RM22,000.00(RM2,000.00)</t>
  </si>
  <si>
    <t>Trsf 18/4/25 RM22,000.00(RM187.50)</t>
  </si>
  <si>
    <t>Trsf 18/4/25 RM22,000.00(RM9.720.00)</t>
  </si>
  <si>
    <t>Trsf 18/4/25 RM22,000.00(RM2,385.00)</t>
  </si>
  <si>
    <t>Trsf 18/4/25 RM22,000.00(RM1,000.00)</t>
  </si>
  <si>
    <t>Trsf 18/4/25 RM22,000.00(RM312.50)</t>
  </si>
  <si>
    <t>Trsf 2/5/25 RM20,000.00(RM2,088.00)</t>
  </si>
  <si>
    <t>Trsf 2/5/25 RM20,000.00(RM2,146.50)</t>
  </si>
  <si>
    <t>Trsf 2/5/25 RM20,000.00(RM380.00)</t>
  </si>
  <si>
    <t>Trsf 2/5/25 RM20,000.00(RM1,000.00)</t>
  </si>
  <si>
    <t>Trsf 2/5/25 RM20,000.00(RM62.50)</t>
  </si>
  <si>
    <t>Trsf 2/5/25 RM20,000.00(RM13,482.60), 5/5/25 RM18,000.00(RM2,717.40)</t>
  </si>
  <si>
    <t>Trsf 5/5/25 RM18,000.00(RM3,480.00)</t>
  </si>
  <si>
    <t>Trsf 5/5/25 RM18,000.00(RM2,862.00)</t>
  </si>
  <si>
    <t>Trsf 5/5/25 RM18,000.00(RM460.00)</t>
  </si>
  <si>
    <t>Trsf 5/5/25 RM18,000.00(RM2,000.00)</t>
  </si>
  <si>
    <t>Trsf 5/5/25 RM18,000.00(RM975.00)</t>
  </si>
  <si>
    <t>Trsf 5/5/25 RM18,000.00(RM62.50)</t>
  </si>
  <si>
    <t>Trsf 5/5/25 RM18,000.00(RM3,240.00)</t>
  </si>
  <si>
    <t>Trsf 5/5/25 RM18,000.00(RM1,192.50)</t>
  </si>
  <si>
    <t>Trsf 5/5/25 RM18,000.00(RM488.10), 7/5/25 RM19,000.00(RM2,751.90)</t>
  </si>
  <si>
    <t>Trsf 7/5/25 RM19,000.00(RM696.00)</t>
  </si>
  <si>
    <t>Trsf 7/5/25 RM19,000.00(RM715.50)</t>
  </si>
  <si>
    <t>Trsf 7/5/25 RM19,000.00(RM345.00)</t>
  </si>
  <si>
    <t>Trsf 7/5/25 RM19,000.00(RM125.00)</t>
  </si>
  <si>
    <t>Trsf 7/5/25 RM19,000.00(RM4,860.00)</t>
  </si>
  <si>
    <t>Trsf 7/5/25 RM19,000.00(RM1,740.00)</t>
  </si>
  <si>
    <t>Trsf 7/5/25 RM19,000.00(RM954.00)</t>
  </si>
  <si>
    <t>Trsf 7/5/25 RM19,000.00(RM460.00)</t>
  </si>
  <si>
    <t>Trsf 7/5/25 RM19,000.00(RM975.00)</t>
  </si>
  <si>
    <t>Trsf 7/5/25 RM19,000.00(RM312.50)</t>
  </si>
  <si>
    <t>Trsf 7/5/25 RM19,000.00(RM5,065.10), 9/5/25 RM8,000.00(RM3,034.90)</t>
  </si>
  <si>
    <t>Trsf 9/5/25 RM8,000.00(RM460.00)</t>
  </si>
  <si>
    <t>Trsf 9/5/25 RM8,000.00(RM1,669.50)</t>
  </si>
  <si>
    <t>Trsf 9/5/25 RM8,000.00(RM2,610.00)</t>
  </si>
  <si>
    <t>Trsf 9/5/25 RM8,000.00(RM225.60), 13/5/25 RM4,500.00(RM749.40)</t>
  </si>
  <si>
    <t>Trsf 13/5/25 RM4,500.00(RM3,750.60), 16/5/25 RM18,000.00(RM5,969.40)</t>
  </si>
  <si>
    <t>Trsf 16/5/25 RM18,000.00(RM2,610.00)</t>
  </si>
  <si>
    <t>Trsf 16/5/25 RM18,000.00(RM312.50)</t>
  </si>
  <si>
    <t>Trsf 22/5/25 RM7,500.00(RM3,577.50)</t>
  </si>
  <si>
    <t>Trsf 22/5/25 RM7,500.00(RM575.00)</t>
  </si>
  <si>
    <t>Trsf 23/5/25 RM10,000.00(125.00)</t>
  </si>
  <si>
    <t>Trsf 23/5/25 RM10,000.00(RM8,100.00)</t>
  </si>
  <si>
    <t>Trsf 27/5/25 RM8,500.00(RM1,732.50)</t>
  </si>
  <si>
    <t>Trsf 27/5/25 RM8,500.00(RM690.00)</t>
  </si>
  <si>
    <t>Trsf 27/5/25 RM8,500.00(RM975.00)</t>
  </si>
  <si>
    <t>Trsf 27/5/25 RM8,500.00(RM62.50)</t>
  </si>
  <si>
    <t>Trsf 16/5/25 RM18,000.00(RM1,669.50)</t>
  </si>
  <si>
    <t>Trsf 16/5/25 RM18,000.00(RM7,438.60, 16/5/25 RM4,500.00(RM4,500.00), 20/5/25 RM2,500.00(RM1,021.40)</t>
  </si>
  <si>
    <t>Trsf 20/5/25 RM2,500.00(RM1,478.60), 20/5/25RM2,000.00(RM2,000.00), 22/5/25 RM7,500.00(RM1,741.40)</t>
  </si>
  <si>
    <t>Trsf 22/5/25 RM7,500.00(RM1,606.10), 23/5/25 RM10,000.00(RM343.90)</t>
  </si>
  <si>
    <t>Trsf 23/5/25 RM10,000.00(RM1,431.10), 27/5/25 RM8,500.00(RM1,178.90)</t>
  </si>
  <si>
    <t>Trsf 27/5/25 RM8,500.00(RM3,861.10), 30/5/25 RM13,000.00(RM998.90)</t>
  </si>
  <si>
    <t>Trsf 30/5/25 RM13,000.00(RM1,157.60)</t>
  </si>
  <si>
    <t>Trsf 30/5/25 RM13,000.00(RM1,566.00)</t>
  </si>
  <si>
    <t>Trsf 30/5/25 RM13,000.00(RM990.00)</t>
  </si>
  <si>
    <t>Trsf 30/5/25 RM13,000.00(RM187.50)</t>
  </si>
  <si>
    <t>Trsf 30/5/25 RM13,000.00(RM8,100.00)</t>
  </si>
  <si>
    <t>Trsf 18/4/25 RM22,000.00(RM879.60), 22/4/25 RM8,000.00(RM8,000.00), 2/5/25 RM20,000.00(RM840.40)</t>
  </si>
  <si>
    <t>Trsf 2/5/25 RM716.00</t>
  </si>
  <si>
    <t>Trsf 6/5/25 RM775.00</t>
  </si>
  <si>
    <t>Trsf 29/5/25 RM2,234.50</t>
  </si>
  <si>
    <t>Trsf 3/5/25 RM4,967.40</t>
  </si>
  <si>
    <t>Trsf 6/5/25 RM2,166.20</t>
  </si>
  <si>
    <t>Trsf 26/5/25 RM6,958.60</t>
  </si>
  <si>
    <t>Cheque MBB 852699, Cleared 15/5/25 RM32,341.10</t>
  </si>
  <si>
    <t>AIBB 001014 29/4/25 RM1,000.00(RM1,000.00), 001016 13/5/25 RM1,170.00(RM755.00)</t>
  </si>
  <si>
    <t>AIBB 001016 13/5/25 RM1,170.00(RM195.00)</t>
  </si>
  <si>
    <t>AIBB 001016 13/5/25 RM1,170.00(RM220.00)</t>
  </si>
  <si>
    <t>Chq PBB 072027, Cleared 14/5/25 RM2,707.50</t>
  </si>
  <si>
    <t>Trsf 31/5/25 RM24,595.40</t>
  </si>
  <si>
    <t>Refer Cash Book 31/5/25 - Total collection = "C" &amp; "C-Trsp" &amp; C-CN-RM1,391.00</t>
  </si>
  <si>
    <t>Chq PBB 072026, Cleared 5/5/25 RM2,360.00</t>
  </si>
  <si>
    <t>Month : As of May 2025</t>
  </si>
  <si>
    <t>INV00001229</t>
  </si>
  <si>
    <t>INV00001230</t>
  </si>
  <si>
    <t>INV00001231</t>
  </si>
  <si>
    <t>INV00001232</t>
  </si>
  <si>
    <t>INV00001233</t>
  </si>
  <si>
    <t>INV00001234</t>
  </si>
  <si>
    <t>INV00001235</t>
  </si>
  <si>
    <t>INV00001236</t>
  </si>
  <si>
    <t>INV00001237</t>
  </si>
  <si>
    <t>INV00001238</t>
  </si>
  <si>
    <t>INV00001239</t>
  </si>
  <si>
    <t>INV00001240</t>
  </si>
  <si>
    <t>INV00001241</t>
  </si>
  <si>
    <t>INV00001242</t>
  </si>
  <si>
    <t>INV00001243</t>
  </si>
  <si>
    <t>INV00001244</t>
  </si>
  <si>
    <t>INV00001245</t>
  </si>
  <si>
    <t>INV00001246</t>
  </si>
  <si>
    <t>INV00001247</t>
  </si>
  <si>
    <t>INV00001248</t>
  </si>
  <si>
    <t>INV00001249</t>
  </si>
  <si>
    <t>INV00001250</t>
  </si>
  <si>
    <t>INV00001251</t>
  </si>
  <si>
    <t>INV00001252</t>
  </si>
  <si>
    <t>INV00001253</t>
  </si>
  <si>
    <t>INV00001254</t>
  </si>
  <si>
    <t>INV00001255</t>
  </si>
  <si>
    <t>INV00001256</t>
  </si>
  <si>
    <t>INV00001257</t>
  </si>
  <si>
    <t>INV00001258</t>
  </si>
  <si>
    <t>INV00001259</t>
  </si>
  <si>
    <t>INV00001260</t>
  </si>
  <si>
    <t>03/06/2025</t>
  </si>
  <si>
    <t>04/06/2025</t>
  </si>
  <si>
    <t>05/06/2025</t>
  </si>
  <si>
    <t>06/06/2025</t>
  </si>
  <si>
    <t>07/06/2025</t>
  </si>
  <si>
    <t>09/06/2025</t>
  </si>
  <si>
    <t>10/06/2025</t>
  </si>
  <si>
    <t>12/06/2025</t>
  </si>
  <si>
    <t>13/06/2025</t>
  </si>
  <si>
    <t>16/06/2025</t>
  </si>
  <si>
    <t>14/06/2025</t>
  </si>
  <si>
    <t>17/06/2025</t>
  </si>
  <si>
    <t>19/06/2025</t>
  </si>
  <si>
    <t>21/06/2025</t>
  </si>
  <si>
    <t>25/06/2025</t>
  </si>
  <si>
    <t>26/06/2025</t>
  </si>
  <si>
    <t>28/06/2025</t>
  </si>
  <si>
    <t>30/06/2025</t>
  </si>
  <si>
    <t>Pioneer Coachbuilders Sdn Bhd</t>
  </si>
  <si>
    <t>SK Setia Enterprise</t>
  </si>
  <si>
    <t>Gelcoat (25kg)</t>
  </si>
  <si>
    <t>Pigment Grey G1 (5kg)</t>
  </si>
  <si>
    <t>Acccelerator (4kg)</t>
  </si>
  <si>
    <t xml:space="preserve">Pigment Orange (5kg)  </t>
  </si>
  <si>
    <t>PVA (5kg)</t>
  </si>
  <si>
    <t>RD Steel Roller 7"</t>
  </si>
  <si>
    <t>RA Resin 9509wax (225kg)</t>
  </si>
  <si>
    <t>RM Gelcoat NPG 9319-H (225kg)</t>
  </si>
  <si>
    <t>Pigment Grey G13 (15kg)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</si>
</sst>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  <font>
      <sz val="11"/>
      <color rgb="FF000000"/>
      <name val="Calibri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  <font>
      <b/>
      <i/>
      <sz val="12"/>
      <color rgb="FF0070C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54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  <xf numFmtId="0" fontId="22" fillId="0" borderId="0" xfId="0" applyFont="1" applyAlignment="1">
      <alignment horizontal="center"/>
    </xf>
    <xf numFmtId="0" fontId="3" fillId="0" borderId="0" xfId="1" applyNumberFormat="1" applyFont="1"/>
    <xf numFmtId="0" fontId="15" fillId="0" borderId="0" xfId="1" applyNumberFormat="1" applyFont="1" applyAlignment="1"/>
    <xf numFmtId="166" fontId="15" fillId="0" borderId="0" xfId="2" applyNumberFormat="1" applyFont="1"/>
    <xf numFmtId="2" fontId="15" fillId="0" borderId="0" xfId="0" applyNumberFormat="1" applyFont="1"/>
    <xf numFmtId="2" fontId="3" fillId="0" borderId="0" xfId="0" applyNumberFormat="1" applyFont="1"/>
    <xf numFmtId="0" fontId="15" fillId="0" borderId="0" xfId="0" applyFont="1" applyAlignment="1">
      <alignment horizontal="center" vertical="center"/>
    </xf>
    <xf numFmtId="166" fontId="25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right"/>
    </xf>
    <xf numFmtId="14" fontId="15" fillId="0" borderId="0" xfId="0" applyNumberFormat="1" applyFont="1" applyAlignment="1">
      <alignment horizontal="center"/>
    </xf>
    <xf numFmtId="43" fontId="15" fillId="0" borderId="0" xfId="1" applyFont="1"/>
    <xf numFmtId="0" fontId="15" fillId="2" borderId="0" xfId="0" applyFont="1" applyFill="1"/>
    <xf numFmtId="14" fontId="15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 vertical="center"/>
    </xf>
    <xf numFmtId="2" fontId="15" fillId="2" borderId="0" xfId="0" applyNumberFormat="1" applyFont="1" applyFill="1"/>
    <xf numFmtId="43" fontId="15" fillId="2" borderId="0" xfId="1" applyFont="1" applyFill="1"/>
    <xf numFmtId="43" fontId="3" fillId="2" borderId="0" xfId="0" applyNumberFormat="1" applyFont="1" applyFill="1"/>
    <xf numFmtId="0" fontId="3" fillId="10" borderId="0" xfId="0" applyFont="1" applyFill="1" applyAlignment="1">
      <alignment horizontal="center" wrapText="1"/>
    </xf>
    <xf numFmtId="0" fontId="3" fillId="9" borderId="0" xfId="0" applyFont="1" applyFill="1" applyAlignment="1">
      <alignment horizontal="center" wrapText="1"/>
    </xf>
    <xf numFmtId="0" fontId="15" fillId="0" borderId="0" xfId="0" applyNumberFormat="1" applyFont="1" applyFill="1" applyAlignment="1" applyProtection="1">
      <alignment horizontal="center"/>
    </xf>
    <xf numFmtId="0" fontId="15" fillId="0" borderId="0" xfId="0" applyNumberFormat="1" applyFont="1" applyFill="1" applyAlignment="1" applyProtection="1"/>
    <xf numFmtId="2" fontId="15" fillId="0" borderId="0" xfId="0" applyNumberFormat="1" applyFont="1" applyFill="1" applyAlignment="1" applyProtection="1"/>
  </cellXfs>
  <cellStyles count="4">
    <cellStyle name="Comma" xfId="1" builtinId="3"/>
    <cellStyle name="Comma 2" xf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FF99FF"/>
      <color rgb="FF99FF99"/>
      <color rgb="FF66FF99"/>
      <color rgb="FFFFFF00"/>
      <color rgb="FFFFFF99"/>
      <color rgb="FF66FF66"/>
      <color rgb="FF33CC33"/>
      <color rgb="FFD9E1F2"/>
      <color rgb="FFCCFFCC"/>
      <color rgb="FF4BEB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udrinayoo\Documents\Loo%20MY%20-%20work\Sales_Inv%20listing_0525lo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_by Inv No &amp; by custom WSK"/>
      <sheetName val="Customer Aging"/>
      <sheetName val="Raw Sales"/>
      <sheetName val="Set up"/>
      <sheetName val="Customer Payment Term"/>
      <sheetName val="Transport_by month (estimate)"/>
      <sheetName val="Inv No with date"/>
      <sheetName val="Sales_by Inv No &amp; by customer"/>
      <sheetName val="Sales Qty_by product"/>
      <sheetName val="Sales_by Inv No"/>
    </sheetNames>
    <sheetDataSet>
      <sheetData sheetId="0" refreshError="1"/>
      <sheetData sheetId="1" refreshError="1"/>
      <sheetData sheetId="2" refreshError="1"/>
      <sheetData sheetId="3" refreshError="1">
        <row r="2">
          <cell r="A2" t="str">
            <v>Kelnico Marketing</v>
          </cell>
          <cell r="B2" t="str">
            <v>C00000001</v>
          </cell>
          <cell r="C2" t="str">
            <v>Cash</v>
          </cell>
        </row>
        <row r="3">
          <cell r="A3" t="str">
            <v>Sley</v>
          </cell>
          <cell r="B3" t="str">
            <v>C00000002</v>
          </cell>
          <cell r="C3" t="str">
            <v>Cash</v>
          </cell>
        </row>
        <row r="4">
          <cell r="A4" t="str">
            <v>Pandian Art Gallery Manufacturing</v>
          </cell>
          <cell r="B4" t="str">
            <v>C00000003</v>
          </cell>
          <cell r="C4">
            <v>45</v>
          </cell>
        </row>
        <row r="5">
          <cell r="A5" t="str">
            <v>Siew Min Lorry Sdn Bhd</v>
          </cell>
          <cell r="B5" t="str">
            <v>C00000004</v>
          </cell>
          <cell r="C5">
            <v>120</v>
          </cell>
        </row>
        <row r="6">
          <cell r="A6" t="str">
            <v>Artscene Creative</v>
          </cell>
          <cell r="B6" t="str">
            <v>C00000005</v>
          </cell>
          <cell r="C6" t="str">
            <v>Cash</v>
          </cell>
        </row>
        <row r="7">
          <cell r="A7" t="str">
            <v>Perniagaan Fibra Sahih</v>
          </cell>
          <cell r="B7" t="str">
            <v>C00000006</v>
          </cell>
          <cell r="C7" t="str">
            <v>Cash</v>
          </cell>
        </row>
        <row r="8">
          <cell r="A8" t="str">
            <v>Chin Fibreglass (M) Sdn Bhd</v>
          </cell>
          <cell r="B8" t="str">
            <v>C00000007</v>
          </cell>
          <cell r="C8" t="str">
            <v>Cash</v>
          </cell>
        </row>
        <row r="9">
          <cell r="A9" t="str">
            <v>Wonderland Design Productions Studio</v>
          </cell>
          <cell r="B9" t="str">
            <v>C00000008</v>
          </cell>
          <cell r="C9" t="str">
            <v>Cash</v>
          </cell>
        </row>
        <row r="10">
          <cell r="A10" t="str">
            <v>JMC Steel Engineering Sdn Bhd</v>
          </cell>
          <cell r="B10" t="str">
            <v>C00000009</v>
          </cell>
          <cell r="C10">
            <v>60</v>
          </cell>
        </row>
        <row r="11">
          <cell r="A11" t="str">
            <v>Yew Seng Gardening Supply Sdn Bhd</v>
          </cell>
          <cell r="B11" t="str">
            <v>C00000010</v>
          </cell>
          <cell r="C11">
            <v>120</v>
          </cell>
        </row>
        <row r="12">
          <cell r="A12" t="str">
            <v>JT Johan Sdn Bhd</v>
          </cell>
          <cell r="B12" t="str">
            <v>C00000011</v>
          </cell>
          <cell r="C12" t="str">
            <v>Cash</v>
          </cell>
        </row>
        <row r="13">
          <cell r="A13" t="str">
            <v>Cash - Hamdan</v>
          </cell>
          <cell r="B13" t="str">
            <v>C00000012</v>
          </cell>
          <cell r="C13" t="str">
            <v>Cash</v>
          </cell>
        </row>
        <row r="14">
          <cell r="A14" t="str">
            <v>Cash - PMC Sdn Bhd</v>
          </cell>
          <cell r="B14" t="str">
            <v>C00000013a</v>
          </cell>
          <cell r="C14" t="str">
            <v>Cash</v>
          </cell>
        </row>
        <row r="15">
          <cell r="A15" t="str">
            <v>Protech Master Coach Sdn Bhd</v>
          </cell>
          <cell r="B15" t="str">
            <v>C00000013</v>
          </cell>
          <cell r="C15" t="str">
            <v>Cash</v>
          </cell>
        </row>
        <row r="16">
          <cell r="A16" t="str">
            <v>IK Fibre Glass Enterprise</v>
          </cell>
          <cell r="B16" t="str">
            <v>C00000014</v>
          </cell>
          <cell r="C16" t="str">
            <v>Cash</v>
          </cell>
        </row>
        <row r="17">
          <cell r="A17" t="str">
            <v>S&amp;J Business Solutions</v>
          </cell>
          <cell r="B17" t="str">
            <v>C00000015</v>
          </cell>
          <cell r="C17" t="str">
            <v>Cash</v>
          </cell>
        </row>
        <row r="18">
          <cell r="A18" t="str">
            <v>Win Fiber Sdn Bhd</v>
          </cell>
          <cell r="B18" t="str">
            <v>C00000016</v>
          </cell>
          <cell r="C18" t="str">
            <v>Cash</v>
          </cell>
        </row>
        <row r="19">
          <cell r="A19" t="str">
            <v>Aumada Energy &amp; Technologies (M) Sdn Bhd</v>
          </cell>
          <cell r="B19" t="str">
            <v>C00000017</v>
          </cell>
          <cell r="C19" t="str">
            <v>Cash</v>
          </cell>
        </row>
        <row r="20">
          <cell r="A20" t="str">
            <v>Living Divani (M) Sdn Bhd</v>
          </cell>
          <cell r="B20" t="str">
            <v>C00000018</v>
          </cell>
          <cell r="C20" t="str">
            <v>Cash</v>
          </cell>
        </row>
        <row r="21">
          <cell r="A21" t="str">
            <v>Desuki Affela Empire Enterprise</v>
          </cell>
          <cell r="B21" t="str">
            <v>C00000019</v>
          </cell>
          <cell r="C21" t="str">
            <v>Cash</v>
          </cell>
        </row>
        <row r="22">
          <cell r="A22" t="str">
            <v>WSK Tanks Sdn Bhd</v>
          </cell>
          <cell r="B22" t="str">
            <v>C00000020</v>
          </cell>
          <cell r="C22" t="str">
            <v>Cash</v>
          </cell>
        </row>
        <row r="23">
          <cell r="A23" t="str">
            <v>KT Profesional Fiber</v>
          </cell>
          <cell r="B23" t="str">
            <v>C00000021</v>
          </cell>
          <cell r="C23" t="str">
            <v>Cash</v>
          </cell>
        </row>
        <row r="24">
          <cell r="A24" t="str">
            <v>SF Engineering Solution</v>
          </cell>
          <cell r="B24" t="str">
            <v>C00000022</v>
          </cell>
          <cell r="C24" t="str">
            <v>Cash</v>
          </cell>
        </row>
        <row r="25">
          <cell r="A25" t="str">
            <v>Bestway Engineering Solutions</v>
          </cell>
          <cell r="B25" t="str">
            <v>C00000023</v>
          </cell>
          <cell r="C25" t="str">
            <v>Cash</v>
          </cell>
        </row>
        <row r="26">
          <cell r="A26" t="str">
            <v>Worldwide Competence Sdn Bhd</v>
          </cell>
          <cell r="B26" t="str">
            <v>C00000024</v>
          </cell>
          <cell r="C26" t="str">
            <v>Cash</v>
          </cell>
        </row>
        <row r="27">
          <cell r="A27" t="str">
            <v>LLL Automotive Sdn Bhd</v>
          </cell>
          <cell r="B27" t="str">
            <v>C00000025</v>
          </cell>
          <cell r="C27" t="str">
            <v>Cash</v>
          </cell>
        </row>
        <row r="28">
          <cell r="A28" t="str">
            <v>Megapower Service</v>
          </cell>
          <cell r="B28" t="str">
            <v>C00000026</v>
          </cell>
          <cell r="C28" t="str">
            <v>Cash</v>
          </cell>
        </row>
        <row r="29">
          <cell r="A29" t="str">
            <v>Transform Star Sdn Bhd</v>
          </cell>
          <cell r="B29" t="str">
            <v>C00000027</v>
          </cell>
          <cell r="C29" t="str">
            <v>Cash</v>
          </cell>
        </row>
        <row r="30">
          <cell r="A30" t="str">
            <v>DEKS RESOURCES</v>
          </cell>
          <cell r="B30" t="str">
            <v>C00000028</v>
          </cell>
          <cell r="C30" t="str">
            <v>Cash</v>
          </cell>
        </row>
        <row r="31">
          <cell r="A31" t="str">
            <v>Cash - Vinz Yew Kok Wah</v>
          </cell>
          <cell r="B31" t="str">
            <v>C00000029</v>
          </cell>
          <cell r="C31" t="str">
            <v>Cash</v>
          </cell>
        </row>
        <row r="32">
          <cell r="A32" t="str">
            <v>Hai Kee Hung Sdn Bhd</v>
          </cell>
          <cell r="B32" t="str">
            <v>C00000030</v>
          </cell>
          <cell r="C32" t="str">
            <v>Cash</v>
          </cell>
        </row>
        <row r="33">
          <cell r="A33" t="str">
            <v>Cash - Big Jackfruit Trading</v>
          </cell>
          <cell r="B33" t="str">
            <v>C00000031</v>
          </cell>
          <cell r="C33" t="str">
            <v>Cash</v>
          </cell>
        </row>
        <row r="34">
          <cell r="A34" t="str">
            <v>Hai Kee Hung Sdn Bhd</v>
          </cell>
          <cell r="B34" t="str">
            <v>C00000031</v>
          </cell>
          <cell r="C34" t="str">
            <v>Cash</v>
          </cell>
        </row>
        <row r="35">
          <cell r="A35" t="str">
            <v>Cash - Zaina</v>
          </cell>
          <cell r="B35" t="str">
            <v>C00000032</v>
          </cell>
          <cell r="C35" t="str">
            <v>Cash</v>
          </cell>
        </row>
        <row r="36">
          <cell r="A36" t="str">
            <v>Cash - Zaidi</v>
          </cell>
          <cell r="B36" t="str">
            <v>C00000033</v>
          </cell>
          <cell r="C36" t="str">
            <v>Cash</v>
          </cell>
        </row>
        <row r="37">
          <cell r="A37" t="str">
            <v>Cash - ZTY Fibre</v>
          </cell>
          <cell r="B37" t="str">
            <v>C00000034</v>
          </cell>
          <cell r="C37" t="str">
            <v>Cash</v>
          </cell>
        </row>
        <row r="38">
          <cell r="A38" t="str">
            <v>Cash - MLGaia Enterprise</v>
          </cell>
          <cell r="B38" t="str">
            <v>C00000035</v>
          </cell>
          <cell r="C38" t="str">
            <v>Cash</v>
          </cell>
        </row>
        <row r="39">
          <cell r="A39" t="str">
            <v>Choi Fook Sing Enterprise Sdn Bhd</v>
          </cell>
          <cell r="B39" t="str">
            <v>C00000036</v>
          </cell>
          <cell r="C39" t="str">
            <v>Cash</v>
          </cell>
        </row>
        <row r="40">
          <cell r="A40" t="str">
            <v>Suntruck Sdn Bhd</v>
          </cell>
          <cell r="B40" t="str">
            <v>C00000037</v>
          </cell>
          <cell r="C40">
            <v>30</v>
          </cell>
        </row>
        <row r="41">
          <cell r="A41" t="str">
            <v>WSA Engineering Sdn Bhd</v>
          </cell>
          <cell r="B41" t="str">
            <v>C00000038</v>
          </cell>
          <cell r="C41" t="str">
            <v>Cash</v>
          </cell>
        </row>
        <row r="42">
          <cell r="A42" t="str">
            <v>Bestway Bina Sdn Bhd</v>
          </cell>
          <cell r="B42" t="str">
            <v>C00000039</v>
          </cell>
          <cell r="C42" t="str">
            <v>Cash</v>
          </cell>
        </row>
        <row r="43">
          <cell r="A43" t="str">
            <v>Dynamic Builders Trading</v>
          </cell>
          <cell r="B43" t="str">
            <v>C00000040</v>
          </cell>
          <cell r="C43" t="str">
            <v>Cash</v>
          </cell>
        </row>
        <row r="44">
          <cell r="A44" t="str">
            <v>Airebus Sdn Bhd</v>
          </cell>
          <cell r="B44" t="str">
            <v>C00000041</v>
          </cell>
          <cell r="C44" t="str">
            <v>Cash</v>
          </cell>
        </row>
        <row r="45">
          <cell r="A45" t="str">
            <v>Welltech (M) Sdn Bhd</v>
          </cell>
          <cell r="B45" t="str">
            <v>C00000042</v>
          </cell>
          <cell r="C45" t="str">
            <v>Cash</v>
          </cell>
        </row>
        <row r="46">
          <cell r="A46" t="str">
            <v>RBD World Wide Sdn Bhd</v>
          </cell>
          <cell r="B46" t="str">
            <v>C00000043</v>
          </cell>
          <cell r="C46" t="str">
            <v>Cash</v>
          </cell>
        </row>
        <row r="47">
          <cell r="A47" t="str">
            <v>Cash - Encik Razzak</v>
          </cell>
          <cell r="B47" t="str">
            <v>C00000044</v>
          </cell>
          <cell r="C47" t="str">
            <v>Cash</v>
          </cell>
        </row>
        <row r="48">
          <cell r="A48" t="str">
            <v>Kelnico Sdn Bhd</v>
          </cell>
          <cell r="B48" t="str">
            <v>C00000045</v>
          </cell>
          <cell r="C48" t="str">
            <v>Cash</v>
          </cell>
        </row>
        <row r="49">
          <cell r="A49" t="str">
            <v>Berkat Fibreglass</v>
          </cell>
          <cell r="B49" t="str">
            <v>C00000046</v>
          </cell>
          <cell r="C49" t="str">
            <v>Cash</v>
          </cell>
        </row>
        <row r="50">
          <cell r="A50" t="str">
            <v xml:space="preserve">KAD Builders Sdn Bhd </v>
          </cell>
          <cell r="B50" t="str">
            <v>C00000047</v>
          </cell>
          <cell r="C50" t="str">
            <v>Cash</v>
          </cell>
        </row>
        <row r="51">
          <cell r="A51" t="str">
            <v xml:space="preserve">Cash - Encik Mohammad Mongal </v>
          </cell>
          <cell r="B51" t="str">
            <v>C00000048</v>
          </cell>
          <cell r="C51" t="str">
            <v>Cash</v>
          </cell>
        </row>
        <row r="52">
          <cell r="A52" t="str">
            <v>DOB Engineering Solutions</v>
          </cell>
          <cell r="B52" t="str">
            <v>C00000049</v>
          </cell>
          <cell r="C52" t="str">
            <v>Cash</v>
          </cell>
        </row>
        <row r="53">
          <cell r="A53" t="str">
            <v>YL Professional Fiber Trading</v>
          </cell>
          <cell r="B53" t="str">
            <v>C00000050</v>
          </cell>
          <cell r="C53" t="str">
            <v>Cash</v>
          </cell>
        </row>
        <row r="54">
          <cell r="A54" t="str">
            <v>Cash - Encik Aziz (Shikh House of Design)</v>
          </cell>
          <cell r="B54" t="str">
            <v>C00000051</v>
          </cell>
          <cell r="C54" t="str">
            <v>Cash</v>
          </cell>
        </row>
        <row r="55">
          <cell r="A55" t="str">
            <v>Cash - Mr Wong</v>
          </cell>
          <cell r="B55" t="str">
            <v>C00000052</v>
          </cell>
          <cell r="C55" t="str">
            <v>Cash</v>
          </cell>
        </row>
        <row r="56">
          <cell r="A56" t="str">
            <v>Cash - Shikh House of Design</v>
          </cell>
          <cell r="B56" t="str">
            <v>C00000053</v>
          </cell>
          <cell r="C56" t="str">
            <v>Cash</v>
          </cell>
        </row>
        <row r="57">
          <cell r="A57" t="str">
            <v>Cash - Jamid</v>
          </cell>
          <cell r="B57" t="str">
            <v>C00000054</v>
          </cell>
          <cell r="C57" t="str">
            <v>Cash</v>
          </cell>
        </row>
        <row r="58">
          <cell r="A58" t="str">
            <v xml:space="preserve">Cash - Encik Aziz (Sg Lang Marine Ventures) </v>
          </cell>
          <cell r="B58" t="str">
            <v>C00000055</v>
          </cell>
          <cell r="C58" t="str">
            <v>Cash</v>
          </cell>
        </row>
        <row r="59">
          <cell r="A59" t="str">
            <v>Cash Mr Tan</v>
          </cell>
          <cell r="B59" t="str">
            <v>C00000056</v>
          </cell>
          <cell r="C59" t="str">
            <v>Cash</v>
          </cell>
        </row>
        <row r="60">
          <cell r="A60" t="str">
            <v>Cash - Shermark Resources</v>
          </cell>
          <cell r="B60" t="str">
            <v>C00000057</v>
          </cell>
          <cell r="C60" t="str">
            <v>Cash</v>
          </cell>
        </row>
        <row r="61">
          <cell r="A61" t="str">
            <v>Cash - Kevin Wong</v>
          </cell>
          <cell r="B61" t="str">
            <v>C00000058</v>
          </cell>
          <cell r="C61" t="str">
            <v>Cash</v>
          </cell>
        </row>
        <row r="62">
          <cell r="A62" t="str">
            <v>S&amp;J Water Tank Solotioms (KL) Sdn Bhd</v>
          </cell>
          <cell r="B62" t="str">
            <v>C00000059</v>
          </cell>
          <cell r="C62" t="str">
            <v>Cash</v>
          </cell>
        </row>
        <row r="63">
          <cell r="A63" t="str">
            <v>Kai Chuan Fibreglass</v>
          </cell>
          <cell r="B63" t="str">
            <v>C00000060</v>
          </cell>
          <cell r="C63" t="str">
            <v>Cash</v>
          </cell>
        </row>
        <row r="64">
          <cell r="A64" t="str">
            <v>GK SHAANAZ ENTERPRISE</v>
          </cell>
          <cell r="B64" t="str">
            <v>C00000061</v>
          </cell>
          <cell r="C64" t="str">
            <v>Cash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798.49647337963" createdVersion="8" refreshedVersion="8" minRefreshableVersion="3" recordCount="3254">
  <cacheSource type="worksheet">
    <worksheetSource ref="A1:T3255" sheet="Raw Sales"/>
  </cacheSource>
  <cacheFields count="20">
    <cacheField name="Invoice Date" numFmtId="0">
      <sharedItems containsDate="1" containsMixedTypes="1" minDate="2019-12-23T00:00:00" maxDate="2024-10-01T00:00:00"/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/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  <s v="Desuki Affela Empire Enterprise" u="1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5-01-0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5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798.496473495368" createdVersion="8" refreshedVersion="8" minRefreshableVersion="3" recordCount="3184">
  <cacheSource type="worksheet">
    <worksheetSource ref="A1:T3185" sheet="Raw Sales"/>
  </cacheSource>
  <cacheFields count="20">
    <cacheField name="Invoice Date" numFmtId="0">
      <sharedItems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Encik Aziz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2-2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798.496475" createdVersion="8" refreshedVersion="8" minRefreshableVersion="3" recordCount="2503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Cash Hamdan" u="1"/>
        <s v="Cash - Encik Razak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738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798.496475115739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798.496475347223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drinayoo" refreshedDate="45831.586513078706" createdVersion="8" refreshedVersion="8" minRefreshableVersion="3" recordCount="4020">
  <cacheSource type="worksheet">
    <worksheetSource ref="A1:T4021" sheet="Raw Sales"/>
  </cacheSource>
  <cacheFields count="20">
    <cacheField name="Invoice Date" numFmtId="0">
      <sharedItems containsDate="1" containsMixedTypes="1" minDate="2019-12-23T00:00:00" maxDate="2025-03-30T00:00:00" count="764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  <d v="2025-01-02T00:00:00"/>
        <d v="2025-01-03T00:00:00"/>
        <d v="2025-01-07T00:00:00"/>
        <d v="2025-01-08T00:00:00"/>
        <d v="2025-01-10T00:00:00"/>
        <d v="2025-01-11T00:00:00"/>
        <d v="2025-01-14T00:00:00"/>
        <d v="2025-01-15T00:00:00"/>
        <d v="2025-01-16T00:00:00"/>
        <d v="2025-01-17T00:00:00"/>
        <d v="2025-01-21T00:00:00"/>
        <d v="2025-01-22T00:00:00"/>
        <d v="2025-01-24T00:00:00"/>
        <d v="2025-01-25T00:00:00"/>
        <d v="2025-01-27T00:00:00"/>
        <d v="2025-02-03T00:00:00"/>
        <d v="2025-02-05T00:00:00"/>
        <d v="2025-02-07T00:00:00"/>
        <d v="2025-02-11T00:00:00"/>
        <d v="2025-02-12T00:00:00"/>
        <d v="2025-02-14T00:00:00"/>
        <d v="2025-02-17T00:00:00"/>
        <d v="2025-02-19T00:00:00"/>
        <d v="2025-02-24T00:00:00"/>
        <d v="2025-02-25T00:00:00"/>
        <d v="2025-03-01T00:00:00"/>
        <d v="2025-03-04T00:00:00"/>
        <d v="2025-03-06T00:00:00"/>
        <d v="2025-03-07T00:00:00"/>
        <d v="2025-03-10T00:00:00"/>
        <d v="2025-03-12T00:00:00"/>
        <d v="2025-03-13T00:00:00"/>
        <d v="2025-03-14T00:00:00"/>
        <d v="2025-03-15T00:00:00"/>
        <d v="2025-03-17T00:00:00"/>
        <d v="2025-03-19T00:00:00"/>
        <d v="2025-03-20T00:00:00"/>
        <d v="2025-03-22T00:00:00"/>
        <d v="2025-03-24T00:00:00"/>
        <d v="2025-03-27T00:00:00"/>
        <d v="2025-03-28T00:00:00"/>
        <d v="2025-03-29T00:00:00"/>
        <s v="03/04/2025"/>
        <s v="05/04/2025"/>
        <s v="07/04/2025"/>
        <s v="08/04/2025"/>
        <s v="09/04/2025"/>
        <s v="10/04/2025"/>
        <s v="11/04/2025"/>
        <s v="12/04/2025"/>
        <s v="14/04/2025"/>
        <s v="15/04/2025"/>
        <s v="17/04/2025"/>
        <s v="18/04/2025"/>
        <s v="19/04/2025"/>
        <s v="23/04/2025"/>
        <s v="24/04/2025"/>
        <s v="25/04/2025"/>
        <s v="29/04/2025"/>
        <s v="02/05/2025"/>
        <s v="03/05/2025"/>
        <s v="04/05/2025"/>
        <s v="06/05/2025"/>
        <s v="08/05/2025"/>
        <s v="10/05/2025"/>
        <s v="14/05/2025"/>
        <s v="15/05/2025"/>
        <s v="16/05/2025"/>
        <s v="17/05/2025"/>
        <s v="20/05/2025"/>
        <s v="22/05/2025"/>
        <s v="23/05/2025"/>
        <s v="26/05/2025"/>
        <s v="27/05/2025"/>
        <s v="29/05/2025"/>
        <s v="30/05/2025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5"/>
    </cacheField>
    <cacheField name="Invoice No" numFmtId="0">
      <sharedItems count="12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  <s v="INV00001087"/>
        <s v="INV00001088"/>
        <s v="INV00001089"/>
        <s v="INV00001090"/>
        <s v="INV00001091"/>
        <s v="INV00001092"/>
        <s v="INV00001093"/>
        <s v="INV00001094"/>
        <s v="INV00001095"/>
        <s v="INV00001096"/>
        <s v="INV00001097"/>
        <s v="INV00001098"/>
        <s v="INV00001099"/>
        <s v="INV00001100"/>
        <s v="INV00001101"/>
        <s v="INV00001102"/>
        <s v="INV00001103"/>
        <s v="INV00001104"/>
        <s v="INV00001105"/>
        <s v="INV00001106"/>
        <s v="INV00001107"/>
        <s v="INV00001108"/>
        <s v="INV00001109"/>
        <s v="INV00001110"/>
        <s v="INV00001111"/>
        <s v="INV00001112"/>
        <s v="INV00001113"/>
        <s v="INV00001114"/>
        <s v="INV00001115"/>
        <s v="INV00001116"/>
        <s v="INV00001117"/>
        <s v="INV00001118"/>
        <s v="INV00001119"/>
        <s v="INV00001120"/>
        <s v="INV00001121"/>
        <s v="INV00001122"/>
        <s v="INV00001123"/>
        <s v="INV00001124"/>
        <s v="INV00001125"/>
        <s v="INV00001126"/>
        <s v="INV00001127"/>
        <s v="INV00001128"/>
        <s v="INV00001129"/>
        <s v="INV00001130"/>
        <s v="INV00001131"/>
        <s v="INV00001132"/>
        <s v="INV00001133"/>
        <s v="INV00001134"/>
        <s v="INV00001135"/>
        <s v="INV00001136"/>
        <s v="INV00001137"/>
        <s v="INV00001138"/>
        <s v="INV00001139"/>
        <s v="INV00001140"/>
        <s v="INV00001141"/>
        <s v="INV00001142"/>
        <s v="INV00001143"/>
        <s v="INV00001144"/>
        <s v="INV00001145"/>
        <s v="INV00001146"/>
        <s v="INV00001147"/>
        <s v="INV00001148"/>
        <s v="INV00001149"/>
        <s v="INV00001150"/>
        <s v="INV00001151"/>
        <s v="INV00001152"/>
        <s v="INV00001153"/>
        <s v="INV00001154"/>
        <s v="INV00001155"/>
        <s v="INV00001156"/>
        <s v="INV00001157"/>
        <s v="INV00001158"/>
        <s v="INV00001159"/>
        <s v="INV00001160"/>
        <s v="INV00001161"/>
        <s v="INV00001162"/>
        <s v="INV00001163"/>
        <s v="INV00001164"/>
        <s v="INV00001165"/>
        <s v="INV00001166"/>
        <s v="INV00001167"/>
        <s v="INV00001168"/>
        <s v="INV00001169"/>
        <s v="INV00001170"/>
        <s v="INV00001171"/>
        <s v="INV00001172"/>
        <s v="INV00001173"/>
        <s v="INV00001174"/>
        <s v="INV00001175"/>
        <s v="INV00001176"/>
        <s v="INV00001177"/>
        <s v="INV00001178"/>
        <s v="INV00001179"/>
        <s v="INV00001180"/>
        <s v="INV00001181"/>
        <s v="INV00001182"/>
        <s v="INV00001183"/>
        <s v="INV00001184"/>
        <s v="INV00001185"/>
        <s v="INV00001186"/>
        <s v="INV00001187"/>
        <s v="INV00001188"/>
        <s v="INV00001189"/>
        <s v="INV00001190"/>
        <s v="INV00001191"/>
        <s v="INV00001192"/>
        <s v="INV00001193"/>
        <s v="INV00001194"/>
        <s v="INV00001195"/>
        <s v="INV00001196"/>
        <s v="INV00001197"/>
        <s v="INV00001198"/>
        <s v="INV00001199"/>
        <s v="INV00001200"/>
        <s v="INV00001201"/>
        <s v="INV00001202"/>
        <s v="INV00001203"/>
        <s v="INV00001204"/>
        <s v="INV00001205"/>
        <s v="INV00001206"/>
        <s v="INV00001207"/>
        <s v="INV00001208"/>
        <s v="INV00001209"/>
        <s v="INV00001210"/>
        <s v="INV00001211"/>
        <s v="INV00001212"/>
        <s v="INV00001213"/>
        <s v="INV00001214"/>
        <s v="INV00001215"/>
        <s v="INV00001216"/>
        <s v="INV00001217"/>
        <s v="INV00001218"/>
        <s v="INV00001219"/>
        <s v="INV00001220"/>
        <s v="INV00001221"/>
        <s v="INV00001222"/>
        <s v="INV00001223"/>
        <s v="INV00001224"/>
        <s v="INV00001225"/>
        <s v="INV00001226"/>
        <s v="INV00001227"/>
        <s v="INV00001228"/>
      </sharedItems>
    </cacheField>
    <cacheField name="Customer Code" numFmtId="0">
      <sharedItems/>
    </cacheField>
    <cacheField name="Customer Name" numFmtId="0">
      <sharedItems count="65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  <s v="Kai Chuan Fibreglass"/>
        <s v="GK SHAANAZ ENTERPRISE"/>
        <s v="Protech Master Coach Sdn Bhd"/>
      </sharedItems>
    </cacheField>
    <cacheField name="Product" numFmtId="0">
      <sharedItems containsBlank="1"/>
    </cacheField>
    <cacheField name="Qty" numFmtId="0">
      <sharedItems containsMixedTypes="1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5-09-28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440"/>
    </cacheField>
    <cacheField name="Total Sales " numFmtId="43">
      <sharedItems containsSemiMixedTypes="0" containsString="0" containsNumber="1" minValue="1530" maxValue="6668624.1500000032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d v="2019-12-23T00:00:00"/>
    <x v="0"/>
    <x v="0"/>
    <s v="INV2019/00000001"/>
    <s v="C00000001"/>
    <s v="Kelnico Marketing"/>
    <x v="0"/>
    <n v="1"/>
    <s v="Cash"/>
    <n v="0"/>
    <d v="2019-12-23T00:00:00"/>
    <n v="12"/>
    <n v="2019"/>
    <n v="1530"/>
    <n v="-1530"/>
    <n v="0"/>
    <n v="1530"/>
    <s v="Trsf"/>
    <s v="Trsf 29/5"/>
    <m/>
  </r>
  <r>
    <d v="2019-12-23T00:00:00"/>
    <x v="0"/>
    <x v="0"/>
    <s v="INV2019/00000001"/>
    <s v="C00000001"/>
    <s v="Kelnico Marketing"/>
    <x v="1"/>
    <n v="6"/>
    <s v="Cash"/>
    <n v="0"/>
    <d v="2019-12-23T00:00:00"/>
    <n v="12"/>
    <n v="2019"/>
    <n v="1443"/>
    <n v="-1443"/>
    <n v="0"/>
    <n v="2973"/>
    <s v="Trsf"/>
    <s v="Trsf 29/5"/>
    <m/>
  </r>
  <r>
    <d v="2020-06-02T00:00:00"/>
    <x v="1"/>
    <x v="1"/>
    <s v="INV2020/00000002"/>
    <s v="C00000001"/>
    <s v="Kelnico Marketing"/>
    <x v="2"/>
    <n v="2"/>
    <s v="Cash"/>
    <n v="0"/>
    <d v="2020-06-02T00:00:00"/>
    <n v="6"/>
    <n v="2020"/>
    <n v="480"/>
    <n v="-480"/>
    <n v="0"/>
    <n v="3453"/>
    <s v="Trsf"/>
    <s v="Trsf 24/6"/>
    <m/>
  </r>
  <r>
    <d v="2020-06-11T00:00:00"/>
    <x v="1"/>
    <x v="1"/>
    <s v="INV2020/00000003"/>
    <s v="C00000002"/>
    <s v="Sley"/>
    <x v="0"/>
    <n v="1"/>
    <s v="Cash"/>
    <n v="0"/>
    <d v="2020-06-11T00:00:00"/>
    <n v="6"/>
    <n v="2020"/>
    <n v="1395"/>
    <n v="-1395"/>
    <n v="0"/>
    <n v="4848"/>
    <s v="Chq"/>
    <s v="Chq 13/6"/>
    <m/>
  </r>
  <r>
    <d v="2020-06-11T00:00:00"/>
    <x v="1"/>
    <x v="1"/>
    <s v="INV2020/00000003"/>
    <s v="C00000002"/>
    <s v="Sley"/>
    <x v="3"/>
    <n v="1"/>
    <s v="Cash"/>
    <n v="0"/>
    <d v="2020-06-11T00:00:00"/>
    <n v="6"/>
    <n v="2020"/>
    <n v="672"/>
    <n v="-672"/>
    <n v="0"/>
    <n v="5520"/>
    <s v="Chq"/>
    <s v="Chq 13/6"/>
    <m/>
  </r>
  <r>
    <d v="2020-06-17T00:00:00"/>
    <x v="1"/>
    <x v="1"/>
    <s v="INV2020/00000004"/>
    <s v="C00000001"/>
    <s v="Kelnico Marketing"/>
    <x v="0"/>
    <n v="1"/>
    <s v="Cash"/>
    <n v="0"/>
    <d v="2020-06-17T00:00:00"/>
    <n v="6"/>
    <n v="2020"/>
    <n v="1530"/>
    <n v="-1530"/>
    <n v="0"/>
    <n v="7050"/>
    <s v="Trsf"/>
    <s v="Trsf 24/6"/>
    <m/>
  </r>
  <r>
    <d v="2020-06-17T00:00:00"/>
    <x v="1"/>
    <x v="1"/>
    <s v="INV2020/00000004"/>
    <s v="C00000001"/>
    <s v="Kelnico Marketing"/>
    <x v="1"/>
    <n v="3"/>
    <s v="Cash"/>
    <n v="0"/>
    <d v="2020-06-17T00:00:00"/>
    <n v="6"/>
    <n v="2020"/>
    <n v="720"/>
    <n v="-720"/>
    <n v="0"/>
    <n v="7770"/>
    <s v="Trsf"/>
    <s v="Trsf 24/6"/>
    <m/>
  </r>
  <r>
    <d v="2020-06-17T00:00:00"/>
    <x v="1"/>
    <x v="1"/>
    <s v="INV2020/00000004"/>
    <s v="C00000001"/>
    <s v="Kelnico Marketing"/>
    <x v="4"/>
    <n v="2"/>
    <s v="Cash"/>
    <n v="0"/>
    <d v="2020-06-17T00:00:00"/>
    <n v="6"/>
    <n v="2020"/>
    <n v="185"/>
    <n v="-185"/>
    <n v="0"/>
    <n v="7955"/>
    <s v="Trsf"/>
    <s v="Trsf 24/6"/>
    <m/>
  </r>
  <r>
    <d v="2020-06-22T00:00:00"/>
    <x v="1"/>
    <x v="1"/>
    <s v="INV2020/00000005"/>
    <s v="C00000003"/>
    <s v="Pandian Art Gallery Manufacturing"/>
    <x v="0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x v="1"/>
    <x v="1"/>
    <s v="INV2020/00000005"/>
    <s v="C00000003"/>
    <s v="Pandian Art Gallery Manufacturing"/>
    <x v="4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d v="2020-07-01T00:00:00"/>
    <x v="2"/>
    <x v="1"/>
    <s v="INV2020/00000006"/>
    <s v="C00000004"/>
    <s v="Siew Min Lorry Sdn Bhd"/>
    <x v="5"/>
    <n v="9"/>
    <n v="120"/>
    <n v="120"/>
    <d v="2020-10-29T00:00:00"/>
    <n v="10"/>
    <n v="2020"/>
    <n v="1836"/>
    <n v="-1836"/>
    <n v="0"/>
    <n v="11618.5"/>
    <s v="Chq"/>
    <s v="Chq 16/11/2020"/>
    <m/>
  </r>
  <r>
    <d v="2020-07-14T00:00:00"/>
    <x v="2"/>
    <x v="1"/>
    <s v="INV2020/00000007"/>
    <s v="C00000003"/>
    <s v="Pandian Art Gallery Manufacturing"/>
    <x v="6"/>
    <n v="1"/>
    <n v="45"/>
    <n v="45"/>
    <d v="2020-08-28T00:00:00"/>
    <n v="8"/>
    <n v="2020"/>
    <n v="1200"/>
    <n v="-1200"/>
    <n v="0"/>
    <n v="12818.5"/>
    <s v="PD Chq"/>
    <s v="PD chq 16/8"/>
    <m/>
  </r>
  <r>
    <d v="2020-07-15T00:00:00"/>
    <x v="2"/>
    <x v="1"/>
    <s v="INV2020/00000008"/>
    <s v="C00000001"/>
    <s v="Kelnico Marketing"/>
    <x v="7"/>
    <n v="1"/>
    <s v="Cash"/>
    <n v="0"/>
    <d v="2020-07-15T00:00:00"/>
    <n v="7"/>
    <n v="2020"/>
    <n v="1496"/>
    <n v="-1496"/>
    <n v="0"/>
    <n v="14314.5"/>
    <s v="Trsf"/>
    <s v="Trsf 28/7"/>
    <m/>
  </r>
  <r>
    <d v="2020-07-15T00:00:00"/>
    <x v="2"/>
    <x v="1"/>
    <s v="INV2020/00000008"/>
    <s v="C00000001"/>
    <s v="Kelnico Marketing"/>
    <x v="4"/>
    <n v="4"/>
    <s v="Cash"/>
    <n v="0"/>
    <d v="2020-07-15T00:00:00"/>
    <n v="7"/>
    <n v="2020"/>
    <n v="370"/>
    <n v="-370"/>
    <n v="0"/>
    <n v="14684.5"/>
    <s v="Trsf"/>
    <s v="Trsf 28/7"/>
    <m/>
  </r>
  <r>
    <d v="2020-07-15T00:00:00"/>
    <x v="2"/>
    <x v="1"/>
    <s v="INV2020/00000008"/>
    <s v="C00000001"/>
    <s v="Kelnico Marketing"/>
    <x v="8"/>
    <n v="1"/>
    <s v="Cash"/>
    <n v="0"/>
    <d v="2020-07-15T00:00:00"/>
    <n v="7"/>
    <n v="2020"/>
    <n v="232"/>
    <n v="-232"/>
    <n v="0"/>
    <n v="14916.5"/>
    <s v="Trsf"/>
    <s v="Trsf 28/7"/>
    <s v="Delivered 22/7/20"/>
  </r>
  <r>
    <d v="2020-08-01T00:00:00"/>
    <x v="3"/>
    <x v="1"/>
    <s v="INV2020/00000009"/>
    <s v="C00000004"/>
    <s v="Siew Min Lorry Sdn Bhd"/>
    <x v="7"/>
    <n v="2"/>
    <n v="120"/>
    <n v="120"/>
    <d v="2020-11-29T00:00:00"/>
    <n v="11"/>
    <n v="2020"/>
    <n v="2508"/>
    <n v="-2508"/>
    <n v="0"/>
    <n v="17424.5"/>
    <s v="Chq"/>
    <s v="Chq 1/12/2020"/>
    <m/>
  </r>
  <r>
    <d v="2020-08-08T00:00:00"/>
    <x v="3"/>
    <x v="1"/>
    <s v="INV2020/00000010"/>
    <s v="C00000004"/>
    <s v="Siew Min Lorry Sdn Bhd"/>
    <x v="7"/>
    <n v="2"/>
    <n v="120"/>
    <n v="120"/>
    <d v="2020-12-06T00:00:00"/>
    <n v="12"/>
    <n v="2020"/>
    <n v="2508"/>
    <n v="-2508"/>
    <n v="0"/>
    <n v="19932.5"/>
    <s v="Chq"/>
    <s v="Chq 1/12/2020"/>
    <m/>
  </r>
  <r>
    <d v="2020-08-08T00:00:00"/>
    <x v="3"/>
    <x v="1"/>
    <s v="INV2020/00000011"/>
    <s v="C00000004"/>
    <s v="Siew Min Lorry Sdn Bhd"/>
    <x v="9"/>
    <n v="2"/>
    <n v="120"/>
    <n v="120"/>
    <d v="2020-12-06T00:00:00"/>
    <n v="12"/>
    <n v="2020"/>
    <n v="324"/>
    <n v="-324"/>
    <n v="0"/>
    <n v="20256.5"/>
    <s v="Chq"/>
    <s v="Chq 1/12/2020"/>
    <m/>
  </r>
  <r>
    <d v="2020-08-10T00:00:00"/>
    <x v="3"/>
    <x v="1"/>
    <s v="INV2020/00000012"/>
    <s v="C00000005"/>
    <s v="Artscene Creative"/>
    <x v="7"/>
    <n v="1"/>
    <s v="Cash"/>
    <n v="0"/>
    <d v="2020-08-10T00:00:00"/>
    <n v="8"/>
    <n v="2020"/>
    <n v="1496"/>
    <n v="-1496"/>
    <n v="0"/>
    <n v="21752.5"/>
    <s v="Chq"/>
    <s v="Chq 10/8"/>
    <m/>
  </r>
  <r>
    <d v="2020-08-10T00:00:00"/>
    <x v="3"/>
    <x v="1"/>
    <s v="INV2020/00000012"/>
    <s v="C00000005"/>
    <s v="Artscene Creative"/>
    <x v="4"/>
    <n v="1"/>
    <s v="Cash"/>
    <n v="0"/>
    <d v="2020-08-10T00:00:00"/>
    <n v="8"/>
    <n v="2020"/>
    <n v="90"/>
    <n v="-90"/>
    <n v="0"/>
    <n v="21842.5"/>
    <s v="Chq"/>
    <s v="Chq 10/8"/>
    <m/>
  </r>
  <r>
    <d v="2020-08-10T00:00:00"/>
    <x v="3"/>
    <x v="1"/>
    <s v="INV2020/00000013"/>
    <s v="C00000003"/>
    <s v="Pandian Art Gallery Manufacturing"/>
    <x v="7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x v="3"/>
    <x v="1"/>
    <s v="INV2020/00000013"/>
    <s v="C00000003"/>
    <s v="Pandian Art Gallery Manufacturing"/>
    <x v="4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d v="2020-08-12T00:00:00"/>
    <x v="3"/>
    <x v="1"/>
    <s v="INV2020/00000014"/>
    <s v="C00000001"/>
    <s v="Kelnico Marketing"/>
    <x v="7"/>
    <n v="1"/>
    <s v="Cash"/>
    <n v="0"/>
    <d v="2020-08-12T00:00:00"/>
    <n v="8"/>
    <n v="2020"/>
    <n v="1496"/>
    <n v="-1496"/>
    <n v="0"/>
    <n v="26744.5"/>
    <s v="Trsf"/>
    <s v="Trsf 23/8"/>
    <m/>
  </r>
  <r>
    <d v="2020-08-12T00:00:00"/>
    <x v="3"/>
    <x v="1"/>
    <s v="INV2020/00000014"/>
    <s v="C00000001"/>
    <s v="Kelnico Marketing"/>
    <x v="1"/>
    <n v="4"/>
    <s v="Cash"/>
    <n v="0"/>
    <d v="2020-08-12T00:00:00"/>
    <n v="8"/>
    <n v="2020"/>
    <n v="962"/>
    <n v="-962"/>
    <n v="0"/>
    <n v="27706.5"/>
    <s v="Trsf"/>
    <s v="Trsf 23/8"/>
    <m/>
  </r>
  <r>
    <d v="2020-08-12T00:00:00"/>
    <x v="3"/>
    <x v="1"/>
    <s v="INV2020/00000014"/>
    <s v="C00000001"/>
    <s v="Kelnico Marketing"/>
    <x v="8"/>
    <n v="2"/>
    <s v="Cash"/>
    <n v="0"/>
    <d v="2020-08-12T00:00:00"/>
    <n v="8"/>
    <n v="2020"/>
    <n v="464"/>
    <n v="-464"/>
    <n v="0"/>
    <n v="28170.5"/>
    <s v="Trsf"/>
    <s v="Trsf 23/8"/>
    <m/>
  </r>
  <r>
    <d v="2020-08-13T00:00:00"/>
    <x v="3"/>
    <x v="1"/>
    <s v="INV2020/00000015"/>
    <s v="C00000001"/>
    <s v="Kelnico Marketing"/>
    <x v="2"/>
    <n v="4"/>
    <s v="Cash"/>
    <n v="0"/>
    <d v="2020-08-13T00:00:00"/>
    <n v="8"/>
    <n v="2020"/>
    <n v="960"/>
    <n v="-960"/>
    <n v="0"/>
    <n v="29130.5"/>
    <s v="Trsf"/>
    <s v="Trsf 23/8"/>
    <m/>
  </r>
  <r>
    <d v="2020-08-19T00:00:00"/>
    <x v="3"/>
    <x v="1"/>
    <s v="INV2020/00000016"/>
    <s v="C00000003"/>
    <s v="Pandian Art Gallery Manufacturing"/>
    <x v="10"/>
    <n v="1"/>
    <n v="45"/>
    <n v="45"/>
    <d v="2020-10-03T00:00:00"/>
    <n v="10"/>
    <n v="2020"/>
    <n v="367.2"/>
    <n v="-367.2"/>
    <n v="0"/>
    <n v="29497.7"/>
    <s v="PD Chq"/>
    <s v="PD Chq 27/9, RM1,270.20"/>
    <m/>
  </r>
  <r>
    <d v="2020-08-19T00:00:00"/>
    <x v="3"/>
    <x v="1"/>
    <s v="INV2020/00000017"/>
    <s v="C00000006"/>
    <s v="Perniagaan Fibra Sahih"/>
    <x v="7"/>
    <n v="1"/>
    <s v="Cash"/>
    <n v="0"/>
    <d v="2020-08-19T00:00:00"/>
    <n v="8"/>
    <n v="2020"/>
    <n v="1496"/>
    <n v="-1496"/>
    <n v="0"/>
    <n v="30993.7"/>
    <s v="Chq"/>
    <s v="Chq 19/8"/>
    <m/>
  </r>
  <r>
    <d v="2020-08-19T00:00:00"/>
    <x v="3"/>
    <x v="1"/>
    <s v="INV2020/00000017"/>
    <s v="C00000006"/>
    <s v="Perniagaan Fibra Sahih"/>
    <x v="5"/>
    <n v="1"/>
    <s v="Cash"/>
    <n v="0"/>
    <d v="2020-08-19T00:00:00"/>
    <n v="8"/>
    <n v="2020"/>
    <n v="210"/>
    <n v="-210"/>
    <n v="0"/>
    <n v="31203.7"/>
    <s v="Chq"/>
    <s v="Chq 19/8"/>
    <m/>
  </r>
  <r>
    <d v="2020-08-22T00:00:00"/>
    <x v="3"/>
    <x v="1"/>
    <s v="INV2020/00000018"/>
    <s v="C00000007"/>
    <s v="Chin Fibreglass (M) Sdn Bhd"/>
    <x v="10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d v="2020-08-22T00:00:00"/>
    <x v="3"/>
    <x v="1"/>
    <s v="INV2020/00000018"/>
    <s v="C00000007"/>
    <s v="Chin Fibreglass (M) Sdn Bhd"/>
    <x v="5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x v="3"/>
    <x v="1"/>
    <s v="INV2020/00000018"/>
    <s v="C00000007"/>
    <s v="Chin Fibreglass (M) Sdn Bhd"/>
    <x v="11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x v="3"/>
    <x v="1"/>
    <s v="INV2020/00000018"/>
    <s v="C00000007"/>
    <s v="Chin Fibreglass (M) Sdn Bhd"/>
    <x v="4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x v="3"/>
    <x v="1"/>
    <s v="INV2020/00000019"/>
    <s v="C00000008"/>
    <s v="Wonderland Design Productions Studio"/>
    <x v="7"/>
    <n v="1"/>
    <s v="Cash"/>
    <n v="0"/>
    <d v="2020-08-22T00:00:00"/>
    <n v="8"/>
    <n v="2020"/>
    <n v="1452"/>
    <n v="-1452"/>
    <n v="0"/>
    <n v="35611.699999999997"/>
    <s v="Trsf"/>
    <s v="Trsf 24/8"/>
    <m/>
  </r>
  <r>
    <d v="2020-08-24T00:00:00"/>
    <x v="3"/>
    <x v="1"/>
    <s v="INV2020/00000020"/>
    <s v="C00000003"/>
    <s v="Pandian Art Gallery Manufacturing"/>
    <x v="7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x v="3"/>
    <x v="1"/>
    <s v="INV2020/00000020"/>
    <s v="C00000003"/>
    <s v="Pandian Art Gallery Manufacturing"/>
    <x v="12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d v="2020-08-24T00:00:00"/>
    <x v="3"/>
    <x v="1"/>
    <s v="INV2020/00000020"/>
    <s v="C00000003"/>
    <s v="Pandian Art Gallery Manufacturing"/>
    <x v="4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d v="2020-08-25T00:00:00"/>
    <x v="3"/>
    <x v="1"/>
    <s v="INV2020/00000021"/>
    <s v="C00000009"/>
    <s v="JMC Steel Engineering Sdn Bhd"/>
    <x v="7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d v="2020-08-25T00:00:00"/>
    <x v="3"/>
    <x v="1"/>
    <s v="INV2020/00000021"/>
    <s v="C00000009"/>
    <s v="JMC Steel Engineering Sdn Bhd"/>
    <x v="13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d v="2020-08-25T00:00:00"/>
    <x v="3"/>
    <x v="1"/>
    <s v="INV2020/00000022"/>
    <s v="C00000001"/>
    <s v="Kelnico Marketing"/>
    <x v="7"/>
    <n v="1"/>
    <s v="Cash"/>
    <n v="0"/>
    <d v="2020-08-25T00:00:00"/>
    <n v="8"/>
    <n v="2020"/>
    <n v="1496"/>
    <n v="-1496"/>
    <n v="0"/>
    <n v="41562.699999999997"/>
    <s v="Trsf"/>
    <s v="Trsf 1/9/2020"/>
    <m/>
  </r>
  <r>
    <d v="2020-08-27T00:00:00"/>
    <x v="3"/>
    <x v="1"/>
    <s v="INV2020/00000023"/>
    <s v="C00000010"/>
    <s v="Yew Seng Gardening Supply Sdn Bhd"/>
    <x v="7"/>
    <n v="4"/>
    <n v="120"/>
    <n v="120"/>
    <d v="2020-12-25T00:00:00"/>
    <n v="12"/>
    <n v="2020"/>
    <n v="5280"/>
    <n v="-5280"/>
    <n v="0"/>
    <n v="46842.7"/>
    <s v="Trsf"/>
    <s v="Trsf 23/12/2020"/>
    <m/>
  </r>
  <r>
    <d v="2020-08-27T00:00:00"/>
    <x v="3"/>
    <x v="1"/>
    <s v="INV2020/00000023"/>
    <s v="C00000010"/>
    <s v="Yew Seng Gardening Supply Sdn Bhd"/>
    <x v="1"/>
    <n v="2"/>
    <n v="120"/>
    <n v="120"/>
    <d v="2020-12-25T00:00:00"/>
    <n v="12"/>
    <n v="2020"/>
    <n v="444"/>
    <n v="-444"/>
    <n v="0"/>
    <n v="47286.7"/>
    <s v="Trsf"/>
    <s v="Trsf 23/12/2020"/>
    <m/>
  </r>
  <r>
    <d v="2020-08-27T00:00:00"/>
    <x v="3"/>
    <x v="1"/>
    <s v="INV2020/00000023"/>
    <s v="C00000010"/>
    <s v="Yew Seng Gardening Supply Sdn Bhd"/>
    <x v="12"/>
    <n v="5"/>
    <n v="120"/>
    <n v="120"/>
    <d v="2020-12-25T00:00:00"/>
    <n v="12"/>
    <n v="2020"/>
    <n v="275"/>
    <n v="-275"/>
    <n v="0"/>
    <n v="47561.7"/>
    <s v="Trsf"/>
    <s v="Trsf 23/12/2020"/>
    <m/>
  </r>
  <r>
    <d v="2020-08-27T00:00:00"/>
    <x v="3"/>
    <x v="1"/>
    <s v="INV2020/00000023"/>
    <s v="C00000010"/>
    <s v="Yew Seng Gardening Supply Sdn Bhd"/>
    <x v="4"/>
    <n v="4"/>
    <n v="120"/>
    <n v="120"/>
    <d v="2020-12-25T00:00:00"/>
    <n v="12"/>
    <n v="2020"/>
    <n v="360"/>
    <n v="-360"/>
    <n v="0"/>
    <n v="47921.7"/>
    <s v="Trsf"/>
    <s v="Trsf 23/12/2020"/>
    <m/>
  </r>
  <r>
    <d v="2020-08-27T00:00:00"/>
    <x v="3"/>
    <x v="1"/>
    <s v="INV2020/00000023"/>
    <s v="C00000010"/>
    <s v="Yew Seng Gardening Supply Sdn Bhd"/>
    <x v="14"/>
    <n v="1"/>
    <n v="120"/>
    <n v="120"/>
    <d v="2020-12-25T00:00:00"/>
    <n v="12"/>
    <n v="2020"/>
    <n v="375"/>
    <n v="-375"/>
    <n v="0"/>
    <n v="48296.7"/>
    <s v="Trsf"/>
    <s v="Trsf 23/12/2020"/>
    <m/>
  </r>
  <r>
    <d v="2020-09-01T00:00:00"/>
    <x v="4"/>
    <x v="1"/>
    <s v="INV2020/00000024"/>
    <s v="C00000008"/>
    <s v="Wonderland Design Productions Studio"/>
    <x v="15"/>
    <n v="2"/>
    <s v="Cash"/>
    <n v="0"/>
    <d v="2020-09-01T00:00:00"/>
    <n v="9"/>
    <n v="2020"/>
    <n v="2948"/>
    <n v="-2948"/>
    <n v="0"/>
    <n v="51244.7"/>
    <s v="Trsf"/>
    <s v="Trsf 7/9/2020"/>
    <m/>
  </r>
  <r>
    <d v="2020-09-01T00:00:00"/>
    <x v="4"/>
    <x v="1"/>
    <s v="INV2020/00000024"/>
    <s v="C00000008"/>
    <s v="Wonderland Design Productions Studio"/>
    <x v="5"/>
    <n v="4"/>
    <s v="Cash"/>
    <n v="0"/>
    <d v="2020-09-01T00:00:00"/>
    <n v="9"/>
    <n v="2020"/>
    <n v="840"/>
    <n v="-840"/>
    <n v="0"/>
    <n v="52084.7"/>
    <s v="Trsf"/>
    <s v="Trsf 7/9/2020"/>
    <m/>
  </r>
  <r>
    <d v="2020-09-01T00:00:00"/>
    <x v="4"/>
    <x v="1"/>
    <s v="INV2020/00000024"/>
    <s v="C00000008"/>
    <s v="Wonderland Design Productions Studio"/>
    <x v="4"/>
    <n v="2"/>
    <s v="Cash"/>
    <n v="0"/>
    <d v="2020-09-01T00:00:00"/>
    <n v="9"/>
    <n v="2020"/>
    <n v="180"/>
    <n v="-180"/>
    <n v="0"/>
    <n v="52264.7"/>
    <s v="Trsf"/>
    <s v="Trsf 7/9/2020"/>
    <m/>
  </r>
  <r>
    <d v="2020-09-02T00:00:00"/>
    <x v="4"/>
    <x v="1"/>
    <s v="INV2020/00000025"/>
    <s v="C00000001"/>
    <s v="Kelnico Marketing"/>
    <x v="6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d v="2020-09-05T00:00:00"/>
    <x v="4"/>
    <x v="1"/>
    <s v="INV2020/00000026"/>
    <s v="C00000001"/>
    <s v="Kelnico Marketing"/>
    <x v="15"/>
    <n v="1"/>
    <s v="Cash"/>
    <n v="0"/>
    <d v="2020-09-05T00:00:00"/>
    <n v="9"/>
    <n v="2020"/>
    <n v="1496"/>
    <n v="-1496"/>
    <n v="0"/>
    <n v="55010.7"/>
    <s v="Trsf"/>
    <s v="Trsf 5/9/2020"/>
    <m/>
  </r>
  <r>
    <d v="2020-09-05T00:00:00"/>
    <x v="4"/>
    <x v="1"/>
    <s v="INV2020/00000026"/>
    <s v="C00000001"/>
    <s v="Kelnico Marketing"/>
    <x v="1"/>
    <n v="4"/>
    <s v="Cash"/>
    <n v="0"/>
    <d v="2020-09-05T00:00:00"/>
    <n v="9"/>
    <n v="2020"/>
    <n v="962"/>
    <n v="-962"/>
    <n v="0"/>
    <n v="55972.7"/>
    <s v="Trsf"/>
    <s v="Trsf 5/9/2020"/>
    <m/>
  </r>
  <r>
    <d v="2020-09-17T00:00:00"/>
    <x v="4"/>
    <x v="1"/>
    <s v="INV2020/00000027"/>
    <s v="C00000004"/>
    <s v="Siew Min Lorry Sdn Bhd"/>
    <x v="7"/>
    <n v="5"/>
    <n v="120"/>
    <n v="120"/>
    <d v="2021-01-15T00:00:00"/>
    <n v="1"/>
    <n v="2021"/>
    <n v="6270"/>
    <n v="-6270"/>
    <n v="0"/>
    <n v="62242.7"/>
    <s v="Chq"/>
    <s v="PD HLB 004649, 25/1/2021"/>
    <m/>
  </r>
  <r>
    <d v="2020-09-17T00:00:00"/>
    <x v="4"/>
    <x v="1"/>
    <s v="INV2020/00000027"/>
    <s v="C00000004"/>
    <s v="Siew Min Lorry Sdn Bhd"/>
    <x v="13"/>
    <n v="1"/>
    <n v="120"/>
    <n v="120"/>
    <d v="2021-01-15T00:00:00"/>
    <n v="1"/>
    <n v="2021"/>
    <n v="1254"/>
    <n v="-1254"/>
    <n v="0"/>
    <n v="63496.7"/>
    <s v="Chq"/>
    <s v="PD HLB 004649, 25/1/2021"/>
    <m/>
  </r>
  <r>
    <d v="2020-09-17T00:00:00"/>
    <x v="4"/>
    <x v="1"/>
    <s v="INV2020/00000027"/>
    <s v="C00000004"/>
    <s v="Siew Min Lorry Sdn Bhd"/>
    <x v="10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x v="4"/>
    <x v="1"/>
    <s v="INV2020/00000027"/>
    <s v="C00000004"/>
    <s v="Siew Min Lorry Sdn Bhd"/>
    <x v="16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x v="4"/>
    <x v="1"/>
    <s v="INV2020/00000027"/>
    <s v="C00000004"/>
    <s v="Siew Min Lorry Sdn Bhd"/>
    <x v="5"/>
    <n v="6"/>
    <n v="120"/>
    <n v="120"/>
    <d v="2021-01-15T00:00:00"/>
    <n v="1"/>
    <n v="2021"/>
    <n v="1224"/>
    <n v="-1224"/>
    <n v="0"/>
    <n v="66470.3"/>
    <s v="Chq"/>
    <s v="PD HLB 004649, 25/1/2021"/>
    <m/>
  </r>
  <r>
    <d v="2020-09-17T00:00:00"/>
    <x v="4"/>
    <x v="1"/>
    <s v="INV2020/00000027"/>
    <s v="C00000004"/>
    <s v="Siew Min Lorry Sdn Bhd"/>
    <x v="4"/>
    <n v="4"/>
    <n v="120"/>
    <n v="120"/>
    <d v="2021-01-15T00:00:00"/>
    <n v="1"/>
    <n v="2021"/>
    <n v="360"/>
    <n v="-360"/>
    <n v="0"/>
    <n v="66830.3"/>
    <s v="Chq"/>
    <s v="PD HLB 004649, 25/1/2021"/>
    <m/>
  </r>
  <r>
    <d v="2020-09-17T00:00:00"/>
    <x v="4"/>
    <x v="1"/>
    <s v="INV2020/00000027"/>
    <s v="C00000004"/>
    <s v="Siew Min Lorry Sdn Bhd"/>
    <x v="17"/>
    <n v="1"/>
    <n v="120"/>
    <n v="120"/>
    <d v="2021-01-15T00:00:00"/>
    <n v="1"/>
    <n v="2021"/>
    <n v="390"/>
    <n v="-390"/>
    <n v="0"/>
    <n v="67220.3"/>
    <s v="Chq"/>
    <s v="PD HLB 004649, 25/1/2021"/>
    <m/>
  </r>
  <r>
    <d v="2020-09-17T00:00:00"/>
    <x v="4"/>
    <x v="1"/>
    <s v="INV2020/00000028"/>
    <s v="C00000001"/>
    <s v="Kelnico Marketing"/>
    <x v="15"/>
    <n v="1"/>
    <s v="Cash"/>
    <n v="0"/>
    <d v="2020-09-17T00:00:00"/>
    <n v="9"/>
    <n v="2020"/>
    <n v="1496"/>
    <n v="-1496"/>
    <n v="0"/>
    <n v="68716.3"/>
    <s v="Trsf"/>
    <s v="Trst 22/9/2020"/>
    <m/>
  </r>
  <r>
    <d v="2020-09-17T00:00:00"/>
    <x v="4"/>
    <x v="1"/>
    <s v="INV2020/00000028"/>
    <s v="C00000001"/>
    <s v="Kelnico Marketing"/>
    <x v="1"/>
    <n v="2"/>
    <s v="Cash"/>
    <n v="0"/>
    <d v="2020-09-17T00:00:00"/>
    <n v="9"/>
    <n v="2020"/>
    <n v="481"/>
    <n v="-481"/>
    <n v="0"/>
    <n v="69197.3"/>
    <s v="Trsf"/>
    <s v="Trst 22/9/2020"/>
    <m/>
  </r>
  <r>
    <d v="2020-09-22T00:00:00"/>
    <x v="4"/>
    <x v="1"/>
    <s v="INV2020/00000029"/>
    <s v="C00000004"/>
    <s v="Siew Min Lorry Sdn Bhd"/>
    <x v="7"/>
    <n v="5"/>
    <n v="120"/>
    <n v="120"/>
    <d v="2021-01-20T00:00:00"/>
    <n v="1"/>
    <n v="2021"/>
    <n v="6270"/>
    <n v="-6270"/>
    <n v="0"/>
    <n v="75467.3"/>
    <s v="Chq"/>
    <s v="PD HLB 004649, 25/1/2021"/>
    <m/>
  </r>
  <r>
    <d v="2020-09-22T00:00:00"/>
    <x v="4"/>
    <x v="1"/>
    <s v="INV2020/00000029"/>
    <s v="C00000004"/>
    <s v="Siew Min Lorry Sdn Bhd"/>
    <x v="13"/>
    <n v="1"/>
    <n v="120"/>
    <n v="120"/>
    <d v="2021-01-20T00:00:00"/>
    <n v="1"/>
    <n v="2021"/>
    <n v="1254"/>
    <n v="-1254"/>
    <n v="0"/>
    <n v="76721.3"/>
    <s v="Chq"/>
    <s v="PD HLB 004649, 25/1/2021"/>
    <m/>
  </r>
  <r>
    <d v="2020-09-22T00:00:00"/>
    <x v="4"/>
    <x v="1"/>
    <s v="INV2020/00000029"/>
    <s v="C00000004"/>
    <s v="Siew Min Lorry Sdn Bhd"/>
    <x v="10"/>
    <n v="5"/>
    <n v="120"/>
    <n v="120"/>
    <d v="2021-01-20T00:00:00"/>
    <n v="1"/>
    <n v="2021"/>
    <n v="1458"/>
    <n v="-1458"/>
    <n v="0"/>
    <n v="78179.3"/>
    <s v="Chq"/>
    <s v="PD HLB 004649, 25/1/2021"/>
    <m/>
  </r>
  <r>
    <d v="2020-09-22T00:00:00"/>
    <x v="4"/>
    <x v="1"/>
    <s v="INV2020/00000029"/>
    <s v="C00000004"/>
    <s v="Siew Min Lorry Sdn Bhd"/>
    <x v="16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x v="4"/>
    <x v="1"/>
    <s v="INV2020/00000029"/>
    <s v="C00000004"/>
    <s v="Siew Min Lorry Sdn Bhd"/>
    <x v="5"/>
    <n v="10"/>
    <n v="120"/>
    <n v="120"/>
    <d v="2021-01-20T00:00:00"/>
    <n v="1"/>
    <n v="2021"/>
    <n v="2040"/>
    <n v="-2040"/>
    <n v="0"/>
    <n v="80802.5"/>
    <s v="Chq"/>
    <s v="PD HLB 004649, 25/1/2021"/>
    <m/>
  </r>
  <r>
    <d v="2020-09-23T00:00:00"/>
    <x v="4"/>
    <x v="1"/>
    <s v="INV2020/00000030"/>
    <s v="C00000010"/>
    <s v="Yew Seng Gardening Supply Sdn Bhd"/>
    <x v="7"/>
    <n v="5"/>
    <n v="120"/>
    <n v="120"/>
    <d v="2021-01-21T00:00:00"/>
    <n v="1"/>
    <n v="2021"/>
    <n v="6600"/>
    <n v="-6600"/>
    <n v="0"/>
    <n v="87402.5"/>
    <s v="Trsf"/>
    <s v="Trsf 20/1/2021"/>
    <m/>
  </r>
  <r>
    <d v="2020-09-23T00:00:00"/>
    <x v="4"/>
    <x v="1"/>
    <s v="INV2020/00000030"/>
    <s v="C00000010"/>
    <s v="Yew Seng Gardening Supply Sdn Bhd"/>
    <x v="1"/>
    <n v="4"/>
    <n v="120"/>
    <n v="120"/>
    <d v="2021-01-21T00:00:00"/>
    <n v="1"/>
    <n v="2021"/>
    <n v="888"/>
    <n v="-888"/>
    <n v="0"/>
    <n v="88290.5"/>
    <s v="Trsf"/>
    <s v="Trsf 20/1/2021"/>
    <m/>
  </r>
  <r>
    <d v="2020-09-23T00:00:00"/>
    <x v="4"/>
    <x v="1"/>
    <s v="INV2020/00000030"/>
    <s v="C00000010"/>
    <s v="Yew Seng Gardening Supply Sdn Bhd"/>
    <x v="12"/>
    <n v="5"/>
    <n v="120"/>
    <n v="120"/>
    <d v="2021-01-21T00:00:00"/>
    <n v="1"/>
    <n v="2021"/>
    <n v="275"/>
    <n v="-275"/>
    <n v="0"/>
    <n v="88565.5"/>
    <s v="Trsf"/>
    <s v="Trsf 20/1/2021"/>
    <m/>
  </r>
  <r>
    <d v="2020-09-23T00:00:00"/>
    <x v="4"/>
    <x v="1"/>
    <s v="INV2020/00000030"/>
    <s v="C00000010"/>
    <s v="Yew Seng Gardening Supply Sdn Bhd"/>
    <x v="4"/>
    <n v="4"/>
    <n v="120"/>
    <n v="120"/>
    <d v="2021-01-21T00:00:00"/>
    <n v="1"/>
    <n v="2021"/>
    <n v="360"/>
    <n v="-360"/>
    <n v="0"/>
    <n v="88925.5"/>
    <s v="Trsf"/>
    <s v="Trsf 20/1/2021"/>
    <m/>
  </r>
  <r>
    <d v="2020-09-23T00:00:00"/>
    <x v="4"/>
    <x v="1"/>
    <s v="INV2020/00000031"/>
    <s v="C00000001"/>
    <s v="Kelnico Marketing"/>
    <x v="8"/>
    <n v="6"/>
    <s v="Cash"/>
    <n v="0"/>
    <d v="2020-09-23T00:00:00"/>
    <n v="9"/>
    <n v="2020"/>
    <n v="1392"/>
    <n v="-1392"/>
    <n v="0"/>
    <n v="90317.5"/>
    <s v="Trsf"/>
    <s v="Trst 01/10/2020"/>
    <m/>
  </r>
  <r>
    <d v="2020-09-26T00:00:00"/>
    <x v="4"/>
    <x v="1"/>
    <s v="INV2020/00000032"/>
    <s v="C00000001"/>
    <s v="Kelnico Marketing"/>
    <x v="7"/>
    <n v="1"/>
    <s v="Cash"/>
    <n v="0"/>
    <d v="2020-09-26T00:00:00"/>
    <n v="9"/>
    <n v="2020"/>
    <n v="1496"/>
    <n v="-1496"/>
    <n v="0"/>
    <n v="91813.5"/>
    <s v="Trsf"/>
    <s v="Trst 01/10/2020"/>
    <m/>
  </r>
  <r>
    <d v="2020-10-05T00:00:00"/>
    <x v="5"/>
    <x v="1"/>
    <s v="INV2020/00000033"/>
    <s v="C00000005"/>
    <s v="Artscene Creative"/>
    <x v="15"/>
    <n v="1"/>
    <s v="Cash"/>
    <n v="0"/>
    <d v="2020-10-05T00:00:00"/>
    <n v="10"/>
    <n v="2020"/>
    <n v="1496"/>
    <n v="-1496"/>
    <n v="0"/>
    <n v="93309.5"/>
    <s v="Chq"/>
    <s v="Chq 5/10 (Bank in 19/10/2020)"/>
    <m/>
  </r>
  <r>
    <d v="2020-10-05T00:00:00"/>
    <x v="5"/>
    <x v="1"/>
    <s v="INV2020/00000034"/>
    <s v="C00000003"/>
    <s v="Pandian Art Gallery Manufacturing"/>
    <x v="15"/>
    <n v="3"/>
    <n v="45"/>
    <n v="45"/>
    <d v="2020-11-19T00:00:00"/>
    <n v="11"/>
    <n v="2020"/>
    <n v="4554"/>
    <n v="-4554"/>
    <n v="0"/>
    <n v="97863.5"/>
    <s v="PD Chq"/>
    <s v="PD Chq 14/11, RM2,713/-"/>
    <m/>
  </r>
  <r>
    <d v="2020-10-05T00:00:00"/>
    <x v="5"/>
    <x v="1"/>
    <s v="INV2020/00000034"/>
    <s v="C00000003"/>
    <s v="Pandian Art Gallery Manufacturing"/>
    <x v="12"/>
    <n v="8"/>
    <n v="45"/>
    <n v="45"/>
    <d v="2020-11-19T00:00:00"/>
    <n v="11"/>
    <n v="2020"/>
    <n v="400"/>
    <n v="-400"/>
    <n v="0"/>
    <n v="98263.5"/>
    <s v="PD Chq"/>
    <s v="PD Chq 21/11, RM1,500/-"/>
    <m/>
  </r>
  <r>
    <d v="2020-10-05T00:00:00"/>
    <x v="5"/>
    <x v="1"/>
    <s v="INV2020/00000034"/>
    <s v="C00000003"/>
    <s v="Pandian Art Gallery Manufacturing"/>
    <x v="4"/>
    <n v="6"/>
    <n v="45"/>
    <n v="45"/>
    <d v="2020-11-19T00:00:00"/>
    <n v="11"/>
    <n v="2020"/>
    <n v="555"/>
    <n v="-555"/>
    <n v="0"/>
    <n v="98818.5"/>
    <s v="PD Chq"/>
    <s v="PD Chq 29/11, RM1,500/-"/>
    <m/>
  </r>
  <r>
    <d v="2020-10-05T00:00:00"/>
    <x v="5"/>
    <x v="1"/>
    <s v="INV2020/00000034"/>
    <s v="C00000003"/>
    <s v="Pandian Art Gallery Manufacturing"/>
    <x v="9"/>
    <n v="1"/>
    <n v="45"/>
    <n v="45"/>
    <d v="2020-11-19T00:00:00"/>
    <n v="11"/>
    <n v="2020"/>
    <n v="204"/>
    <n v="-204"/>
    <n v="0"/>
    <n v="99022.5"/>
    <s v="PD Chq"/>
    <s v="PD Chq 29/11, RM1,500/-"/>
    <m/>
  </r>
  <r>
    <d v="2020-10-08T00:00:00"/>
    <x v="5"/>
    <x v="1"/>
    <s v="INV2020/00000035"/>
    <s v="C00000004"/>
    <s v="Siew Min Lorry Sdn Bhd"/>
    <x v="7"/>
    <n v="5"/>
    <n v="120"/>
    <n v="120"/>
    <d v="2021-02-05T00:00:00"/>
    <n v="2"/>
    <n v="2021"/>
    <n v="6270"/>
    <n v="-6270"/>
    <n v="0"/>
    <n v="105292.5"/>
    <s v="Chq"/>
    <s v="PD HLB 5704, 22/2/2021"/>
    <m/>
  </r>
  <r>
    <d v="2020-10-08T00:00:00"/>
    <x v="5"/>
    <x v="1"/>
    <s v="INV2020/00000035"/>
    <s v="C00000004"/>
    <s v="Siew Min Lorry Sdn Bhd"/>
    <x v="13"/>
    <n v="1"/>
    <n v="120"/>
    <n v="120"/>
    <d v="2021-02-05T00:00:00"/>
    <n v="2"/>
    <n v="2021"/>
    <n v="1254"/>
    <n v="-1254"/>
    <n v="0"/>
    <n v="106546.5"/>
    <s v="Chq"/>
    <s v="PD HLB 5704, 22/2/2021"/>
    <m/>
  </r>
  <r>
    <d v="2020-10-08T00:00:00"/>
    <x v="5"/>
    <x v="1"/>
    <s v="INV2020/00000035"/>
    <s v="C00000004"/>
    <s v="Siew Min Lorry Sdn Bhd"/>
    <x v="16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x v="5"/>
    <x v="1"/>
    <s v="INV2020/00000035"/>
    <s v="C00000004"/>
    <s v="Siew Min Lorry Sdn Bhd"/>
    <x v="5"/>
    <n v="10"/>
    <n v="120"/>
    <n v="120"/>
    <d v="2021-02-05T00:00:00"/>
    <n v="2"/>
    <n v="2021"/>
    <n v="2040"/>
    <n v="-2040"/>
    <n v="0"/>
    <n v="109461.3"/>
    <s v="Chq"/>
    <s v="PD HLB 5704, 22/2/2021"/>
    <m/>
  </r>
  <r>
    <d v="2020-10-08T00:00:00"/>
    <x v="5"/>
    <x v="1"/>
    <s v="INV2020/00000035"/>
    <s v="C00000004"/>
    <s v="Siew Min Lorry Sdn Bhd"/>
    <x v="4"/>
    <n v="2"/>
    <n v="120"/>
    <n v="120"/>
    <d v="2021-02-05T00:00:00"/>
    <n v="2"/>
    <n v="2021"/>
    <n v="180"/>
    <n v="-180"/>
    <n v="0"/>
    <n v="109641.3"/>
    <s v="Chq"/>
    <s v="PD HLB 5704, 22/2/2021"/>
    <m/>
  </r>
  <r>
    <d v="2020-10-12T00:00:00"/>
    <x v="5"/>
    <x v="1"/>
    <s v="INV2020/00000036"/>
    <s v="C00000004"/>
    <s v="Siew Min Lorry Sdn Bhd"/>
    <x v="7"/>
    <n v="6"/>
    <n v="120"/>
    <n v="120"/>
    <d v="2021-02-09T00:00:00"/>
    <n v="2"/>
    <n v="2021"/>
    <n v="7524"/>
    <n v="-7524"/>
    <n v="0"/>
    <n v="117165.3"/>
    <s v="Chq"/>
    <s v="PD HLB 5704, 22/2/2021"/>
    <m/>
  </r>
  <r>
    <d v="2020-10-12T00:00:00"/>
    <x v="5"/>
    <x v="1"/>
    <s v="INV2020/00000036"/>
    <s v="C00000004"/>
    <s v="Siew Min Lorry Sdn Bhd"/>
    <x v="13"/>
    <n v="1"/>
    <n v="120"/>
    <n v="120"/>
    <d v="2021-02-09T00:00:00"/>
    <n v="2"/>
    <n v="2021"/>
    <n v="1254"/>
    <n v="-1254"/>
    <n v="0"/>
    <n v="118419.3"/>
    <s v="Chq"/>
    <s v="PD HLB 5704, 22/2/2021"/>
    <m/>
  </r>
  <r>
    <d v="2020-10-12T00:00:00"/>
    <x v="5"/>
    <x v="1"/>
    <s v="INV2020/00000037"/>
    <s v="C00000001"/>
    <s v="Kelnico Marketing"/>
    <x v="15"/>
    <n v="1"/>
    <s v="Cash"/>
    <n v="0"/>
    <d v="2020-10-12T00:00:00"/>
    <n v="10"/>
    <n v="2020"/>
    <n v="1496"/>
    <n v="-1496"/>
    <n v="0"/>
    <n v="119915.3"/>
    <s v="Trsf"/>
    <s v="Trsf 19/10/2020"/>
    <m/>
  </r>
  <r>
    <d v="2020-10-12T00:00:00"/>
    <x v="5"/>
    <x v="1"/>
    <s v="INV2020/00000037"/>
    <s v="C00000001"/>
    <s v="Kelnico Marketing"/>
    <x v="1"/>
    <n v="4"/>
    <s v="Cash"/>
    <n v="0"/>
    <d v="2020-10-12T00:00:00"/>
    <n v="10"/>
    <n v="2020"/>
    <n v="962"/>
    <n v="-962"/>
    <n v="0"/>
    <n v="120877.3"/>
    <s v="Trsf"/>
    <s v="Trsf 19/10/2020"/>
    <m/>
  </r>
  <r>
    <d v="2020-10-14T00:00:00"/>
    <x v="5"/>
    <x v="1"/>
    <s v="INV2020/00000038"/>
    <s v="C00000007"/>
    <s v="Chin Fibreglass (M) Sdn Bhd"/>
    <x v="5"/>
    <n v="7"/>
    <s v="Cash"/>
    <n v="0"/>
    <d v="2020-10-14T00:00:00"/>
    <n v="10"/>
    <n v="2020"/>
    <n v="1470"/>
    <n v="-1470"/>
    <n v="0"/>
    <n v="122347.3"/>
    <s v="Trsf"/>
    <s v="Due 30/11/2020"/>
    <m/>
  </r>
  <r>
    <d v="2020-10-14T00:00:00"/>
    <x v="5"/>
    <x v="1"/>
    <s v="INV2020/00000038"/>
    <s v="C00000007"/>
    <s v="Chin Fibreglass (M) Sdn Bhd"/>
    <x v="4"/>
    <n v="8"/>
    <s v="Cash"/>
    <n v="0"/>
    <d v="2020-10-14T00:00:00"/>
    <n v="10"/>
    <n v="2020"/>
    <n v="720"/>
    <n v="-720"/>
    <n v="0"/>
    <n v="123067.3"/>
    <s v="Trsf"/>
    <s v="Due 30/11/2020"/>
    <m/>
  </r>
  <r>
    <d v="2020-10-19T00:00:00"/>
    <x v="5"/>
    <x v="1"/>
    <s v="INV2020/00000038"/>
    <s v="C00000007"/>
    <s v="Chin Fibreglass (M) Sdn Bhd"/>
    <x v="11"/>
    <n v="2"/>
    <s v="Cash"/>
    <n v="0"/>
    <d v="2020-10-19T00:00:00"/>
    <n v="10"/>
    <n v="2020"/>
    <n v="460"/>
    <n v="-460"/>
    <n v="0"/>
    <n v="123527.3"/>
    <s v="Trsf"/>
    <s v="Due 30/11/2020"/>
    <m/>
  </r>
  <r>
    <d v="2020-10-17T00:00:00"/>
    <x v="5"/>
    <x v="1"/>
    <s v="INV2020/00000039"/>
    <s v="C00000003"/>
    <s v="Pandian Art Gallery Manufacturing"/>
    <x v="18"/>
    <n v="4"/>
    <n v="45"/>
    <n v="45"/>
    <d v="2020-12-01T00:00:00"/>
    <n v="12"/>
    <n v="2020"/>
    <n v="180"/>
    <n v="-180"/>
    <n v="0"/>
    <n v="123707.3"/>
    <s v="PD Chq"/>
    <s v="PD Chq 22/10, RM384/-"/>
    <m/>
  </r>
  <r>
    <d v="2020-10-17T00:00:00"/>
    <x v="5"/>
    <x v="1"/>
    <s v="INV2020/00000040"/>
    <s v="C00000003"/>
    <s v="Pandian Art Gallery Manufacturing"/>
    <x v="9"/>
    <n v="1"/>
    <n v="45"/>
    <n v="45"/>
    <d v="2020-12-01T00:00:00"/>
    <n v="12"/>
    <n v="2020"/>
    <n v="204"/>
    <n v="-204"/>
    <n v="0"/>
    <n v="123911.3"/>
    <s v="PD Chq"/>
    <s v="PD Chq 22/10, RM384/-"/>
    <m/>
  </r>
  <r>
    <d v="2020-10-19T00:00:00"/>
    <x v="5"/>
    <x v="1"/>
    <s v="INV2020/00000041"/>
    <s v="C00000001"/>
    <s v="Kelnico Marketing"/>
    <x v="2"/>
    <n v="4"/>
    <s v="Cash"/>
    <n v="0"/>
    <d v="2020-10-19T00:00:00"/>
    <n v="10"/>
    <n v="2020"/>
    <n v="960"/>
    <n v="-960"/>
    <n v="0"/>
    <n v="124871.3"/>
    <s v="Trsf"/>
    <s v="Trsf 9/11/2020"/>
    <m/>
  </r>
  <r>
    <d v="2020-10-19T00:00:00"/>
    <x v="5"/>
    <x v="1"/>
    <s v="INV2020/00000041"/>
    <s v="C00000001"/>
    <s v="Kelnico Marketing"/>
    <x v="19"/>
    <n v="1"/>
    <s v="Cash"/>
    <n v="0"/>
    <d v="2020-10-19T00:00:00"/>
    <n v="10"/>
    <n v="2020"/>
    <n v="625"/>
    <n v="-625"/>
    <n v="0"/>
    <n v="125496.3"/>
    <s v="Trsf"/>
    <s v="Trsf 9/11/2020"/>
    <m/>
  </r>
  <r>
    <d v="2020-10-19T00:00:00"/>
    <x v="5"/>
    <x v="1"/>
    <s v="INV2020/00000041"/>
    <s v="C00000001"/>
    <s v="Kelnico Marketing"/>
    <x v="20"/>
    <n v="1"/>
    <s v="Cash"/>
    <n v="0"/>
    <d v="2020-10-19T00:00:00"/>
    <n v="10"/>
    <n v="2020"/>
    <n v="60"/>
    <n v="-60"/>
    <n v="0"/>
    <n v="125556.3"/>
    <s v="Trsf"/>
    <s v="Trsf 9/11/2020"/>
    <m/>
  </r>
  <r>
    <d v="2020-10-19T00:00:00"/>
    <x v="5"/>
    <x v="1"/>
    <s v="INV2020/00000042"/>
    <s v="C00000005"/>
    <s v="Artscene Creative"/>
    <x v="4"/>
    <n v="1"/>
    <s v="Cash"/>
    <n v="0"/>
    <d v="2020-10-19T00:00:00"/>
    <n v="10"/>
    <n v="2020"/>
    <n v="90"/>
    <n v="-90"/>
    <n v="0"/>
    <n v="125646.3"/>
    <s v="Chq"/>
    <s v="Chq CIMB 000054 28/10/2019"/>
    <m/>
  </r>
  <r>
    <d v="2020-10-21T00:00:00"/>
    <x v="5"/>
    <x v="1"/>
    <s v="INV2020/00000043"/>
    <s v="C00000005"/>
    <s v="Artscene Creative"/>
    <x v="15"/>
    <n v="1"/>
    <s v="Cash"/>
    <n v="0"/>
    <d v="2020-10-21T00:00:00"/>
    <n v="10"/>
    <n v="2020"/>
    <n v="1496"/>
    <n v="-1496"/>
    <n v="0"/>
    <n v="127142.3"/>
    <s v="Chq"/>
    <s v="Chq CIMB 000050 21/10/2020"/>
    <m/>
  </r>
  <r>
    <d v="2020-10-21T00:00:00"/>
    <x v="5"/>
    <x v="1"/>
    <s v="INV2020/00000044"/>
    <s v="C00000010"/>
    <s v="Yew Seng Gardening Supply Sdn Bhd"/>
    <x v="7"/>
    <n v="5"/>
    <n v="120"/>
    <n v="120"/>
    <d v="2021-02-18T00:00:00"/>
    <n v="2"/>
    <n v="2021"/>
    <n v="6600"/>
    <n v="-6600"/>
    <n v="0"/>
    <n v="133742.29999999999"/>
    <s v="Trsf"/>
    <s v="Trsf 19/3/2021"/>
    <m/>
  </r>
  <r>
    <d v="2020-10-21T00:00:00"/>
    <x v="5"/>
    <x v="1"/>
    <s v="INV2020/00000044"/>
    <s v="C00000010"/>
    <s v="Yew Seng Gardening Supply Sdn Bhd"/>
    <x v="1"/>
    <n v="4"/>
    <n v="120"/>
    <n v="120"/>
    <d v="2021-02-18T00:00:00"/>
    <n v="2"/>
    <n v="2021"/>
    <n v="888"/>
    <n v="-888"/>
    <n v="0"/>
    <n v="134630.29999999999"/>
    <s v="Trsf"/>
    <s v="Trsf 19/3/2021"/>
    <m/>
  </r>
  <r>
    <d v="2020-10-21T00:00:00"/>
    <x v="5"/>
    <x v="1"/>
    <s v="INV2020/00000044"/>
    <s v="C00000010"/>
    <s v="Yew Seng Gardening Supply Sdn Bhd"/>
    <x v="12"/>
    <n v="5"/>
    <n v="120"/>
    <n v="120"/>
    <d v="2021-02-18T00:00:00"/>
    <n v="2"/>
    <n v="2021"/>
    <n v="275"/>
    <n v="-275"/>
    <n v="0"/>
    <n v="134905.29999999999"/>
    <s v="Trsf"/>
    <s v="Trsf 19/3/2021"/>
    <m/>
  </r>
  <r>
    <d v="2020-10-21T00:00:00"/>
    <x v="5"/>
    <x v="1"/>
    <s v="INV2020/00000044"/>
    <s v="C00000010"/>
    <s v="Yew Seng Gardening Supply Sdn Bhd"/>
    <x v="4"/>
    <n v="4"/>
    <n v="120"/>
    <n v="120"/>
    <d v="2021-02-18T00:00:00"/>
    <n v="2"/>
    <n v="2021"/>
    <n v="360"/>
    <n v="-360"/>
    <n v="0"/>
    <n v="135265.29999999999"/>
    <s v="Trsf"/>
    <s v="Trsf 19/3/2021"/>
    <m/>
  </r>
  <r>
    <d v="2020-10-26T00:00:00"/>
    <x v="5"/>
    <x v="1"/>
    <s v="INV2020/00000045"/>
    <s v="C00000003"/>
    <s v="Pandian Art Gallery Manufacturing"/>
    <x v="15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x v="5"/>
    <x v="1"/>
    <s v="INV2020/00000045"/>
    <s v="C00000003"/>
    <s v="Pandian Art Gallery Manufacturing"/>
    <x v="4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x v="5"/>
    <x v="1"/>
    <s v="INV2020/00000046"/>
    <s v="C00000001"/>
    <s v="Kelnico Marketing"/>
    <x v="15"/>
    <n v="1"/>
    <s v="Cash"/>
    <n v="0"/>
    <d v="2020-10-31T00:00:00"/>
    <n v="10"/>
    <n v="2020"/>
    <n v="1496"/>
    <n v="-1496"/>
    <n v="0"/>
    <n v="141870.29999999999"/>
    <s v="Trsf"/>
    <s v="Trsf 9/11/2020"/>
    <m/>
  </r>
  <r>
    <d v="2020-10-31T00:00:00"/>
    <x v="5"/>
    <x v="1"/>
    <s v="INV2020/00000046"/>
    <s v="C00000001"/>
    <s v="Kelnico Marketing"/>
    <x v="1"/>
    <n v="4"/>
    <s v="Cash"/>
    <n v="0"/>
    <d v="2020-10-31T00:00:00"/>
    <n v="10"/>
    <n v="2020"/>
    <n v="962"/>
    <n v="-962"/>
    <n v="0"/>
    <n v="142832.29999999999"/>
    <s v="Trsf"/>
    <s v="Trsf 9/11/2020"/>
    <m/>
  </r>
  <r>
    <d v="2020-10-31T00:00:00"/>
    <x v="5"/>
    <x v="1"/>
    <s v="INV2020/00000047"/>
    <s v="C00000005"/>
    <s v="Artscene Creative"/>
    <x v="15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d v="2020-11-09T00:00:00"/>
    <x v="6"/>
    <x v="1"/>
    <s v="INV2020/00000048"/>
    <s v="C00000006"/>
    <s v="Perniagaan Fibra Sahih"/>
    <x v="7"/>
    <n v="1"/>
    <s v="Cash"/>
    <n v="0"/>
    <d v="2020-11-09T00:00:00"/>
    <n v="11"/>
    <n v="2020"/>
    <n v="1584"/>
    <n v="-1584"/>
    <n v="0"/>
    <n v="145912.29999999999"/>
    <s v="Chq"/>
    <s v="Bank in 16/12/2020"/>
    <m/>
  </r>
  <r>
    <d v="2020-11-09T00:00:00"/>
    <x v="6"/>
    <x v="1"/>
    <s v="INV2020/00000048"/>
    <s v="C00000006"/>
    <s v="Perniagaan Fibra Sahih"/>
    <x v="5"/>
    <n v="1"/>
    <s v="Cash"/>
    <n v="0"/>
    <d v="2020-11-09T00:00:00"/>
    <n v="11"/>
    <n v="2020"/>
    <n v="210"/>
    <n v="-210"/>
    <n v="0"/>
    <n v="146122.29999999999"/>
    <s v="Chq"/>
    <s v="Bank in 16/12/2020"/>
    <m/>
  </r>
  <r>
    <d v="2020-11-09T00:00:00"/>
    <x v="6"/>
    <x v="1"/>
    <s v="INV2020/00000048"/>
    <s v="C00000006"/>
    <s v="Perniagaan Fibra Sahih"/>
    <x v="16"/>
    <n v="1"/>
    <s v="Cash"/>
    <n v="0"/>
    <d v="2020-11-09T00:00:00"/>
    <n v="11"/>
    <n v="2020"/>
    <n v="378"/>
    <n v="-378"/>
    <n v="0"/>
    <n v="146500.29999999999"/>
    <s v="Chq"/>
    <s v="Bank in 16/12/2020"/>
    <m/>
  </r>
  <r>
    <d v="2020-11-09T00:00:00"/>
    <x v="6"/>
    <x v="1"/>
    <s v="INV2020/00000048"/>
    <s v="C00000006"/>
    <s v="Perniagaan Fibra Sahih"/>
    <x v="21"/>
    <n v="1"/>
    <s v="Cash"/>
    <n v="0"/>
    <d v="2020-11-09T00:00:00"/>
    <n v="11"/>
    <n v="2020"/>
    <n v="130"/>
    <n v="-130"/>
    <n v="0"/>
    <n v="146630.29999999999"/>
    <s v="Chq"/>
    <s v="Bank in 16/12/2020"/>
    <m/>
  </r>
  <r>
    <d v="2020-11-10T00:00:00"/>
    <x v="6"/>
    <x v="1"/>
    <s v="INV2020/00000049"/>
    <s v="C00000001"/>
    <s v="Kelnico Marketing"/>
    <x v="15"/>
    <n v="1"/>
    <s v="Cash"/>
    <n v="0"/>
    <d v="2020-11-10T00:00:00"/>
    <n v="11"/>
    <n v="2020"/>
    <n v="1584"/>
    <n v="-1584"/>
    <n v="0"/>
    <n v="148214.29999999999"/>
    <s v="Trsf"/>
    <s v="Trsf 20/11/2020"/>
    <m/>
  </r>
  <r>
    <d v="2020-11-10T00:00:00"/>
    <x v="6"/>
    <x v="1"/>
    <s v="INV2020/00000049"/>
    <s v="C00000001"/>
    <s v="Kelnico Marketing"/>
    <x v="4"/>
    <n v="4"/>
    <s v="Cash"/>
    <n v="0"/>
    <d v="2020-11-10T00:00:00"/>
    <n v="11"/>
    <n v="2020"/>
    <n v="370"/>
    <n v="-370"/>
    <n v="0"/>
    <n v="148584.29999999999"/>
    <s v="Trsf"/>
    <s v="Trsf 20/11/2020"/>
    <m/>
  </r>
  <r>
    <d v="2020-11-10T00:00:00"/>
    <x v="6"/>
    <x v="1"/>
    <s v="INV2020/00000050"/>
    <s v="C00000005"/>
    <s v="Artscene Creative"/>
    <x v="15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x v="6"/>
    <x v="1"/>
    <s v="INV2020/00000050"/>
    <s v="C00000005"/>
    <s v="Artscene Creative"/>
    <x v="4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x v="6"/>
    <x v="1"/>
    <s v="INV2020/00000051"/>
    <s v="C00000009"/>
    <s v="JMC Steel Engineering Sdn Bhd"/>
    <x v="10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x v="6"/>
    <x v="1"/>
    <s v="INV2020/00000051"/>
    <s v="C00000009"/>
    <s v="JMC Steel Engineering Sdn Bhd"/>
    <x v="16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x v="6"/>
    <x v="1"/>
    <s v="INV2020/00000052"/>
    <s v="C00000001"/>
    <s v="Kelnico Marketing"/>
    <x v="15"/>
    <n v="1"/>
    <s v="Cash"/>
    <n v="0"/>
    <d v="2020-11-18T00:00:00"/>
    <n v="11"/>
    <n v="2020"/>
    <n v="1584"/>
    <n v="-1584"/>
    <n v="0"/>
    <n v="153029.49999999997"/>
    <s v="Trsf"/>
    <s v="Trsf 20/11/2020"/>
    <m/>
  </r>
  <r>
    <d v="2020-11-24T00:00:00"/>
    <x v="6"/>
    <x v="1"/>
    <s v="INV2020/00000053"/>
    <s v="C00000001"/>
    <s v="Kelnico Marketing"/>
    <x v="8"/>
    <n v="2"/>
    <s v="Cash"/>
    <n v="0"/>
    <d v="2020-11-24T00:00:00"/>
    <n v="11"/>
    <n v="2020"/>
    <n v="520"/>
    <n v="-520"/>
    <n v="0"/>
    <n v="153549.49999999997"/>
    <s v="Trsf"/>
    <s v="Trsf 5/12/2020"/>
    <m/>
  </r>
  <r>
    <d v="2020-11-20T00:00:00"/>
    <x v="6"/>
    <x v="1"/>
    <s v="INV2020/00000054"/>
    <s v="C00000010"/>
    <s v="Yew Seng Gardening Supply Sdn Bhd"/>
    <x v="22"/>
    <n v="3"/>
    <n v="120"/>
    <n v="120"/>
    <d v="2021-03-20T00:00:00"/>
    <n v="3"/>
    <n v="2021"/>
    <n v="4050"/>
    <n v="-4050"/>
    <n v="0"/>
    <n v="157599.49999999997"/>
    <s v="Trsf"/>
    <s v="Due 28/2/2020"/>
    <m/>
  </r>
  <r>
    <d v="2020-11-20T00:00:00"/>
    <x v="6"/>
    <x v="1"/>
    <s v="INV2020/00000054"/>
    <s v="C00000010"/>
    <s v="Yew Seng Gardening Supply Sdn Bhd"/>
    <x v="7"/>
    <n v="2"/>
    <n v="120"/>
    <n v="120"/>
    <d v="2021-03-20T00:00:00"/>
    <n v="3"/>
    <n v="2021"/>
    <n v="2640"/>
    <n v="-2640"/>
    <n v="0"/>
    <n v="160239.49999999997"/>
    <s v="Trsf"/>
    <s v="Due 28/2/2020"/>
    <m/>
  </r>
  <r>
    <d v="2020-11-20T00:00:00"/>
    <x v="6"/>
    <x v="1"/>
    <s v="INV2020/00000054"/>
    <s v="C00000010"/>
    <s v="Yew Seng Gardening Supply Sdn Bhd"/>
    <x v="1"/>
    <n v="8"/>
    <n v="120"/>
    <n v="120"/>
    <d v="2021-03-20T00:00:00"/>
    <n v="3"/>
    <n v="2021"/>
    <n v="1776"/>
    <n v="-1776"/>
    <n v="0"/>
    <n v="162015.49999999997"/>
    <s v="Trsf"/>
    <s v="Due 28/2/2020"/>
    <m/>
  </r>
  <r>
    <d v="2020-11-20T00:00:00"/>
    <x v="6"/>
    <x v="1"/>
    <s v="INV2020/00000054"/>
    <s v="C00000010"/>
    <s v="Yew Seng Gardening Supply Sdn Bhd"/>
    <x v="12"/>
    <n v="5"/>
    <n v="120"/>
    <n v="120"/>
    <d v="2021-03-20T00:00:00"/>
    <n v="3"/>
    <n v="2021"/>
    <n v="275"/>
    <n v="-275"/>
    <n v="0"/>
    <n v="162290.49999999997"/>
    <s v="Trsf"/>
    <s v="Due 28/2/2020"/>
    <m/>
  </r>
  <r>
    <d v="2020-11-20T00:00:00"/>
    <x v="6"/>
    <x v="1"/>
    <s v="INV2020/00000054"/>
    <s v="C00000010"/>
    <s v="Yew Seng Gardening Supply Sdn Bhd"/>
    <x v="4"/>
    <n v="2"/>
    <n v="120"/>
    <n v="120"/>
    <d v="2021-03-20T00:00:00"/>
    <n v="3"/>
    <n v="2021"/>
    <n v="180"/>
    <n v="-180"/>
    <n v="0"/>
    <n v="162470.49999999997"/>
    <s v="Trsf"/>
    <s v="Due 28/2/2020"/>
    <m/>
  </r>
  <r>
    <d v="2020-11-20T00:00:00"/>
    <x v="6"/>
    <x v="1"/>
    <s v="INV2020/00000054"/>
    <s v="C00000010"/>
    <s v="Yew Seng Gardening Supply Sdn Bhd"/>
    <x v="14"/>
    <n v="1"/>
    <n v="120"/>
    <n v="120"/>
    <d v="2021-03-20T00:00:00"/>
    <n v="3"/>
    <n v="2021"/>
    <n v="375"/>
    <n v="-375"/>
    <n v="0"/>
    <n v="162845.49999999997"/>
    <s v="Trsf"/>
    <s v="Due 28/2/2020"/>
    <m/>
  </r>
  <r>
    <d v="2020-11-21T00:00:00"/>
    <x v="6"/>
    <x v="1"/>
    <s v="INV2020/00000055"/>
    <s v="C00000008"/>
    <s v="Wonderland Design Productions Studio"/>
    <x v="7"/>
    <n v="1"/>
    <s v="Cash"/>
    <n v="0"/>
    <d v="2020-11-21T00:00:00"/>
    <n v="11"/>
    <n v="2020"/>
    <n v="1584"/>
    <n v="-1584"/>
    <n v="0"/>
    <n v="164429.49999999997"/>
    <s v="Trsf"/>
    <m/>
    <m/>
  </r>
  <r>
    <d v="2020-11-21T00:00:00"/>
    <x v="6"/>
    <x v="1"/>
    <s v="INV2020/00000055"/>
    <s v="C00000008"/>
    <s v="Wonderland Design Productions Studio"/>
    <x v="5"/>
    <n v="2"/>
    <s v="Cash"/>
    <n v="0"/>
    <d v="2020-11-21T00:00:00"/>
    <n v="11"/>
    <n v="2020"/>
    <n v="420"/>
    <n v="-420"/>
    <n v="0"/>
    <n v="164849.49999999997"/>
    <s v="Trsf"/>
    <m/>
    <m/>
  </r>
  <r>
    <d v="2020-11-21T00:00:00"/>
    <x v="6"/>
    <x v="1"/>
    <s v="INV2020/00000055"/>
    <s v="C00000008"/>
    <s v="Wonderland Design Productions Studio"/>
    <x v="4"/>
    <n v="1"/>
    <s v="Cash"/>
    <n v="0"/>
    <d v="2020-11-21T00:00:00"/>
    <n v="11"/>
    <n v="2020"/>
    <n v="90"/>
    <n v="-90"/>
    <n v="0"/>
    <n v="164939.49999999997"/>
    <s v="Trsf"/>
    <m/>
    <m/>
  </r>
  <r>
    <d v="2020-11-21T00:00:00"/>
    <x v="6"/>
    <x v="1"/>
    <s v="INV2020/00000055"/>
    <s v="C00000008"/>
    <s v="Wonderland Design Productions Studio"/>
    <x v="1"/>
    <n v="2"/>
    <s v="Cash"/>
    <n v="0"/>
    <d v="2020-11-21T00:00:00"/>
    <n v="11"/>
    <n v="2020"/>
    <n v="518"/>
    <n v="-518"/>
    <n v="0"/>
    <n v="165457.49999999997"/>
    <s v="Trsf"/>
    <m/>
    <m/>
  </r>
  <r>
    <d v="2020-11-23T00:00:00"/>
    <x v="6"/>
    <x v="1"/>
    <s v="INV2020/00000056"/>
    <s v="C00000005"/>
    <s v="Artscene Creative"/>
    <x v="15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x v="6"/>
    <x v="1"/>
    <s v="INV2020/00000057"/>
    <s v="C00000011"/>
    <s v="JT Johan Sdn Bhd"/>
    <x v="23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x v="6"/>
    <x v="1"/>
    <s v="INV2020/00000057"/>
    <s v="C00000011"/>
    <s v="JT Johan Sdn Bhd"/>
    <x v="24"/>
    <n v="1"/>
    <s v="Cash"/>
    <n v="0"/>
    <d v="2020-11-24T00:00:00"/>
    <n v="11"/>
    <n v="2020"/>
    <n v="100"/>
    <n v="-100"/>
    <n v="0"/>
    <n v="168080.29999999996"/>
    <s v="Trsf"/>
    <s v="Trsf 23/11/2020"/>
    <m/>
  </r>
  <r>
    <d v="2020-11-24T00:00:00"/>
    <x v="6"/>
    <x v="1"/>
    <s v="INV2020/00000058"/>
    <s v="C00000003"/>
    <s v="Pandian Art Gallery Manufacturing"/>
    <x v="15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d v="2020-11-24T00:00:00"/>
    <x v="6"/>
    <x v="1"/>
    <s v="INV2020/00000058"/>
    <s v="C00000003"/>
    <s v="Pandian Art Gallery Manufacturing"/>
    <x v="12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d v="2020-11-24T00:00:00"/>
    <x v="6"/>
    <x v="1"/>
    <s v="INV2020/00000058"/>
    <s v="C00000003"/>
    <s v="Pandian Art Gallery Manufacturing"/>
    <x v="4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d v="2020-11-24T00:00:00"/>
    <x v="6"/>
    <x v="1"/>
    <s v="INV2020/00000058"/>
    <s v="C00000003"/>
    <s v="Pandian Art Gallery Manufacturing"/>
    <x v="25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d v="2020-11-27T00:00:00"/>
    <x v="6"/>
    <x v="1"/>
    <s v="INV2020/00000059"/>
    <s v="C00000001"/>
    <s v="Kelnico Marketing"/>
    <x v="7"/>
    <n v="1"/>
    <s v="Cash"/>
    <n v="0"/>
    <d v="2020-11-27T00:00:00"/>
    <n v="11"/>
    <n v="2020"/>
    <n v="1584"/>
    <n v="-1584"/>
    <n v="0"/>
    <n v="171672.29999999996"/>
    <s v="Trsf"/>
    <s v="Trsf 5/12/2020"/>
    <m/>
  </r>
  <r>
    <d v="2020-11-27T00:00:00"/>
    <x v="6"/>
    <x v="1"/>
    <s v="INV2020/00000059"/>
    <s v="C00000001"/>
    <s v="Kelnico Marketing"/>
    <x v="26"/>
    <n v="4"/>
    <s v="Cash"/>
    <n v="0"/>
    <d v="2020-11-27T00:00:00"/>
    <n v="11"/>
    <n v="2020"/>
    <n v="840"/>
    <n v="-840"/>
    <n v="0"/>
    <n v="172512.29999999996"/>
    <s v="Trsf"/>
    <s v="Trsf 5/12/2020"/>
    <m/>
  </r>
  <r>
    <d v="2020-11-28T00:00:00"/>
    <x v="6"/>
    <x v="1"/>
    <s v="INV2020/00000060"/>
    <s v="C00000009"/>
    <s v="JMC Steel Engineering Sdn Bhd"/>
    <x v="5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x v="6"/>
    <x v="1"/>
    <s v="INV2020/00000061"/>
    <s v="C00000008"/>
    <s v="Wonderland Design Productions Studio"/>
    <x v="5"/>
    <n v="5"/>
    <s v="Cash"/>
    <n v="0"/>
    <d v="2020-11-30T00:00:00"/>
    <n v="11"/>
    <n v="2020"/>
    <n v="1050"/>
    <n v="-1050"/>
    <n v="0"/>
    <n v="173970.29999999996"/>
    <s v="Trsf"/>
    <m/>
    <m/>
  </r>
  <r>
    <d v="2020-11-30T00:00:00"/>
    <x v="6"/>
    <x v="1"/>
    <s v="INV2020/00000062"/>
    <s v="C00000010"/>
    <s v="Yew Seng Gardening Supply Sdn Bhd"/>
    <x v="7"/>
    <n v="5"/>
    <n v="120"/>
    <n v="120"/>
    <d v="2021-03-30T00:00:00"/>
    <n v="3"/>
    <n v="2021"/>
    <n v="6600"/>
    <n v="-6600"/>
    <n v="0"/>
    <n v="180570.29999999996"/>
    <s v="Trsf"/>
    <s v="Due 28/2/2020"/>
    <m/>
  </r>
  <r>
    <d v="2020-11-30T00:00:00"/>
    <x v="6"/>
    <x v="1"/>
    <s v="INV2020/00000062"/>
    <s v="C00000010"/>
    <s v="Yew Seng Gardening Supply Sdn Bhd"/>
    <x v="26"/>
    <n v="4"/>
    <n v="120"/>
    <n v="120"/>
    <d v="2021-03-30T00:00:00"/>
    <n v="3"/>
    <n v="2021"/>
    <n v="720"/>
    <n v="-720"/>
    <n v="0"/>
    <n v="181290.29999999996"/>
    <s v="Trsf"/>
    <s v="Due 28/2/2020"/>
    <m/>
  </r>
  <r>
    <d v="2020-11-30T00:00:00"/>
    <x v="6"/>
    <x v="1"/>
    <s v="INV2020/00000062"/>
    <s v="C00000010"/>
    <s v="Yew Seng Gardening Supply Sdn Bhd"/>
    <x v="12"/>
    <n v="5"/>
    <n v="120"/>
    <n v="120"/>
    <d v="2021-03-30T00:00:00"/>
    <n v="3"/>
    <n v="2021"/>
    <n v="275"/>
    <n v="-275"/>
    <n v="0"/>
    <n v="181565.29999999996"/>
    <s v="Trsf"/>
    <s v="Due 28/2/2020"/>
    <m/>
  </r>
  <r>
    <d v="2020-11-30T00:00:00"/>
    <x v="6"/>
    <x v="1"/>
    <s v="INV2020/00000062"/>
    <s v="C00000010"/>
    <s v="Yew Seng Gardening Supply Sdn Bhd"/>
    <x v="4"/>
    <n v="2"/>
    <n v="120"/>
    <n v="120"/>
    <d v="2021-03-30T00:00:00"/>
    <n v="3"/>
    <n v="2021"/>
    <n v="180"/>
    <n v="-180"/>
    <n v="0"/>
    <n v="181745.29999999996"/>
    <s v="Trsf"/>
    <s v="Due 28/2/2020"/>
    <m/>
  </r>
  <r>
    <d v="2020-11-30T00:00:00"/>
    <x v="6"/>
    <x v="1"/>
    <s v="INV2020/00000063"/>
    <s v="C00000010"/>
    <s v="Yew Seng Gardening Supply Sdn Bhd"/>
    <x v="12"/>
    <n v="5"/>
    <n v="120"/>
    <n v="120"/>
    <d v="2021-03-30T00:00:00"/>
    <n v="3"/>
    <n v="2021"/>
    <n v="275"/>
    <n v="-275"/>
    <n v="0"/>
    <n v="182020.29999999996"/>
    <s v="Trsf"/>
    <s v="Due 28/2/2020"/>
    <m/>
  </r>
  <r>
    <d v="2020-12-05T00:00:00"/>
    <x v="0"/>
    <x v="1"/>
    <s v="INV2020/00000064"/>
    <e v="#N/A"/>
    <s v="Cash - Muhammad Syahin Bin"/>
    <x v="10"/>
    <n v="2"/>
    <e v="#N/A"/>
    <e v="#N/A"/>
    <e v="#N/A"/>
    <e v="#N/A"/>
    <e v="#N/A"/>
    <n v="799.2"/>
    <n v="-799.2"/>
    <n v="0"/>
    <n v="182819.49999999997"/>
    <e v="#N/A"/>
    <s v="Trsf 5/12/2020"/>
    <m/>
  </r>
  <r>
    <d v="2020-12-15T00:00:00"/>
    <x v="0"/>
    <x v="1"/>
    <s v="INV2020/00000065"/>
    <s v="C00000001"/>
    <s v="Kelnico Marketing"/>
    <x v="15"/>
    <n v="1"/>
    <s v="Cash"/>
    <n v="0"/>
    <d v="2020-12-15T00:00:00"/>
    <n v="12"/>
    <n v="2020"/>
    <n v="1716"/>
    <n v="-1716"/>
    <n v="0"/>
    <n v="184535.49999999997"/>
    <s v="Trsf"/>
    <s v="Trsf 18/12/2020"/>
    <m/>
  </r>
  <r>
    <d v="2020-12-15T00:00:00"/>
    <x v="0"/>
    <x v="1"/>
    <s v="INV2020/00000065"/>
    <s v="C00000001"/>
    <s v="Kelnico Marketing"/>
    <x v="2"/>
    <n v="2"/>
    <s v="Cash"/>
    <n v="0"/>
    <d v="2020-12-15T00:00:00"/>
    <n v="12"/>
    <n v="2020"/>
    <n v="512"/>
    <n v="-512"/>
    <n v="0"/>
    <n v="185047.49999999997"/>
    <s v="Trsf"/>
    <s v="Trsf 18/12/2020"/>
    <m/>
  </r>
  <r>
    <d v="2020-12-26T00:00:00"/>
    <x v="0"/>
    <x v="1"/>
    <s v="INV2020/00000066"/>
    <s v="C00000004"/>
    <s v="Siew Min Lorry Sdn Bhd"/>
    <x v="13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x v="0"/>
    <x v="1"/>
    <s v="INV2020/00000067"/>
    <s v="C00000003"/>
    <s v="Pandian Art Gallery Manufacturing"/>
    <x v="15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10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4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x v="0"/>
    <x v="1"/>
    <s v="INV2020/00000068"/>
    <s v="C00000010"/>
    <s v="Yew Seng Gardening Supply Sdn Bhd"/>
    <x v="27"/>
    <n v="5"/>
    <n v="120"/>
    <n v="120"/>
    <d v="2021-04-30T00:00:00"/>
    <n v="4"/>
    <n v="2021"/>
    <n v="7700"/>
    <n v="-7700"/>
    <n v="0"/>
    <n v="201715.49999999997"/>
    <s v="Trsf"/>
    <s v="Trsf 20/04/21"/>
    <m/>
  </r>
  <r>
    <d v="2020-12-31T00:00:00"/>
    <x v="0"/>
    <x v="1"/>
    <s v="INV2020/00000068"/>
    <s v="C00000010"/>
    <s v="Yew Seng Gardening Supply Sdn Bhd"/>
    <x v="28"/>
    <n v="8"/>
    <n v="120"/>
    <n v="120"/>
    <d v="2021-04-30T00:00:00"/>
    <n v="4"/>
    <n v="2021"/>
    <n v="1680"/>
    <n v="-1680"/>
    <n v="0"/>
    <n v="203395.49999999997"/>
    <s v="Trsf"/>
    <s v="Trsf 20/04/21"/>
    <m/>
  </r>
  <r>
    <d v="2020-12-31T00:00:00"/>
    <x v="0"/>
    <x v="1"/>
    <s v="INV2020/00000068"/>
    <s v="C00000010"/>
    <s v="Yew Seng Gardening Supply Sdn Bhd"/>
    <x v="12"/>
    <n v="10"/>
    <n v="120"/>
    <n v="120"/>
    <d v="2021-04-30T00:00:00"/>
    <n v="4"/>
    <n v="2021"/>
    <n v="550"/>
    <n v="-550"/>
    <n v="0"/>
    <n v="203945.49999999997"/>
    <s v="Trsf"/>
    <s v="Trsf 20/04/21"/>
    <m/>
  </r>
  <r>
    <d v="2020-12-31T00:00:00"/>
    <x v="0"/>
    <x v="1"/>
    <s v="INV2020/00000068"/>
    <s v="C00000010"/>
    <s v="Yew Seng Gardening Supply Sdn Bhd"/>
    <x v="4"/>
    <n v="2"/>
    <n v="120"/>
    <n v="120"/>
    <d v="2021-04-30T00:00:00"/>
    <n v="4"/>
    <n v="2021"/>
    <n v="190"/>
    <n v="-190"/>
    <n v="0"/>
    <n v="204135.49999999997"/>
    <s v="Trsf"/>
    <s v="Trsf 20/04/21"/>
    <m/>
  </r>
  <r>
    <d v="2021-01-04T00:00:00"/>
    <x v="7"/>
    <x v="2"/>
    <s v="INV2020/00000069"/>
    <s v="C00000013a"/>
    <s v="Cash - PMC Sdn Bhd"/>
    <x v="29"/>
    <n v="2"/>
    <s v="Cash"/>
    <n v="0"/>
    <d v="2021-01-04T00:00:00"/>
    <n v="1"/>
    <n v="2021"/>
    <n v="1540"/>
    <n v="-1540"/>
    <n v="0"/>
    <n v="205675.49999999997"/>
    <s v="Chq"/>
    <s v="Bank in 2-5/1/2021"/>
    <m/>
  </r>
  <r>
    <d v="2021-01-04T00:00:00"/>
    <x v="7"/>
    <x v="2"/>
    <s v="INV2020/00000069"/>
    <s v="C00000013a"/>
    <s v="Cash - PMC Sdn Bhd"/>
    <x v="30"/>
    <n v="2"/>
    <s v="Cash"/>
    <n v="0"/>
    <d v="2021-01-04T00:00:00"/>
    <n v="1"/>
    <n v="2021"/>
    <n v="810"/>
    <n v="-810"/>
    <n v="0"/>
    <n v="206485.49999999997"/>
    <s v="Chq"/>
    <s v="Bank in 2-5/1/2021"/>
    <m/>
  </r>
  <r>
    <d v="2021-01-04T00:00:00"/>
    <x v="7"/>
    <x v="2"/>
    <s v="INV2020/00000069"/>
    <s v="C00000013a"/>
    <s v="Cash - PMC Sdn Bhd"/>
    <x v="16"/>
    <n v="1"/>
    <s v="Cash"/>
    <n v="0"/>
    <d v="2021-01-04T00:00:00"/>
    <n v="1"/>
    <n v="2021"/>
    <n v="405"/>
    <n v="-405"/>
    <n v="0"/>
    <n v="206890.49999999997"/>
    <s v="Chq"/>
    <s v="Bank in 2-5/1/2021"/>
    <m/>
  </r>
  <r>
    <d v="2021-01-04T00:00:00"/>
    <x v="7"/>
    <x v="2"/>
    <s v="INV2020/00000069"/>
    <s v="C00000013a"/>
    <s v="Cash - PMC Sdn Bhd"/>
    <x v="31"/>
    <n v="2"/>
    <s v="Cash"/>
    <n v="0"/>
    <d v="2021-01-04T00:00:00"/>
    <n v="1"/>
    <n v="2021"/>
    <n v="5920"/>
    <n v="-5920"/>
    <n v="0"/>
    <n v="212810.49999999997"/>
    <s v="Chq"/>
    <s v="Bank in 2-5/1/2021"/>
    <m/>
  </r>
  <r>
    <d v="2021-01-04T00:00:00"/>
    <x v="7"/>
    <x v="2"/>
    <s v="INV2020/00000069"/>
    <s v="C00000013a"/>
    <s v="Cash - PMC Sdn Bhd"/>
    <x v="32"/>
    <n v="3"/>
    <s v="Cash"/>
    <n v="0"/>
    <d v="2021-01-04T00:00:00"/>
    <n v="1"/>
    <n v="2021"/>
    <n v="135"/>
    <n v="-135"/>
    <n v="0"/>
    <n v="212945.49999999997"/>
    <s v="Chq"/>
    <s v="Bank in 2-5/1/2021"/>
    <m/>
  </r>
  <r>
    <d v="2021-01-04T00:00:00"/>
    <x v="7"/>
    <x v="2"/>
    <s v="INV2020/00000069"/>
    <s v="C00000013a"/>
    <s v="Cash - PMC Sdn Bhd"/>
    <x v="33"/>
    <n v="1"/>
    <s v="Cash"/>
    <n v="0"/>
    <d v="2021-01-04T00:00:00"/>
    <n v="1"/>
    <n v="2021"/>
    <n v="130"/>
    <n v="-130"/>
    <n v="0"/>
    <n v="213075.49999999997"/>
    <s v="Chq"/>
    <s v="Bank in 2-5/1/2021"/>
    <m/>
  </r>
  <r>
    <d v="2021-01-04T00:00:00"/>
    <x v="7"/>
    <x v="2"/>
    <s v="INV2020/00000069"/>
    <s v="C00000013a"/>
    <s v="Cash - PMC Sdn Bhd"/>
    <x v="34"/>
    <n v="1"/>
    <s v="Cash"/>
    <n v="0"/>
    <d v="2021-01-04T00:00:00"/>
    <n v="1"/>
    <n v="2021"/>
    <n v="380"/>
    <n v="-380"/>
    <n v="0"/>
    <n v="213455.49999999997"/>
    <s v="Chq"/>
    <s v="Bank in 2-5/1/2021"/>
    <m/>
  </r>
  <r>
    <d v="2021-01-04T00:00:00"/>
    <x v="7"/>
    <x v="2"/>
    <s v="INV2020/00000069"/>
    <s v="C00000013a"/>
    <s v="Cash - PMC Sdn Bhd"/>
    <x v="35"/>
    <n v="1"/>
    <s v="Cash"/>
    <n v="0"/>
    <d v="2021-01-04T00:00:00"/>
    <n v="1"/>
    <n v="2021"/>
    <n v="180"/>
    <n v="-180"/>
    <n v="0"/>
    <n v="213635.49999999997"/>
    <s v="Chq"/>
    <s v="Bank in 2-5/1/2021"/>
    <m/>
  </r>
  <r>
    <d v="2021-01-04T00:00:00"/>
    <x v="7"/>
    <x v="2"/>
    <s v="INV2020/00000069"/>
    <s v="C00000013a"/>
    <s v="Cash - PMC Sdn Bhd"/>
    <x v="36"/>
    <n v="3"/>
    <s v="Cash"/>
    <n v="0"/>
    <d v="2021-01-04T00:00:00"/>
    <n v="1"/>
    <n v="2021"/>
    <n v="144"/>
    <n v="-144"/>
    <n v="0"/>
    <n v="213779.49999999997"/>
    <s v="Chq"/>
    <s v="Bank in 2-5/1/2021"/>
    <m/>
  </r>
  <r>
    <d v="2021-01-04T00:00:00"/>
    <x v="7"/>
    <x v="2"/>
    <s v="INV2020/00000069"/>
    <s v="C00000013a"/>
    <s v="Cash - PMC Sdn Bhd"/>
    <x v="37"/>
    <n v="1"/>
    <s v="Cash"/>
    <n v="0"/>
    <d v="2021-01-04T00:00:00"/>
    <n v="1"/>
    <n v="2021"/>
    <n v="360"/>
    <n v="-360"/>
    <n v="0"/>
    <n v="214139.49999999997"/>
    <s v="Chq"/>
    <s v="Bank in 2-5/1/2021"/>
    <m/>
  </r>
  <r>
    <d v="2021-01-04T00:00:00"/>
    <x v="7"/>
    <x v="2"/>
    <s v="INV2020/00000069"/>
    <s v="C00000013a"/>
    <s v="Cash - PMC Sdn Bhd"/>
    <x v="4"/>
    <n v="1"/>
    <s v="Cash"/>
    <n v="0"/>
    <d v="2021-01-04T00:00:00"/>
    <n v="1"/>
    <n v="2021"/>
    <n v="95"/>
    <n v="-95"/>
    <n v="0"/>
    <n v="214234.49999999997"/>
    <s v="Chq"/>
    <s v="Bank in 2-5/1/2021"/>
    <m/>
  </r>
  <r>
    <d v="2021-01-04T00:00:00"/>
    <x v="7"/>
    <x v="2"/>
    <s v="INV2020/00000069"/>
    <s v="C00000013a"/>
    <s v="Cash - PMC Sdn Bhd"/>
    <x v="38"/>
    <n v="1"/>
    <s v="Cash"/>
    <n v="0"/>
    <d v="2021-01-04T00:00:00"/>
    <n v="1"/>
    <n v="2021"/>
    <n v="300"/>
    <n v="-300"/>
    <n v="0"/>
    <n v="214534.49999999997"/>
    <s v="Chq"/>
    <s v="Bank in 2-5/1/2021"/>
    <m/>
  </r>
  <r>
    <d v="2021-01-11T00:00:00"/>
    <x v="7"/>
    <x v="2"/>
    <s v="INV2020/00000070"/>
    <s v="C00000010"/>
    <s v="Yew Seng Gardening Supply Sdn Bhd"/>
    <x v="39"/>
    <n v="1"/>
    <n v="120"/>
    <n v="120"/>
    <d v="2021-05-11T00:00:00"/>
    <n v="5"/>
    <n v="2021"/>
    <n v="0"/>
    <n v="0"/>
    <n v="0"/>
    <n v="214534.49999999997"/>
    <s v="Trsf"/>
    <s v="FOC"/>
    <m/>
  </r>
  <r>
    <d v="2021-01-08T00:00:00"/>
    <x v="7"/>
    <x v="2"/>
    <s v="INV2020/00000071"/>
    <s v="C00000013a"/>
    <s v="Cash - PMC Sdn Bhd"/>
    <x v="40"/>
    <n v="3"/>
    <s v="Cash"/>
    <n v="0"/>
    <d v="2021-01-08T00:00:00"/>
    <n v="1"/>
    <n v="2021"/>
    <n v="49"/>
    <n v="-49"/>
    <n v="0"/>
    <n v="214583.49999999997"/>
    <s v="Chq"/>
    <s v="Bank in 18-19/1/2021"/>
    <m/>
  </r>
  <r>
    <d v="2021-01-09T00:00:00"/>
    <x v="7"/>
    <x v="2"/>
    <s v="INV2020/00000072"/>
    <s v="C00000003"/>
    <s v="Pandian Art Gallery Manufacturing"/>
    <x v="12"/>
    <n v="5"/>
    <n v="45"/>
    <n v="45"/>
    <d v="2021-02-23T00:00:00"/>
    <n v="2"/>
    <n v="2021"/>
    <n v="250"/>
    <n v="-250"/>
    <n v="0"/>
    <n v="214833.49999999997"/>
    <s v="PD Chq"/>
    <s v="Cash 9/1/2021"/>
    <m/>
  </r>
  <r>
    <d v="2021-01-09T00:00:00"/>
    <x v="7"/>
    <x v="2"/>
    <s v="INV2020/00000072"/>
    <s v="C00000003"/>
    <s v="Pandian Art Gallery Manufacturing"/>
    <x v="25"/>
    <n v="2"/>
    <n v="45"/>
    <n v="45"/>
    <d v="2021-02-23T00:00:00"/>
    <n v="2"/>
    <n v="2021"/>
    <n v="90"/>
    <n v="-90"/>
    <n v="0"/>
    <n v="214923.49999999997"/>
    <s v="PD Chq"/>
    <s v="Cash 9/1/2021"/>
    <m/>
  </r>
  <r>
    <d v="2021-01-18T00:00:00"/>
    <x v="7"/>
    <x v="2"/>
    <s v="INV2020/00000073"/>
    <s v="C00000013a"/>
    <s v="Cash - PMC Sdn Bhd"/>
    <x v="5"/>
    <n v="2"/>
    <s v="Cash"/>
    <n v="0"/>
    <d v="2021-01-18T00:00:00"/>
    <n v="1"/>
    <n v="2021"/>
    <n v="472"/>
    <n v="-472"/>
    <n v="0"/>
    <n v="215395.49999999997"/>
    <s v="Chq"/>
    <s v="Bank in 18-19/1/2021"/>
    <m/>
  </r>
  <r>
    <d v="2021-01-18T00:00:00"/>
    <x v="7"/>
    <x v="2"/>
    <s v="INV2020/00000073"/>
    <s v="C00000013a"/>
    <s v="Cash - PMC Sdn Bhd"/>
    <x v="30"/>
    <n v="1"/>
    <s v="Cash"/>
    <n v="0"/>
    <d v="2021-01-18T00:00:00"/>
    <n v="1"/>
    <n v="2021"/>
    <n v="405"/>
    <n v="-405"/>
    <n v="0"/>
    <n v="215800.49999999997"/>
    <s v="Chq"/>
    <s v="Bank in 18-19/1/2021"/>
    <m/>
  </r>
  <r>
    <d v="2021-01-18T00:00:00"/>
    <x v="7"/>
    <x v="2"/>
    <s v="INV2020/00000073"/>
    <s v="C00000013a"/>
    <s v="Cash - PMC Sdn Bhd"/>
    <x v="16"/>
    <n v="1"/>
    <s v="Cash"/>
    <n v="0"/>
    <d v="2021-01-18T00:00:00"/>
    <n v="1"/>
    <n v="2021"/>
    <n v="405"/>
    <n v="-405"/>
    <n v="0"/>
    <n v="216205.49999999997"/>
    <s v="Chq"/>
    <s v="Bank in 18-19/1/2021"/>
    <m/>
  </r>
  <r>
    <d v="2021-01-18T00:00:00"/>
    <x v="7"/>
    <x v="2"/>
    <s v="INV2020/00000073"/>
    <s v="C00000013a"/>
    <s v="Cash - PMC Sdn Bhd"/>
    <x v="33"/>
    <n v="1"/>
    <s v="Cash"/>
    <n v="0"/>
    <d v="2021-01-18T00:00:00"/>
    <n v="1"/>
    <n v="2021"/>
    <n v="130"/>
    <n v="-130"/>
    <n v="0"/>
    <n v="216335.49999999997"/>
    <s v="Chq"/>
    <s v="Bank in 18-19/1/2021"/>
    <m/>
  </r>
  <r>
    <d v="2021-01-18T00:00:00"/>
    <x v="7"/>
    <x v="2"/>
    <s v="INV2020/00000073"/>
    <s v="C00000013a"/>
    <s v="Cash - PMC Sdn Bhd"/>
    <x v="25"/>
    <n v="2"/>
    <s v="Cash"/>
    <n v="0"/>
    <d v="2021-01-18T00:00:00"/>
    <n v="1"/>
    <n v="2021"/>
    <n v="90"/>
    <n v="-90"/>
    <n v="0"/>
    <n v="216425.49999999997"/>
    <s v="Chq"/>
    <s v="Bank in 18-19/1/2021"/>
    <m/>
  </r>
  <r>
    <d v="2021-01-18T00:00:00"/>
    <x v="7"/>
    <x v="2"/>
    <s v="INV2020/00000073"/>
    <s v="C00000013a"/>
    <s v="Cash - PMC Sdn Bhd"/>
    <x v="4"/>
    <n v="2"/>
    <s v="Cash"/>
    <n v="0"/>
    <d v="2021-01-18T00:00:00"/>
    <n v="1"/>
    <n v="2021"/>
    <n v="190"/>
    <n v="-190"/>
    <n v="0"/>
    <n v="216615.49999999997"/>
    <s v="Chq"/>
    <s v="Bank in 18-19/1/2021"/>
    <m/>
  </r>
  <r>
    <d v="2021-01-18T00:00:00"/>
    <x v="7"/>
    <x v="2"/>
    <s v="INV2020/00000073"/>
    <s v="C00000013a"/>
    <s v="Cash - PMC Sdn Bhd"/>
    <x v="27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d v="2021-01-27T00:00:00"/>
    <x v="7"/>
    <x v="2"/>
    <s v="INV2020/00000074"/>
    <s v="C00000003"/>
    <s v="Pandian Art Gallery Manufacturing"/>
    <x v="15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12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4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x v="7"/>
    <x v="2"/>
    <s v="INV2020/00000075"/>
    <s v="C00000001"/>
    <s v="Kelnico Marketing"/>
    <x v="7"/>
    <n v="1"/>
    <s v="Cash"/>
    <n v="0"/>
    <d v="2021-01-29T00:00:00"/>
    <n v="1"/>
    <n v="2021"/>
    <n v="1694"/>
    <n v="-1694"/>
    <n v="0"/>
    <n v="225912.49999999997"/>
    <s v="Trsf"/>
    <s v="Trsf 1/2/2021"/>
    <m/>
  </r>
  <r>
    <d v="2021-01-29T00:00:00"/>
    <x v="7"/>
    <x v="2"/>
    <s v="INV2020/00000075"/>
    <s v="C00000001"/>
    <s v="Kelnico Marketing"/>
    <x v="26"/>
    <n v="4"/>
    <s v="Cash"/>
    <n v="0"/>
    <d v="2021-01-29T00:00:00"/>
    <n v="1"/>
    <n v="2021"/>
    <n v="900"/>
    <n v="-900"/>
    <n v="0"/>
    <n v="226812.49999999997"/>
    <s v="Trsf"/>
    <s v="Trsf 1/2/2021"/>
    <m/>
  </r>
  <r>
    <d v="2021-01-29T00:00:00"/>
    <x v="7"/>
    <x v="2"/>
    <s v="INV2020/00000075"/>
    <s v="C00000001"/>
    <s v="Kelnico Marketing"/>
    <x v="8"/>
    <n v="1"/>
    <s v="Cash"/>
    <n v="0"/>
    <d v="2021-01-29T00:00:00"/>
    <n v="1"/>
    <n v="2021"/>
    <n v="272"/>
    <n v="-272"/>
    <n v="0"/>
    <n v="227084.49999999997"/>
    <s v="Trsf"/>
    <s v="Trsf 1/2/2021"/>
    <m/>
  </r>
  <r>
    <d v="2021-01-29T00:00:00"/>
    <x v="7"/>
    <x v="2"/>
    <s v="INV2020/00000076"/>
    <s v="C00000010"/>
    <s v="Yew Seng Gardening Supply Sdn Bhd"/>
    <x v="27"/>
    <n v="5"/>
    <n v="120"/>
    <n v="120"/>
    <d v="2021-05-29T00:00:00"/>
    <n v="5"/>
    <n v="2021"/>
    <n v="7700"/>
    <n v="-7700"/>
    <n v="0"/>
    <n v="234784.49999999997"/>
    <s v="Trsf"/>
    <s v="Trsf 21/5/2021"/>
    <m/>
  </r>
  <r>
    <d v="2021-01-29T00:00:00"/>
    <x v="7"/>
    <x v="2"/>
    <s v="INV2020/00000076"/>
    <s v="C00000010"/>
    <s v="Yew Seng Gardening Supply Sdn Bhd"/>
    <x v="28"/>
    <n v="8"/>
    <n v="120"/>
    <n v="120"/>
    <d v="2021-05-29T00:00:00"/>
    <n v="5"/>
    <n v="2021"/>
    <n v="1680"/>
    <n v="-1680"/>
    <n v="0"/>
    <n v="236464.49999999997"/>
    <s v="Trsf"/>
    <s v="Trsf 21/5/2021"/>
    <m/>
  </r>
  <r>
    <d v="2021-01-29T00:00:00"/>
    <x v="7"/>
    <x v="2"/>
    <s v="INV2020/00000076"/>
    <s v="C00000010"/>
    <s v="Yew Seng Gardening Supply Sdn Bhd"/>
    <x v="12"/>
    <n v="10"/>
    <n v="120"/>
    <n v="120"/>
    <d v="2021-05-29T00:00:00"/>
    <n v="5"/>
    <n v="2021"/>
    <n v="550"/>
    <n v="-550"/>
    <n v="0"/>
    <n v="237014.49999999997"/>
    <s v="Trsf"/>
    <s v="Trsf 21/5/2021"/>
    <m/>
  </r>
  <r>
    <d v="2021-01-29T00:00:00"/>
    <x v="7"/>
    <x v="2"/>
    <s v="INV2020/00000076"/>
    <s v="C00000010"/>
    <s v="Yew Seng Gardening Supply Sdn Bhd"/>
    <x v="4"/>
    <n v="4"/>
    <n v="120"/>
    <n v="120"/>
    <d v="2021-05-29T00:00:00"/>
    <n v="5"/>
    <n v="2021"/>
    <n v="380"/>
    <n v="-380"/>
    <n v="0"/>
    <n v="237394.49999999997"/>
    <s v="Trsf"/>
    <s v="Trsf 21/5/2021"/>
    <m/>
  </r>
  <r>
    <d v="2021-02-03T00:00:00"/>
    <x v="8"/>
    <x v="2"/>
    <s v="INV2020/00000077"/>
    <s v="C00000014"/>
    <s v="IK Fibre Glass Enterprise"/>
    <x v="15"/>
    <n v="2"/>
    <s v="Cash"/>
    <n v="0"/>
    <d v="2021-02-03T00:00:00"/>
    <n v="2"/>
    <n v="2021"/>
    <n v="3344"/>
    <n v="-3344"/>
    <n v="0"/>
    <n v="240738.49999999997"/>
    <s v="Cash"/>
    <s v="Cash 3/2/2021"/>
    <m/>
  </r>
  <r>
    <d v="2021-02-03T00:00:00"/>
    <x v="8"/>
    <x v="2"/>
    <s v="INV2020/00000077"/>
    <s v="C00000014"/>
    <s v="IK Fibre Glass Enterprise"/>
    <x v="26"/>
    <n v="5"/>
    <s v="Cash"/>
    <n v="0"/>
    <d v="2021-02-03T00:00:00"/>
    <n v="2"/>
    <n v="2021"/>
    <n v="1125"/>
    <n v="-1125"/>
    <n v="0"/>
    <n v="241863.49999999997"/>
    <s v="Cash"/>
    <s v="Cash 3/2/2021"/>
    <m/>
  </r>
  <r>
    <d v="2021-02-03T00:00:00"/>
    <x v="8"/>
    <x v="2"/>
    <s v="INV2020/00000077"/>
    <s v="C00000014"/>
    <s v="IK Fibre Glass Enterprise"/>
    <x v="41"/>
    <n v="1"/>
    <s v="Cash"/>
    <n v="0"/>
    <d v="2021-02-03T00:00:00"/>
    <n v="2"/>
    <n v="2021"/>
    <n v="280"/>
    <n v="-280"/>
    <n v="0"/>
    <n v="242143.49999999997"/>
    <s v="Cash"/>
    <s v="Cash 3/2/2021"/>
    <m/>
  </r>
  <r>
    <d v="2021-02-03T00:00:00"/>
    <x v="8"/>
    <x v="2"/>
    <s v="INV2020/00000077"/>
    <s v="C00000014"/>
    <s v="IK Fibre Glass Enterprise"/>
    <x v="4"/>
    <n v="2"/>
    <s v="Cash"/>
    <n v="0"/>
    <d v="2021-02-03T00:00:00"/>
    <n v="2"/>
    <n v="2021"/>
    <n v="195"/>
    <n v="-195"/>
    <n v="0"/>
    <n v="242338.49999999997"/>
    <s v="Cash"/>
    <s v="Cash 3/2/2021"/>
    <m/>
  </r>
  <r>
    <d v="2021-02-03T00:00:00"/>
    <x v="8"/>
    <x v="2"/>
    <s v="INV2020/00000077"/>
    <s v="C00000014"/>
    <s v="IK Fibre Glass Enterprise"/>
    <x v="25"/>
    <n v="4"/>
    <s v="Cash"/>
    <n v="0"/>
    <d v="2021-02-03T00:00:00"/>
    <n v="2"/>
    <n v="2021"/>
    <n v="180"/>
    <n v="-180"/>
    <n v="0"/>
    <n v="242518.49999999997"/>
    <s v="Cash"/>
    <s v="Cash 3/2/2021"/>
    <m/>
  </r>
  <r>
    <d v="2021-02-03T00:00:00"/>
    <x v="8"/>
    <x v="2"/>
    <s v="INV2020/00000077"/>
    <s v="C00000014"/>
    <s v="IK Fibre Glass Enterprise"/>
    <x v="5"/>
    <n v="1"/>
    <s v="Cash"/>
    <n v="0"/>
    <d v="2021-02-03T00:00:00"/>
    <n v="2"/>
    <n v="2021"/>
    <n v="232"/>
    <n v="-232"/>
    <n v="0"/>
    <n v="242750.49999999997"/>
    <s v="Cash"/>
    <s v="Cash 3/2/2021"/>
    <m/>
  </r>
  <r>
    <d v="2021-02-02T00:00:00"/>
    <x v="8"/>
    <x v="2"/>
    <s v="INV2020/00000078"/>
    <s v="C00000005"/>
    <s v="Artscene Creative"/>
    <x v="15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x v="8"/>
    <x v="2"/>
    <s v="INV2020/00000078"/>
    <s v="C00000005"/>
    <s v="Artscene Creative"/>
    <x v="4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x v="8"/>
    <x v="2"/>
    <s v="INV2020/00000079"/>
    <s v="C00000014"/>
    <s v="IK Fibre Glass Enterprise"/>
    <x v="42"/>
    <n v="1"/>
    <s v="Cash"/>
    <n v="0"/>
    <d v="2021-02-06T00:00:00"/>
    <n v="2"/>
    <n v="2021"/>
    <n v="130"/>
    <n v="-130"/>
    <n v="0"/>
    <n v="244630.49999999997"/>
    <s v="Cash"/>
    <s v="Cash 3/2/2021"/>
    <m/>
  </r>
  <r>
    <d v="2021-02-09T00:00:00"/>
    <x v="8"/>
    <x v="2"/>
    <s v="INV2020/00000080"/>
    <s v="C00000013a"/>
    <s v="Cash - PMC Sdn Bhd"/>
    <x v="34"/>
    <n v="1"/>
    <s v="Cash"/>
    <n v="0"/>
    <d v="2021-02-09T00:00:00"/>
    <n v="2"/>
    <n v="2021"/>
    <n v="380"/>
    <n v="-380"/>
    <n v="0"/>
    <n v="245010.49999999997"/>
    <s v="Chq"/>
    <s v="Trsf 8/2/2021"/>
    <m/>
  </r>
  <r>
    <d v="2021-02-09T00:00:00"/>
    <x v="8"/>
    <x v="2"/>
    <s v="INV2020/00000080"/>
    <s v="C00000013a"/>
    <s v="Cash - PMC Sdn Bhd"/>
    <x v="5"/>
    <n v="2"/>
    <s v="Cash"/>
    <n v="0"/>
    <d v="2021-02-09T00:00:00"/>
    <n v="2"/>
    <n v="2021"/>
    <n v="472"/>
    <n v="-472"/>
    <n v="0"/>
    <n v="245482.49999999997"/>
    <s v="Chq"/>
    <s v="Trsf 8/2/2021"/>
    <m/>
  </r>
  <r>
    <d v="2021-02-09T00:00:00"/>
    <x v="8"/>
    <x v="2"/>
    <s v="INV2020/00000080"/>
    <s v="C00000013a"/>
    <s v="Cash - PMC Sdn Bhd"/>
    <x v="15"/>
    <n v="1"/>
    <s v="Cash"/>
    <n v="0"/>
    <d v="2021-02-09T00:00:00"/>
    <n v="2"/>
    <n v="2021"/>
    <n v="1716"/>
    <n v="-1716"/>
    <n v="0"/>
    <n v="247198.49999999997"/>
    <s v="Chq"/>
    <s v="Trsf 8/2/2021"/>
    <m/>
  </r>
  <r>
    <d v="2021-02-09T00:00:00"/>
    <x v="8"/>
    <x v="2"/>
    <s v="INV2020/00000080"/>
    <s v="C00000013a"/>
    <s v="Cash - PMC Sdn Bhd"/>
    <x v="30"/>
    <n v="1"/>
    <s v="Cash"/>
    <n v="0"/>
    <d v="2021-02-09T00:00:00"/>
    <n v="2"/>
    <n v="2021"/>
    <n v="405"/>
    <n v="-405"/>
    <n v="0"/>
    <n v="247603.49999999997"/>
    <s v="Chq"/>
    <s v="Trsf 8/2/2021"/>
    <m/>
  </r>
  <r>
    <d v="2021-02-09T00:00:00"/>
    <x v="8"/>
    <x v="2"/>
    <s v="INV2020/00000080"/>
    <s v="C00000013a"/>
    <s v="Cash - PMC Sdn Bhd"/>
    <x v="4"/>
    <n v="1"/>
    <s v="Cash"/>
    <n v="0"/>
    <d v="2021-02-09T00:00:00"/>
    <n v="2"/>
    <n v="2021"/>
    <n v="95"/>
    <n v="-95"/>
    <n v="0"/>
    <n v="247698.49999999997"/>
    <s v="Chq"/>
    <s v="Trsf 9/2/2021"/>
    <m/>
  </r>
  <r>
    <d v="2021-02-09T00:00:00"/>
    <x v="8"/>
    <x v="2"/>
    <s v="INV2020/00000080"/>
    <s v="C00000013a"/>
    <s v="Cash - PMC Sdn Bhd"/>
    <x v="33"/>
    <n v="1"/>
    <s v="Cash"/>
    <n v="0"/>
    <d v="2021-02-09T00:00:00"/>
    <n v="2"/>
    <n v="2021"/>
    <n v="130"/>
    <n v="-130"/>
    <n v="0"/>
    <n v="247828.49999999997"/>
    <s v="Chq"/>
    <s v="Trsf 9/2/2021"/>
    <m/>
  </r>
  <r>
    <d v="2021-02-17T00:00:00"/>
    <x v="8"/>
    <x v="2"/>
    <s v="INV2020/00000081"/>
    <s v="C00000005"/>
    <s v="Artscene Creative"/>
    <x v="26"/>
    <n v="1"/>
    <s v="Cash"/>
    <n v="0"/>
    <d v="2021-02-17T00:00:00"/>
    <n v="2"/>
    <n v="2021"/>
    <n v="225"/>
    <n v="-225"/>
    <n v="0"/>
    <n v="248053.49999999997"/>
    <s v="Chq"/>
    <m/>
    <m/>
  </r>
  <r>
    <d v="2021-02-19T00:00:00"/>
    <x v="8"/>
    <x v="2"/>
    <s v="INV2020/00000082"/>
    <s v="C00000001"/>
    <s v="Kelnico Marketing"/>
    <x v="15"/>
    <n v="1"/>
    <s v="Cash"/>
    <n v="0"/>
    <d v="2021-02-19T00:00:00"/>
    <n v="2"/>
    <n v="2021"/>
    <n v="1694"/>
    <n v="-1694"/>
    <n v="0"/>
    <n v="249747.49999999997"/>
    <s v="Trsf"/>
    <s v="Trsf 26/2/2021"/>
    <m/>
  </r>
  <r>
    <d v="2021-02-24T00:00:00"/>
    <x v="8"/>
    <x v="2"/>
    <s v="INV2020/00000083"/>
    <s v="C00000004"/>
    <s v="Siew Min Lorry Sdn Bhd"/>
    <x v="7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d v="2021-02-24T00:00:00"/>
    <x v="8"/>
    <x v="2"/>
    <s v="INV2020/00000083"/>
    <s v="C00000004"/>
    <s v="Siew Min Lorry Sdn Bhd"/>
    <x v="30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d v="2021-02-24T00:00:00"/>
    <x v="8"/>
    <x v="2"/>
    <s v="INV2020/00000083"/>
    <s v="C00000004"/>
    <s v="Siew Min Lorry Sdn Bhd"/>
    <x v="4"/>
    <n v="1"/>
    <n v="120"/>
    <n v="120"/>
    <d v="2021-06-24T00:00:00"/>
    <n v="6"/>
    <n v="2021"/>
    <n v="360"/>
    <n v="-360"/>
    <n v="0"/>
    <n v="258546.69999999998"/>
    <s v="Chq"/>
    <s v="Chq Cleared 2/8/2021"/>
    <m/>
  </r>
  <r>
    <d v="2021-02-24T00:00:00"/>
    <x v="8"/>
    <x v="2"/>
    <s v="INV2020/00000083"/>
    <s v="C00000004"/>
    <s v="Siew Min Lorry Sdn Bhd"/>
    <x v="38"/>
    <n v="1"/>
    <n v="120"/>
    <n v="120"/>
    <d v="2021-06-24T00:00:00"/>
    <n v="6"/>
    <n v="2021"/>
    <n v="312"/>
    <n v="-312"/>
    <n v="0"/>
    <n v="258858.69999999998"/>
    <s v="Chq"/>
    <s v="Chq Cleared 2/8/2021"/>
    <m/>
  </r>
  <r>
    <d v="2021-02-23T00:00:00"/>
    <x v="8"/>
    <x v="2"/>
    <s v="INV2020/00000084"/>
    <s v="C00000008"/>
    <s v="Wonderland Design Productions Studio"/>
    <x v="5"/>
    <n v="4"/>
    <s v="Cash"/>
    <n v="0"/>
    <d v="2021-02-23T00:00:00"/>
    <n v="2"/>
    <n v="2021"/>
    <n v="920"/>
    <n v="-920"/>
    <n v="0"/>
    <n v="259778.69999999998"/>
    <s v="Trsf"/>
    <s v="Trsf 11/3/3021"/>
    <m/>
  </r>
  <r>
    <d v="2021-02-23T00:00:00"/>
    <x v="8"/>
    <x v="2"/>
    <s v="INV2020/00000084"/>
    <s v="C00000008"/>
    <s v="Wonderland Design Productions Studio"/>
    <x v="4"/>
    <n v="1"/>
    <s v="Cash"/>
    <n v="0"/>
    <d v="2021-02-23T00:00:00"/>
    <n v="2"/>
    <n v="2021"/>
    <n v="100"/>
    <n v="-100"/>
    <n v="0"/>
    <n v="259878.69999999998"/>
    <s v="Trsf"/>
    <s v="Trsf 11/3/3021"/>
    <m/>
  </r>
  <r>
    <d v="2021-02-23T00:00:00"/>
    <x v="8"/>
    <x v="2"/>
    <s v="INV2020/00000084"/>
    <s v="C00000008"/>
    <s v="Wonderland Design Productions Studio"/>
    <x v="20"/>
    <n v="3"/>
    <s v="Cash"/>
    <n v="0"/>
    <d v="2021-02-23T00:00:00"/>
    <n v="2"/>
    <n v="2021"/>
    <n v="180"/>
    <n v="-180"/>
    <n v="0"/>
    <n v="260058.69999999998"/>
    <s v="Trsf"/>
    <s v="Trsf 11/3/3021"/>
    <m/>
  </r>
  <r>
    <d v="2021-02-26T00:00:00"/>
    <x v="8"/>
    <x v="2"/>
    <s v="INV2020/00000085"/>
    <s v="C00000015"/>
    <s v="S&amp;J Business Solutions"/>
    <x v="7"/>
    <n v="1"/>
    <s v="Cash"/>
    <n v="0"/>
    <d v="2021-02-26T00:00:00"/>
    <n v="2"/>
    <n v="2021"/>
    <n v="1694"/>
    <n v="-1694"/>
    <n v="0"/>
    <n v="261752.69999999998"/>
    <s v="Trsf"/>
    <s v="Trsf 27/2/2021"/>
    <m/>
  </r>
  <r>
    <d v="2021-02-26T00:00:00"/>
    <x v="8"/>
    <x v="2"/>
    <s v="INV2020/00000085"/>
    <s v="C00000015"/>
    <s v="S&amp;J Business Solutions"/>
    <x v="26"/>
    <n v="1"/>
    <s v="Cash"/>
    <n v="0"/>
    <d v="2021-02-26T00:00:00"/>
    <n v="2"/>
    <n v="2021"/>
    <n v="228"/>
    <n v="-228"/>
    <n v="0"/>
    <n v="261980.69999999998"/>
    <s v="Trsf"/>
    <s v="Trsf 27/2/2021"/>
    <m/>
  </r>
  <r>
    <d v="2021-02-26T00:00:00"/>
    <x v="8"/>
    <x v="2"/>
    <s v="INV2020/00000085"/>
    <s v="C00000015"/>
    <s v="S&amp;J Business Solutions"/>
    <x v="4"/>
    <n v="1"/>
    <s v="Cash"/>
    <n v="0"/>
    <d v="2021-02-26T00:00:00"/>
    <n v="2"/>
    <n v="2021"/>
    <n v="100"/>
    <n v="-100"/>
    <n v="0"/>
    <n v="262080.69999999998"/>
    <s v="Trsf"/>
    <s v="Trsf 27/2/2021"/>
    <m/>
  </r>
  <r>
    <d v="2021-03-08T00:00:00"/>
    <x v="9"/>
    <x v="2"/>
    <s v="INV2020/00000086"/>
    <s v="C00000004"/>
    <s v="Siew Min Lorry Sdn Bhd"/>
    <x v="7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d v="2021-03-08T00:00:00"/>
    <x v="9"/>
    <x v="2"/>
    <s v="INV2020/00000086"/>
    <s v="C00000004"/>
    <s v="Siew Min Lorry Sdn Bhd"/>
    <x v="43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d v="2021-03-08T00:00:00"/>
    <x v="9"/>
    <x v="2"/>
    <s v="INV2020/00000086"/>
    <s v="C00000004"/>
    <s v="Siew Min Lorry Sdn Bhd"/>
    <x v="10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d v="2021-03-08T00:00:00"/>
    <x v="9"/>
    <x v="2"/>
    <s v="INV2020/00000086"/>
    <s v="C00000004"/>
    <s v="Siew Min Lorry Sdn Bhd"/>
    <x v="16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d v="2021-03-10T00:00:00"/>
    <x v="9"/>
    <x v="2"/>
    <s v="INV00000087"/>
    <s v="C00000016"/>
    <s v="Win Fiber Sdn Bhd"/>
    <x v="7"/>
    <n v="2"/>
    <s v="Cash"/>
    <n v="0"/>
    <d v="2021-03-10T00:00:00"/>
    <n v="3"/>
    <n v="2021"/>
    <n v="3058"/>
    <n v="-3058"/>
    <n v="0"/>
    <n v="279952.29999999993"/>
    <s v="Trsf"/>
    <s v="Trsf 10/3/2021"/>
    <m/>
  </r>
  <r>
    <d v="2021-03-10T00:00:00"/>
    <x v="9"/>
    <x v="2"/>
    <s v="INV00000087"/>
    <s v="C00000016"/>
    <s v="Win Fiber Sdn Bhd"/>
    <x v="15"/>
    <n v="2"/>
    <s v="Cash"/>
    <n v="0"/>
    <d v="2021-03-10T00:00:00"/>
    <n v="3"/>
    <n v="2021"/>
    <n v="3058"/>
    <n v="-3058"/>
    <n v="0"/>
    <n v="283010.29999999993"/>
    <s v="Trsf"/>
    <s v="Trsf 10/3/2021"/>
    <m/>
  </r>
  <r>
    <d v="2021-03-10T00:00:00"/>
    <x v="9"/>
    <x v="2"/>
    <s v="INV00000087"/>
    <s v="C00000016"/>
    <s v="Win Fiber Sdn Bhd"/>
    <x v="44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d v="2021-03-11T00:00:00"/>
    <x v="9"/>
    <x v="2"/>
    <s v="INV00000088"/>
    <s v="C00000009"/>
    <s v="JMC Steel Engineering Sdn Bhd"/>
    <x v="43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d v="2021-03-11T00:00:00"/>
    <x v="9"/>
    <x v="2"/>
    <s v="INV00000088"/>
    <s v="C00000009"/>
    <s v="JMC Steel Engineering Sdn Bhd"/>
    <x v="43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d v="2021-03-11T00:00:00"/>
    <x v="9"/>
    <x v="2"/>
    <s v="INV00000088"/>
    <s v="C00000009"/>
    <s v="JMC Steel Engineering Sdn Bhd"/>
    <x v="10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d v="2021-03-11T00:00:00"/>
    <x v="9"/>
    <x v="2"/>
    <s v="INV00000088"/>
    <s v="C00000009"/>
    <s v="JMC Steel Engineering Sdn Bhd"/>
    <x v="16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d v="2021-03-23T00:00:00"/>
    <x v="9"/>
    <x v="2"/>
    <s v="INV00000090"/>
    <s v="C00000004"/>
    <s v="Siew Min Lorry Sdn Bhd"/>
    <x v="7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d v="2021-03-23T00:00:00"/>
    <x v="9"/>
    <x v="2"/>
    <s v="INV00000090"/>
    <s v="C00000004"/>
    <s v="Siew Min Lorry Sdn Bhd"/>
    <x v="10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d v="2021-03-23T00:00:00"/>
    <x v="9"/>
    <x v="2"/>
    <s v="INV00000090"/>
    <s v="C00000004"/>
    <s v="Siew Min Lorry Sdn Bhd"/>
    <x v="16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d v="2021-03-23T00:00:00"/>
    <x v="9"/>
    <x v="2"/>
    <s v="INV00000090"/>
    <s v="C00000004"/>
    <s v="Siew Min Lorry Sdn Bhd"/>
    <x v="4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d v="2021-03-24T00:00:00"/>
    <x v="9"/>
    <x v="2"/>
    <s v="INV00000091"/>
    <s v="C00000009"/>
    <s v="JMC Steel Engineering Sdn Bhd"/>
    <x v="25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d v="2021-03-24T00:00:00"/>
    <x v="9"/>
    <x v="2"/>
    <s v="INV00000092"/>
    <s v="C00000010"/>
    <s v="Yew Seng Gardening Supply Sdn Bhd"/>
    <x v="45"/>
    <n v="5"/>
    <n v="120"/>
    <n v="120"/>
    <d v="2021-07-22T00:00:00"/>
    <n v="7"/>
    <n v="2021"/>
    <n v="8250"/>
    <n v="-8250"/>
    <n v="0"/>
    <n v="314304.34999999986"/>
    <s v="Trsf"/>
    <s v="Trsf 26/7/21"/>
    <m/>
  </r>
  <r>
    <d v="2021-03-24T00:00:00"/>
    <x v="9"/>
    <x v="2"/>
    <s v="INV00000092"/>
    <s v="C00000010"/>
    <s v="Yew Seng Gardening Supply Sdn Bhd"/>
    <x v="28"/>
    <n v="5"/>
    <n v="120"/>
    <n v="120"/>
    <d v="2021-07-22T00:00:00"/>
    <n v="7"/>
    <n v="2021"/>
    <n v="1170"/>
    <n v="-1170"/>
    <n v="0"/>
    <n v="315474.34999999986"/>
    <s v="Trsf"/>
    <s v="Trsf 26/7/21"/>
    <m/>
  </r>
  <r>
    <d v="2021-03-24T00:00:00"/>
    <x v="9"/>
    <x v="2"/>
    <s v="INV00000092"/>
    <s v="C00000010"/>
    <s v="Yew Seng Gardening Supply Sdn Bhd"/>
    <x v="12"/>
    <n v="5"/>
    <n v="120"/>
    <n v="120"/>
    <d v="2021-07-22T00:00:00"/>
    <n v="7"/>
    <n v="2021"/>
    <n v="275"/>
    <n v="-275"/>
    <n v="0"/>
    <n v="315749.34999999986"/>
    <s v="Trsf"/>
    <s v="Trsf 26/7/21"/>
    <m/>
  </r>
  <r>
    <d v="2021-03-24T00:00:00"/>
    <x v="9"/>
    <x v="2"/>
    <s v="INV00000092"/>
    <s v="C00000010"/>
    <s v="Yew Seng Gardening Supply Sdn Bhd"/>
    <x v="4"/>
    <n v="4"/>
    <n v="120"/>
    <n v="120"/>
    <d v="2021-07-22T00:00:00"/>
    <n v="7"/>
    <n v="2021"/>
    <n v="380"/>
    <n v="-380"/>
    <n v="0"/>
    <n v="316129.34999999986"/>
    <s v="Trsf"/>
    <s v="Trsf 26/7/21"/>
    <m/>
  </r>
  <r>
    <d v="2021-03-25T00:00:00"/>
    <x v="9"/>
    <x v="2"/>
    <s v="INV00000093"/>
    <s v="C00000014"/>
    <s v="IK Fibre Glass Enterprise"/>
    <x v="5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d v="2021-03-30T00:00:00"/>
    <x v="9"/>
    <x v="2"/>
    <s v="INV00000094"/>
    <s v="C00000004"/>
    <s v="Siew Min Lorry Sdn Bhd"/>
    <x v="46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d v="2021-04-01T00:00:00"/>
    <x v="10"/>
    <x v="2"/>
    <s v="INV00000095"/>
    <s v="C00000003"/>
    <s v="Pandian Art Gallery Manufacturing"/>
    <x v="15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x v="10"/>
    <x v="2"/>
    <s v="INV00000095"/>
    <s v="C00000003"/>
    <s v="Pandian Art Gallery Manufacturing"/>
    <x v="16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12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4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x v="10"/>
    <x v="2"/>
    <s v="INV00000096"/>
    <s v="C00000003"/>
    <s v="Pandian Art Gallery Manufacturing"/>
    <x v="25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d v="2021-04-08T00:00:00"/>
    <x v="10"/>
    <x v="2"/>
    <s v="INV00000097"/>
    <s v="C00000015"/>
    <s v="S&amp;J Business Solutions"/>
    <x v="7"/>
    <n v="1"/>
    <s v="Cash"/>
    <n v="0"/>
    <d v="2021-04-08T00:00:00"/>
    <n v="4"/>
    <n v="2021"/>
    <n v="1870"/>
    <n v="-1870"/>
    <n v="0"/>
    <n v="328460.34999999986"/>
    <s v="Trsf"/>
    <s v="Trsf 13/4/2021"/>
    <m/>
  </r>
  <r>
    <d v="2021-04-08T00:00:00"/>
    <x v="10"/>
    <x v="2"/>
    <s v="INV00000097"/>
    <s v="C00000015"/>
    <s v="S&amp;J Business Solutions"/>
    <x v="26"/>
    <n v="1"/>
    <s v="Cash"/>
    <n v="0"/>
    <d v="2021-04-08T00:00:00"/>
    <n v="4"/>
    <n v="2021"/>
    <n v="255"/>
    <n v="-255"/>
    <n v="0"/>
    <n v="328715.34999999986"/>
    <s v="Trsf"/>
    <s v="Trsf 13/4/2021"/>
    <m/>
  </r>
  <r>
    <d v="2021-04-08T00:00:00"/>
    <x v="10"/>
    <x v="2"/>
    <s v="INV00000097"/>
    <s v="C00000015"/>
    <s v="S&amp;J Business Solutions"/>
    <x v="4"/>
    <n v="1"/>
    <s v="Cash"/>
    <n v="0"/>
    <d v="2021-04-08T00:00:00"/>
    <n v="4"/>
    <n v="2021"/>
    <n v="100"/>
    <n v="-100"/>
    <n v="0"/>
    <n v="328815.34999999986"/>
    <s v="Trsf"/>
    <s v="Trsf 13/4/2021"/>
    <m/>
  </r>
  <r>
    <d v="2021-04-08T00:00:00"/>
    <x v="10"/>
    <x v="2"/>
    <s v="INV00000098"/>
    <s v="C00000010"/>
    <s v="Yew Seng Gardening Supply Sdn Bhd"/>
    <x v="45"/>
    <n v="5"/>
    <n v="120"/>
    <n v="120"/>
    <d v="2021-08-06T00:00:00"/>
    <n v="8"/>
    <n v="2021"/>
    <n v="8690"/>
    <n v="-8690"/>
    <n v="0"/>
    <n v="337505.34999999986"/>
    <s v="Trsf"/>
    <s v="Trsf 17/8/2021"/>
    <m/>
  </r>
  <r>
    <d v="2021-04-08T00:00:00"/>
    <x v="10"/>
    <x v="2"/>
    <s v="INV00000098"/>
    <s v="C00000010"/>
    <s v="Yew Seng Gardening Supply Sdn Bhd"/>
    <x v="1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x v="10"/>
    <x v="2"/>
    <s v="INV00000098"/>
    <s v="C00000010"/>
    <s v="Yew Seng Gardening Supply Sdn Bhd"/>
    <x v="12"/>
    <n v="10"/>
    <n v="120"/>
    <n v="120"/>
    <d v="2021-08-06T00:00:00"/>
    <n v="8"/>
    <n v="2021"/>
    <n v="550"/>
    <n v="-550"/>
    <n v="0"/>
    <n v="339786.94999999984"/>
    <s v="Trsf"/>
    <s v="Trsf 17/8/2021"/>
    <m/>
  </r>
  <r>
    <d v="2021-04-08T00:00:00"/>
    <x v="10"/>
    <x v="2"/>
    <s v="INV00000098"/>
    <s v="C00000010"/>
    <s v="Yew Seng Gardening Supply Sdn Bhd"/>
    <x v="4"/>
    <n v="2"/>
    <n v="120"/>
    <n v="120"/>
    <d v="2021-08-06T00:00:00"/>
    <n v="8"/>
    <n v="2021"/>
    <n v="190"/>
    <n v="-190"/>
    <n v="0"/>
    <n v="339976.94999999984"/>
    <s v="Trsf"/>
    <s v="Trsf 17/8/2021"/>
    <m/>
  </r>
  <r>
    <d v="2021-04-08T00:00:00"/>
    <x v="10"/>
    <x v="2"/>
    <s v="INV00000098"/>
    <s v="C00000010"/>
    <s v="Yew Seng Gardening Supply Sdn Bhd"/>
    <x v="37"/>
    <n v="2"/>
    <n v="120"/>
    <n v="120"/>
    <d v="2021-08-06T00:00:00"/>
    <n v="8"/>
    <n v="2021"/>
    <n v="720"/>
    <n v="-720"/>
    <n v="0"/>
    <n v="340696.94999999984"/>
    <s v="Trsf"/>
    <s v="Trsf 17/8/2021"/>
    <m/>
  </r>
  <r>
    <d v="2021-04-08T00:00:00"/>
    <x v="10"/>
    <x v="2"/>
    <s v="INV00000098"/>
    <s v="C00000010"/>
    <s v="Yew Seng Gardening Supply Sdn Bhd"/>
    <x v="47"/>
    <n v="4"/>
    <n v="120"/>
    <n v="120"/>
    <d v="2021-08-06T00:00:00"/>
    <n v="8"/>
    <n v="2021"/>
    <n v="220"/>
    <n v="-220"/>
    <n v="0"/>
    <n v="340916.94999999984"/>
    <s v="Trsf"/>
    <s v="Trsf 17/8/2021"/>
    <m/>
  </r>
  <r>
    <d v="2021-04-09T00:00:00"/>
    <x v="10"/>
    <x v="2"/>
    <s v="INV00000099"/>
    <s v="C00000001"/>
    <s v="Kelnico Marketing"/>
    <x v="2"/>
    <n v="2"/>
    <s v="Cash"/>
    <n v="0"/>
    <d v="2021-04-09T00:00:00"/>
    <n v="4"/>
    <n v="2021"/>
    <n v="520"/>
    <n v="-520"/>
    <n v="0"/>
    <n v="341436.94999999984"/>
    <s v="Trsf"/>
    <s v="Trsf 9/4/21"/>
    <m/>
  </r>
  <r>
    <d v="2021-04-27T00:00:00"/>
    <x v="10"/>
    <x v="2"/>
    <s v="INV00000100"/>
    <s v="C00000009"/>
    <s v="JMC Steel Engineering Sdn Bhd"/>
    <x v="7"/>
    <n v="2"/>
    <n v="60"/>
    <n v="60"/>
    <d v="2021-06-26T00:00:00"/>
    <n v="6"/>
    <n v="2021"/>
    <n v="3476"/>
    <n v="-3476"/>
    <n v="0"/>
    <n v="344912.94999999984"/>
    <s v="Chq"/>
    <s v="HLB 012122, dd101121"/>
    <m/>
  </r>
  <r>
    <d v="2021-04-27T00:00:00"/>
    <x v="10"/>
    <x v="2"/>
    <s v="INV00000100"/>
    <s v="C00000009"/>
    <s v="JMC Steel Engineering Sdn Bhd"/>
    <x v="43"/>
    <n v="1"/>
    <n v="60"/>
    <n v="60"/>
    <d v="2021-06-26T00:00:00"/>
    <n v="6"/>
    <n v="2021"/>
    <n v="1738"/>
    <n v="-1738"/>
    <n v="0"/>
    <n v="346650.94999999984"/>
    <s v="Chq"/>
    <s v="HLB 012122, dd101121"/>
    <m/>
  </r>
  <r>
    <d v="2021-04-27T00:00:00"/>
    <x v="10"/>
    <x v="2"/>
    <s v="INV00000100"/>
    <s v="C00000009"/>
    <s v="JMC Steel Engineering Sdn Bhd"/>
    <x v="10"/>
    <n v="5"/>
    <n v="60"/>
    <n v="60"/>
    <d v="2021-06-26T00:00:00"/>
    <n v="6"/>
    <n v="2021"/>
    <n v="2268"/>
    <n v="-2268"/>
    <n v="0"/>
    <n v="348918.94999999984"/>
    <s v="Chq"/>
    <s v="HLB 012122, dd101121"/>
    <m/>
  </r>
  <r>
    <d v="2021-04-29T00:00:00"/>
    <x v="10"/>
    <x v="2"/>
    <s v="INV00000102"/>
    <s v="C00000010"/>
    <s v="Yew Seng Gardening Supply Sdn Bhd"/>
    <x v="45"/>
    <n v="5"/>
    <n v="120"/>
    <n v="120"/>
    <d v="2021-08-27T00:00:00"/>
    <n v="8"/>
    <n v="2021"/>
    <n v="8690"/>
    <n v="-8690"/>
    <n v="0"/>
    <n v="357608.94999999984"/>
    <s v="Trsf"/>
    <s v="Trsf 17/8/2021"/>
    <m/>
  </r>
  <r>
    <d v="2021-04-29T00:00:00"/>
    <x v="10"/>
    <x v="2"/>
    <s v="INV00000102"/>
    <s v="C00000010"/>
    <s v="Yew Seng Gardening Supply Sdn Bhd"/>
    <x v="28"/>
    <n v="5"/>
    <n v="120"/>
    <n v="120"/>
    <d v="2021-08-27T00:00:00"/>
    <n v="8"/>
    <n v="2021"/>
    <n v="1230"/>
    <n v="-1230"/>
    <n v="0"/>
    <n v="358838.94999999984"/>
    <s v="Trsf"/>
    <s v="Trsf 17/8/2021"/>
    <m/>
  </r>
  <r>
    <d v="2021-04-29T00:00:00"/>
    <x v="10"/>
    <x v="2"/>
    <s v="INV00000102"/>
    <s v="C00000010"/>
    <s v="Yew Seng Gardening Supply Sdn Bhd"/>
    <x v="12"/>
    <n v="10"/>
    <n v="120"/>
    <n v="120"/>
    <d v="2021-08-27T00:00:00"/>
    <n v="8"/>
    <n v="2021"/>
    <n v="550"/>
    <n v="-550"/>
    <n v="0"/>
    <n v="359388.94999999984"/>
    <s v="Trsf"/>
    <s v="Trsf 17/8/2021"/>
    <m/>
  </r>
  <r>
    <d v="2021-04-29T00:00:00"/>
    <x v="10"/>
    <x v="2"/>
    <s v="INV00000102"/>
    <s v="C00000010"/>
    <s v="Yew Seng Gardening Supply Sdn Bhd"/>
    <x v="4"/>
    <n v="4"/>
    <n v="120"/>
    <n v="120"/>
    <d v="2021-08-27T00:00:00"/>
    <n v="8"/>
    <n v="2021"/>
    <n v="380"/>
    <n v="-380"/>
    <n v="0"/>
    <n v="359768.94999999984"/>
    <s v="Trsf"/>
    <s v="Trsf 17/8/2021"/>
    <m/>
  </r>
  <r>
    <d v="2021-04-29T00:00:00"/>
    <x v="10"/>
    <x v="2"/>
    <s v="INV00000102"/>
    <s v="C00000010"/>
    <s v="Yew Seng Gardening Supply Sdn Bhd"/>
    <x v="37"/>
    <n v="1"/>
    <n v="120"/>
    <n v="120"/>
    <d v="2021-08-27T00:00:00"/>
    <n v="8"/>
    <n v="2021"/>
    <n v="360"/>
    <n v="-360"/>
    <n v="0"/>
    <n v="360128.94999999984"/>
    <s v="Trsf"/>
    <s v="Trsf 17/8/2021"/>
    <m/>
  </r>
  <r>
    <d v="2021-04-29T00:00:00"/>
    <x v="10"/>
    <x v="2"/>
    <s v="INV00000102"/>
    <s v="C00000010"/>
    <s v="Yew Seng Gardening Supply Sdn Bhd"/>
    <x v="48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x v="11"/>
    <x v="2"/>
    <s v="INV00000101"/>
    <s v="C00000004"/>
    <s v="Siew Min Lorry Sdn Bhd"/>
    <x v="7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d v="2021-05-03T00:00:00"/>
    <x v="11"/>
    <x v="2"/>
    <s v="INV00000101"/>
    <s v="C00000004"/>
    <s v="Siew Min Lorry Sdn Bhd"/>
    <x v="49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d v="2021-05-03T00:00:00"/>
    <x v="11"/>
    <x v="2"/>
    <s v="INV00000101"/>
    <s v="C00000004"/>
    <s v="Siew Min Lorry Sdn Bhd"/>
    <x v="50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d v="2021-05-03T00:00:00"/>
    <x v="11"/>
    <x v="2"/>
    <s v="INV00000101"/>
    <s v="C00000004"/>
    <s v="Siew Min Lorry Sdn Bhd"/>
    <x v="16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d v="2021-05-06T00:00:00"/>
    <x v="11"/>
    <x v="2"/>
    <s v="INV00000103"/>
    <s v="C00000005"/>
    <s v="Artscene Creative"/>
    <x v="15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x v="11"/>
    <x v="2"/>
    <s v="INV00000103"/>
    <s v="C00000005"/>
    <s v="Artscene Creative"/>
    <x v="51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x v="11"/>
    <x v="2"/>
    <s v="INV00000104"/>
    <s v="C00000001"/>
    <s v="Kelnico Marketing"/>
    <x v="15"/>
    <n v="1"/>
    <s v="Cash"/>
    <n v="0"/>
    <d v="2021-05-07T00:00:00"/>
    <n v="5"/>
    <n v="2021"/>
    <n v="1826"/>
    <n v="-1826"/>
    <n v="0"/>
    <n v="378240.74999999988"/>
    <s v="Trsf"/>
    <s v="Trsf 8/5/2021"/>
    <m/>
  </r>
  <r>
    <d v="2021-05-07T00:00:00"/>
    <x v="11"/>
    <x v="2"/>
    <s v="INV00000104"/>
    <s v="C00000001"/>
    <s v="Kelnico Marketing"/>
    <x v="26"/>
    <n v="4"/>
    <s v="Cash"/>
    <n v="0"/>
    <d v="2021-05-07T00:00:00"/>
    <n v="5"/>
    <n v="2021"/>
    <n v="1020"/>
    <n v="-1020"/>
    <n v="0"/>
    <n v="379260.74999999988"/>
    <s v="Trsf"/>
    <s v="Trsf 8/5/2021"/>
    <m/>
  </r>
  <r>
    <d v="2021-05-19T00:00:00"/>
    <x v="11"/>
    <x v="2"/>
    <s v="INV00000105"/>
    <s v="C00000005"/>
    <s v="Artscene Creative"/>
    <x v="15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x v="11"/>
    <x v="2"/>
    <s v="INV00000106"/>
    <s v="C00000003"/>
    <s v="Pandian Art Gallery Manufacturing"/>
    <x v="15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12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4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25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x v="11"/>
    <x v="2"/>
    <s v="INV00000089"/>
    <s v="C00000013a"/>
    <s v="Cash - PMC Sdn Bhd"/>
    <x v="10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d v="2021-05-25T00:00:00"/>
    <x v="11"/>
    <x v="2"/>
    <s v="INV00000089"/>
    <s v="C00000013a"/>
    <s v="Cash - PMC Sdn Bhd"/>
    <x v="16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d v="2021-05-25T00:00:00"/>
    <x v="11"/>
    <x v="2"/>
    <s v="INV00000089"/>
    <s v="C00000013a"/>
    <s v="Cash - PMC Sdn Bhd"/>
    <x v="4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d v="2021-05-25T00:00:00"/>
    <x v="11"/>
    <x v="2"/>
    <s v="INV00000089"/>
    <s v="C00000013a"/>
    <s v="Cash - PMC Sdn Bhd"/>
    <x v="52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d v="2021-05-25T00:00:00"/>
    <x v="11"/>
    <x v="2"/>
    <s v="INV00000089"/>
    <s v="C00000013a"/>
    <s v="Cash - PMC Sdn Bhd"/>
    <x v="5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d v="2021-05-25T00:00:00"/>
    <x v="11"/>
    <x v="2"/>
    <s v="INV00000089"/>
    <s v="C00000013a"/>
    <s v="Cash - PMC Sdn Bhd"/>
    <x v="25"/>
    <n v="2"/>
    <s v="Cash"/>
    <n v="0"/>
    <d v="2021-05-25T00:00:00"/>
    <n v="5"/>
    <n v="2021"/>
    <n v="90"/>
    <n v="-90"/>
    <n v="0"/>
    <n v="389270.74999999988"/>
    <s v="Chq"/>
    <s v="Trsf 21 &amp; 22/5/2021"/>
    <m/>
  </r>
  <r>
    <d v="2021-05-25T00:00:00"/>
    <x v="11"/>
    <x v="2"/>
    <s v="INV00000089"/>
    <s v="C00000013a"/>
    <s v="Cash - PMC Sdn Bhd"/>
    <x v="53"/>
    <n v="1"/>
    <s v="Cash"/>
    <n v="0"/>
    <d v="2021-05-25T00:00:00"/>
    <n v="5"/>
    <n v="2021"/>
    <n v="68"/>
    <n v="-68"/>
    <n v="0"/>
    <n v="389338.74999999988"/>
    <s v="Chq"/>
    <s v="Trsf 21 &amp; 22/5/2021"/>
    <m/>
  </r>
  <r>
    <d v="2021-05-25T00:00:00"/>
    <x v="11"/>
    <x v="2"/>
    <s v="INV00000089"/>
    <s v="C00000013a"/>
    <s v="Cash - PMC Sdn Bhd"/>
    <x v="54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d v="2021-05-25T00:00:00"/>
    <x v="11"/>
    <x v="2"/>
    <s v="INV00000089"/>
    <s v="C00000013a"/>
    <s v="Cash - PMC Sdn Bhd"/>
    <x v="55"/>
    <n v="1"/>
    <s v="Cash"/>
    <n v="0"/>
    <d v="2021-05-25T00:00:00"/>
    <n v="5"/>
    <n v="2021"/>
    <n v="42"/>
    <n v="-42"/>
    <n v="0"/>
    <n v="389510.74999999988"/>
    <s v="Chq"/>
    <s v="Trsf 21 &amp; 22/5/2021"/>
    <m/>
  </r>
  <r>
    <d v="2021-05-25T00:00:00"/>
    <x v="11"/>
    <x v="2"/>
    <s v="INV00000089"/>
    <s v="C00000013a"/>
    <s v="Cash - PMC Sdn Bhd"/>
    <x v="56"/>
    <n v="1"/>
    <s v="Cash"/>
    <n v="0"/>
    <d v="2021-05-25T00:00:00"/>
    <n v="5"/>
    <n v="2021"/>
    <n v="60"/>
    <n v="-60"/>
    <n v="0"/>
    <n v="389570.74999999988"/>
    <s v="Chq"/>
    <s v="Trsf 21 &amp; 22/5/2021"/>
    <m/>
  </r>
  <r>
    <d v="2021-05-25T00:00:00"/>
    <x v="11"/>
    <x v="2"/>
    <s v="INV00000089"/>
    <s v="C00000013a"/>
    <s v="Cash - PMC Sdn Bhd"/>
    <x v="15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d v="2021-05-25T00:00:00"/>
    <x v="11"/>
    <x v="2"/>
    <s v="INV00000089"/>
    <s v="C00000013a"/>
    <s v="Cash - PMC Sdn Bhd"/>
    <x v="12"/>
    <n v="1"/>
    <s v="Cash"/>
    <n v="0"/>
    <d v="2021-05-25T00:00:00"/>
    <n v="5"/>
    <n v="2021"/>
    <n v="55"/>
    <n v="-55"/>
    <n v="0"/>
    <n v="391495.74999999988"/>
    <s v="Chq"/>
    <s v="Trsf 21 &amp; 22/5/2021"/>
    <m/>
  </r>
  <r>
    <d v="2021-05-25T00:00:00"/>
    <x v="11"/>
    <x v="2"/>
    <s v="INV00000107"/>
    <s v="C00000005"/>
    <s v="Artscene Creative"/>
    <x v="4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d v="2021-06-01T00:00:00"/>
    <x v="1"/>
    <x v="2"/>
    <s v="INV00000108"/>
    <s v="C00000010"/>
    <s v="Yew Seng Gardening Supply Sdn Bhd"/>
    <x v="45"/>
    <n v="4"/>
    <n v="120"/>
    <n v="120"/>
    <d v="2021-09-29T00:00:00"/>
    <n v="9"/>
    <n v="2021"/>
    <n v="6952"/>
    <n v="-6952"/>
    <n v="0"/>
    <n v="398547.74999999988"/>
    <s v="Trsf"/>
    <s v="Trsf 20/10/2021"/>
    <m/>
  </r>
  <r>
    <d v="2021-06-01T00:00:00"/>
    <x v="1"/>
    <x v="2"/>
    <s v="INV00000109"/>
    <s v="C00000009"/>
    <s v="JMC Steel Engineering Sdn Bhd"/>
    <x v="57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d v="2021-06-01T00:00:00"/>
    <x v="1"/>
    <x v="2"/>
    <s v="INV00000109"/>
    <s v="C00000009"/>
    <s v="JMC Steel Engineering Sdn Bhd"/>
    <x v="58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d v="2021-06-01T00:00:00"/>
    <x v="1"/>
    <x v="2"/>
    <s v="INV00000110"/>
    <s v="C00000009"/>
    <s v="JMC Steel Engineering Sdn Bhd"/>
    <x v="5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d v="2021-06-01T00:00:00"/>
    <x v="1"/>
    <x v="2"/>
    <s v="INV00000111"/>
    <s v="C00000010"/>
    <s v="Yew Seng Gardening Supply Sdn Bhd"/>
    <x v="12"/>
    <n v="10"/>
    <n v="120"/>
    <n v="120"/>
    <d v="2021-09-29T00:00:00"/>
    <n v="9"/>
    <n v="2021"/>
    <n v="550"/>
    <n v="-550"/>
    <n v="0"/>
    <n v="403612.74999999988"/>
    <s v="Trsf"/>
    <s v="Trsf 20/10/2021"/>
    <m/>
  </r>
  <r>
    <d v="2021-06-01T00:00:00"/>
    <x v="1"/>
    <x v="2"/>
    <s v="INV00000111"/>
    <s v="C00000010"/>
    <s v="Yew Seng Gardening Supply Sdn Bhd"/>
    <x v="4"/>
    <n v="4"/>
    <n v="120"/>
    <n v="120"/>
    <d v="2021-09-29T00:00:00"/>
    <n v="9"/>
    <n v="2021"/>
    <n v="380"/>
    <n v="-380"/>
    <n v="0"/>
    <n v="403992.74999999988"/>
    <s v="Trsf"/>
    <s v="Trsf 20/10/2021"/>
    <m/>
  </r>
  <r>
    <d v="2021-09-01T00:00:00"/>
    <x v="4"/>
    <x v="2"/>
    <s v="INV00000112"/>
    <s v="C00000017"/>
    <s v="Aumada Energy &amp; Technologies (M) Sdn Bhd"/>
    <x v="59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d v="2021-09-01T00:00:00"/>
    <x v="4"/>
    <x v="2"/>
    <s v="INV00000112"/>
    <s v="C00000017"/>
    <s v="Aumada Energy &amp; Technologies (M) Sdn Bhd"/>
    <x v="26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d v="2021-09-01T00:00:00"/>
    <x v="4"/>
    <x v="2"/>
    <s v="INV00000113"/>
    <s v="C00000005"/>
    <s v="Artscene Creative"/>
    <x v="15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d v="2021-09-01T00:00:00"/>
    <x v="4"/>
    <x v="2"/>
    <s v="INV00000114"/>
    <s v="C00000005"/>
    <s v="Artscene Creative"/>
    <x v="15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d v="2021-09-01T00:00:00"/>
    <x v="4"/>
    <x v="2"/>
    <s v="INV00000114"/>
    <s v="C00000005"/>
    <s v="Artscene Creative"/>
    <x v="4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d v="2021-09-01T00:00:00"/>
    <x v="4"/>
    <x v="2"/>
    <s v="INV00000115"/>
    <s v="C00000004"/>
    <s v="Siew Min Lorry Sdn Bhd"/>
    <x v="57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d v="2021-09-01T00:00:00"/>
    <x v="4"/>
    <x v="2"/>
    <s v="INV00000115"/>
    <s v="C00000004"/>
    <s v="Siew Min Lorry Sdn Bhd"/>
    <x v="58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d v="2021-09-01T00:00:00"/>
    <x v="4"/>
    <x v="2"/>
    <s v="INV00000116"/>
    <s v="C00000002"/>
    <s v="Sley"/>
    <x v="45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d v="2021-09-14T00:00:00"/>
    <x v="4"/>
    <x v="2"/>
    <s v="INV00000117"/>
    <s v="C00000003"/>
    <s v="Pandian Art Gallery Manufacturing"/>
    <x v="15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x v="4"/>
    <x v="2"/>
    <s v="INV00000117"/>
    <s v="C00000003"/>
    <s v="Pandian Art Gallery Manufacturing"/>
    <x v="12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x v="4"/>
    <x v="2"/>
    <s v="INV00000117"/>
    <s v="C00000003"/>
    <s v="Pandian Art Gallery Manufacturing"/>
    <x v="4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x v="4"/>
    <x v="2"/>
    <s v="INV00000117"/>
    <s v="C00000003"/>
    <s v="Pandian Art Gallery Manufacturing"/>
    <x v="25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x v="4"/>
    <x v="2"/>
    <s v="INV00000117"/>
    <s v="C00000003"/>
    <s v="Pandian Art Gallery Manufacturing"/>
    <x v="16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x v="4"/>
    <x v="2"/>
    <s v="INV00000118"/>
    <s v="C00000010"/>
    <s v="Yew Seng Gardening Supply Sdn Bhd"/>
    <x v="45"/>
    <n v="6"/>
    <n v="120"/>
    <n v="120"/>
    <d v="2022-01-12T00:00:00"/>
    <n v="1"/>
    <n v="2022"/>
    <n v="10428"/>
    <n v="-10428"/>
    <n v="0"/>
    <n v="433204.14999999991"/>
    <s v="Trsf"/>
    <s v="Trsf 13/12/2021"/>
    <m/>
  </r>
  <r>
    <d v="2021-09-14T00:00:00"/>
    <x v="4"/>
    <x v="2"/>
    <s v="INV00000118"/>
    <s v="C00000010"/>
    <s v="Yew Seng Gardening Supply Sdn Bhd"/>
    <x v="28"/>
    <n v="10"/>
    <n v="120"/>
    <n v="120"/>
    <d v="2022-01-12T00:00:00"/>
    <n v="1"/>
    <n v="2022"/>
    <n v="2550"/>
    <n v="-2550"/>
    <n v="0"/>
    <n v="435754.14999999991"/>
    <s v="Trsf"/>
    <s v="Trsf 13/12/2021"/>
    <m/>
  </r>
  <r>
    <d v="2021-09-14T00:00:00"/>
    <x v="4"/>
    <x v="2"/>
    <s v="INV00000118"/>
    <s v="C00000010"/>
    <s v="Yew Seng Gardening Supply Sdn Bhd"/>
    <x v="12"/>
    <n v="10"/>
    <n v="120"/>
    <n v="120"/>
    <d v="2022-01-12T00:00:00"/>
    <n v="1"/>
    <n v="2022"/>
    <n v="550"/>
    <n v="-550"/>
    <n v="0"/>
    <n v="436304.14999999991"/>
    <s v="Trsf"/>
    <s v="Trsf 13/12/2021"/>
    <m/>
  </r>
  <r>
    <d v="2021-09-14T00:00:00"/>
    <x v="4"/>
    <x v="2"/>
    <s v="INV00000118"/>
    <s v="C00000010"/>
    <s v="Yew Seng Gardening Supply Sdn Bhd"/>
    <x v="60"/>
    <n v="4"/>
    <n v="120"/>
    <n v="120"/>
    <d v="2022-01-12T00:00:00"/>
    <n v="1"/>
    <n v="2022"/>
    <n v="320"/>
    <n v="-320"/>
    <n v="0"/>
    <n v="436624.14999999991"/>
    <s v="Trsf"/>
    <s v="Trsf 13/12/2021"/>
    <m/>
  </r>
  <r>
    <d v="2021-09-14T00:00:00"/>
    <x v="4"/>
    <x v="2"/>
    <s v="INV00000118"/>
    <s v="C00000010"/>
    <s v="Yew Seng Gardening Supply Sdn Bhd"/>
    <x v="37"/>
    <n v="1"/>
    <n v="120"/>
    <n v="120"/>
    <d v="2022-01-12T00:00:00"/>
    <n v="1"/>
    <n v="2022"/>
    <n v="360"/>
    <n v="-360"/>
    <n v="0"/>
    <n v="436984.14999999991"/>
    <s v="Trsf"/>
    <s v="Trsf 13/12/2021"/>
    <m/>
  </r>
  <r>
    <d v="2021-09-21T00:00:00"/>
    <x v="4"/>
    <x v="2"/>
    <s v="INV00000119"/>
    <s v="C00000018"/>
    <s v="Living Divani (M) Sdn Bhd"/>
    <x v="15"/>
    <n v="4"/>
    <s v="Cash"/>
    <n v="0"/>
    <d v="2021-09-21T00:00:00"/>
    <n v="9"/>
    <n v="2021"/>
    <n v="6952"/>
    <n v="-6952"/>
    <n v="0"/>
    <n v="443936.14999999991"/>
    <s v="Trsf"/>
    <s v="Trsf 21/9/2021"/>
    <m/>
  </r>
  <r>
    <d v="2021-09-21T00:00:00"/>
    <x v="4"/>
    <x v="2"/>
    <s v="INV00000119"/>
    <s v="C00000018"/>
    <s v="Living Divani (M) Sdn Bhd"/>
    <x v="28"/>
    <n v="10"/>
    <s v="Cash"/>
    <n v="0"/>
    <d v="2021-09-21T00:00:00"/>
    <n v="9"/>
    <n v="2021"/>
    <n v="2400"/>
    <n v="-2400"/>
    <n v="0"/>
    <n v="446336.14999999991"/>
    <s v="Trsf"/>
    <s v="Trsf 21/9/2021"/>
    <m/>
  </r>
  <r>
    <d v="2021-09-21T00:00:00"/>
    <x v="4"/>
    <x v="2"/>
    <s v="INV00000119"/>
    <s v="C00000018"/>
    <s v="Living Divani (M) Sdn Bhd"/>
    <x v="60"/>
    <n v="3"/>
    <s v="Cash"/>
    <n v="0"/>
    <d v="2021-09-21T00:00:00"/>
    <n v="9"/>
    <n v="2021"/>
    <n v="240"/>
    <n v="-240"/>
    <n v="0"/>
    <n v="446576.14999999991"/>
    <s v="Trsf"/>
    <s v="Trsf 21/9/2021"/>
    <m/>
  </r>
  <r>
    <d v="2021-09-25T00:00:00"/>
    <x v="4"/>
    <x v="2"/>
    <s v="INV00000120"/>
    <s v="C00000001"/>
    <s v="Kelnico Marketing"/>
    <x v="15"/>
    <n v="1"/>
    <s v="Cash"/>
    <n v="0"/>
    <d v="2021-09-25T00:00:00"/>
    <n v="9"/>
    <n v="2021"/>
    <n v="1870"/>
    <n v="-1870"/>
    <n v="0"/>
    <n v="448446.14999999991"/>
    <s v="Trsf"/>
    <s v="Trsf 4/10/2021"/>
    <m/>
  </r>
  <r>
    <d v="2021-09-27T00:00:00"/>
    <x v="4"/>
    <x v="2"/>
    <s v="INV00000121"/>
    <s v="C00000004"/>
    <s v="Siew Min Lorry Sdn Bhd"/>
    <x v="45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d v="2021-09-27T00:00:00"/>
    <x v="4"/>
    <x v="2"/>
    <s v="INV00000121"/>
    <s v="C00000004"/>
    <s v="Siew Min Lorry Sdn Bhd"/>
    <x v="61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d v="2021-09-27T00:00:00"/>
    <x v="4"/>
    <x v="2"/>
    <s v="INV00000121"/>
    <s v="C00000004"/>
    <s v="Siew Min Lorry Sdn Bhd"/>
    <x v="57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d v="2021-09-27T00:00:00"/>
    <x v="4"/>
    <x v="2"/>
    <s v="INV00000121"/>
    <s v="C00000004"/>
    <s v="Siew Min Lorry Sdn Bhd"/>
    <x v="60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d v="2021-09-28T00:00:00"/>
    <x v="4"/>
    <x v="2"/>
    <s v="INV00000122"/>
    <s v="C00000005"/>
    <s v="Artscene Creative"/>
    <x v="15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x v="4"/>
    <x v="2"/>
    <s v="INV00000123"/>
    <s v="C00000004"/>
    <s v="Siew Min Lorry Sdn Bhd"/>
    <x v="4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d v="2021-10-01T00:00:00"/>
    <x v="5"/>
    <x v="2"/>
    <s v="INV00000124"/>
    <s v="C00000006"/>
    <s v="Perniagaan Fibra Sahih"/>
    <x v="5"/>
    <n v="1"/>
    <s v="Cash"/>
    <n v="0"/>
    <d v="2021-10-01T00:00:00"/>
    <n v="10"/>
    <n v="2021"/>
    <n v="240"/>
    <n v="-240"/>
    <n v="0"/>
    <n v="463276.14999999991"/>
    <s v="Chq"/>
    <s v="chq 934897 5/11/2021"/>
    <m/>
  </r>
  <r>
    <d v="2021-10-02T00:00:00"/>
    <x v="5"/>
    <x v="2"/>
    <s v="INV00000125"/>
    <s v="C00000019"/>
    <s v="Desuki Affela Empire Enterprise"/>
    <x v="45"/>
    <n v="2"/>
    <s v="Cash"/>
    <n v="0"/>
    <d v="2021-10-02T00:00:00"/>
    <n v="10"/>
    <n v="2021"/>
    <n v="3696"/>
    <n v="-3696"/>
    <n v="0"/>
    <n v="466972.14999999991"/>
    <s v="Trsf"/>
    <s v="Trsf 2/10/2021"/>
    <m/>
  </r>
  <r>
    <d v="2021-10-02T00:00:00"/>
    <x v="5"/>
    <x v="2"/>
    <s v="INV00000125"/>
    <s v="C00000019"/>
    <s v="Desuki Affela Empire Enterprise"/>
    <x v="10"/>
    <n v="1"/>
    <s v="Cash"/>
    <n v="0"/>
    <d v="2021-10-02T00:00:00"/>
    <n v="10"/>
    <n v="2021"/>
    <n v="475.2"/>
    <n v="-475.2"/>
    <n v="0"/>
    <n v="467447.34999999992"/>
    <s v="Trsf"/>
    <s v="Trsf 2/10/2021"/>
    <m/>
  </r>
  <r>
    <d v="2021-10-02T00:00:00"/>
    <x v="5"/>
    <x v="2"/>
    <s v="INV00000125"/>
    <s v="C00000019"/>
    <s v="Desuki Affela Empire Enterprise"/>
    <x v="52"/>
    <n v="2"/>
    <s v="Cash"/>
    <n v="0"/>
    <d v="2021-10-02T00:00:00"/>
    <n v="10"/>
    <n v="2021"/>
    <n v="720"/>
    <n v="-720"/>
    <n v="0"/>
    <n v="468167.34999999992"/>
    <s v="Trsf"/>
    <s v="Trsf 2/10/2021"/>
    <m/>
  </r>
  <r>
    <d v="2021-10-02T00:00:00"/>
    <x v="5"/>
    <x v="2"/>
    <s v="INV00000125"/>
    <s v="C00000019"/>
    <s v="Desuki Affela Empire Enterprise"/>
    <x v="12"/>
    <n v="3"/>
    <s v="Cash"/>
    <n v="0"/>
    <d v="2021-10-02T00:00:00"/>
    <n v="10"/>
    <n v="2021"/>
    <n v="165"/>
    <n v="-165"/>
    <n v="0"/>
    <n v="468332.34999999992"/>
    <s v="Trsf"/>
    <s v="Trsf 2/10/2021"/>
    <m/>
  </r>
  <r>
    <d v="2021-10-05T00:00:00"/>
    <x v="5"/>
    <x v="2"/>
    <s v="INV00000126"/>
    <s v="C00000019"/>
    <s v="Desuki Affela Empire Enterprise"/>
    <x v="4"/>
    <n v="1"/>
    <s v="Cash"/>
    <n v="0"/>
    <d v="2021-10-05T00:00:00"/>
    <n v="10"/>
    <n v="2021"/>
    <n v="100"/>
    <n v="-100"/>
    <n v="0"/>
    <n v="468432.34999999992"/>
    <s v="Trsf"/>
    <s v="Trsf 11/10/2021"/>
    <m/>
  </r>
  <r>
    <d v="2021-10-05T00:00:00"/>
    <x v="5"/>
    <x v="2"/>
    <s v="INV00000127"/>
    <s v="C00000010"/>
    <s v="Yew Seng Gardening Supply Sdn Bhd"/>
    <x v="45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d v="2021-10-05T00:00:00"/>
    <x v="5"/>
    <x v="2"/>
    <s v="INV00000127"/>
    <s v="C00000010"/>
    <s v="Yew Seng Gardening Supply Sdn Bhd"/>
    <x v="28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d v="2021-10-05T00:00:00"/>
    <x v="5"/>
    <x v="2"/>
    <s v="INV00000127"/>
    <s v="C00000010"/>
    <s v="Yew Seng Gardening Supply Sdn Bhd"/>
    <x v="12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d v="2021-10-05T00:00:00"/>
    <x v="5"/>
    <x v="2"/>
    <s v="INV00000127"/>
    <s v="C00000010"/>
    <s v="Yew Seng Gardening Supply Sdn Bhd"/>
    <x v="60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d v="2021-10-07T00:00:00"/>
    <x v="5"/>
    <x v="2"/>
    <s v="INV00000128"/>
    <s v="C00000003"/>
    <s v="Pandian Art Gallery Manufacturing"/>
    <x v="62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x v="5"/>
    <x v="2"/>
    <s v="INV00000128"/>
    <s v="C00000003"/>
    <s v="Pandian Art Gallery Manufacturing"/>
    <x v="12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x v="5"/>
    <x v="2"/>
    <s v="INV00000128"/>
    <s v="C00000003"/>
    <s v="Pandian Art Gallery Manufacturing"/>
    <x v="60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x v="5"/>
    <x v="2"/>
    <s v="INV00000129"/>
    <s v="C00000003"/>
    <s v="Pandian Art Gallery Manufacturing"/>
    <x v="63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x v="5"/>
    <x v="2"/>
    <s v="INV00000130"/>
    <s v="C00000020"/>
    <s v="WSK Tanks Sdn Bhd"/>
    <x v="43"/>
    <n v="1"/>
    <s v="Cash"/>
    <n v="0"/>
    <d v="2021-10-09T00:00:00"/>
    <n v="10"/>
    <n v="2021"/>
    <n v="1760"/>
    <n v="-1760"/>
    <n v="0"/>
    <n v="485943.34999999992"/>
    <s v="Trsf"/>
    <s v="Trsf 11/10/2021"/>
    <m/>
  </r>
  <r>
    <d v="2021-10-11T00:00:00"/>
    <x v="5"/>
    <x v="2"/>
    <s v="INV00000131"/>
    <s v="C00000013a"/>
    <s v="Cash - PMC Sdn Bhd"/>
    <x v="12"/>
    <n v="2"/>
    <s v="Cash"/>
    <n v="0"/>
    <d v="2021-10-11T00:00:00"/>
    <n v="10"/>
    <n v="2021"/>
    <n v="125"/>
    <n v="-125"/>
    <n v="0"/>
    <n v="486068.34999999992"/>
    <s v="Chq"/>
    <s v="Trsf 11/10/2021"/>
    <m/>
  </r>
  <r>
    <d v="2021-10-11T00:00:00"/>
    <x v="5"/>
    <x v="2"/>
    <s v="INV00000131"/>
    <s v="C00000013a"/>
    <s v="Cash - PMC Sdn Bhd"/>
    <x v="60"/>
    <n v="1"/>
    <s v="Cash"/>
    <n v="0"/>
    <d v="2021-10-11T00:00:00"/>
    <n v="10"/>
    <n v="2021"/>
    <n v="80"/>
    <n v="-80"/>
    <n v="0"/>
    <n v="486148.34999999992"/>
    <s v="Chq"/>
    <s v="Trsf 11/10/2021"/>
    <m/>
  </r>
  <r>
    <d v="2021-10-12T00:00:00"/>
    <x v="5"/>
    <x v="2"/>
    <s v="INV00000132"/>
    <s v="C00000020"/>
    <s v="WSK Tanks Sdn Bhd"/>
    <x v="64"/>
    <n v="4"/>
    <s v="Cash"/>
    <n v="0"/>
    <d v="2021-10-12T00:00:00"/>
    <n v="10"/>
    <n v="2021"/>
    <n v="7650"/>
    <n v="-7650"/>
    <n v="0"/>
    <n v="493798.34999999992"/>
    <s v="Trsf"/>
    <s v="Trsf 13/10/2021"/>
    <m/>
  </r>
  <r>
    <d v="2021-10-12T00:00:00"/>
    <x v="5"/>
    <x v="2"/>
    <s v="INV00000132"/>
    <s v="C00000020"/>
    <s v="WSK Tanks Sdn Bhd"/>
    <x v="65"/>
    <n v="10"/>
    <s v="Cash"/>
    <n v="0"/>
    <d v="2021-10-12T00:00:00"/>
    <n v="10"/>
    <n v="2021"/>
    <n v="3182"/>
    <n v="-3182"/>
    <n v="0"/>
    <n v="496980.34999999992"/>
    <s v="Trsf"/>
    <s v="Trsf 13/10/2021"/>
    <m/>
  </r>
  <r>
    <d v="2021-10-12T00:00:00"/>
    <x v="5"/>
    <x v="2"/>
    <s v="INV00000132"/>
    <s v="C00000020"/>
    <s v="WSK Tanks Sdn Bhd"/>
    <x v="12"/>
    <n v="2"/>
    <s v="Cash"/>
    <n v="0"/>
    <d v="2021-10-12T00:00:00"/>
    <n v="10"/>
    <n v="2021"/>
    <n v="125"/>
    <n v="-125"/>
    <n v="0"/>
    <n v="497105.34999999992"/>
    <s v="Trsf"/>
    <s v="Trsf 13/10/2021"/>
    <m/>
  </r>
  <r>
    <d v="2021-10-12T00:00:00"/>
    <x v="5"/>
    <x v="2"/>
    <s v="INV00000132"/>
    <s v="C00000020"/>
    <s v="WSK Tanks Sdn Bhd"/>
    <x v="60"/>
    <n v="4"/>
    <s v="Cash"/>
    <n v="0"/>
    <d v="2021-10-12T00:00:00"/>
    <n v="10"/>
    <n v="2021"/>
    <n v="320"/>
    <n v="-320"/>
    <n v="0"/>
    <n v="497425.34999999992"/>
    <s v="Trsf"/>
    <s v="Trsf 13/10/2021"/>
    <m/>
  </r>
  <r>
    <d v="2021-10-12T00:00:00"/>
    <x v="5"/>
    <x v="2"/>
    <s v="INV00000132"/>
    <s v="C00000020"/>
    <s v="WSK Tanks Sdn Bhd"/>
    <x v="66"/>
    <n v="4"/>
    <s v="Cash"/>
    <n v="0"/>
    <d v="2021-10-12T00:00:00"/>
    <n v="10"/>
    <n v="2021"/>
    <n v="1350"/>
    <n v="-1350"/>
    <n v="0"/>
    <n v="498775.34999999992"/>
    <s v="Trsf"/>
    <s v="Trsf 13/10/2021"/>
    <m/>
  </r>
  <r>
    <d v="2021-10-13T00:00:00"/>
    <x v="5"/>
    <x v="2"/>
    <s v="INV00000133"/>
    <s v="C00000019"/>
    <s v="Desuki Affela Empire Enterprise"/>
    <x v="45"/>
    <n v="2"/>
    <s v="Cash"/>
    <n v="0"/>
    <d v="2021-10-13T00:00:00"/>
    <n v="10"/>
    <n v="2021"/>
    <n v="3696"/>
    <n v="-3696"/>
    <n v="0"/>
    <n v="502471.34999999992"/>
    <s v="Trsf"/>
    <s v="Trsf 14/10/2021"/>
    <m/>
  </r>
  <r>
    <d v="2021-10-13T00:00:00"/>
    <x v="5"/>
    <x v="2"/>
    <s v="INV00000133"/>
    <s v="C00000019"/>
    <s v="Desuki Affela Empire Enterprise"/>
    <x v="67"/>
    <n v="2"/>
    <s v="Cash"/>
    <n v="0"/>
    <d v="2021-10-13T00:00:00"/>
    <n v="10"/>
    <n v="2021"/>
    <n v="950.4"/>
    <n v="-950.4"/>
    <n v="0"/>
    <n v="503421.74999999994"/>
    <s v="Trsf"/>
    <s v="Trsf 14/10/2021"/>
    <m/>
  </r>
  <r>
    <d v="2021-10-13T00:00:00"/>
    <x v="5"/>
    <x v="2"/>
    <s v="INV00000133"/>
    <s v="C00000019"/>
    <s v="Desuki Affela Empire Enterprise"/>
    <x v="37"/>
    <n v="1"/>
    <s v="Cash"/>
    <n v="0"/>
    <d v="2021-10-13T00:00:00"/>
    <n v="10"/>
    <n v="2021"/>
    <n v="360"/>
    <n v="-360"/>
    <n v="0"/>
    <n v="503781.74999999994"/>
    <s v="Trsf"/>
    <s v="Trsf 14/10/2021"/>
    <m/>
  </r>
  <r>
    <d v="2021-10-14T00:00:00"/>
    <x v="5"/>
    <x v="2"/>
    <s v="INV00000134"/>
    <s v="C00000019"/>
    <s v="Desuki Affela Empire Enterprise"/>
    <x v="68"/>
    <n v="6"/>
    <s v="Cash"/>
    <n v="0"/>
    <d v="2021-10-14T00:00:00"/>
    <n v="10"/>
    <n v="2021"/>
    <n v="300"/>
    <n v="-300"/>
    <n v="0"/>
    <n v="504081.74999999994"/>
    <s v="Trsf"/>
    <s v="Trsf 14/10/2021"/>
    <m/>
  </r>
  <r>
    <d v="2021-10-14T00:00:00"/>
    <x v="5"/>
    <x v="2"/>
    <s v="INV00000134"/>
    <s v="C00000019"/>
    <s v="Desuki Affela Empire Enterprise"/>
    <x v="4"/>
    <n v="1"/>
    <s v="Cash"/>
    <n v="0"/>
    <d v="2021-10-14T00:00:00"/>
    <n v="10"/>
    <n v="2021"/>
    <n v="100"/>
    <n v="-100"/>
    <n v="0"/>
    <n v="504181.74999999994"/>
    <s v="Trsf"/>
    <s v="Trsf 14/10/2021"/>
    <m/>
  </r>
  <r>
    <d v="2021-10-14T00:00:00"/>
    <x v="5"/>
    <x v="2"/>
    <s v="INV00000135"/>
    <s v="C00000009"/>
    <s v="JMC Steel Engineering Sdn Bhd"/>
    <x v="57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d v="2021-10-15T00:00:00"/>
    <x v="5"/>
    <x v="2"/>
    <s v="INV00000136"/>
    <s v="C00000014"/>
    <s v="IK Fibre Glass Enterprise"/>
    <x v="69"/>
    <n v="3"/>
    <s v="Cash"/>
    <n v="0"/>
    <d v="2021-10-15T00:00:00"/>
    <n v="10"/>
    <n v="2021"/>
    <n v="2025"/>
    <n v="-2025"/>
    <n v="0"/>
    <n v="511306.74999999994"/>
    <s v="Cash"/>
    <s v="Cash 17/10/2021"/>
    <m/>
  </r>
  <r>
    <d v="2021-10-15T00:00:00"/>
    <x v="5"/>
    <x v="2"/>
    <s v="INV00000136"/>
    <s v="C00000014"/>
    <s v="IK Fibre Glass Enterprise"/>
    <x v="65"/>
    <n v="2"/>
    <s v="Cash"/>
    <n v="0"/>
    <d v="2021-10-15T00:00:00"/>
    <n v="10"/>
    <n v="2021"/>
    <n v="516"/>
    <n v="-516"/>
    <n v="0"/>
    <n v="511822.74999999994"/>
    <s v="Cash"/>
    <s v="Cash 17/10/2021"/>
    <m/>
  </r>
  <r>
    <d v="2021-10-15T00:00:00"/>
    <x v="5"/>
    <x v="2"/>
    <s v="INV00000136"/>
    <s v="C00000014"/>
    <s v="IK Fibre Glass Enterprise"/>
    <x v="12"/>
    <n v="1"/>
    <s v="Cash"/>
    <n v="0"/>
    <d v="2021-10-15T00:00:00"/>
    <n v="10"/>
    <n v="2021"/>
    <n v="55"/>
    <n v="-55"/>
    <n v="0"/>
    <n v="511877.74999999994"/>
    <s v="Cash"/>
    <s v="Cash 17/10/2021"/>
    <m/>
  </r>
  <r>
    <d v="2021-10-15T00:00:00"/>
    <x v="5"/>
    <x v="2"/>
    <s v="INV00000136"/>
    <s v="C00000014"/>
    <s v="IK Fibre Glass Enterprise"/>
    <x v="60"/>
    <n v="1"/>
    <s v="Cash"/>
    <n v="0"/>
    <d v="2021-10-15T00:00:00"/>
    <n v="10"/>
    <n v="2021"/>
    <n v="80"/>
    <n v="-80"/>
    <n v="0"/>
    <n v="511957.74999999994"/>
    <s v="Cash"/>
    <s v="Cash 17/10/2021"/>
    <m/>
  </r>
  <r>
    <d v="2021-10-15T00:00:00"/>
    <x v="5"/>
    <x v="2"/>
    <s v="INV00000137"/>
    <s v="C00000005"/>
    <s v="Artscene Creative"/>
    <x v="15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x v="5"/>
    <x v="2"/>
    <s v="INV00000137"/>
    <s v="C00000005"/>
    <s v="Artscene Creative"/>
    <x v="4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x v="5"/>
    <x v="2"/>
    <s v="INV00000138"/>
    <s v="C00000020"/>
    <s v="WSK Tanks Sdn Bhd"/>
    <x v="28"/>
    <n v="2"/>
    <s v="Cash"/>
    <n v="0"/>
    <d v="2021-10-15T00:00:00"/>
    <n v="10"/>
    <n v="2021"/>
    <n v="636.4"/>
    <n v="-636.4"/>
    <n v="0"/>
    <n v="514520.14999999997"/>
    <s v="Trsf"/>
    <s v="Trsf 16/10/2021"/>
    <m/>
  </r>
  <r>
    <d v="2021-10-15T00:00:00"/>
    <x v="5"/>
    <x v="2"/>
    <s v="INV00000138"/>
    <s v="C00000020"/>
    <s v="WSK Tanks Sdn Bhd"/>
    <x v="66"/>
    <n v="2"/>
    <s v="Cash"/>
    <n v="0"/>
    <d v="2021-10-15T00:00:00"/>
    <n v="10"/>
    <n v="2021"/>
    <n v="675"/>
    <n v="-675"/>
    <n v="0"/>
    <n v="515195.14999999997"/>
    <s v="Trsf"/>
    <s v="Trsf 16/10/2021"/>
    <m/>
  </r>
  <r>
    <d v="2021-10-18T00:00:00"/>
    <x v="5"/>
    <x v="2"/>
    <s v="INV00000139"/>
    <s v="C00000020"/>
    <s v="WSK Tanks Sdn Bhd"/>
    <x v="70"/>
    <n v="2"/>
    <s v="Cash"/>
    <n v="0"/>
    <d v="2021-10-18T00:00:00"/>
    <n v="10"/>
    <n v="2021"/>
    <n v="3825"/>
    <n v="-3825"/>
    <n v="0"/>
    <n v="519020.14999999997"/>
    <s v="Trsf"/>
    <s v="Trsf 1/11/2021"/>
    <m/>
  </r>
  <r>
    <d v="2021-10-18T00:00:00"/>
    <x v="5"/>
    <x v="2"/>
    <s v="INV00000139"/>
    <s v="C00000020"/>
    <s v="WSK Tanks Sdn Bhd"/>
    <x v="7"/>
    <n v="2"/>
    <s v="Cash"/>
    <n v="0"/>
    <d v="2021-10-18T00:00:00"/>
    <n v="10"/>
    <n v="2021"/>
    <n v="3740"/>
    <n v="-3740"/>
    <n v="0"/>
    <n v="522760.14999999997"/>
    <s v="Trsf"/>
    <s v="Trsf 1/11/2021"/>
    <m/>
  </r>
  <r>
    <d v="2021-10-18T00:00:00"/>
    <x v="5"/>
    <x v="2"/>
    <s v="INV00000139"/>
    <s v="C00000020"/>
    <s v="WSK Tanks Sdn Bhd"/>
    <x v="65"/>
    <n v="6"/>
    <s v="Cash"/>
    <n v="0"/>
    <d v="2021-10-18T00:00:00"/>
    <n v="10"/>
    <n v="2021"/>
    <n v="1909.2"/>
    <n v="-1909.2"/>
    <n v="0"/>
    <n v="524669.35"/>
    <s v="Trsf"/>
    <s v="Trsf 1/11/2021"/>
    <m/>
  </r>
  <r>
    <d v="2021-10-18T00:00:00"/>
    <x v="5"/>
    <x v="2"/>
    <s v="INV00000139"/>
    <s v="C00000020"/>
    <s v="WSK Tanks Sdn Bhd"/>
    <x v="12"/>
    <n v="7"/>
    <s v="Cash"/>
    <n v="0"/>
    <d v="2021-10-18T00:00:00"/>
    <n v="10"/>
    <n v="2021"/>
    <n v="437.5"/>
    <n v="-437.5"/>
    <n v="0"/>
    <n v="525106.85"/>
    <s v="Trsf"/>
    <s v="Trsf 1/11/2021"/>
    <m/>
  </r>
  <r>
    <d v="2021-10-18T00:00:00"/>
    <x v="5"/>
    <x v="2"/>
    <s v="INV00000139"/>
    <s v="C00000020"/>
    <s v="WSK Tanks Sdn Bhd"/>
    <x v="60"/>
    <n v="2"/>
    <s v="Cash"/>
    <n v="0"/>
    <d v="2021-10-18T00:00:00"/>
    <n v="10"/>
    <n v="2021"/>
    <n v="160"/>
    <n v="-160"/>
    <n v="0"/>
    <n v="525266.85"/>
    <s v="Trsf"/>
    <s v="Trsf 1/11/2021"/>
    <m/>
  </r>
  <r>
    <d v="2021-10-18T00:00:00"/>
    <x v="5"/>
    <x v="2"/>
    <s v="INV00000139"/>
    <s v="C00000020"/>
    <s v="WSK Tanks Sdn Bhd"/>
    <x v="66"/>
    <n v="9"/>
    <s v="Cash"/>
    <n v="0"/>
    <d v="2021-10-18T00:00:00"/>
    <n v="10"/>
    <n v="2021"/>
    <n v="3037.5"/>
    <n v="-3037.5"/>
    <n v="0"/>
    <n v="528304.35"/>
    <s v="Trsf"/>
    <s v="Trsf 1/11/2021"/>
    <m/>
  </r>
  <r>
    <d v="2021-10-19T00:00:00"/>
    <x v="5"/>
    <x v="2"/>
    <s v="INV00000140"/>
    <s v="C00000020"/>
    <s v="WSK Tanks Sdn Bhd"/>
    <x v="71"/>
    <n v="1"/>
    <s v="Cash"/>
    <n v="0"/>
    <d v="2021-10-19T00:00:00"/>
    <n v="10"/>
    <n v="2021"/>
    <n v="1000"/>
    <n v="-1000"/>
    <n v="0"/>
    <n v="529304.35"/>
    <s v="Trsf"/>
    <s v="Trsf 1/11/2021"/>
    <m/>
  </r>
  <r>
    <d v="2021-10-20T00:00:00"/>
    <x v="5"/>
    <x v="2"/>
    <s v="INV00000141"/>
    <s v="C00000020"/>
    <s v="WSK Tanks Sdn Bhd"/>
    <x v="70"/>
    <n v="2"/>
    <s v="Cash"/>
    <n v="0"/>
    <d v="2021-10-20T00:00:00"/>
    <n v="10"/>
    <n v="2021"/>
    <n v="3825"/>
    <n v="-3825"/>
    <n v="0"/>
    <n v="533129.35"/>
    <s v="Trsf"/>
    <s v="Trsf 10/11/21"/>
    <m/>
  </r>
  <r>
    <d v="2021-10-20T00:00:00"/>
    <x v="5"/>
    <x v="2"/>
    <s v="INV00000141"/>
    <s v="C00000020"/>
    <s v="WSK Tanks Sdn Bhd"/>
    <x v="7"/>
    <n v="1"/>
    <s v="Cash"/>
    <n v="0"/>
    <d v="2021-10-20T00:00:00"/>
    <n v="10"/>
    <n v="2021"/>
    <n v="1870"/>
    <n v="-1870"/>
    <n v="0"/>
    <n v="534999.35"/>
    <s v="Trsf"/>
    <s v="Trsf 10/11/21"/>
    <m/>
  </r>
  <r>
    <d v="2021-10-20T00:00:00"/>
    <x v="5"/>
    <x v="2"/>
    <s v="INV00000141"/>
    <s v="C00000020"/>
    <s v="WSK Tanks Sdn Bhd"/>
    <x v="65"/>
    <n v="12"/>
    <s v="Cash"/>
    <n v="0"/>
    <d v="2021-10-20T00:00:00"/>
    <n v="10"/>
    <n v="2021"/>
    <n v="3818.4"/>
    <n v="-3818.4"/>
    <n v="0"/>
    <n v="538817.75"/>
    <s v="Trsf"/>
    <s v="Trsf 10/11/21"/>
    <m/>
  </r>
  <r>
    <d v="2021-10-20T00:00:00"/>
    <x v="5"/>
    <x v="2"/>
    <s v="INV00000141"/>
    <s v="C00000020"/>
    <s v="WSK Tanks Sdn Bhd"/>
    <x v="60"/>
    <n v="2"/>
    <s v="Cash"/>
    <n v="0"/>
    <d v="2021-10-20T00:00:00"/>
    <n v="10"/>
    <n v="2021"/>
    <n v="160"/>
    <n v="-160"/>
    <n v="0"/>
    <n v="538977.75"/>
    <s v="Trsf"/>
    <s v="Trsf 10/11/21"/>
    <m/>
  </r>
  <r>
    <d v="2021-10-23T00:00:00"/>
    <x v="5"/>
    <x v="2"/>
    <s v="INV00000142"/>
    <s v="C00000008"/>
    <s v="Wonderland Design Productions Studio"/>
    <x v="15"/>
    <n v="1"/>
    <s v="Cash"/>
    <n v="0"/>
    <d v="2021-10-23T00:00:00"/>
    <n v="10"/>
    <n v="2021"/>
    <n v="1892"/>
    <n v="-1892"/>
    <n v="0"/>
    <n v="540869.75"/>
    <s v="Trsf"/>
    <s v="Trsf 25/10/21"/>
    <m/>
  </r>
  <r>
    <d v="2021-10-23T00:00:00"/>
    <x v="5"/>
    <x v="2"/>
    <s v="INV00000142"/>
    <s v="C00000008"/>
    <s v="Wonderland Design Productions Studio"/>
    <x v="28"/>
    <n v="2"/>
    <s v="Cash"/>
    <n v="0"/>
    <d v="2021-10-23T00:00:00"/>
    <n v="10"/>
    <n v="2021"/>
    <n v="510"/>
    <n v="-510"/>
    <n v="0"/>
    <n v="541379.75"/>
    <s v="Trsf"/>
    <s v="Trsf 25/10/21"/>
    <m/>
  </r>
  <r>
    <d v="2021-10-23T00:00:00"/>
    <x v="5"/>
    <x v="2"/>
    <s v="INV00000142"/>
    <s v="C00000008"/>
    <s v="Wonderland Design Productions Studio"/>
    <x v="5"/>
    <n v="4"/>
    <s v="Cash"/>
    <n v="0"/>
    <d v="2021-10-23T00:00:00"/>
    <n v="10"/>
    <n v="2021"/>
    <n v="960"/>
    <n v="-960"/>
    <n v="0"/>
    <n v="542339.75"/>
    <s v="Trsf"/>
    <s v="Trsf 25/10/21"/>
    <m/>
  </r>
  <r>
    <d v="2021-10-26T00:00:00"/>
    <x v="5"/>
    <x v="2"/>
    <s v="INV00000143"/>
    <s v="C00000001"/>
    <s v="Kelnico Marketing"/>
    <x v="15"/>
    <n v="2"/>
    <s v="Cash"/>
    <n v="0"/>
    <d v="2021-10-26T00:00:00"/>
    <n v="10"/>
    <n v="2021"/>
    <n v="3740"/>
    <n v="-3740"/>
    <n v="0"/>
    <n v="546079.75"/>
    <s v="Trsf"/>
    <s v="Trsf 27/10/21"/>
    <m/>
  </r>
  <r>
    <d v="2021-10-26T00:00:00"/>
    <x v="5"/>
    <x v="2"/>
    <s v="INV00000143"/>
    <s v="C00000001"/>
    <s v="Kelnico Marketing"/>
    <x v="28"/>
    <n v="8"/>
    <s v="Cash"/>
    <n v="0"/>
    <d v="2021-10-26T00:00:00"/>
    <n v="10"/>
    <n v="2021"/>
    <n v="2516"/>
    <n v="-2516"/>
    <n v="0"/>
    <n v="548595.75"/>
    <s v="Trsf"/>
    <s v="Trsf 27/10/21"/>
    <m/>
  </r>
  <r>
    <d v="2021-10-26T00:00:00"/>
    <x v="5"/>
    <x v="2"/>
    <s v="INV00000143"/>
    <s v="C00000001"/>
    <s v="Kelnico Marketing"/>
    <x v="4"/>
    <n v="4"/>
    <s v="Cash"/>
    <n v="0"/>
    <d v="2021-10-26T00:00:00"/>
    <n v="10"/>
    <n v="2021"/>
    <n v="400"/>
    <n v="-400"/>
    <n v="0"/>
    <n v="548995.75"/>
    <s v="Trsf"/>
    <s v="Trsf 27/10/21"/>
    <m/>
  </r>
  <r>
    <d v="2021-10-26T00:00:00"/>
    <x v="5"/>
    <x v="2"/>
    <s v="INV00000143"/>
    <s v="C00000001"/>
    <s v="Kelnico Marketing"/>
    <x v="39"/>
    <n v="1"/>
    <s v="Cash"/>
    <n v="0"/>
    <d v="2021-10-26T00:00:00"/>
    <n v="10"/>
    <n v="2021"/>
    <n v="0"/>
    <n v="0"/>
    <n v="0"/>
    <n v="548995.75"/>
    <s v="Trsf"/>
    <m/>
    <m/>
  </r>
  <r>
    <d v="2021-10-26T00:00:00"/>
    <x v="5"/>
    <x v="2"/>
    <s v="INV00000144"/>
    <s v="C00000020"/>
    <s v="WSK Tanks Sdn Bhd"/>
    <x v="15"/>
    <n v="2"/>
    <s v="Cash"/>
    <n v="0"/>
    <d v="2021-10-26T00:00:00"/>
    <n v="10"/>
    <n v="2021"/>
    <n v="3916"/>
    <n v="-3916"/>
    <n v="0"/>
    <n v="552911.75"/>
    <s v="Trsf"/>
    <s v="Trsf 13/11/21, RM7,000.00"/>
    <m/>
  </r>
  <r>
    <d v="2021-10-26T00:00:00"/>
    <x v="5"/>
    <x v="2"/>
    <s v="INV00000144"/>
    <s v="C00000020"/>
    <s v="WSK Tanks Sdn Bhd"/>
    <x v="7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x v="5"/>
    <x v="2"/>
    <s v="INV00000144"/>
    <s v="C00000020"/>
    <s v="WSK Tanks Sdn Bhd"/>
    <x v="28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x v="5"/>
    <x v="2"/>
    <s v="INV00000144"/>
    <s v="C00000020"/>
    <s v="WSK Tanks Sdn Bhd"/>
    <x v="12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d v="2021-10-26T00:00:00"/>
    <x v="5"/>
    <x v="2"/>
    <s v="INV00000144"/>
    <s v="C00000020"/>
    <s v="WSK Tanks Sdn Bhd"/>
    <x v="66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d v="2021-10-26T00:00:00"/>
    <x v="5"/>
    <x v="2"/>
    <s v="INV00000144"/>
    <s v="C00000020"/>
    <s v="WSK Tanks Sdn Bhd"/>
    <x v="71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d v="2021-10-28T00:00:00"/>
    <x v="5"/>
    <x v="2"/>
    <s v="INV00000145"/>
    <s v="C00000008"/>
    <s v="Wonderland Design Productions Studio"/>
    <x v="28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d v="2021-10-27T00:00:00"/>
    <x v="5"/>
    <x v="2"/>
    <s v="INV00000146"/>
    <s v="C00000020"/>
    <s v="WSK Tanks Sdn Bhd"/>
    <x v="15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d v="2021-10-28T00:00:00"/>
    <x v="5"/>
    <x v="2"/>
    <s v="INV00000147"/>
    <s v="C00000010"/>
    <s v="Yew Seng Gardening Supply Sdn Bhd"/>
    <x v="45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d v="2021-10-28T00:00:00"/>
    <x v="5"/>
    <x v="2"/>
    <s v="INV00000147"/>
    <s v="C00000010"/>
    <s v="Yew Seng Gardening Supply Sdn Bhd"/>
    <x v="72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d v="2021-10-28T00:00:00"/>
    <x v="5"/>
    <x v="2"/>
    <s v="INV00000148"/>
    <s v="C00000019"/>
    <s v="Desuki Affela Empire Enterprise"/>
    <x v="52"/>
    <n v="2"/>
    <s v="Cash"/>
    <n v="0"/>
    <d v="2021-10-28T00:00:00"/>
    <n v="10"/>
    <n v="2021"/>
    <n v="720"/>
    <n v="-720"/>
    <n v="0"/>
    <n v="586799.75"/>
    <s v="Trsf"/>
    <s v="Trsf 30/10/21"/>
    <m/>
  </r>
  <r>
    <d v="2021-10-30T00:00:00"/>
    <x v="5"/>
    <x v="2"/>
    <s v="INV00000149"/>
    <s v="C00000010"/>
    <s v="Yew Seng Gardening Supply Sdn Bhd"/>
    <x v="45"/>
    <n v="4"/>
    <n v="120"/>
    <n v="120"/>
    <d v="2022-02-27T00:00:00"/>
    <n v="2"/>
    <n v="2022"/>
    <n v="7832"/>
    <n v="-7832"/>
    <n v="0"/>
    <n v="594631.75"/>
    <s v="Trsf"/>
    <s v="Trsf 10/2/2022 RM35,864.00"/>
    <m/>
  </r>
  <r>
    <d v="2021-10-30T00:00:00"/>
    <x v="5"/>
    <x v="2"/>
    <s v="INV00000149"/>
    <s v="C00000010"/>
    <s v="Yew Seng Gardening Supply Sdn Bhd"/>
    <x v="72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d v="2021-10-30T00:00:00"/>
    <x v="5"/>
    <x v="2"/>
    <s v="INV00000149"/>
    <s v="C00000010"/>
    <s v="Yew Seng Gardening Supply Sdn Bhd"/>
    <x v="12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d v="2021-10-30T00:00:00"/>
    <x v="5"/>
    <x v="2"/>
    <s v="INV00000149"/>
    <s v="C00000010"/>
    <s v="Yew Seng Gardening Supply Sdn Bhd"/>
    <x v="60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d v="2021-11-01T00:00:00"/>
    <x v="6"/>
    <x v="2"/>
    <s v="INV00000150"/>
    <s v="C00000005"/>
    <s v="Artscene Creative"/>
    <x v="72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d v="2021-11-01T00:00:00"/>
    <x v="6"/>
    <x v="2"/>
    <s v="INV00000150"/>
    <s v="C00000005"/>
    <s v="Artscene Creative"/>
    <x v="73"/>
    <n v="1"/>
    <s v="Cash"/>
    <n v="0"/>
    <d v="2021-11-01T00:00:00"/>
    <n v="11"/>
    <n v="2021"/>
    <n v="40"/>
    <n v="-40"/>
    <n v="0"/>
    <n v="597199.35"/>
    <s v="Chq"/>
    <s v="Chq 000090, cleared 19/11/21"/>
    <m/>
  </r>
  <r>
    <d v="2021-11-02T00:00:00"/>
    <x v="6"/>
    <x v="2"/>
    <s v="INV00000151"/>
    <s v="C00000019"/>
    <s v="Desuki Affela Empire Enterprise"/>
    <x v="45"/>
    <n v="2"/>
    <s v="Cash"/>
    <n v="0"/>
    <d v="2021-11-02T00:00:00"/>
    <n v="11"/>
    <n v="2021"/>
    <n v="3960"/>
    <n v="-3960"/>
    <n v="0"/>
    <n v="601159.35"/>
    <s v="Trsf"/>
    <s v="Trsf 3/11/21"/>
    <m/>
  </r>
  <r>
    <d v="2021-11-02T00:00:00"/>
    <x v="6"/>
    <x v="2"/>
    <s v="INV00000151"/>
    <s v="C00000019"/>
    <s v="Desuki Affela Empire Enterprise"/>
    <x v="12"/>
    <n v="6"/>
    <s v="Cash"/>
    <n v="0"/>
    <d v="2021-11-02T00:00:00"/>
    <n v="11"/>
    <n v="2021"/>
    <n v="360"/>
    <n v="-360"/>
    <n v="0"/>
    <n v="601519.35"/>
    <s v="Trsf"/>
    <s v="Trsf 3/11/21"/>
    <m/>
  </r>
  <r>
    <d v="2021-11-02T00:00:00"/>
    <x v="6"/>
    <x v="2"/>
    <s v="INV00000151"/>
    <s v="C00000019"/>
    <s v="Desuki Affela Empire Enterprise"/>
    <x v="37"/>
    <n v="1"/>
    <s v="Cash"/>
    <n v="0"/>
    <d v="2021-11-02T00:00:00"/>
    <n v="11"/>
    <n v="2021"/>
    <n v="440"/>
    <n v="-440"/>
    <n v="0"/>
    <n v="601959.35"/>
    <s v="Trsf"/>
    <s v="Trsf 3/11/21"/>
    <m/>
  </r>
  <r>
    <d v="2021-11-02T00:00:00"/>
    <x v="6"/>
    <x v="2"/>
    <s v="INV00000151"/>
    <s v="C00000019"/>
    <s v="Desuki Affela Empire Enterprise"/>
    <x v="52"/>
    <n v="1"/>
    <s v="Cash"/>
    <n v="0"/>
    <d v="2021-11-02T00:00:00"/>
    <n v="11"/>
    <n v="2021"/>
    <n v="360"/>
    <n v="-360"/>
    <n v="0"/>
    <n v="602319.35"/>
    <s v="Trsf"/>
    <s v="Trsf 3/11/21"/>
    <m/>
  </r>
  <r>
    <d v="2021-11-02T00:00:00"/>
    <x v="6"/>
    <x v="2"/>
    <s v="INV00000152"/>
    <s v="C00000003"/>
    <s v="Pandian Art Gallery Manufacturing"/>
    <x v="62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x v="6"/>
    <x v="2"/>
    <s v="INV00000152"/>
    <s v="C00000003"/>
    <s v="Pandian Art Gallery Manufacturing"/>
    <x v="60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x v="6"/>
    <x v="2"/>
    <s v="INV00000153"/>
    <s v="C00000020"/>
    <s v="WSK Tanks Sdn Bhd"/>
    <x v="15"/>
    <n v="2"/>
    <s v="Cash"/>
    <n v="0"/>
    <d v="2021-11-03T00:00:00"/>
    <n v="11"/>
    <n v="2021"/>
    <n v="4048"/>
    <n v="-4048"/>
    <n v="0"/>
    <n v="608551.35"/>
    <s v="Trsf"/>
    <s v="Trsf 10/12/21-RM20,000.00"/>
    <m/>
  </r>
  <r>
    <d v="2021-11-03T00:00:00"/>
    <x v="6"/>
    <x v="2"/>
    <s v="INV00000153"/>
    <s v="C00000020"/>
    <s v="WSK Tanks Sdn Bhd"/>
    <x v="7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x v="6"/>
    <x v="2"/>
    <s v="INV00000153"/>
    <s v="C00000020"/>
    <s v="WSK Tanks Sdn Bhd"/>
    <x v="72"/>
    <n v="15"/>
    <s v="Cash"/>
    <n v="0"/>
    <d v="2021-11-03T00:00:00"/>
    <n v="11"/>
    <n v="2021"/>
    <n v="5106"/>
    <n v="-5106"/>
    <n v="0"/>
    <n v="619729.35"/>
    <s v="Trsf"/>
    <s v="Trsf 20/12/21-RM10,000.00"/>
    <m/>
  </r>
  <r>
    <d v="2021-11-03T00:00:00"/>
    <x v="6"/>
    <x v="2"/>
    <s v="INV00000153"/>
    <s v="C00000020"/>
    <s v="WSK Tanks Sdn Bhd"/>
    <x v="12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d v="2021-11-03T00:00:00"/>
    <x v="6"/>
    <x v="2"/>
    <s v="INV00000153"/>
    <s v="C00000020"/>
    <s v="WSK Tanks Sdn Bhd"/>
    <x v="66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x v="6"/>
    <x v="2"/>
    <s v="INV00000153"/>
    <s v="C00000020"/>
    <s v="WSK Tanks Sdn Bhd"/>
    <x v="60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x v="6"/>
    <x v="2"/>
    <s v="INV00000154"/>
    <s v="C00000010"/>
    <s v="Yew Seng Gardening Supply Sdn Bhd"/>
    <x v="12"/>
    <n v="5"/>
    <n v="120"/>
    <n v="120"/>
    <d v="2022-03-03T00:00:00"/>
    <n v="3"/>
    <n v="2022"/>
    <n v="275"/>
    <n v="-275"/>
    <n v="0"/>
    <n v="623795.85"/>
    <s v="Trsf"/>
    <s v="Trsf 15/2/2022 RM16,388.00"/>
    <m/>
  </r>
  <r>
    <d v="2021-11-03T00:00:00"/>
    <x v="6"/>
    <x v="2"/>
    <s v="INV00000154"/>
    <s v="C00000010"/>
    <s v="Yew Seng Gardening Supply Sdn Bhd"/>
    <x v="60"/>
    <n v="4"/>
    <n v="120"/>
    <n v="120"/>
    <d v="2022-03-03T00:00:00"/>
    <n v="3"/>
    <n v="2022"/>
    <n v="320"/>
    <n v="-320"/>
    <n v="0"/>
    <n v="624115.85"/>
    <s v="Trsf"/>
    <s v="Trsf 15/2/2022 RM16,388.00"/>
    <m/>
  </r>
  <r>
    <d v="2021-11-03T00:00:00"/>
    <x v="6"/>
    <x v="2"/>
    <s v="INV00000154"/>
    <s v="C00000010"/>
    <s v="Yew Seng Gardening Supply Sdn Bhd"/>
    <x v="37"/>
    <n v="3"/>
    <n v="120"/>
    <n v="120"/>
    <d v="2022-03-03T00:00:00"/>
    <n v="3"/>
    <n v="2022"/>
    <n v="1320"/>
    <n v="-1320"/>
    <n v="0"/>
    <n v="625435.85"/>
    <s v="Trsf"/>
    <s v="Trsf 15/2/2022 RM16,388.00"/>
    <m/>
  </r>
  <r>
    <d v="2021-11-03T00:00:00"/>
    <x v="6"/>
    <x v="2"/>
    <s v="INV00000154"/>
    <s v="C00000010"/>
    <s v="Yew Seng Gardening Supply Sdn Bhd"/>
    <x v="47"/>
    <n v="4"/>
    <n v="120"/>
    <n v="120"/>
    <d v="2022-03-03T00:00:00"/>
    <n v="3"/>
    <n v="2022"/>
    <n v="220"/>
    <n v="-220"/>
    <n v="0"/>
    <n v="625655.85"/>
    <s v="Trsf"/>
    <s v="Trsf 15/2/2022 RM16,388.00"/>
    <m/>
  </r>
  <r>
    <d v="2021-11-06T00:00:00"/>
    <x v="6"/>
    <x v="2"/>
    <s v="INV00000155"/>
    <s v="C00000020"/>
    <s v="WSK Tanks Sdn Bhd"/>
    <x v="15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x v="6"/>
    <x v="2"/>
    <s v="INV00000155"/>
    <s v="C00000020"/>
    <s v="WSK Tanks Sdn Bhd"/>
    <x v="7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x v="6"/>
    <x v="2"/>
    <s v="INV00000155"/>
    <s v="C00000020"/>
    <s v="WSK Tanks Sdn Bhd"/>
    <x v="72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x v="6"/>
    <x v="2"/>
    <s v="INV00000155"/>
    <s v="C00000020"/>
    <s v="WSK Tanks Sdn Bhd"/>
    <x v="12"/>
    <n v="5"/>
    <s v="Cash"/>
    <n v="0"/>
    <d v="2021-11-06T00:00:00"/>
    <n v="11"/>
    <n v="2021"/>
    <n v="312.5"/>
    <n v="-312.5"/>
    <n v="0"/>
    <n v="641194.35"/>
    <s v="Trsf"/>
    <s v="Trsf 13/1/21-37,500.00 "/>
    <m/>
  </r>
  <r>
    <d v="2021-11-06T00:00:00"/>
    <x v="6"/>
    <x v="2"/>
    <s v="INV00000155"/>
    <s v="C00000020"/>
    <s v="WSK Tanks Sdn Bhd"/>
    <x v="66"/>
    <n v="7"/>
    <s v="Cash"/>
    <n v="0"/>
    <d v="2021-11-06T00:00:00"/>
    <n v="11"/>
    <n v="2021"/>
    <n v="2457"/>
    <n v="-2457"/>
    <n v="0"/>
    <n v="643651.35"/>
    <s v="Trsf"/>
    <s v="Trsf 13/1/21-37,500.00 "/>
    <m/>
  </r>
  <r>
    <d v="2021-11-06T00:00:00"/>
    <x v="6"/>
    <x v="2"/>
    <s v="INV00000155"/>
    <s v="C00000020"/>
    <s v="WSK Tanks Sdn Bhd"/>
    <x v="60"/>
    <n v="4"/>
    <s v="Cash"/>
    <n v="0"/>
    <d v="2021-11-06T00:00:00"/>
    <n v="11"/>
    <n v="2021"/>
    <n v="320"/>
    <n v="-320"/>
    <n v="0"/>
    <n v="643971.35"/>
    <s v="Trsf"/>
    <s v="Trsf 13/1/21-37,500.00 "/>
    <m/>
  </r>
  <r>
    <d v="2021-11-06T00:00:00"/>
    <x v="6"/>
    <x v="2"/>
    <s v="INV00000155"/>
    <s v="C00000020"/>
    <s v="WSK Tanks Sdn Bhd"/>
    <x v="71"/>
    <n v="1"/>
    <s v="Cash"/>
    <n v="0"/>
    <d v="2021-11-06T00:00:00"/>
    <n v="11"/>
    <n v="2021"/>
    <n v="1000"/>
    <n v="-1000"/>
    <n v="0"/>
    <n v="644971.35"/>
    <s v="Trsf"/>
    <s v="Trsf 13/1/21-37,500.00 "/>
    <m/>
  </r>
  <r>
    <d v="2021-11-08T00:00:00"/>
    <x v="6"/>
    <x v="2"/>
    <s v="INV00000156"/>
    <s v="C00000010"/>
    <s v="Yew Seng Gardening Supply Sdn Bhd"/>
    <x v="45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d v="2021-11-08T00:00:00"/>
    <x v="6"/>
    <x v="2"/>
    <s v="INV00000156"/>
    <s v="C00000010"/>
    <s v="Yew Seng Gardening Supply Sdn Bhd"/>
    <x v="72"/>
    <n v="6"/>
    <n v="120"/>
    <n v="120"/>
    <d v="2022-03-08T00:00:00"/>
    <n v="3"/>
    <n v="2022"/>
    <n v="2109"/>
    <n v="-2109"/>
    <n v="0"/>
    <n v="659224.35"/>
    <s v="Trsf"/>
    <s v="Trsf 15/2/2022 RM16,388.00"/>
    <m/>
  </r>
  <r>
    <d v="2021-11-09T00:00:00"/>
    <x v="6"/>
    <x v="2"/>
    <s v="INV00000157"/>
    <e v="#N/A"/>
    <s v="Cash - En Mat"/>
    <x v="74"/>
    <n v="1"/>
    <e v="#N/A"/>
    <e v="#N/A"/>
    <e v="#N/A"/>
    <e v="#N/A"/>
    <e v="#N/A"/>
    <n v="240"/>
    <n v="-240"/>
    <n v="0"/>
    <n v="659464.35"/>
    <e v="#N/A"/>
    <s v="Cash in 9/11/21"/>
    <m/>
  </r>
  <r>
    <d v="2021-11-10T00:00:00"/>
    <x v="6"/>
    <x v="2"/>
    <s v="INV00000158"/>
    <s v="C00000021"/>
    <s v="KT Profesional Fiber"/>
    <x v="15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d v="2021-11-11T00:00:00"/>
    <x v="6"/>
    <x v="2"/>
    <s v="INV00000159"/>
    <s v="C00000020"/>
    <s v="WSK Tanks Sdn Bhd"/>
    <x v="45"/>
    <n v="10"/>
    <s v="Cash"/>
    <n v="0"/>
    <d v="2021-11-11T00:00:00"/>
    <n v="11"/>
    <n v="2021"/>
    <n v="20680"/>
    <n v="-20680"/>
    <n v="0"/>
    <n v="682168.35"/>
    <s v="Trsf"/>
    <s v="Trsf 13/1/21-37,500.00 "/>
    <m/>
  </r>
  <r>
    <d v="2021-11-11T00:00:00"/>
    <x v="6"/>
    <x v="2"/>
    <s v="INV00000159"/>
    <s v="C00000020"/>
    <s v="WSK Tanks Sdn Bhd"/>
    <x v="72"/>
    <n v="15"/>
    <s v="Cash"/>
    <n v="0"/>
    <d v="2021-11-11T00:00:00"/>
    <n v="11"/>
    <n v="2021"/>
    <n v="5328"/>
    <n v="-5328"/>
    <n v="0"/>
    <n v="687496.35"/>
    <s v="Trsf"/>
    <s v="Trsf 13/1/21-37,500.00 "/>
    <m/>
  </r>
  <r>
    <d v="2021-11-11T00:00:00"/>
    <x v="6"/>
    <x v="2"/>
    <s v="INV00000159"/>
    <s v="C00000020"/>
    <s v="WSK Tanks Sdn Bhd"/>
    <x v="66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x v="6"/>
    <x v="2"/>
    <s v="INV00000159"/>
    <s v="C00000020"/>
    <s v="WSK Tanks Sdn Bhd"/>
    <x v="12"/>
    <n v="4"/>
    <s v="Cash"/>
    <n v="0"/>
    <d v="2021-11-11T00:00:00"/>
    <n v="11"/>
    <n v="2021"/>
    <n v="250"/>
    <n v="-250"/>
    <n v="0"/>
    <n v="692660.35"/>
    <s v="Trsf"/>
    <s v="Trsf 21/1/2021-RM5,000.00"/>
    <m/>
  </r>
  <r>
    <d v="2021-11-11T00:00:00"/>
    <x v="6"/>
    <x v="2"/>
    <s v="INV00000159"/>
    <s v="C00000020"/>
    <s v="WSK Tanks Sdn Bhd"/>
    <x v="71"/>
    <n v="2"/>
    <s v="Cash"/>
    <n v="0"/>
    <d v="2021-11-11T00:00:00"/>
    <n v="11"/>
    <n v="2021"/>
    <n v="2000"/>
    <n v="-2000"/>
    <n v="0"/>
    <n v="694660.35"/>
    <s v="Trsf"/>
    <s v="Trsf 21/1/2021-RM5,000.00"/>
    <m/>
  </r>
  <r>
    <d v="2021-11-11T00:00:00"/>
    <x v="6"/>
    <x v="2"/>
    <s v="INV00000160"/>
    <s v="C00000020"/>
    <s v="WSK Tanks Sdn Bhd"/>
    <x v="12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d v="2021-11-13T00:00:00"/>
    <x v="6"/>
    <x v="2"/>
    <s v="INV00000161"/>
    <e v="#N/A"/>
    <s v="Cash - PMC"/>
    <x v="15"/>
    <n v="1"/>
    <e v="#N/A"/>
    <e v="#N/A"/>
    <e v="#N/A"/>
    <e v="#N/A"/>
    <e v="#N/A"/>
    <n v="2090"/>
    <n v="-2090"/>
    <n v="0"/>
    <n v="697062.85"/>
    <e v="#N/A"/>
    <s v="Trsf 11/11/21 RM2,070.00"/>
    <m/>
  </r>
  <r>
    <d v="2021-11-13T00:00:00"/>
    <x v="6"/>
    <x v="2"/>
    <s v="INV00000161"/>
    <e v="#N/A"/>
    <s v="Cash - PMC"/>
    <x v="68"/>
    <n v="2"/>
    <e v="#N/A"/>
    <e v="#N/A"/>
    <e v="#N/A"/>
    <e v="#N/A"/>
    <e v="#N/A"/>
    <n v="120"/>
    <n v="-120"/>
    <n v="0"/>
    <n v="697182.85"/>
    <e v="#N/A"/>
    <s v="Trsf 12/11/21 RM1,000.00"/>
    <m/>
  </r>
  <r>
    <d v="2021-11-13T00:00:00"/>
    <x v="6"/>
    <x v="2"/>
    <s v="INV00000161"/>
    <e v="#N/A"/>
    <s v="Cash - PMC"/>
    <x v="5"/>
    <n v="2"/>
    <e v="#N/A"/>
    <e v="#N/A"/>
    <e v="#N/A"/>
    <e v="#N/A"/>
    <e v="#N/A"/>
    <n v="540"/>
    <n v="-540"/>
    <n v="0"/>
    <n v="697722.85"/>
    <e v="#N/A"/>
    <s v="Trsf 12/11/21 RM1,000.00"/>
    <m/>
  </r>
  <r>
    <d v="2021-11-13T00:00:00"/>
    <x v="6"/>
    <x v="2"/>
    <s v="INV00000161"/>
    <e v="#N/A"/>
    <s v="Cash - PMC"/>
    <x v="33"/>
    <n v="2"/>
    <e v="#N/A"/>
    <e v="#N/A"/>
    <e v="#N/A"/>
    <e v="#N/A"/>
    <e v="#N/A"/>
    <n v="320"/>
    <n v="-320"/>
    <n v="0"/>
    <n v="698042.85"/>
    <e v="#N/A"/>
    <s v="Trsf 12/11/21 RM1,000.00"/>
    <m/>
  </r>
  <r>
    <d v="2021-11-13T00:00:00"/>
    <x v="6"/>
    <x v="2"/>
    <s v="INV00000162"/>
    <s v="C00000019"/>
    <s v="Desuki Affela Empire Enterprise"/>
    <x v="45"/>
    <n v="2"/>
    <s v="Cash"/>
    <n v="0"/>
    <d v="2021-11-13T00:00:00"/>
    <n v="11"/>
    <n v="2021"/>
    <n v="4048"/>
    <n v="-4048"/>
    <n v="0"/>
    <n v="702090.85"/>
    <s v="Trsf"/>
    <s v="Trsf 13/11/21, RM5,366.60"/>
    <m/>
  </r>
  <r>
    <d v="2021-11-13T00:00:00"/>
    <x v="6"/>
    <x v="2"/>
    <s v="INV00000162"/>
    <s v="C00000019"/>
    <s v="Desuki Affela Empire Enterprise"/>
    <x v="67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d v="2021-11-13T00:00:00"/>
    <x v="6"/>
    <x v="2"/>
    <s v="INV00000162"/>
    <s v="C00000019"/>
    <s v="Desuki Affela Empire Enterprise"/>
    <x v="12"/>
    <n v="2"/>
    <s v="Cash"/>
    <n v="0"/>
    <d v="2021-11-13T00:00:00"/>
    <n v="11"/>
    <n v="2021"/>
    <n v="125"/>
    <n v="-125"/>
    <n v="0"/>
    <n v="703209.45"/>
    <s v="Trsf"/>
    <s v="Trsf 13/11/21, RM5,366.60"/>
    <m/>
  </r>
  <r>
    <d v="2021-11-13T00:00:00"/>
    <x v="6"/>
    <x v="2"/>
    <s v="INV00000162"/>
    <s v="C00000019"/>
    <s v="Desuki Affela Empire Enterprise"/>
    <x v="4"/>
    <n v="2"/>
    <s v="Cash"/>
    <n v="0"/>
    <d v="2021-11-13T00:00:00"/>
    <n v="11"/>
    <n v="2021"/>
    <n v="200"/>
    <n v="-200"/>
    <n v="0"/>
    <n v="703409.45"/>
    <s v="Trsf"/>
    <s v="Trsf 13/11/21, RM5,366.60"/>
    <m/>
  </r>
  <r>
    <d v="2021-11-23T00:00:00"/>
    <x v="6"/>
    <x v="2"/>
    <s v="INV00000163"/>
    <s v="C00000003"/>
    <s v="Pandian Art Gallery Manufacturing"/>
    <x v="15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x v="6"/>
    <x v="2"/>
    <s v="INV00000163"/>
    <s v="C00000003"/>
    <s v="Pandian Art Gallery Manufacturing"/>
    <x v="60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x v="6"/>
    <x v="2"/>
    <s v="INV00000163"/>
    <s v="C00000003"/>
    <s v="Pandian Art Gallery Manufacturing"/>
    <x v="12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x v="6"/>
    <x v="2"/>
    <s v="INV00000164"/>
    <s v="C00000019"/>
    <s v="Desuki Affela Empire Enterprise"/>
    <x v="45"/>
    <n v="1"/>
    <s v="Cash"/>
    <n v="0"/>
    <d v="2021-11-26T00:00:00"/>
    <n v="11"/>
    <n v="2021"/>
    <n v="2024"/>
    <n v="-2024"/>
    <n v="0"/>
    <n v="707799.95"/>
    <s v="Trsf"/>
    <s v="Trsf 28/11/21"/>
    <m/>
  </r>
  <r>
    <d v="2021-11-26T00:00:00"/>
    <x v="6"/>
    <x v="2"/>
    <s v="INV00000164"/>
    <s v="C00000019"/>
    <s v="Desuki Affela Empire Enterprise"/>
    <x v="12"/>
    <n v="4"/>
    <s v="Cash"/>
    <n v="0"/>
    <d v="2021-11-26T00:00:00"/>
    <n v="11"/>
    <n v="2021"/>
    <n v="250"/>
    <n v="-250"/>
    <n v="0"/>
    <n v="708049.95"/>
    <s v="Trsf"/>
    <s v="Trsf 28/11/21"/>
    <m/>
  </r>
  <r>
    <d v="2021-11-26T00:00:00"/>
    <x v="6"/>
    <x v="2"/>
    <s v="INV00000164"/>
    <s v="C00000019"/>
    <s v="Desuki Affela Empire Enterprise"/>
    <x v="4"/>
    <n v="1"/>
    <s v="Cash"/>
    <n v="0"/>
    <d v="2021-11-26T00:00:00"/>
    <n v="11"/>
    <n v="2021"/>
    <n v="100"/>
    <n v="-100"/>
    <n v="0"/>
    <n v="708149.95"/>
    <s v="Trsf"/>
    <s v="Trsf 28/11/21"/>
    <m/>
  </r>
  <r>
    <d v="2021-11-26T00:00:00"/>
    <x v="6"/>
    <x v="2"/>
    <s v="INV00000165"/>
    <s v="C00000019"/>
    <s v="Desuki Affela Empire Enterprise"/>
    <x v="45"/>
    <n v="1"/>
    <s v="Cash"/>
    <n v="0"/>
    <d v="2021-11-26T00:00:00"/>
    <n v="11"/>
    <n v="2021"/>
    <n v="2024"/>
    <n v="-2024"/>
    <n v="0"/>
    <n v="710173.95"/>
    <s v="Trsf"/>
    <s v="Trsf 28/11/21"/>
    <m/>
  </r>
  <r>
    <d v="2021-11-29T00:00:00"/>
    <x v="6"/>
    <x v="2"/>
    <s v="INV00000166"/>
    <s v="C00000008"/>
    <s v="Wonderland Design Productions Studio"/>
    <x v="15"/>
    <n v="1"/>
    <s v="Cash"/>
    <n v="0"/>
    <d v="2021-11-29T00:00:00"/>
    <n v="11"/>
    <n v="2021"/>
    <n v="2090"/>
    <n v="-2090"/>
    <n v="0"/>
    <n v="712263.95"/>
    <s v="Trsf"/>
    <s v="Trsf 21/1/2022, RM4,006.00"/>
    <m/>
  </r>
  <r>
    <d v="2021-11-29T00:00:00"/>
    <x v="6"/>
    <x v="2"/>
    <s v="INV00000166"/>
    <s v="C00000008"/>
    <s v="Wonderland Design Productions Studio"/>
    <x v="28"/>
    <n v="4"/>
    <s v="Cash"/>
    <n v="0"/>
    <d v="2021-11-29T00:00:00"/>
    <n v="11"/>
    <n v="2021"/>
    <n v="1406"/>
    <n v="-1406"/>
    <n v="0"/>
    <n v="713669.95"/>
    <s v="Trsf"/>
    <s v="Trsf 21/1/2022, RM4,006.00"/>
    <m/>
  </r>
  <r>
    <d v="2021-12-07T00:00:00"/>
    <x v="0"/>
    <x v="2"/>
    <s v="INV00000167"/>
    <s v="C00000020"/>
    <s v="WSK Tanks Sdn Bhd"/>
    <x v="15"/>
    <n v="3"/>
    <s v="Cash"/>
    <n v="0"/>
    <d v="2021-12-07T00:00:00"/>
    <n v="12"/>
    <n v="2021"/>
    <n v="6138"/>
    <n v="-6138"/>
    <n v="0"/>
    <n v="719807.95"/>
    <s v="Trsf"/>
    <s v="Trsf 7/12/21"/>
    <m/>
  </r>
  <r>
    <d v="2021-12-07T00:00:00"/>
    <x v="0"/>
    <x v="2"/>
    <s v="INV00000167"/>
    <s v="C00000020"/>
    <s v="WSK Tanks Sdn Bhd"/>
    <x v="72"/>
    <n v="9"/>
    <s v="Cash"/>
    <n v="0"/>
    <d v="2021-12-07T00:00:00"/>
    <n v="12"/>
    <n v="2021"/>
    <n v="3263.4"/>
    <n v="-3263.4"/>
    <n v="0"/>
    <n v="723071.35"/>
    <s v="Trsf"/>
    <s v="Trsf 7/12/21"/>
    <m/>
  </r>
  <r>
    <d v="2021-12-07T00:00:00"/>
    <x v="0"/>
    <x v="2"/>
    <s v="INV00000167"/>
    <s v="C00000020"/>
    <s v="WSK Tanks Sdn Bhd"/>
    <x v="66"/>
    <n v="6"/>
    <s v="Cash"/>
    <n v="0"/>
    <d v="2021-12-07T00:00:00"/>
    <n v="12"/>
    <n v="2021"/>
    <n v="2430"/>
    <n v="-2430"/>
    <n v="0"/>
    <n v="725501.35"/>
    <s v="Trsf"/>
    <s v="Trsf 7/12/21"/>
    <m/>
  </r>
  <r>
    <d v="2021-12-07T00:00:00"/>
    <x v="0"/>
    <x v="2"/>
    <s v="INV00000167"/>
    <s v="C00000020"/>
    <s v="WSK Tanks Sdn Bhd"/>
    <x v="12"/>
    <n v="3"/>
    <s v="Cash"/>
    <n v="0"/>
    <d v="2021-12-07T00:00:00"/>
    <n v="12"/>
    <n v="2021"/>
    <n v="187.5"/>
    <n v="-187.5"/>
    <n v="0"/>
    <n v="725688.85"/>
    <s v="Trsf"/>
    <s v="Trsf 7/12/21"/>
    <m/>
  </r>
  <r>
    <d v="2021-12-07T00:00:00"/>
    <x v="0"/>
    <x v="2"/>
    <s v="INV00000167"/>
    <s v="C00000020"/>
    <s v="WSK Tanks Sdn Bhd"/>
    <x v="60"/>
    <n v="2"/>
    <s v="Cash"/>
    <n v="0"/>
    <d v="2021-12-07T00:00:00"/>
    <n v="12"/>
    <n v="2021"/>
    <n v="170"/>
    <n v="-170"/>
    <n v="0"/>
    <n v="725858.85"/>
    <s v="Trsf"/>
    <s v="Trsf 7/12/21"/>
    <m/>
  </r>
  <r>
    <d v="2021-12-10T00:00:00"/>
    <x v="0"/>
    <x v="2"/>
    <s v="INV00000168"/>
    <s v="C00000013a"/>
    <s v="Cash - PMC Sdn Bhd"/>
    <x v="15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x v="0"/>
    <x v="2"/>
    <s v="INV00000168"/>
    <s v="C00000013a"/>
    <s v="Cash - PMC Sdn Bhd"/>
    <x v="68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x v="0"/>
    <x v="2"/>
    <s v="INV00000168"/>
    <s v="C00000013a"/>
    <s v="Cash - PMC Sdn Bhd"/>
    <x v="5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x v="0"/>
    <x v="2"/>
    <s v="INV00000168"/>
    <s v="C00000013a"/>
    <s v="Cash - PMC Sdn Bhd"/>
    <x v="33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x v="0"/>
    <x v="2"/>
    <s v="INV00000168"/>
    <s v="C00000013a"/>
    <s v="Cash - PMC Sdn Bhd"/>
    <x v="52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x v="0"/>
    <x v="2"/>
    <s v="INV00000168"/>
    <s v="C00000013a"/>
    <s v="Cash - PMC Sdn Bhd"/>
    <x v="60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x v="0"/>
    <x v="2"/>
    <s v="INV00000168"/>
    <s v="C00000013a"/>
    <s v="Cash - PMC Sdn Bhd"/>
    <x v="75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x v="0"/>
    <x v="2"/>
    <s v="INV00000168"/>
    <s v="C00000013a"/>
    <s v="Cash - PMC Sdn Bhd"/>
    <x v="10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x v="0"/>
    <x v="2"/>
    <s v="INV00000168"/>
    <s v="C00000013a"/>
    <s v="Cash - PMC Sdn Bhd"/>
    <x v="16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x v="0"/>
    <x v="2"/>
    <s v="INV00000168"/>
    <s v="C00000013a"/>
    <s v="Cash - PMC Sdn Bhd"/>
    <x v="76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x v="0"/>
    <x v="2"/>
    <s v="INV00000169"/>
    <s v="C00000020"/>
    <s v="WSK Tanks Sdn Bhd"/>
    <x v="77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x v="0"/>
    <x v="2"/>
    <s v="INV00000169"/>
    <s v="C00000020"/>
    <s v="WSK Tanks Sdn Bhd"/>
    <x v="57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x v="0"/>
    <x v="2"/>
    <s v="INV00000169"/>
    <s v="C00000020"/>
    <s v="WSK Tanks Sdn Bhd"/>
    <x v="66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d v="2021-12-10T00:00:00"/>
    <x v="0"/>
    <x v="2"/>
    <s v="INV00000169"/>
    <s v="C00000020"/>
    <s v="WSK Tanks Sdn Bhd"/>
    <x v="12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d v="2021-12-10T00:00:00"/>
    <x v="0"/>
    <x v="2"/>
    <s v="INV00000169"/>
    <s v="C00000020"/>
    <s v="WSK Tanks Sdn Bhd"/>
    <x v="71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d v="2021-12-10T00:00:00"/>
    <x v="0"/>
    <x v="2"/>
    <s v="INV00000169"/>
    <s v="C00000020"/>
    <s v="WSK Tanks Sdn Bhd"/>
    <x v="60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d v="2021-12-10T00:00:00"/>
    <x v="0"/>
    <x v="2"/>
    <s v="INV00000169"/>
    <s v="C00000020"/>
    <s v="WSK Tanks Sdn Bhd"/>
    <x v="78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d v="2021-12-15T00:00:00"/>
    <x v="0"/>
    <x v="2"/>
    <s v="INV00000170"/>
    <s v="C00000010"/>
    <s v="Yew Seng Gardening Supply Sdn Bhd"/>
    <x v="45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d v="2021-12-15T00:00:00"/>
    <x v="0"/>
    <x v="2"/>
    <s v="INV00000171"/>
    <s v="C00000004"/>
    <s v="Siew Min Lorry Sdn Bhd"/>
    <x v="45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x v="0"/>
    <x v="2"/>
    <s v="INV00000171"/>
    <s v="C00000004"/>
    <s v="Siew Min Lorry Sdn Bhd"/>
    <x v="79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x v="0"/>
    <x v="2"/>
    <s v="INV00000171"/>
    <s v="C00000004"/>
    <s v="Siew Min Lorry Sdn Bhd"/>
    <x v="60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d v="2021-12-16T00:00:00"/>
    <x v="0"/>
    <x v="2"/>
    <s v="INV00000172"/>
    <s v="C00000004"/>
    <s v="Siew Min Lorry Sdn Bhd"/>
    <x v="17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d v="2021-12-20T00:00:00"/>
    <x v="0"/>
    <x v="2"/>
    <s v="INV00000173"/>
    <s v="C00000020"/>
    <s v="WSK Tanks Sdn Bhd"/>
    <x v="15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d v="2021-12-20T00:00:00"/>
    <x v="0"/>
    <x v="2"/>
    <s v="INV00000173"/>
    <s v="C00000020"/>
    <s v="WSK Tanks Sdn Bhd"/>
    <x v="71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d v="2021-12-20T00:00:00"/>
    <x v="0"/>
    <x v="2"/>
    <s v="INV00000173"/>
    <s v="C00000020"/>
    <s v="WSK Tanks Sdn Bhd"/>
    <x v="12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d v="2021-12-21T00:00:00"/>
    <x v="0"/>
    <x v="2"/>
    <s v="INV00000174"/>
    <s v="C00000004"/>
    <s v="Siew Min Lorry Sdn Bhd"/>
    <x v="80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d v="2021-12-21T00:00:00"/>
    <x v="0"/>
    <x v="2"/>
    <s v="INV00000174"/>
    <s v="C00000004"/>
    <s v="Siew Min Lorry Sdn Bhd"/>
    <x v="81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x v="0"/>
    <x v="2"/>
    <s v="INV00000175"/>
    <s v="C00000020"/>
    <s v="WSK Tanks Sdn Bhd"/>
    <x v="15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x v="0"/>
    <x v="2"/>
    <s v="INV00000175"/>
    <s v="C00000020"/>
    <s v="WSK Tanks Sdn Bhd"/>
    <x v="71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d v="2021-12-22T00:00:00"/>
    <x v="0"/>
    <x v="2"/>
    <s v="INV00000175"/>
    <s v="C00000020"/>
    <s v="WSK Tanks Sdn Bhd"/>
    <x v="12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d v="2021-12-22T00:00:00"/>
    <x v="0"/>
    <x v="2"/>
    <s v="INV00000175"/>
    <s v="C00000020"/>
    <s v="WSK Tanks Sdn Bhd"/>
    <x v="82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x v="0"/>
    <x v="2"/>
    <s v="INV00000176"/>
    <s v="C00000020"/>
    <s v="WSK Tanks Sdn Bhd"/>
    <x v="82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d v="2021-12-27T00:00:00"/>
    <x v="0"/>
    <x v="2"/>
    <s v="INV00000177"/>
    <s v="C00000020"/>
    <s v="WSK Tanks Sdn Bhd"/>
    <x v="82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d v="2021-12-27T00:00:00"/>
    <x v="0"/>
    <x v="2"/>
    <s v="INV00000177"/>
    <s v="C00000020"/>
    <s v="WSK Tanks Sdn Bhd"/>
    <x v="41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d v="2021-12-28T00:00:00"/>
    <x v="0"/>
    <x v="2"/>
    <s v="INV00000178"/>
    <s v="C00000001"/>
    <s v="Kelnico Marketing"/>
    <x v="15"/>
    <n v="2"/>
    <s v="Cash"/>
    <n v="0"/>
    <d v="2021-12-28T00:00:00"/>
    <n v="12"/>
    <n v="2021"/>
    <n v="4136"/>
    <n v="-4136"/>
    <n v="0"/>
    <n v="801771.54999999993"/>
    <s v="Trsf"/>
    <s v="Trsf 31/12/21, "/>
    <m/>
  </r>
  <r>
    <d v="2021-12-28T00:00:00"/>
    <x v="0"/>
    <x v="2"/>
    <s v="INV00000178"/>
    <s v="C00000001"/>
    <s v="Kelnico Marketing"/>
    <x v="83"/>
    <n v="5"/>
    <s v="Cash"/>
    <n v="0"/>
    <d v="2021-12-28T00:00:00"/>
    <n v="12"/>
    <n v="2021"/>
    <n v="1455"/>
    <n v="-1455"/>
    <n v="0"/>
    <n v="803226.54999999993"/>
    <s v="Trsf"/>
    <s v="Trsf 31/12/21, "/>
    <m/>
  </r>
  <r>
    <d v="2021-12-30T00:00:00"/>
    <x v="0"/>
    <x v="2"/>
    <s v="INV00000179"/>
    <s v="C00000020"/>
    <s v="WSK Tanks Sdn Bhd"/>
    <x v="15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x v="0"/>
    <x v="2"/>
    <s v="INV00000179"/>
    <s v="C00000020"/>
    <s v="WSK Tanks Sdn Bhd"/>
    <x v="83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x v="0"/>
    <x v="2"/>
    <s v="INV00000179"/>
    <s v="C00000020"/>
    <s v="WSK Tanks Sdn Bhd"/>
    <x v="84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x v="0"/>
    <x v="2"/>
    <s v="INV00000179"/>
    <s v="C00000020"/>
    <s v="WSK Tanks Sdn Bhd"/>
    <x v="12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x v="0"/>
    <x v="2"/>
    <s v="INV00000179"/>
    <s v="C00000020"/>
    <s v="WSK Tanks Sdn Bhd"/>
    <x v="71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d v="2021-12-30T00:00:00"/>
    <x v="0"/>
    <x v="2"/>
    <s v="INV00000179"/>
    <s v="C00000020"/>
    <s v="WSK Tanks Sdn Bhd"/>
    <x v="60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d v="2021-12-31T00:00:00"/>
    <x v="0"/>
    <x v="2"/>
    <s v="INV00000180"/>
    <s v="C00000010"/>
    <s v="Yew Seng Gardening Supply Sdn Bhd"/>
    <x v="45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d v="2021-12-31T00:00:00"/>
    <x v="0"/>
    <x v="2"/>
    <s v="INV00000180"/>
    <s v="C00000010"/>
    <s v="Yew Seng Gardening Supply Sdn Bhd"/>
    <x v="15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d v="2021-12-31T00:00:00"/>
    <x v="0"/>
    <x v="2"/>
    <s v="INV00000181"/>
    <s v="C00000019"/>
    <s v="Desuki Affela Empire Enterprise"/>
    <x v="45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d v="2021-12-31T00:00:00"/>
    <x v="0"/>
    <x v="2"/>
    <s v="INV00000181"/>
    <s v="C00000019"/>
    <s v="Desuki Affela Empire Enterprise"/>
    <x v="12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d v="2021-12-31T00:00:00"/>
    <x v="0"/>
    <x v="2"/>
    <s v="INV00000181"/>
    <s v="C00000019"/>
    <s v="Desuki Affela Empire Enterprise"/>
    <x v="4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d v="2021-12-31T00:00:00"/>
    <x v="0"/>
    <x v="2"/>
    <s v="INV00000181"/>
    <s v="C00000019"/>
    <s v="Desuki Affela Empire Enterprise"/>
    <x v="67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x v="7"/>
    <x v="3"/>
    <s v="INV00000182"/>
    <s v="C00000020"/>
    <s v="WSK Tanks Sdn Bhd"/>
    <x v="85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x v="7"/>
    <x v="3"/>
    <s v="INV00000182"/>
    <s v="C00000020"/>
    <s v="WSK Tanks Sdn Bhd"/>
    <x v="83"/>
    <n v="4"/>
    <s v="Cash"/>
    <n v="0"/>
    <d v="2022-01-03T00:00:00"/>
    <n v="1"/>
    <n v="2022"/>
    <n v="1176"/>
    <n v="-1176"/>
    <n v="0"/>
    <n v="845127.85"/>
    <s v="Trsf"/>
    <s v="Trsf 12/4/22-RM10,000.00"/>
    <m/>
  </r>
  <r>
    <d v="2022-01-03T00:00:00"/>
    <x v="7"/>
    <x v="3"/>
    <s v="INV00000182"/>
    <s v="C00000020"/>
    <s v="WSK Tanks Sdn Bhd"/>
    <x v="84"/>
    <n v="2"/>
    <s v="Cash"/>
    <n v="0"/>
    <d v="2022-01-03T00:00:00"/>
    <n v="1"/>
    <n v="2022"/>
    <n v="702"/>
    <n v="-702"/>
    <n v="0"/>
    <n v="845829.85"/>
    <s v="Trsf"/>
    <s v="Trsf 12/4/22-RM10,000.00"/>
    <m/>
  </r>
  <r>
    <d v="2022-01-03T00:00:00"/>
    <x v="7"/>
    <x v="3"/>
    <s v="INV00000182"/>
    <s v="C00000020"/>
    <s v="WSK Tanks Sdn Bhd"/>
    <x v="12"/>
    <n v="2"/>
    <s v="Cash"/>
    <n v="0"/>
    <d v="2022-01-03T00:00:00"/>
    <n v="1"/>
    <n v="2022"/>
    <n v="125"/>
    <n v="-125"/>
    <n v="0"/>
    <n v="845954.85"/>
    <s v="Trsf"/>
    <s v="Trsf 12/4/22-RM10,000.00"/>
    <m/>
  </r>
  <r>
    <d v="2022-01-06T00:00:00"/>
    <x v="7"/>
    <x v="3"/>
    <s v="INV00000183"/>
    <s v="C00000019"/>
    <s v="Desuki Affela Empire Enterprise"/>
    <x v="86"/>
    <n v="6"/>
    <s v="Cash"/>
    <n v="0"/>
    <d v="2022-01-06T00:00:00"/>
    <n v="1"/>
    <n v="2022"/>
    <n v="360"/>
    <n v="-360"/>
    <n v="0"/>
    <n v="846314.85"/>
    <s v="Trsf"/>
    <s v="Trsf 6/1/2022 RM1,080.00"/>
    <m/>
  </r>
  <r>
    <d v="2022-01-06T00:00:00"/>
    <x v="7"/>
    <x v="3"/>
    <s v="INV00000183"/>
    <s v="C00000019"/>
    <s v="Desuki Affela Empire Enterprise"/>
    <x v="52"/>
    <n v="2"/>
    <s v="Cash"/>
    <n v="0"/>
    <d v="2022-01-06T00:00:00"/>
    <n v="1"/>
    <n v="2022"/>
    <n v="720"/>
    <n v="-720"/>
    <n v="0"/>
    <n v="847034.85"/>
    <s v="Trsf"/>
    <s v="Trsf 6/1/2022 RM1,080.00"/>
    <m/>
  </r>
  <r>
    <d v="2022-01-07T00:00:00"/>
    <x v="7"/>
    <x v="3"/>
    <s v="INV00000184"/>
    <s v="C00000020"/>
    <s v="WSK Tanks Sdn Bhd"/>
    <x v="83"/>
    <n v="3"/>
    <s v="Cash"/>
    <n v="0"/>
    <d v="2022-01-07T00:00:00"/>
    <n v="1"/>
    <n v="2022"/>
    <n v="882"/>
    <n v="-882"/>
    <n v="0"/>
    <n v="847916.85"/>
    <s v="Trsf"/>
    <s v="Trsf 7/1/22 RMRM1,223.00"/>
    <m/>
  </r>
  <r>
    <d v="2022-01-07T00:00:00"/>
    <x v="7"/>
    <x v="3"/>
    <s v="INV00000184"/>
    <s v="C00000020"/>
    <s v="WSK Tanks Sdn Bhd"/>
    <x v="84"/>
    <n v="1"/>
    <s v="Cash"/>
    <n v="0"/>
    <d v="2022-01-07T00:00:00"/>
    <n v="1"/>
    <n v="2022"/>
    <n v="351"/>
    <n v="-351"/>
    <n v="0"/>
    <n v="848267.85"/>
    <s v="Trsf"/>
    <s v="Trsf 7/1/22 RMRM1,223.00"/>
    <m/>
  </r>
  <r>
    <d v="2022-01-08T00:00:00"/>
    <x v="7"/>
    <x v="3"/>
    <s v="INV00000185"/>
    <s v="C00000020"/>
    <s v="WSK Tanks Sdn Bhd"/>
    <x v="85"/>
    <n v="2"/>
    <s v="Cash"/>
    <n v="0"/>
    <d v="2022-01-08T00:00:00"/>
    <n v="1"/>
    <n v="2022"/>
    <n v="4180"/>
    <n v="-4180"/>
    <n v="0"/>
    <n v="852447.85"/>
    <s v="Trsf"/>
    <s v="Trsf 12/4/22-RM10,000.00"/>
    <m/>
  </r>
  <r>
    <d v="2022-01-08T00:00:00"/>
    <x v="7"/>
    <x v="3"/>
    <s v="INV00000185"/>
    <s v="C00000020"/>
    <s v="WSK Tanks Sdn Bhd"/>
    <x v="83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x v="7"/>
    <x v="3"/>
    <s v="INV00000185"/>
    <s v="C00000020"/>
    <s v="WSK Tanks Sdn Bhd"/>
    <x v="41"/>
    <n v="1"/>
    <s v="Cash"/>
    <n v="0"/>
    <d v="2022-01-08T00:00:00"/>
    <n v="1"/>
    <n v="2022"/>
    <n v="312"/>
    <n v="-312"/>
    <n v="0"/>
    <n v="854817.85"/>
    <s v="Trsf"/>
    <s v="Trsf 15/4/22-RM3,500.00"/>
    <m/>
  </r>
  <r>
    <d v="2022-01-08T00:00:00"/>
    <x v="7"/>
    <x v="3"/>
    <s v="INV00000185"/>
    <s v="C00000020"/>
    <s v="WSK Tanks Sdn Bhd"/>
    <x v="84"/>
    <n v="2"/>
    <s v="Cash"/>
    <n v="0"/>
    <d v="2022-01-08T00:00:00"/>
    <n v="1"/>
    <n v="2022"/>
    <n v="702"/>
    <n v="-702"/>
    <n v="0"/>
    <n v="855519.85"/>
    <s v="Trsf"/>
    <s v="Trsf 15/4/22-RM3,500.00"/>
    <m/>
  </r>
  <r>
    <d v="2022-01-08T00:00:00"/>
    <x v="7"/>
    <x v="3"/>
    <s v="INV00000185"/>
    <s v="C00000020"/>
    <s v="WSK Tanks Sdn Bhd"/>
    <x v="12"/>
    <n v="2"/>
    <s v="Cash"/>
    <n v="0"/>
    <d v="2022-01-08T00:00:00"/>
    <n v="1"/>
    <n v="2022"/>
    <n v="125"/>
    <n v="-125"/>
    <n v="0"/>
    <n v="855644.85"/>
    <s v="Trsf"/>
    <s v="Trsf 15/4/22-RM3,500.00"/>
    <m/>
  </r>
  <r>
    <d v="2022-01-10T00:00:00"/>
    <x v="7"/>
    <x v="3"/>
    <s v="INV00000186"/>
    <s v="C00000003"/>
    <s v="Pandian Art Gallery Manufacturing"/>
    <x v="85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x v="7"/>
    <x v="3"/>
    <s v="INV00000186"/>
    <s v="C00000003"/>
    <s v="Pandian Art Gallery Manufacturing"/>
    <x v="87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x v="7"/>
    <x v="3"/>
    <s v="INV00000186"/>
    <s v="C00000003"/>
    <s v="Pandian Art Gallery Manufacturing"/>
    <x v="4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x v="7"/>
    <x v="3"/>
    <s v="INV00000186"/>
    <s v="C00000003"/>
    <s v="Pandian Art Gallery Manufacturing"/>
    <x v="25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x v="7"/>
    <x v="3"/>
    <s v="INV00000187"/>
    <s v="C00000010"/>
    <s v="Yew Seng Gardening Supply Sdn Bhd"/>
    <x v="88"/>
    <n v="4"/>
    <n v="120"/>
    <n v="120"/>
    <d v="2022-05-11T00:00:00"/>
    <n v="5"/>
    <n v="2022"/>
    <n v="8096"/>
    <n v="-8096"/>
    <n v="0"/>
    <n v="871075.85"/>
    <s v="Trsf"/>
    <s v="Trsf 21/4/2022 RM28,820.00"/>
    <m/>
  </r>
  <r>
    <d v="2022-01-11T00:00:00"/>
    <x v="7"/>
    <x v="3"/>
    <s v="INV00000187"/>
    <s v="C00000010"/>
    <s v="Yew Seng Gardening Supply Sdn Bhd"/>
    <x v="89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d v="2022-01-11T00:00:00"/>
    <x v="7"/>
    <x v="3"/>
    <s v="INV00000187"/>
    <s v="C00000010"/>
    <s v="Yew Seng Gardening Supply Sdn Bhd"/>
    <x v="12"/>
    <n v="10"/>
    <n v="120"/>
    <n v="120"/>
    <d v="2022-05-11T00:00:00"/>
    <n v="5"/>
    <n v="2022"/>
    <n v="550"/>
    <n v="-550"/>
    <n v="0"/>
    <n v="877325.85"/>
    <s v="Trsf"/>
    <s v="Trsf 21/4/2022 RM28,820.00"/>
    <m/>
  </r>
  <r>
    <d v="2022-01-11T00:00:00"/>
    <x v="7"/>
    <x v="3"/>
    <s v="INV00000187"/>
    <s v="C00000010"/>
    <s v="Yew Seng Gardening Supply Sdn Bhd"/>
    <x v="60"/>
    <n v="4"/>
    <n v="120"/>
    <n v="120"/>
    <d v="2022-05-11T00:00:00"/>
    <n v="5"/>
    <n v="2022"/>
    <n v="340"/>
    <n v="-340"/>
    <n v="0"/>
    <n v="877665.85"/>
    <s v="Trsf"/>
    <s v="Trsf 21/4/2022 RM28,820.00"/>
    <m/>
  </r>
  <r>
    <d v="2022-01-11T00:00:00"/>
    <x v="7"/>
    <x v="3"/>
    <s v="INV00000187"/>
    <s v="C00000010"/>
    <s v="Yew Seng Gardening Supply Sdn Bhd"/>
    <x v="37"/>
    <n v="1"/>
    <n v="120"/>
    <n v="120"/>
    <d v="2022-05-11T00:00:00"/>
    <n v="5"/>
    <n v="2022"/>
    <n v="440"/>
    <n v="-440"/>
    <n v="0"/>
    <n v="878105.85"/>
    <s v="Trsf"/>
    <s v="Trsf 21/4/2022 RM28,820.00"/>
    <m/>
  </r>
  <r>
    <d v="2022-01-11T00:00:00"/>
    <x v="7"/>
    <x v="3"/>
    <s v="INV00000187"/>
    <s v="C00000010"/>
    <s v="Yew Seng Gardening Supply Sdn Bhd"/>
    <x v="56"/>
    <n v="4"/>
    <n v="120"/>
    <n v="120"/>
    <d v="2022-05-11T00:00:00"/>
    <n v="5"/>
    <n v="2022"/>
    <n v="220"/>
    <n v="-220"/>
    <n v="0"/>
    <n v="878325.85"/>
    <s v="Trsf"/>
    <s v="Trsf 21/4/2022 RM28,820.00"/>
    <m/>
  </r>
  <r>
    <d v="2022-01-13T00:00:00"/>
    <x v="7"/>
    <x v="3"/>
    <s v="INV00000188"/>
    <s v="C00000019"/>
    <s v="Desuki Affela Empire Enterprise"/>
    <x v="45"/>
    <n v="2"/>
    <s v="Cash"/>
    <n v="0"/>
    <d v="2022-01-13T00:00:00"/>
    <n v="1"/>
    <n v="2022"/>
    <n v="4136"/>
    <n v="-4136"/>
    <n v="0"/>
    <n v="882461.85"/>
    <s v="Trsf"/>
    <s v="Trsf 14/1/22 RM5,183.60"/>
    <m/>
  </r>
  <r>
    <d v="2022-01-13T00:00:00"/>
    <x v="7"/>
    <x v="3"/>
    <s v="INV00000188"/>
    <s v="C00000019"/>
    <s v="Desuki Affela Empire Enterprise"/>
    <x v="67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x v="7"/>
    <x v="3"/>
    <s v="INV00000189"/>
    <s v="C00000020"/>
    <s v="WSK Tanks Sdn Bhd"/>
    <x v="85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x v="7"/>
    <x v="3"/>
    <s v="INV00000189"/>
    <s v="C00000020"/>
    <s v="WSK Tanks Sdn Bhd"/>
    <x v="90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x v="7"/>
    <x v="3"/>
    <s v="INV00000189"/>
    <s v="C00000020"/>
    <s v="WSK Tanks Sdn Bhd"/>
    <x v="91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x v="7"/>
    <x v="3"/>
    <s v="INV00000189"/>
    <s v="C00000020"/>
    <s v="WSK Tanks Sdn Bhd"/>
    <x v="71"/>
    <n v="1"/>
    <s v="Cash"/>
    <n v="0"/>
    <d v="2022-01-13T00:00:00"/>
    <n v="1"/>
    <n v="2022"/>
    <n v="1000"/>
    <n v="-1000"/>
    <n v="0"/>
    <n v="911558.45"/>
    <s v="Trsf"/>
    <s v="Trsf 11/5/22 RM16,000.00"/>
    <m/>
  </r>
  <r>
    <d v="2022-01-13T00:00:00"/>
    <x v="7"/>
    <x v="3"/>
    <s v="INV00000189"/>
    <s v="C00000020"/>
    <s v="WSK Tanks Sdn Bhd"/>
    <x v="12"/>
    <n v="8"/>
    <s v="Cash"/>
    <n v="0"/>
    <d v="2022-01-13T00:00:00"/>
    <n v="1"/>
    <n v="2022"/>
    <n v="500"/>
    <n v="-500"/>
    <n v="0"/>
    <n v="912058.45"/>
    <s v="Trsf"/>
    <s v="Trsf 11/5/22 RM16,000.00"/>
    <m/>
  </r>
  <r>
    <d v="2022-01-14T00:00:00"/>
    <x v="7"/>
    <x v="3"/>
    <s v="INV00000190"/>
    <s v="C00000004"/>
    <s v="Siew Min Lorry Sdn Bhd"/>
    <x v="92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d v="2022-01-14T00:00:00"/>
    <x v="7"/>
    <x v="3"/>
    <s v="INV00000190"/>
    <s v="C00000004"/>
    <s v="Siew Min Lorry Sdn Bhd"/>
    <x v="90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d v="2022-01-14T00:00:00"/>
    <x v="7"/>
    <x v="3"/>
    <s v="INV00000190"/>
    <s v="C00000004"/>
    <s v="Siew Min Lorry Sdn Bhd"/>
    <x v="37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d v="2022-01-14T00:00:00"/>
    <x v="7"/>
    <x v="3"/>
    <s v="INV00000190"/>
    <s v="C00000004"/>
    <s v="Siew Min Lorry Sdn Bhd"/>
    <x v="60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d v="2022-01-14T00:00:00"/>
    <x v="7"/>
    <x v="3"/>
    <s v="INV00000190"/>
    <s v="C00000004"/>
    <s v="Siew Min Lorry Sdn Bhd"/>
    <x v="5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d v="2022-01-14T00:00:00"/>
    <x v="7"/>
    <x v="3"/>
    <s v="INV00000190"/>
    <s v="C00000004"/>
    <s v="Siew Min Lorry Sdn Bhd"/>
    <x v="87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d v="2022-01-14T00:00:00"/>
    <x v="7"/>
    <x v="3"/>
    <s v="INV00000191"/>
    <s v="C00000004"/>
    <s v="Siew Min Lorry Sdn Bhd"/>
    <x v="87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d v="2022-01-14T00:00:00"/>
    <x v="7"/>
    <x v="3"/>
    <s v="INV00000191"/>
    <s v="C00000004"/>
    <s v="Siew Min Lorry Sdn Bhd"/>
    <x v="12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d v="2022-01-17T00:00:00"/>
    <x v="7"/>
    <x v="3"/>
    <s v="INV00000192"/>
    <s v="C00000004"/>
    <s v="Siew Min Lorry Sdn Bhd"/>
    <x v="7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d v="2022-01-17T00:00:00"/>
    <x v="7"/>
    <x v="3"/>
    <s v="INV00000192"/>
    <s v="C00000004"/>
    <s v="Siew Min Lorry Sdn Bhd"/>
    <x v="49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d v="2022-01-17T00:00:00"/>
    <x v="7"/>
    <x v="3"/>
    <s v="INV00000192"/>
    <s v="C00000004"/>
    <s v="Siew Min Lorry Sdn Bhd"/>
    <x v="17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d v="2022-01-18T00:00:00"/>
    <x v="7"/>
    <x v="3"/>
    <s v="INV00000193"/>
    <s v="C00000020"/>
    <s v="WSK Tanks Sdn Bhd"/>
    <x v="85"/>
    <n v="3"/>
    <s v="Cash"/>
    <n v="0"/>
    <d v="2022-01-18T00:00:00"/>
    <n v="1"/>
    <n v="2022"/>
    <n v="6270"/>
    <n v="-6270"/>
    <n v="0"/>
    <n v="934819.95"/>
    <s v="Trsf"/>
    <s v="Trsf 11/5/22 RM16,000.00"/>
    <m/>
  </r>
  <r>
    <d v="2022-01-18T00:00:00"/>
    <x v="7"/>
    <x v="3"/>
    <s v="INV00000193"/>
    <s v="C00000020"/>
    <s v="WSK Tanks Sdn Bhd"/>
    <x v="90"/>
    <n v="4"/>
    <s v="Cash"/>
    <n v="0"/>
    <d v="2022-01-18T00:00:00"/>
    <n v="1"/>
    <n v="2022"/>
    <n v="2352"/>
    <n v="-2352"/>
    <n v="0"/>
    <n v="937171.95"/>
    <s v="Trsf"/>
    <s v="Trsf 11/5/22 RM16,000.00"/>
    <m/>
  </r>
  <r>
    <d v="2022-01-18T00:00:00"/>
    <x v="7"/>
    <x v="3"/>
    <s v="INV00000193"/>
    <s v="C00000020"/>
    <s v="WSK Tanks Sdn Bhd"/>
    <x v="91"/>
    <n v="5"/>
    <s v="Cash"/>
    <n v="0"/>
    <d v="2022-01-18T00:00:00"/>
    <n v="1"/>
    <n v="2022"/>
    <n v="1755"/>
    <n v="-1755"/>
    <n v="0"/>
    <n v="938926.95"/>
    <s v="Trsf"/>
    <s v="Trsf 11/5/22 RM16,000.00"/>
    <m/>
  </r>
  <r>
    <d v="2022-01-18T00:00:00"/>
    <x v="7"/>
    <x v="3"/>
    <s v="INV00000193"/>
    <s v="C00000020"/>
    <s v="WSK Tanks Sdn Bhd"/>
    <x v="71"/>
    <n v="1"/>
    <s v="Cash"/>
    <n v="0"/>
    <d v="2022-01-18T00:00:00"/>
    <n v="1"/>
    <n v="2022"/>
    <n v="1000"/>
    <n v="-1000"/>
    <n v="0"/>
    <n v="939926.95"/>
    <s v="Trsf"/>
    <s v="Trsf 11/5/22 RM16,000.00"/>
    <m/>
  </r>
  <r>
    <d v="2022-01-18T00:00:00"/>
    <x v="7"/>
    <x v="3"/>
    <s v="INV00000193"/>
    <s v="C00000020"/>
    <s v="WSK Tanks Sdn Bhd"/>
    <x v="12"/>
    <n v="2"/>
    <s v="Cash"/>
    <n v="0"/>
    <d v="2022-01-18T00:00:00"/>
    <n v="1"/>
    <n v="2022"/>
    <n v="125"/>
    <n v="-125"/>
    <n v="0"/>
    <n v="940051.95"/>
    <s v="Trsf"/>
    <s v="Trsf 11/5/22 RM16,000.00"/>
    <m/>
  </r>
  <r>
    <d v="2022-01-22T00:00:00"/>
    <x v="7"/>
    <x v="3"/>
    <s v="INV00000194"/>
    <s v="C00000019"/>
    <s v="Desuki Affela Empire Enterprise"/>
    <x v="92"/>
    <n v="1"/>
    <s v="Cash"/>
    <n v="0"/>
    <d v="2022-01-22T00:00:00"/>
    <n v="1"/>
    <n v="2022"/>
    <n v="2068"/>
    <n v="-2068"/>
    <n v="0"/>
    <n v="942119.95"/>
    <s v="Trsf"/>
    <s v="Trsf  23/1/22 RM2,696.80"/>
    <m/>
  </r>
  <r>
    <d v="2022-01-22T00:00:00"/>
    <x v="7"/>
    <x v="3"/>
    <s v="INV00000194"/>
    <s v="C00000019"/>
    <s v="Desuki Affela Empire Enterprise"/>
    <x v="67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x v="7"/>
    <x v="3"/>
    <s v="INV00000194"/>
    <s v="C00000019"/>
    <s v="Desuki Affela Empire Enterprise"/>
    <x v="93"/>
    <n v="1"/>
    <s v="Cash"/>
    <n v="0"/>
    <d v="2022-01-22T00:00:00"/>
    <n v="1"/>
    <n v="2022"/>
    <n v="105"/>
    <n v="-105"/>
    <n v="0"/>
    <n v="942748.75"/>
    <s v="Trsf"/>
    <s v="Trsf  23/1/22 RM2,696.80"/>
    <m/>
  </r>
  <r>
    <d v="2022-01-24T00:00:00"/>
    <x v="7"/>
    <x v="3"/>
    <s v="INV00000195"/>
    <s v="C00000010"/>
    <s v="Yew Seng Gardening Supply Sdn Bhd"/>
    <x v="45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d v="2022-01-24T00:00:00"/>
    <x v="7"/>
    <x v="3"/>
    <s v="INV00000195"/>
    <s v="C00000010"/>
    <s v="Yew Seng Gardening Supply Sdn Bhd"/>
    <x v="12"/>
    <n v="10"/>
    <n v="120"/>
    <n v="120"/>
    <d v="2022-05-24T00:00:00"/>
    <n v="5"/>
    <n v="2022"/>
    <n v="550"/>
    <n v="-550"/>
    <n v="0"/>
    <n v="955442.75"/>
    <s v="Trsf"/>
    <s v="Trsf 21/4/2022 RM28,820.00"/>
    <m/>
  </r>
  <r>
    <d v="2022-01-24T00:00:00"/>
    <x v="7"/>
    <x v="3"/>
    <s v="INV00000195"/>
    <s v="C00000010"/>
    <s v="Yew Seng Gardening Supply Sdn Bhd"/>
    <x v="60"/>
    <n v="4"/>
    <n v="120"/>
    <n v="120"/>
    <d v="2022-05-24T00:00:00"/>
    <n v="5"/>
    <n v="2022"/>
    <n v="340"/>
    <n v="-340"/>
    <n v="0"/>
    <n v="955782.75"/>
    <s v="Trsf"/>
    <s v="Trsf 21/4/2022 RM28,820.00"/>
    <m/>
  </r>
  <r>
    <d v="2022-01-24T00:00:00"/>
    <x v="7"/>
    <x v="3"/>
    <s v="INV00000195"/>
    <s v="C00000010"/>
    <s v="Yew Seng Gardening Supply Sdn Bhd"/>
    <x v="37"/>
    <n v="1"/>
    <n v="120"/>
    <n v="120"/>
    <d v="2022-05-24T00:00:00"/>
    <n v="5"/>
    <n v="2022"/>
    <n v="440"/>
    <n v="-440"/>
    <n v="0"/>
    <n v="956222.75"/>
    <s v="Trsf"/>
    <s v="Trsf 21/4/2022 RM28,820.00"/>
    <m/>
  </r>
  <r>
    <d v="2022-01-25T00:00:00"/>
    <x v="7"/>
    <x v="3"/>
    <s v="INV00000196"/>
    <s v="C00000006"/>
    <s v="Perniagaan Fibra Sahih"/>
    <x v="92"/>
    <n v="1"/>
    <s v="Cash"/>
    <n v="0"/>
    <d v="2022-01-25T00:00:00"/>
    <n v="1"/>
    <n v="2022"/>
    <n v="2024"/>
    <n v="-2024"/>
    <n v="0"/>
    <n v="958246.75"/>
    <s v="Chq"/>
    <s v="chq 934918 21/02/2022"/>
    <m/>
  </r>
  <r>
    <d v="2022-01-25T00:00:00"/>
    <x v="7"/>
    <x v="3"/>
    <s v="INV00000196"/>
    <s v="C00000006"/>
    <s v="Perniagaan Fibra Sahih"/>
    <x v="87"/>
    <n v="1"/>
    <s v="Cash"/>
    <n v="0"/>
    <d v="2022-01-25T00:00:00"/>
    <n v="1"/>
    <n v="2022"/>
    <n v="285"/>
    <n v="-285"/>
    <n v="0"/>
    <n v="958531.75"/>
    <s v="Chq"/>
    <s v="chq 934918 21/02/2022"/>
    <m/>
  </r>
  <r>
    <d v="2022-01-26T00:00:00"/>
    <x v="7"/>
    <x v="3"/>
    <s v="INV00000197"/>
    <s v="C00000004"/>
    <s v="Siew Min Lorry Sdn Bhd"/>
    <x v="92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d v="2022-01-26T00:00:00"/>
    <x v="7"/>
    <x v="3"/>
    <s v="INV00000197"/>
    <s v="C00000004"/>
    <s v="Siew Min Lorry Sdn Bhd"/>
    <x v="94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d v="2022-01-26T00:00:00"/>
    <x v="7"/>
    <x v="3"/>
    <s v="INV00000197"/>
    <s v="C00000004"/>
    <s v="Siew Min Lorry Sdn Bhd"/>
    <x v="87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d v="2022-01-26T00:00:00"/>
    <x v="7"/>
    <x v="3"/>
    <s v="INV00000197"/>
    <s v="C00000004"/>
    <s v="Siew Min Lorry Sdn Bhd"/>
    <x v="67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d v="2022-02-10T00:00:00"/>
    <x v="8"/>
    <x v="3"/>
    <s v="INV00000198"/>
    <s v="C00000019"/>
    <s v="Desuki Affela Empire Enterprise"/>
    <x v="92"/>
    <n v="2"/>
    <s v="Cash"/>
    <n v="0"/>
    <d v="2022-02-10T00:00:00"/>
    <n v="2"/>
    <n v="2022"/>
    <n v="4136"/>
    <n v="-4136"/>
    <n v="0"/>
    <n v="977775.75"/>
    <s v="Trsf"/>
    <s v="Trsf 12/2/22 RM6,532.40"/>
    <m/>
  </r>
  <r>
    <d v="2022-02-10T00:00:00"/>
    <x v="8"/>
    <x v="3"/>
    <s v="INV00000198"/>
    <s v="C00000019"/>
    <s v="Desuki Affela Empire Enterprise"/>
    <x v="67"/>
    <n v="3"/>
    <s v="Cash"/>
    <n v="0"/>
    <d v="2022-02-10T00:00:00"/>
    <n v="2"/>
    <n v="2022"/>
    <n v="1571.4"/>
    <n v="-1571.4"/>
    <n v="0"/>
    <n v="979347.15"/>
    <s v="Trsf"/>
    <s v="Trsf 12/2/22 RM6,532.40"/>
    <m/>
  </r>
  <r>
    <d v="2022-02-10T00:00:00"/>
    <x v="8"/>
    <x v="3"/>
    <s v="INV00000198"/>
    <s v="C00000019"/>
    <s v="Desuki Affela Empire Enterprise"/>
    <x v="4"/>
    <n v="1"/>
    <s v="Cash"/>
    <n v="0"/>
    <d v="2022-02-10T00:00:00"/>
    <n v="2"/>
    <n v="2022"/>
    <n v="105"/>
    <n v="-105"/>
    <n v="0"/>
    <n v="979452.15"/>
    <s v="Trsf"/>
    <s v="Trsf 12/2/22 RM6,532.40"/>
    <m/>
  </r>
  <r>
    <d v="2022-02-10T00:00:00"/>
    <x v="8"/>
    <x v="3"/>
    <s v="INV00000198"/>
    <s v="C00000019"/>
    <s v="Desuki Affela Empire Enterprise"/>
    <x v="52"/>
    <n v="2"/>
    <s v="Cash"/>
    <n v="0"/>
    <d v="2022-02-10T00:00:00"/>
    <n v="2"/>
    <n v="2022"/>
    <n v="720"/>
    <n v="-720"/>
    <n v="0"/>
    <n v="980172.15"/>
    <s v="Trsf"/>
    <s v="Trsf 12/2/22 RM6,532.40"/>
    <m/>
  </r>
  <r>
    <d v="2022-02-15T00:00:00"/>
    <x v="8"/>
    <x v="3"/>
    <s v="INV00000199"/>
    <s v="C00000004"/>
    <s v="Siew Min Lorry Sdn Bhd"/>
    <x v="60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d v="2022-02-15T00:00:00"/>
    <x v="8"/>
    <x v="3"/>
    <s v="INV00000199"/>
    <s v="C00000004"/>
    <s v="Siew Min Lorry Sdn Bhd"/>
    <x v="87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d v="2022-02-17T00:00:00"/>
    <x v="8"/>
    <x v="3"/>
    <s v="INV00000200"/>
    <s v="C00000010"/>
    <s v="Yew Seng Gardening Supply Sdn Bhd"/>
    <x v="88"/>
    <n v="6"/>
    <n v="120"/>
    <n v="120"/>
    <d v="2022-06-17T00:00:00"/>
    <n v="6"/>
    <n v="2022"/>
    <n v="11880"/>
    <n v="-11880"/>
    <n v="0"/>
    <n v="993532.15"/>
    <s v="Trsf"/>
    <s v="Trsf 23/5/22 RM14,395.00"/>
    <m/>
  </r>
  <r>
    <d v="2022-02-17T00:00:00"/>
    <x v="8"/>
    <x v="3"/>
    <s v="INV00000200"/>
    <s v="C00000010"/>
    <s v="Yew Seng Gardening Supply Sdn Bhd"/>
    <x v="95"/>
    <n v="5"/>
    <n v="120"/>
    <n v="120"/>
    <d v="2022-06-17T00:00:00"/>
    <n v="6"/>
    <n v="2022"/>
    <n v="1425"/>
    <n v="-1425"/>
    <n v="0"/>
    <n v="994957.15"/>
    <s v="Trsf"/>
    <s v="Trsf 23/5/22 RM14,395.00"/>
    <m/>
  </r>
  <r>
    <d v="2022-02-17T00:00:00"/>
    <x v="8"/>
    <x v="3"/>
    <s v="INV00000200"/>
    <s v="C00000010"/>
    <s v="Yew Seng Gardening Supply Sdn Bhd"/>
    <x v="12"/>
    <n v="5"/>
    <n v="120"/>
    <n v="120"/>
    <d v="2022-06-17T00:00:00"/>
    <n v="6"/>
    <n v="2022"/>
    <n v="275"/>
    <n v="-275"/>
    <n v="0"/>
    <n v="995232.15"/>
    <s v="Trsf"/>
    <s v="Trsf 23/5/22 RM14,395.00"/>
    <m/>
  </r>
  <r>
    <d v="2022-02-17T00:00:00"/>
    <x v="8"/>
    <x v="3"/>
    <s v="INV00000200"/>
    <s v="C00000010"/>
    <s v="Yew Seng Gardening Supply Sdn Bhd"/>
    <x v="48"/>
    <n v="1"/>
    <n v="120"/>
    <n v="120"/>
    <d v="2022-06-17T00:00:00"/>
    <n v="6"/>
    <n v="2022"/>
    <n v="375"/>
    <n v="-375"/>
    <n v="0"/>
    <n v="995607.15"/>
    <s v="Trsf"/>
    <s v="Trsf 23/5/22 RM14,395.00"/>
    <m/>
  </r>
  <r>
    <d v="2022-02-17T00:00:00"/>
    <x v="8"/>
    <x v="3"/>
    <s v="INV00000200"/>
    <s v="C00000010"/>
    <s v="Yew Seng Gardening Supply Sdn Bhd"/>
    <x v="37"/>
    <n v="1"/>
    <n v="120"/>
    <n v="120"/>
    <d v="2022-06-17T00:00:00"/>
    <n v="6"/>
    <n v="2022"/>
    <n v="440"/>
    <n v="-440"/>
    <n v="0"/>
    <n v="996047.15"/>
    <s v="Trsf"/>
    <s v="Trsf 23/5/22 RM14,395.00"/>
    <m/>
  </r>
  <r>
    <d v="2022-02-18T00:00:00"/>
    <x v="8"/>
    <x v="3"/>
    <s v="INV00000201"/>
    <s v="C00000009"/>
    <s v="JMC Steel Engineering Sdn Bhd"/>
    <x v="92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d v="2022-02-18T00:00:00"/>
    <x v="8"/>
    <x v="3"/>
    <s v="INV00000201"/>
    <s v="C00000009"/>
    <s v="JMC Steel Engineering Sdn Bhd"/>
    <x v="96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d v="2022-02-19T00:00:00"/>
    <x v="8"/>
    <x v="3"/>
    <s v="INV00000202"/>
    <s v="C00000003"/>
    <s v="Pandian Art Gallery Manufacturing"/>
    <x v="85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x v="8"/>
    <x v="3"/>
    <s v="INV00000202"/>
    <s v="C00000003"/>
    <s v="Pandian Art Gallery Manufacturing"/>
    <x v="12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d v="2022-02-19T00:00:00"/>
    <x v="8"/>
    <x v="3"/>
    <s v="INV00000202"/>
    <s v="C00000003"/>
    <s v="Pandian Art Gallery Manufacturing"/>
    <x v="4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d v="2022-02-19T00:00:00"/>
    <x v="8"/>
    <x v="3"/>
    <s v="INV00000202"/>
    <s v="C00000003"/>
    <s v="Pandian Art Gallery Manufacturing"/>
    <x v="25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d v="2022-02-21T00:00:00"/>
    <x v="8"/>
    <x v="3"/>
    <s v="INV00000203"/>
    <s v="C00000021"/>
    <s v="KT Profesional Fiber"/>
    <x v="85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d v="2022-02-21T00:00:00"/>
    <x v="8"/>
    <x v="3"/>
    <s v="INV00000203"/>
    <s v="C00000021"/>
    <s v="KT Profesional Fiber"/>
    <x v="95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d v="2022-02-21T00:00:00"/>
    <x v="8"/>
    <x v="3"/>
    <s v="INV00000203"/>
    <s v="C00000021"/>
    <s v="KT Profesional Fiber"/>
    <x v="60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d v="2022-02-21T00:00:00"/>
    <x v="8"/>
    <x v="3"/>
    <s v="INV00000204"/>
    <s v="C00000006"/>
    <s v="Perniagaan Fibra Sahih"/>
    <x v="42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d v="2022-02-22T00:00:00"/>
    <x v="8"/>
    <x v="3"/>
    <s v="INV00000205"/>
    <s v="C00000019"/>
    <s v="Desuki Affela Empire Enterprise"/>
    <x v="92"/>
    <n v="2"/>
    <s v="Cash"/>
    <n v="0"/>
    <d v="2022-02-22T00:00:00"/>
    <n v="2"/>
    <n v="2022"/>
    <n v="4136"/>
    <n v="-4136"/>
    <n v="0"/>
    <n v="1019391.15"/>
    <s v="Trsf"/>
    <s v="Trsf 22/2/22 RM5,877.30"/>
    <m/>
  </r>
  <r>
    <d v="2022-02-22T00:00:00"/>
    <x v="8"/>
    <x v="3"/>
    <s v="INV00000205"/>
    <s v="C00000019"/>
    <s v="Desuki Affela Empire Enterprise"/>
    <x v="67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x v="8"/>
    <x v="3"/>
    <s v="INV00000205"/>
    <s v="C00000019"/>
    <s v="Desuki Affela Empire Enterprise"/>
    <x v="93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d v="2022-02-22T00:00:00"/>
    <x v="8"/>
    <x v="3"/>
    <s v="INV00000205"/>
    <s v="C00000019"/>
    <s v="Desuki Affela Empire Enterprise"/>
    <x v="52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d v="2022-02-22T00:00:00"/>
    <x v="8"/>
    <x v="3"/>
    <s v="INV00000205"/>
    <s v="C00000019"/>
    <s v="Desuki Affela Empire Enterprise"/>
    <x v="12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d v="2022-02-22T00:00:00"/>
    <x v="8"/>
    <x v="3"/>
    <s v="INV00000205"/>
    <s v="C00000019"/>
    <s v="Desuki Affela Empire Enterprise"/>
    <x v="37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d v="2022-02-24T00:00:00"/>
    <x v="8"/>
    <x v="3"/>
    <s v="INV00000206"/>
    <s v="C00000020"/>
    <s v="WSK Tanks Sdn Bhd"/>
    <x v="85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x v="8"/>
    <x v="3"/>
    <s v="INV00000206"/>
    <s v="C00000020"/>
    <s v="WSK Tanks Sdn Bhd"/>
    <x v="92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d v="2022-02-24T00:00:00"/>
    <x v="8"/>
    <x v="3"/>
    <s v="INV00000206"/>
    <s v="C00000020"/>
    <s v="WSK Tanks Sdn Bhd"/>
    <x v="91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d v="2022-02-24T00:00:00"/>
    <x v="8"/>
    <x v="3"/>
    <s v="INV00000206"/>
    <s v="C00000020"/>
    <s v="WSK Tanks Sdn Bhd"/>
    <x v="71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d v="2022-02-24T00:00:00"/>
    <x v="8"/>
    <x v="3"/>
    <s v="INV00000206"/>
    <s v="C00000020"/>
    <s v="WSK Tanks Sdn Bhd"/>
    <x v="60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d v="2022-02-26T00:00:00"/>
    <x v="8"/>
    <x v="3"/>
    <s v="INV00000207"/>
    <s v="C00000020"/>
    <s v="WSK Tanks Sdn Bhd"/>
    <x v="85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d v="2022-02-26T00:00:00"/>
    <x v="8"/>
    <x v="3"/>
    <s v="INV00000207"/>
    <s v="C00000020"/>
    <s v="WSK Tanks Sdn Bhd"/>
    <x v="90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d v="2022-02-26T00:00:00"/>
    <x v="8"/>
    <x v="3"/>
    <s v="INV00000208"/>
    <s v="C00000003"/>
    <s v="Pandian Art Gallery Manufacturing"/>
    <x v="87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x v="9"/>
    <x v="3"/>
    <s v="INV00000209"/>
    <s v="C00000021"/>
    <s v="KT Profesional Fiber"/>
    <x v="85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x v="9"/>
    <x v="3"/>
    <s v="INV00000209"/>
    <s v="C00000021"/>
    <s v="KT Profesional Fiber"/>
    <x v="95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x v="9"/>
    <x v="3"/>
    <s v="INV00000209"/>
    <s v="C00000021"/>
    <s v="KT Profesional Fiber"/>
    <x v="60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x v="9"/>
    <x v="3"/>
    <s v="INV00000210"/>
    <s v="C00000022"/>
    <s v="SF Engineering Solution"/>
    <x v="96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d v="2022-03-08T00:00:00"/>
    <x v="9"/>
    <x v="3"/>
    <s v="INV00000210"/>
    <s v="C00000022"/>
    <s v="SF Engineering Solution"/>
    <x v="97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d v="2022-03-08T00:00:00"/>
    <x v="9"/>
    <x v="3"/>
    <s v="INV00000210"/>
    <s v="C00000022"/>
    <s v="SF Engineering Solution"/>
    <x v="98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d v="2022-03-08T00:00:00"/>
    <x v="9"/>
    <x v="3"/>
    <s v="INV00000210"/>
    <s v="C00000022"/>
    <s v="SF Engineering Solution"/>
    <x v="99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d v="2022-03-08T00:00:00"/>
    <x v="9"/>
    <x v="3"/>
    <s v="INV00000210"/>
    <s v="C00000022"/>
    <s v="SF Engineering Solution"/>
    <x v="90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d v="2022-03-08T00:00:00"/>
    <x v="9"/>
    <x v="3"/>
    <s v="INV00000210"/>
    <s v="C00000022"/>
    <s v="SF Engineering Solution"/>
    <x v="87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d v="2022-03-08T00:00:00"/>
    <x v="9"/>
    <x v="3"/>
    <s v="INV00000210"/>
    <s v="C00000022"/>
    <s v="SF Engineering Solution"/>
    <x v="91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d v="2022-03-08T00:00:00"/>
    <x v="9"/>
    <x v="3"/>
    <s v="INV00000210"/>
    <s v="C00000022"/>
    <s v="SF Engineering Solution"/>
    <x v="4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d v="2022-03-08T00:00:00"/>
    <x v="9"/>
    <x v="3"/>
    <s v="INV00000211"/>
    <s v="C00000010"/>
    <s v="Yew Seng Gardening Supply Sdn Bhd"/>
    <x v="88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d v="2022-03-08T00:00:00"/>
    <x v="9"/>
    <x v="3"/>
    <s v="INV00000211"/>
    <s v="C00000010"/>
    <s v="Yew Seng Gardening Supply Sdn Bhd"/>
    <x v="95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d v="2022-03-08T00:00:00"/>
    <x v="9"/>
    <x v="3"/>
    <s v="INV00000211"/>
    <s v="C00000010"/>
    <s v="Yew Seng Gardening Supply Sdn Bhd"/>
    <x v="12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d v="2022-03-09T00:00:00"/>
    <x v="9"/>
    <x v="3"/>
    <s v="INV00000212"/>
    <s v="C00000022"/>
    <s v="SF Engineering Solution"/>
    <x v="12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d v="2022-03-11T00:00:00"/>
    <x v="9"/>
    <x v="3"/>
    <s v="INV00000213"/>
    <s v="C00000019"/>
    <s v="Desuki Affela Empire Enterprise"/>
    <x v="92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d v="2022-03-11T00:00:00"/>
    <x v="9"/>
    <x v="3"/>
    <s v="INV00000213"/>
    <s v="C00000019"/>
    <s v="Desuki Affela Empire Enterprise"/>
    <x v="67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x v="9"/>
    <x v="3"/>
    <s v="INV00000213"/>
    <s v="C00000019"/>
    <s v="Desuki Affela Empire Enterprise"/>
    <x v="12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d v="2022-03-11T00:00:00"/>
    <x v="9"/>
    <x v="3"/>
    <s v="INV00000213"/>
    <s v="C00000019"/>
    <s v="Desuki Affela Empire Enterprise"/>
    <x v="52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d v="2022-03-12T00:00:00"/>
    <x v="9"/>
    <x v="3"/>
    <s v="INV00000214"/>
    <s v="C00000022"/>
    <s v="SF Engineering Solution"/>
    <x v="52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d v="2022-03-12T00:00:00"/>
    <x v="9"/>
    <x v="3"/>
    <s v="INV00000215"/>
    <s v="C00000006"/>
    <s v="Perniagaan Fibra Sahih"/>
    <x v="88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x v="9"/>
    <x v="3"/>
    <s v="INV00000216"/>
    <s v="C00000020"/>
    <s v="WSK Tanks Sdn Bhd"/>
    <x v="85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x v="9"/>
    <x v="3"/>
    <s v="INV00000216"/>
    <s v="C00000020"/>
    <s v="WSK Tanks Sdn Bhd"/>
    <x v="90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d v="2022-03-14T00:00:00"/>
    <x v="9"/>
    <x v="3"/>
    <s v="INV00000216"/>
    <s v="C00000020"/>
    <s v="WSK Tanks Sdn Bhd"/>
    <x v="91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d v="2022-03-15T00:00:00"/>
    <x v="9"/>
    <x v="3"/>
    <s v="INV00000217"/>
    <s v="C00000010"/>
    <s v="Yew Seng Gardening Supply Sdn Bhd"/>
    <x v="88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d v="2022-03-15T00:00:00"/>
    <x v="9"/>
    <x v="3"/>
    <s v="INV00000217"/>
    <s v="C00000010"/>
    <s v="Yew Seng Gardening Supply Sdn Bhd"/>
    <x v="95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d v="2022-03-15T00:00:00"/>
    <x v="9"/>
    <x v="3"/>
    <s v="INV00000217"/>
    <s v="C00000010"/>
    <s v="Yew Seng Gardening Supply Sdn Bhd"/>
    <x v="37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d v="2022-03-15T00:00:00"/>
    <x v="9"/>
    <x v="3"/>
    <s v="INV00000218"/>
    <s v="C00000020"/>
    <s v="WSK Tanks Sdn Bhd"/>
    <x v="85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d v="2022-03-15T00:00:00"/>
    <x v="9"/>
    <x v="3"/>
    <s v="INV00000218"/>
    <s v="C00000020"/>
    <s v="WSK Tanks Sdn Bhd"/>
    <x v="90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x v="9"/>
    <x v="3"/>
    <s v="INV00000218"/>
    <s v="C00000020"/>
    <s v="WSK Tanks Sdn Bhd"/>
    <x v="91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d v="2022-03-15T00:00:00"/>
    <x v="9"/>
    <x v="3"/>
    <s v="INV00000218"/>
    <s v="C00000020"/>
    <s v="WSK Tanks Sdn Bhd"/>
    <x v="41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d v="2022-03-15T00:00:00"/>
    <x v="9"/>
    <x v="3"/>
    <s v="INV00000218"/>
    <s v="C00000020"/>
    <s v="WSK Tanks Sdn Bhd"/>
    <x v="60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d v="2022-03-17T00:00:00"/>
    <x v="9"/>
    <x v="3"/>
    <s v="INV00000219"/>
    <s v="C00000019"/>
    <s v="Desuki Affela Empire Enterprise"/>
    <x v="93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d v="2022-03-18T00:00:00"/>
    <x v="9"/>
    <x v="3"/>
    <s v="INV00000220"/>
    <s v="C00000020"/>
    <s v="WSK Tanks Sdn Bhd"/>
    <x v="15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x v="9"/>
    <x v="3"/>
    <s v="INV00000220"/>
    <s v="C00000020"/>
    <s v="WSK Tanks Sdn Bhd"/>
    <x v="100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d v="2022-03-18T00:00:00"/>
    <x v="9"/>
    <x v="3"/>
    <s v="INV00000220"/>
    <s v="C00000020"/>
    <s v="WSK Tanks Sdn Bhd"/>
    <x v="101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d v="2022-03-19T00:00:00"/>
    <x v="9"/>
    <x v="3"/>
    <s v="INV00000221"/>
    <s v="C00000021"/>
    <s v="KT Profesional Fiber"/>
    <x v="15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x v="9"/>
    <x v="3"/>
    <s v="INV00000221"/>
    <s v="C00000021"/>
    <s v="KT Profesional Fiber"/>
    <x v="100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x v="9"/>
    <x v="3"/>
    <s v="INV00000221"/>
    <s v="C00000021"/>
    <s v="KT Profesional Fiber"/>
    <x v="60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x v="9"/>
    <x v="3"/>
    <s v="INV00000221"/>
    <s v="C00000021"/>
    <s v="KT Profesional Fiber"/>
    <x v="102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x v="9"/>
    <x v="3"/>
    <s v="INV00000221"/>
    <s v="C00000021"/>
    <s v="KT Profesional Fiber"/>
    <x v="103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x v="9"/>
    <x v="3"/>
    <s v="INV00000221"/>
    <s v="C00000021"/>
    <s v="KT Profesional Fiber"/>
    <x v="12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x v="9"/>
    <x v="3"/>
    <s v="INV00000221"/>
    <s v="C00000021"/>
    <s v="KT Profesional Fiber"/>
    <x v="104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x v="9"/>
    <x v="3"/>
    <s v="INV00000222"/>
    <s v="C00000006"/>
    <s v="Perniagaan Fibra Sahih"/>
    <x v="98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x v="9"/>
    <x v="3"/>
    <s v="INV00000223"/>
    <s v="C00000020"/>
    <s v="WSK Tanks Sdn Bhd"/>
    <x v="15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d v="2022-03-23T00:00:00"/>
    <x v="9"/>
    <x v="3"/>
    <s v="INV00000223"/>
    <s v="C00000020"/>
    <s v="WSK Tanks Sdn Bhd"/>
    <x v="100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d v="2022-03-23T00:00:00"/>
    <x v="9"/>
    <x v="3"/>
    <s v="INV00000223"/>
    <s v="C00000020"/>
    <s v="WSK Tanks Sdn Bhd"/>
    <x v="101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d v="2022-03-23T00:00:00"/>
    <x v="9"/>
    <x v="3"/>
    <s v="INV00000223"/>
    <s v="C00000020"/>
    <s v="WSK Tanks Sdn Bhd"/>
    <x v="12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d v="2022-03-25T00:00:00"/>
    <x v="9"/>
    <x v="3"/>
    <s v="INV00000224"/>
    <s v="C00000020"/>
    <s v="WSK Tanks Sdn Bhd"/>
    <x v="7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d v="2022-03-25T00:00:00"/>
    <x v="9"/>
    <x v="3"/>
    <s v="INV00000224"/>
    <s v="C00000020"/>
    <s v="WSK Tanks Sdn Bhd"/>
    <x v="100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d v="2022-03-25T00:00:00"/>
    <x v="9"/>
    <x v="3"/>
    <s v="INV00000224"/>
    <s v="C00000020"/>
    <s v="WSK Tanks Sdn Bhd"/>
    <x v="101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d v="2022-03-25T00:00:00"/>
    <x v="9"/>
    <x v="3"/>
    <s v="INV00000224"/>
    <s v="C00000020"/>
    <s v="WSK Tanks Sdn Bhd"/>
    <x v="12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x v="9"/>
    <x v="3"/>
    <s v="INV00000224"/>
    <s v="C00000020"/>
    <s v="WSK Tanks Sdn Bhd"/>
    <x v="105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d v="2022-03-29T00:00:00"/>
    <x v="9"/>
    <x v="3"/>
    <s v="INV00000225"/>
    <s v="C00000001"/>
    <s v="Kelnico Marketing"/>
    <x v="15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d v="2022-03-29T00:00:00"/>
    <x v="9"/>
    <x v="3"/>
    <s v="INV00000225"/>
    <s v="C00000001"/>
    <s v="Kelnico Marketing"/>
    <x v="100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d v="2022-03-29T00:00:00"/>
    <x v="9"/>
    <x v="3"/>
    <s v="INV00000226"/>
    <s v="C00000020"/>
    <s v="WSK Tanks Sdn Bhd"/>
    <x v="7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d v="2022-03-29T00:00:00"/>
    <x v="9"/>
    <x v="3"/>
    <s v="INV00000226"/>
    <s v="C00000020"/>
    <s v="WSK Tanks Sdn Bhd"/>
    <x v="100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x v="9"/>
    <x v="3"/>
    <s v="INV00000226"/>
    <s v="C00000020"/>
    <s v="WSK Tanks Sdn Bhd"/>
    <x v="101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x v="9"/>
    <x v="3"/>
    <s v="INV00000226"/>
    <s v="C00000020"/>
    <s v="WSK Tanks Sdn Bhd"/>
    <x v="12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x v="9"/>
    <x v="3"/>
    <s v="INV00000227"/>
    <s v="C00000023"/>
    <s v="Bestway Engineering Solutions"/>
    <x v="7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d v="2022-03-31T00:00:00"/>
    <x v="9"/>
    <x v="3"/>
    <s v="INV00000227"/>
    <s v="C00000023"/>
    <s v="Bestway Engineering Solutions"/>
    <x v="106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d v="2022-03-31T00:00:00"/>
    <x v="9"/>
    <x v="3"/>
    <s v="INV00000227"/>
    <s v="C00000023"/>
    <s v="Bestway Engineering Solutions"/>
    <x v="105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d v="2022-03-31T00:00:00"/>
    <x v="9"/>
    <x v="3"/>
    <s v="INV00000227"/>
    <s v="C00000023"/>
    <s v="Bestway Engineering Solutions"/>
    <x v="12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d v="2022-04-01T00:00:00"/>
    <x v="10"/>
    <x v="3"/>
    <s v="INV00000228"/>
    <s v="C00000021"/>
    <s v="KT Profesional Fiber"/>
    <x v="15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x v="10"/>
    <x v="3"/>
    <s v="INV00000228"/>
    <s v="C00000021"/>
    <s v="KT Profesional Fiber"/>
    <x v="100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x v="10"/>
    <x v="3"/>
    <s v="INV00000228"/>
    <s v="C00000021"/>
    <s v="KT Profesional Fiber"/>
    <x v="106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x v="10"/>
    <x v="3"/>
    <s v="INV00000228"/>
    <s v="C00000021"/>
    <s v="KT Profesional Fiber"/>
    <x v="12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x v="10"/>
    <x v="3"/>
    <s v="INV00000228"/>
    <s v="C00000021"/>
    <s v="KT Profesional Fiber"/>
    <x v="107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x v="10"/>
    <x v="3"/>
    <s v="INV00000229"/>
    <s v="C00000020"/>
    <s v="WSK Tanks Sdn Bhd"/>
    <x v="15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x v="10"/>
    <x v="3"/>
    <s v="INV00000229"/>
    <s v="C00000020"/>
    <s v="WSK Tanks Sdn Bhd"/>
    <x v="7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x v="10"/>
    <x v="3"/>
    <s v="INV00000229"/>
    <s v="C00000020"/>
    <s v="WSK Tanks Sdn Bhd"/>
    <x v="108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x v="10"/>
    <x v="3"/>
    <s v="INV00000229"/>
    <s v="C00000020"/>
    <s v="WSK Tanks Sdn Bhd"/>
    <x v="101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x v="10"/>
    <x v="3"/>
    <s v="INV00000229"/>
    <s v="C00000020"/>
    <s v="WSK Tanks Sdn Bhd"/>
    <x v="12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x v="10"/>
    <x v="3"/>
    <s v="INV00000230"/>
    <s v="C00000022"/>
    <s v="SF Engineering Solution"/>
    <x v="7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d v="2022-04-01T00:00:00"/>
    <x v="10"/>
    <x v="3"/>
    <s v="INV00000230"/>
    <s v="C00000022"/>
    <s v="SF Engineering Solution"/>
    <x v="87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d v="2022-04-01T00:00:00"/>
    <x v="10"/>
    <x v="3"/>
    <s v="INV00000230"/>
    <s v="C00000022"/>
    <s v="SF Engineering Solution"/>
    <x v="101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d v="2022-04-01T00:00:00"/>
    <x v="10"/>
    <x v="3"/>
    <s v="INV00000230"/>
    <s v="C00000022"/>
    <s v="SF Engineering Solution"/>
    <x v="99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d v="2022-04-05T00:00:00"/>
    <x v="10"/>
    <x v="3"/>
    <s v="INV00000231"/>
    <s v="C00000020"/>
    <s v="WSK Tanks Sdn Bhd"/>
    <x v="7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x v="10"/>
    <x v="3"/>
    <s v="INV00000231"/>
    <s v="C00000020"/>
    <s v="WSK Tanks Sdn Bhd"/>
    <x v="100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x v="10"/>
    <x v="3"/>
    <s v="INV00000231"/>
    <s v="C00000020"/>
    <s v="WSK Tanks Sdn Bhd"/>
    <x v="101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x v="10"/>
    <x v="3"/>
    <s v="INV00000231"/>
    <s v="C00000020"/>
    <s v="WSK Tanks Sdn Bhd"/>
    <x v="12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x v="10"/>
    <x v="3"/>
    <s v="INV00000231"/>
    <s v="C00000020"/>
    <s v="WSK Tanks Sdn Bhd"/>
    <x v="105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x v="10"/>
    <x v="3"/>
    <s v="INV00000231"/>
    <s v="C00000020"/>
    <s v="WSK Tanks Sdn Bhd"/>
    <x v="106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x v="10"/>
    <x v="3"/>
    <s v="INV00000232"/>
    <s v="C00000019"/>
    <s v="Desuki Affela Empire Enterprise"/>
    <x v="7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d v="2022-04-08T00:00:00"/>
    <x v="10"/>
    <x v="3"/>
    <s v="INV00000232"/>
    <s v="C00000019"/>
    <s v="Desuki Affela Empire Enterprise"/>
    <x v="67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x v="10"/>
    <x v="3"/>
    <s v="INV00000232"/>
    <s v="C00000019"/>
    <s v="Desuki Affela Empire Enterprise"/>
    <x v="12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d v="2022-04-08T00:00:00"/>
    <x v="10"/>
    <x v="3"/>
    <s v="INV00000232"/>
    <s v="C00000019"/>
    <s v="Desuki Affela Empire Enterprise"/>
    <x v="52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d v="2022-04-08T00:00:00"/>
    <x v="10"/>
    <x v="3"/>
    <s v="INV00000232"/>
    <s v="C00000019"/>
    <s v="Desuki Affela Empire Enterprise"/>
    <x v="93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d v="2022-04-08T00:00:00"/>
    <x v="10"/>
    <x v="3"/>
    <s v="INV00000233"/>
    <s v="C00000003"/>
    <s v="Pandian Art Gallery Manufacturing"/>
    <x v="15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x v="10"/>
    <x v="3"/>
    <s v="INV00000233"/>
    <s v="C00000003"/>
    <s v="Pandian Art Gallery Manufacturing"/>
    <x v="12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x v="10"/>
    <x v="3"/>
    <s v="INV00000233"/>
    <s v="C00000003"/>
    <s v="Pandian Art Gallery Manufacturing"/>
    <x v="4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x v="10"/>
    <x v="3"/>
    <s v="INV00000233"/>
    <s v="C00000003"/>
    <s v="Pandian Art Gallery Manufacturing"/>
    <x v="25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d v="2022-04-09T00:00:00"/>
    <x v="10"/>
    <x v="3"/>
    <s v="INV00000234"/>
    <s v="C00000009"/>
    <s v="JMC Steel Engineering Sdn Bhd"/>
    <x v="7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/>
    <x v="10"/>
    <x v="3"/>
    <s v="INV00000234"/>
    <s v="C00000009"/>
    <s v="JMC Steel Engineering Sdn Bhd"/>
    <x v="108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d v="2022-04-09T00:00:00"/>
    <x v="10"/>
    <x v="3"/>
    <s v="INV00000234"/>
    <s v="C00000009"/>
    <s v="JMC Steel Engineering Sdn Bhd"/>
    <x v="109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d v="2022-04-09T00:00:00"/>
    <x v="10"/>
    <x v="3"/>
    <s v="INV00000235"/>
    <s v="C00000020"/>
    <s v="WSK Tanks Sdn Bhd"/>
    <x v="15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x v="10"/>
    <x v="3"/>
    <s v="INV00000235"/>
    <s v="C00000020"/>
    <s v="WSK Tanks Sdn Bhd"/>
    <x v="100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x v="10"/>
    <x v="3"/>
    <s v="INV00000235"/>
    <s v="C00000020"/>
    <s v="WSK Tanks Sdn Bhd"/>
    <x v="101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x v="10"/>
    <x v="3"/>
    <s v="INV00000235"/>
    <s v="C00000020"/>
    <s v="WSK Tanks Sdn Bhd"/>
    <x v="12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x v="10"/>
    <x v="3"/>
    <s v="INV00000236"/>
    <s v="C00000024"/>
    <s v="Worldwide Competence Sdn Bhd"/>
    <x v="15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x v="10"/>
    <x v="3"/>
    <s v="INV00000236"/>
    <s v="C00000024"/>
    <s v="Worldwide Competence Sdn Bhd"/>
    <x v="110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x v="10"/>
    <x v="3"/>
    <s v="INV00000236"/>
    <s v="C00000024"/>
    <s v="Worldwide Competence Sdn Bhd"/>
    <x v="100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x v="10"/>
    <x v="3"/>
    <s v="INV00000236"/>
    <s v="C00000024"/>
    <s v="Worldwide Competence Sdn Bhd"/>
    <x v="12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x v="10"/>
    <x v="3"/>
    <s v="INV00000236"/>
    <s v="C00000024"/>
    <s v="Worldwide Competence Sdn Bhd"/>
    <x v="105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x v="10"/>
    <x v="3"/>
    <s v="INV00000236"/>
    <s v="C00000024"/>
    <s v="Worldwide Competence Sdn Bhd"/>
    <x v="106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x v="10"/>
    <x v="3"/>
    <s v="INV00000237"/>
    <s v="C00000022"/>
    <s v="SF Engineering Solution"/>
    <x v="111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d v="2022-04-12T00:00:00"/>
    <x v="10"/>
    <x v="3"/>
    <s v="INV00000237"/>
    <s v="C00000022"/>
    <s v="SF Engineering Solution"/>
    <x v="52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d v="2022-04-13T00:00:00"/>
    <x v="10"/>
    <x v="3"/>
    <s v="INV00000238"/>
    <s v="C00000024"/>
    <s v="Worldwide Competence Sdn Bhd"/>
    <x v="100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x v="10"/>
    <x v="3"/>
    <s v="INV00000239"/>
    <s v="C00000020"/>
    <s v="WSK Tanks Sdn Bhd"/>
    <x v="7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x v="10"/>
    <x v="3"/>
    <s v="INV00000239"/>
    <s v="C00000020"/>
    <s v="WSK Tanks Sdn Bhd"/>
    <x v="112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x v="10"/>
    <x v="3"/>
    <s v="INV00000239"/>
    <s v="C00000020"/>
    <s v="WSK Tanks Sdn Bhd"/>
    <x v="101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d v="2022-04-13T00:00:00"/>
    <x v="10"/>
    <x v="3"/>
    <s v="INV00000239"/>
    <s v="C00000020"/>
    <s v="WSK Tanks Sdn Bhd"/>
    <x v="12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d v="2022-04-14T00:00:00"/>
    <x v="10"/>
    <x v="3"/>
    <s v="INV00000240"/>
    <s v="C00000021"/>
    <s v="KT Profesional Fiber"/>
    <x v="15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x v="10"/>
    <x v="3"/>
    <s v="INV00000240"/>
    <s v="C00000021"/>
    <s v="KT Profesional Fiber"/>
    <x v="100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x v="10"/>
    <x v="3"/>
    <s v="INV00000240"/>
    <s v="C00000021"/>
    <s v="KT Profesional Fiber"/>
    <x v="106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x v="10"/>
    <x v="3"/>
    <s v="INV00000241"/>
    <s v="C00000024"/>
    <s v="Worldwide Competence Sdn Bhd"/>
    <x v="15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x v="10"/>
    <x v="3"/>
    <s v="INV00000241"/>
    <s v="C00000024"/>
    <s v="Worldwide Competence Sdn Bhd"/>
    <x v="106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x v="10"/>
    <x v="3"/>
    <s v="INV00000242"/>
    <s v="C00000020"/>
    <s v="WSK Tanks Sdn Bhd"/>
    <x v="7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d v="2022-04-16T00:00:00"/>
    <x v="10"/>
    <x v="3"/>
    <s v="INV00000242"/>
    <s v="C00000020"/>
    <s v="WSK Tanks Sdn Bhd"/>
    <x v="100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d v="2022-04-16T00:00:00"/>
    <x v="10"/>
    <x v="3"/>
    <s v="INV00000242"/>
    <s v="C00000020"/>
    <s v="WSK Tanks Sdn Bhd"/>
    <x v="101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d v="2022-04-16T00:00:00"/>
    <x v="10"/>
    <x v="3"/>
    <s v="INV00000242"/>
    <s v="C00000020"/>
    <s v="WSK Tanks Sdn Bhd"/>
    <x v="12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d v="2022-04-16T00:00:00"/>
    <x v="10"/>
    <x v="3"/>
    <s v="INV00000242"/>
    <s v="C00000020"/>
    <s v="WSK Tanks Sdn Bhd"/>
    <x v="106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x v="10"/>
    <x v="3"/>
    <s v="INV00000243"/>
    <s v="C00000023"/>
    <s v="Bestway Engineering Solutions"/>
    <x v="113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d v="2022-04-16T00:00:00"/>
    <x v="10"/>
    <x v="3"/>
    <s v="INV00000243"/>
    <s v="C00000023"/>
    <s v="Bestway Engineering Solutions"/>
    <x v="100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d v="2022-04-16T00:00:00"/>
    <x v="10"/>
    <x v="3"/>
    <s v="INV00000243"/>
    <s v="C00000023"/>
    <s v="Bestway Engineering Solutions"/>
    <x v="106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d v="2022-04-16T00:00:00"/>
    <x v="10"/>
    <x v="3"/>
    <s v="INV00000243"/>
    <s v="C00000023"/>
    <s v="Bestway Engineering Solutions"/>
    <x v="12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d v="2022-04-19T00:00:00"/>
    <x v="10"/>
    <x v="3"/>
    <s v="INV00000244"/>
    <s v="C00000020"/>
    <s v="WSK Tanks Sdn Bhd"/>
    <x v="105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d v="2022-04-19T00:00:00"/>
    <x v="10"/>
    <x v="3"/>
    <s v="INV00000244"/>
    <s v="C00000020"/>
    <s v="WSK Tanks Sdn Bhd"/>
    <x v="100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d v="2022-04-19T00:00:00"/>
    <x v="10"/>
    <x v="3"/>
    <s v="INV00000244"/>
    <s v="C00000020"/>
    <s v="WSK Tanks Sdn Bhd"/>
    <x v="41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d v="2022-04-20T00:00:00"/>
    <x v="10"/>
    <x v="3"/>
    <s v="INV00000245"/>
    <s v="C00000025"/>
    <s v="LLL Automotive Sdn Bhd"/>
    <x v="114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d v="2022-04-20T00:00:00"/>
    <x v="10"/>
    <x v="3"/>
    <s v="INV00000245"/>
    <s v="C00000025"/>
    <s v="LLL Automotive Sdn Bhd"/>
    <x v="115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d v="2022-04-20T00:00:00"/>
    <x v="10"/>
    <x v="3"/>
    <s v="INV00000245"/>
    <s v="C00000025"/>
    <s v="LLL Automotive Sdn Bhd"/>
    <x v="116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d v="2022-04-20T00:00:00"/>
    <x v="10"/>
    <x v="3"/>
    <s v="INV00000245"/>
    <s v="C00000025"/>
    <s v="LLL Automotive Sdn Bhd"/>
    <x v="117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d v="2022-04-21T00:00:00"/>
    <x v="10"/>
    <x v="3"/>
    <s v="INV00000246"/>
    <s v="C00000004"/>
    <s v="Siew Min Lorry Sdn Bhd"/>
    <x v="92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x v="10"/>
    <x v="3"/>
    <s v="INV00000246"/>
    <s v="C00000004"/>
    <s v="Siew Min Lorry Sdn Bhd"/>
    <x v="94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d v="2022-04-21T00:00:00"/>
    <x v="10"/>
    <x v="3"/>
    <s v="INV00000246"/>
    <s v="C00000004"/>
    <s v="Siew Min Lorry Sdn Bhd"/>
    <x v="112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d v="2022-04-21T00:00:00"/>
    <x v="10"/>
    <x v="3"/>
    <s v="INV00000246"/>
    <s v="C00000004"/>
    <s v="Siew Min Lorry Sdn Bhd"/>
    <x v="109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d v="2022-04-21T00:00:00"/>
    <x v="10"/>
    <x v="3"/>
    <s v="INV00000247"/>
    <s v="C00000025"/>
    <s v="LLL Automotive Sdn Bhd"/>
    <x v="53"/>
    <n v="1"/>
    <s v="Cash"/>
    <n v="0"/>
    <d v="2022-04-21T00:00:00"/>
    <n v="4"/>
    <n v="2022"/>
    <n v="68"/>
    <n v="-68"/>
    <n v="0"/>
    <n v="1276563.4500000002"/>
    <s v="Trsf"/>
    <s v="Trsf PBB 21/4/22"/>
    <m/>
  </r>
  <r>
    <d v="2022-04-21T00:00:00"/>
    <x v="10"/>
    <x v="3"/>
    <s v="INV00000248"/>
    <s v="C00000001"/>
    <s v="Kelnico Marketing"/>
    <x v="118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x v="10"/>
    <x v="3"/>
    <s v="INV00000248"/>
    <s v="C00000001"/>
    <s v="Kelnico Marketing"/>
    <x v="119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x v="10"/>
    <x v="3"/>
    <s v="INV00000249"/>
    <s v="C00000020"/>
    <s v="WSK Tanks Sdn Bhd"/>
    <x v="120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x v="10"/>
    <x v="3"/>
    <s v="INV00000249"/>
    <s v="C00000020"/>
    <s v="WSK Tanks Sdn Bhd"/>
    <x v="100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d v="2022-04-23T00:00:00"/>
    <x v="10"/>
    <x v="3"/>
    <s v="INV00000249"/>
    <s v="C00000020"/>
    <s v="WSK Tanks Sdn Bhd"/>
    <x v="66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x v="10"/>
    <x v="3"/>
    <s v="INV00000249"/>
    <s v="C00000020"/>
    <s v="WSK Tanks Sdn Bhd"/>
    <x v="12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d v="2022-04-23T00:00:00"/>
    <x v="10"/>
    <x v="3"/>
    <s v="INV00000249"/>
    <s v="C00000020"/>
    <s v="WSK Tanks Sdn Bhd"/>
    <x v="105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s v="26/4/2022"/>
    <x v="10"/>
    <x v="3"/>
    <s v="INV00000250"/>
    <s v="C00000023"/>
    <s v="Bestway Engineering Solutions"/>
    <x v="120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s v="26/4/2022"/>
    <x v="10"/>
    <x v="3"/>
    <s v="INV00000250"/>
    <s v="C00000023"/>
    <s v="Bestway Engineering Solutions"/>
    <x v="100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s v="26/4/2022"/>
    <x v="10"/>
    <x v="3"/>
    <s v="INV00000250"/>
    <s v="C00000023"/>
    <s v="Bestway Engineering Solutions"/>
    <x v="66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s v="26/4/2022"/>
    <x v="10"/>
    <x v="3"/>
    <s v="INV00000250"/>
    <s v="C00000023"/>
    <s v="Bestway Engineering Solutions"/>
    <x v="12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d v="2022-04-27T00:00:00"/>
    <x v="10"/>
    <x v="3"/>
    <s v="INV00000251"/>
    <s v="C00000010"/>
    <s v="Yew Seng Gardening Supply Sdn Bhd"/>
    <x v="121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d v="2022-04-27T00:00:00"/>
    <x v="10"/>
    <x v="3"/>
    <s v="INV00000251"/>
    <s v="C00000010"/>
    <s v="Yew Seng Gardening Supply Sdn Bhd"/>
    <x v="93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d v="2022-04-28T00:00:00"/>
    <x v="10"/>
    <x v="3"/>
    <s v="INV00000252"/>
    <s v="C00000021"/>
    <s v="KT Profesional Fiber"/>
    <x v="15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x v="10"/>
    <x v="3"/>
    <s v="INV00000252"/>
    <s v="C00000021"/>
    <s v="KT Profesional Fiber"/>
    <x v="100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x v="10"/>
    <x v="3"/>
    <s v="INV00000252"/>
    <s v="C00000021"/>
    <s v="KT Profesional Fiber"/>
    <x v="106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x v="10"/>
    <x v="3"/>
    <s v="INV00000253"/>
    <s v="C00000020"/>
    <s v="WSK Tanks Sdn Bhd"/>
    <x v="120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d v="2022-04-28T00:00:00"/>
    <x v="10"/>
    <x v="3"/>
    <s v="INV00000253"/>
    <s v="C00000020"/>
    <s v="WSK Tanks Sdn Bhd"/>
    <x v="100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d v="2022-04-28T00:00:00"/>
    <x v="10"/>
    <x v="3"/>
    <s v="INV00000253"/>
    <s v="C00000020"/>
    <s v="WSK Tanks Sdn Bhd"/>
    <x v="66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d v="2022-04-28T00:00:00"/>
    <x v="10"/>
    <x v="3"/>
    <s v="INV00000253"/>
    <s v="C00000020"/>
    <s v="WSK Tanks Sdn Bhd"/>
    <x v="12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d v="2022-04-28T00:00:00"/>
    <x v="10"/>
    <x v="3"/>
    <s v="INV00000253"/>
    <s v="C00000020"/>
    <s v="WSK Tanks Sdn Bhd"/>
    <x v="105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d v="2022-04-28T00:00:00"/>
    <x v="10"/>
    <x v="3"/>
    <s v="INV00000254"/>
    <s v="C00000019"/>
    <s v="Desuki Affela Empire Enterprise"/>
    <x v="7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d v="2022-04-28T00:00:00"/>
    <x v="10"/>
    <x v="3"/>
    <s v="INV00000254"/>
    <s v="C00000019"/>
    <s v="Desuki Affela Empire Enterprise"/>
    <x v="67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x v="10"/>
    <x v="3"/>
    <s v="INV00000254"/>
    <s v="C00000019"/>
    <s v="Desuki Affela Empire Enterprise"/>
    <x v="12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d v="2022-04-28T00:00:00"/>
    <x v="10"/>
    <x v="3"/>
    <s v="INV00000254"/>
    <s v="C00000019"/>
    <s v="Desuki Affela Empire Enterprise"/>
    <x v="52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d v="2022-04-28T00:00:00"/>
    <x v="10"/>
    <x v="3"/>
    <s v="INV00000254"/>
    <s v="C00000019"/>
    <s v="Desuki Affela Empire Enterprise"/>
    <x v="93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d v="2022-04-29T00:00:00"/>
    <x v="10"/>
    <x v="3"/>
    <s v="INV00000255"/>
    <s v="C00000023"/>
    <s v="Bestway Engineering Solutions"/>
    <x v="122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d v="2022-04-30T00:00:00"/>
    <x v="10"/>
    <x v="3"/>
    <s v="INV00000256"/>
    <s v="C00000020"/>
    <s v="WSK Tanks Sdn Bhd"/>
    <x v="120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d v="2022-04-30T00:00:00"/>
    <x v="10"/>
    <x v="3"/>
    <s v="INV00000256"/>
    <s v="C00000020"/>
    <s v="WSK Tanks Sdn Bhd"/>
    <x v="100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x v="10"/>
    <x v="3"/>
    <s v="INV00000256"/>
    <s v="C00000020"/>
    <s v="WSK Tanks Sdn Bhd"/>
    <x v="66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d v="2022-04-30T00:00:00"/>
    <x v="10"/>
    <x v="3"/>
    <s v="INV00000256"/>
    <s v="C00000020"/>
    <s v="WSK Tanks Sdn Bhd"/>
    <x v="12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d v="2022-04-30T00:00:00"/>
    <x v="10"/>
    <x v="3"/>
    <s v="INV00000256"/>
    <s v="C00000020"/>
    <s v="WSK Tanks Sdn Bhd"/>
    <x v="105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d v="2022-05-06T00:00:00"/>
    <x v="11"/>
    <x v="3"/>
    <s v="INV00000257"/>
    <s v="C00000020"/>
    <s v="WSK Tanks Sdn Bhd"/>
    <x v="120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d v="2022-05-06T00:00:00"/>
    <x v="11"/>
    <x v="3"/>
    <s v="INV00000257"/>
    <s v="C00000020"/>
    <s v="WSK Tanks Sdn Bhd"/>
    <x v="100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d v="2022-05-06T00:00:00"/>
    <x v="11"/>
    <x v="3"/>
    <s v="INV00000257"/>
    <s v="C00000020"/>
    <s v="WSK Tanks Sdn Bhd"/>
    <x v="66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d v="2022-05-06T00:00:00"/>
    <x v="11"/>
    <x v="3"/>
    <s v="INV00000257"/>
    <s v="C00000020"/>
    <s v="WSK Tanks Sdn Bhd"/>
    <x v="12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d v="2022-05-06T00:00:00"/>
    <x v="11"/>
    <x v="3"/>
    <s v="INV00000257"/>
    <s v="C00000020"/>
    <s v="WSK Tanks Sdn Bhd"/>
    <x v="106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d v="2022-05-06T00:00:00"/>
    <x v="11"/>
    <x v="3"/>
    <s v="INV00000258"/>
    <s v="C00000023"/>
    <s v="Bestway Engineering Solutions"/>
    <x v="122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d v="2022-05-07T00:00:00"/>
    <x v="11"/>
    <x v="3"/>
    <s v="INV00000259"/>
    <s v="C00000020"/>
    <s v="WSK Tanks Sdn Bhd"/>
    <x v="120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d v="2022-05-07T00:00:00"/>
    <x v="11"/>
    <x v="3"/>
    <s v="INV00000259"/>
    <s v="C00000020"/>
    <s v="WSK Tanks Sdn Bhd"/>
    <x v="100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x v="11"/>
    <x v="3"/>
    <s v="INV00000259"/>
    <s v="C00000020"/>
    <s v="WSK Tanks Sdn Bhd"/>
    <x v="66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x v="11"/>
    <x v="3"/>
    <s v="INV00000259"/>
    <s v="C00000020"/>
    <s v="WSK Tanks Sdn Bhd"/>
    <x v="12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x v="11"/>
    <x v="3"/>
    <s v="INV00000260"/>
    <s v="C00000009"/>
    <s v="JMC Steel Engineering Sdn Bhd"/>
    <x v="120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d v="2022-05-10T00:00:00"/>
    <x v="11"/>
    <x v="3"/>
    <s v="INV00000260"/>
    <s v="C00000009"/>
    <s v="JMC Steel Engineering Sdn Bhd"/>
    <x v="96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d v="2022-05-10T00:00:00"/>
    <x v="11"/>
    <x v="3"/>
    <s v="INV00000260"/>
    <s v="C00000009"/>
    <s v="JMC Steel Engineering Sdn Bhd"/>
    <x v="108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s v="11/5/2022"/>
    <x v="11"/>
    <x v="3"/>
    <s v="INV00000261"/>
    <s v="C00000006"/>
    <s v="Perniagaan Fibra Sahih"/>
    <x v="45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s v="11/5/2022"/>
    <x v="11"/>
    <x v="3"/>
    <s v="INV00000261"/>
    <s v="C00000006"/>
    <s v="Perniagaan Fibra Sahih"/>
    <x v="87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s v="11/5/2022"/>
    <x v="11"/>
    <x v="3"/>
    <s v="INV00000261"/>
    <s v="C00000006"/>
    <s v="Perniagaan Fibra Sahih"/>
    <x v="123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x v="11"/>
    <x v="3"/>
    <s v="INV00000262"/>
    <s v="C00000022"/>
    <s v="SF Engineering Solution"/>
    <x v="7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d v="2022-05-12T00:00:00"/>
    <x v="11"/>
    <x v="3"/>
    <s v="INV00000262"/>
    <s v="C00000022"/>
    <s v="SF Engineering Solution"/>
    <x v="109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x v="11"/>
    <x v="3"/>
    <s v="INV00000262"/>
    <s v="C00000022"/>
    <s v="SF Engineering Solution"/>
    <x v="66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x v="11"/>
    <x v="3"/>
    <s v="INV00000262"/>
    <s v="C00000022"/>
    <s v="SF Engineering Solution"/>
    <x v="124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d v="2022-05-12T00:00:00"/>
    <x v="11"/>
    <x v="3"/>
    <s v="INV00000262"/>
    <s v="C00000022"/>
    <s v="SF Engineering Solution"/>
    <x v="125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d v="2022-05-12T00:00:00"/>
    <x v="11"/>
    <x v="3"/>
    <s v="INV00000262"/>
    <s v="C00000022"/>
    <s v="SF Engineering Solution"/>
    <x v="126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d v="2022-05-12T00:00:00"/>
    <x v="11"/>
    <x v="3"/>
    <s v="INV00000263"/>
    <s v="C00000024"/>
    <s v="Worldwide Competence Sdn Bhd"/>
    <x v="127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x v="11"/>
    <x v="3"/>
    <s v="INV00000263"/>
    <s v="C00000024"/>
    <s v="Worldwide Competence Sdn Bhd"/>
    <x v="108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x v="11"/>
    <x v="3"/>
    <s v="INV00000263"/>
    <s v="C00000024"/>
    <s v="Worldwide Competence Sdn Bhd"/>
    <x v="66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x v="11"/>
    <x v="3"/>
    <s v="INV00000263"/>
    <s v="C00000024"/>
    <s v="Worldwide Competence Sdn Bhd"/>
    <x v="12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x v="11"/>
    <x v="3"/>
    <s v="INV00000263"/>
    <s v="C00000024"/>
    <s v="Worldwide Competence Sdn Bhd"/>
    <x v="106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x v="11"/>
    <x v="3"/>
    <s v="INV00000263"/>
    <s v="C00000024"/>
    <s v="Worldwide Competence Sdn Bhd"/>
    <x v="105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x v="11"/>
    <x v="3"/>
    <s v="INV00000264"/>
    <s v="C00000006"/>
    <s v="Perniagaan Fibra Sahih"/>
    <x v="86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x v="11"/>
    <x v="3"/>
    <s v="INV00000265"/>
    <s v="C00000020"/>
    <s v="WSK Tanks Sdn Bhd"/>
    <x v="127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x v="11"/>
    <x v="3"/>
    <s v="INV00000265"/>
    <s v="C00000020"/>
    <s v="WSK Tanks Sdn Bhd"/>
    <x v="108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d v="2022-05-14T00:00:00"/>
    <x v="11"/>
    <x v="3"/>
    <s v="INV00000265"/>
    <s v="C00000020"/>
    <s v="WSK Tanks Sdn Bhd"/>
    <x v="128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d v="2022-05-14T00:00:00"/>
    <x v="11"/>
    <x v="3"/>
    <s v="INV00000265"/>
    <s v="C00000020"/>
    <s v="WSK Tanks Sdn Bhd"/>
    <x v="12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d v="2022-05-16T00:00:00"/>
    <x v="11"/>
    <x v="3"/>
    <s v="INV00000266"/>
    <s v="C00000003"/>
    <s v="Pandian Art Gallery Manufacturing"/>
    <x v="15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x v="11"/>
    <x v="3"/>
    <s v="INV00000266"/>
    <s v="C00000003"/>
    <s v="Pandian Art Gallery Manufacturing"/>
    <x v="12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x v="11"/>
    <x v="3"/>
    <s v="INV00000266"/>
    <s v="C00000003"/>
    <s v="Pandian Art Gallery Manufacturing"/>
    <x v="4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x v="11"/>
    <x v="3"/>
    <s v="INV00000266"/>
    <s v="C00000003"/>
    <s v="Pandian Art Gallery Manufacturing"/>
    <x v="25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x v="11"/>
    <x v="3"/>
    <s v="INV00000267"/>
    <s v="C00000020"/>
    <s v="WSK Tanks Sdn Bhd"/>
    <x v="127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d v="2022-05-18T00:00:00"/>
    <x v="11"/>
    <x v="3"/>
    <s v="INV00000267"/>
    <s v="C00000020"/>
    <s v="WSK Tanks Sdn Bhd"/>
    <x v="108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d v="2022-05-18T00:00:00"/>
    <x v="11"/>
    <x v="3"/>
    <s v="INV00000267"/>
    <s v="C00000020"/>
    <s v="WSK Tanks Sdn Bhd"/>
    <x v="128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d v="2022-05-18T00:00:00"/>
    <x v="11"/>
    <x v="3"/>
    <s v="INV00000267"/>
    <s v="C00000020"/>
    <s v="WSK Tanks Sdn Bhd"/>
    <x v="12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d v="2022-05-18T00:00:00"/>
    <x v="11"/>
    <x v="3"/>
    <s v="INV00000267"/>
    <s v="C00000020"/>
    <s v="WSK Tanks Sdn Bhd"/>
    <x v="105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x v="11"/>
    <x v="3"/>
    <s v="INV00000268"/>
    <s v="C00000021"/>
    <s v="KT Profesional Fiber"/>
    <x v="118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x v="11"/>
    <x v="3"/>
    <s v="INV00000268"/>
    <s v="C00000021"/>
    <s v="KT Profesional Fiber"/>
    <x v="100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x v="11"/>
    <x v="3"/>
    <s v="INV00000268"/>
    <s v="C00000021"/>
    <s v="KT Profesional Fiber"/>
    <x v="129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x v="11"/>
    <x v="3"/>
    <s v="INV00000269"/>
    <s v="C00000020"/>
    <s v="WSK Tanks Sdn Bhd"/>
    <x v="127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d v="2022-05-20T00:00:00"/>
    <x v="11"/>
    <x v="3"/>
    <s v="INV00000269"/>
    <s v="C00000020"/>
    <s v="WSK Tanks Sdn Bhd"/>
    <x v="108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d v="2022-05-20T00:00:00"/>
    <x v="11"/>
    <x v="3"/>
    <s v="INV00000269"/>
    <s v="C00000020"/>
    <s v="WSK Tanks Sdn Bhd"/>
    <x v="128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d v="2022-05-20T00:00:00"/>
    <x v="11"/>
    <x v="3"/>
    <s v="INV00000269"/>
    <s v="C00000020"/>
    <s v="WSK Tanks Sdn Bhd"/>
    <x v="12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d v="2022-05-21T00:00:00"/>
    <x v="11"/>
    <x v="3"/>
    <s v="INV00000270"/>
    <s v="C00000026"/>
    <s v="Megapower Service"/>
    <x v="112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d v="2022-05-21T00:00:00"/>
    <x v="11"/>
    <x v="3"/>
    <s v="INV00000270"/>
    <s v="C00000026"/>
    <s v="Megapower Service"/>
    <x v="130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d v="2022-05-21T00:00:00"/>
    <x v="11"/>
    <x v="3"/>
    <s v="INV00000270"/>
    <s v="C00000026"/>
    <s v="Megapower Service"/>
    <x v="106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d v="2022-05-21T00:00:00"/>
    <x v="11"/>
    <x v="3"/>
    <s v="INV00000270"/>
    <s v="C00000026"/>
    <s v="Megapower Service"/>
    <x v="131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d v="2022-05-21T00:00:00"/>
    <x v="11"/>
    <x v="3"/>
    <s v="INV00000271"/>
    <s v="C00000020"/>
    <s v="WSK Tanks Sdn Bhd"/>
    <x v="127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d v="2022-05-21T00:00:00"/>
    <x v="11"/>
    <x v="3"/>
    <s v="INV00000271"/>
    <s v="C00000020"/>
    <s v="WSK Tanks Sdn Bhd"/>
    <x v="100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d v="2022-05-21T00:00:00"/>
    <x v="11"/>
    <x v="3"/>
    <s v="INV00000271"/>
    <s v="C00000020"/>
    <s v="WSK Tanks Sdn Bhd"/>
    <x v="128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d v="2022-05-21T00:00:00"/>
    <x v="11"/>
    <x v="3"/>
    <s v="INV00000271"/>
    <s v="C00000020"/>
    <s v="WSK Tanks Sdn Bhd"/>
    <x v="12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d v="2022-05-23T00:00:00"/>
    <x v="11"/>
    <x v="3"/>
    <s v="INV00000272"/>
    <s v="C00000010"/>
    <s v="Yew Seng Gardening Supply Sdn Bhd"/>
    <x v="121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d v="2022-05-23T00:00:00"/>
    <x v="11"/>
    <x v="3"/>
    <s v="INV00000272"/>
    <s v="C00000010"/>
    <s v="Yew Seng Gardening Supply Sdn Bhd"/>
    <x v="100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d v="2022-05-23T00:00:00"/>
    <x v="11"/>
    <x v="3"/>
    <s v="INV00000272"/>
    <s v="C00000010"/>
    <s v="Yew Seng Gardening Supply Sdn Bhd"/>
    <x v="132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d v="2022-05-23T00:00:00"/>
    <x v="11"/>
    <x v="3"/>
    <s v="INV00000272"/>
    <s v="C00000010"/>
    <s v="Yew Seng Gardening Supply Sdn Bhd"/>
    <x v="93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d v="2022-05-23T00:00:00"/>
    <x v="11"/>
    <x v="3"/>
    <s v="INV00000272"/>
    <s v="C00000010"/>
    <s v="Yew Seng Gardening Supply Sdn Bhd"/>
    <x v="131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d v="2022-05-23T00:00:00"/>
    <x v="11"/>
    <x v="3"/>
    <s v="INV00000273"/>
    <s v="C00000020"/>
    <s v="WSK Tanks Sdn Bhd"/>
    <x v="127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d v="2022-05-23T00:00:00"/>
    <x v="11"/>
    <x v="3"/>
    <s v="INV00000273"/>
    <s v="C00000020"/>
    <s v="WSK Tanks Sdn Bhd"/>
    <x v="100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d v="2022-05-23T00:00:00"/>
    <x v="11"/>
    <x v="3"/>
    <s v="INV00000273"/>
    <s v="C00000020"/>
    <s v="WSK Tanks Sdn Bhd"/>
    <x v="128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d v="2022-05-23T00:00:00"/>
    <x v="11"/>
    <x v="3"/>
    <s v="INV00000273"/>
    <s v="C00000020"/>
    <s v="WSK Tanks Sdn Bhd"/>
    <x v="133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d v="2022-05-23T00:00:00"/>
    <x v="11"/>
    <x v="3"/>
    <s v="INV00000273"/>
    <s v="C00000020"/>
    <s v="WSK Tanks Sdn Bhd"/>
    <x v="132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d v="2022-05-23T00:00:00"/>
    <x v="11"/>
    <x v="3"/>
    <s v="INV00000274"/>
    <s v="C00000019"/>
    <s v="Desuki Affela Empire Enterprise"/>
    <x v="120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d v="2022-05-23T00:00:00"/>
    <x v="11"/>
    <x v="3"/>
    <s v="INV00000274"/>
    <s v="C00000019"/>
    <s v="Desuki Affela Empire Enterprise"/>
    <x v="112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x v="11"/>
    <x v="3"/>
    <s v="INV00000274"/>
    <s v="C00000019"/>
    <s v="Desuki Affela Empire Enterprise"/>
    <x v="132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d v="2022-05-23T00:00:00"/>
    <x v="11"/>
    <x v="3"/>
    <s v="INV00000274"/>
    <s v="C00000019"/>
    <s v="Desuki Affela Empire Enterprise"/>
    <x v="52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d v="2022-05-23T00:00:00"/>
    <x v="11"/>
    <x v="3"/>
    <s v="INV00000274"/>
    <s v="C00000019"/>
    <s v="Desuki Affela Empire Enterprise"/>
    <x v="131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d v="2022-05-24T00:00:00"/>
    <x v="11"/>
    <x v="3"/>
    <s v="INV00000275"/>
    <s v="C00000004"/>
    <s v="Siew Min Lorry Sdn Bhd"/>
    <x v="120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x v="11"/>
    <x v="3"/>
    <s v="INV00000276"/>
    <s v="C00000020"/>
    <s v="WSK Tanks Sdn Bhd"/>
    <x v="120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d v="2022-05-25T00:00:00"/>
    <x v="11"/>
    <x v="3"/>
    <s v="INV00000276"/>
    <s v="C00000020"/>
    <s v="WSK Tanks Sdn Bhd"/>
    <x v="100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d v="2022-05-25T00:00:00"/>
    <x v="11"/>
    <x v="3"/>
    <s v="INV00000276"/>
    <s v="C00000020"/>
    <s v="WSK Tanks Sdn Bhd"/>
    <x v="133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d v="2022-05-25T00:00:00"/>
    <x v="11"/>
    <x v="3"/>
    <s v="INV00000276"/>
    <s v="C00000020"/>
    <s v="WSK Tanks Sdn Bhd"/>
    <x v="132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d v="2022-05-25T00:00:00"/>
    <x v="11"/>
    <x v="3"/>
    <s v="INV00000276"/>
    <s v="C00000020"/>
    <s v="WSK Tanks Sdn Bhd"/>
    <x v="105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d v="2022-05-28T00:00:00"/>
    <x v="11"/>
    <x v="3"/>
    <s v="INV00000277"/>
    <s v="C00000021"/>
    <s v="KT Profesional Fiber"/>
    <x v="118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x v="11"/>
    <x v="3"/>
    <s v="INV00000277"/>
    <s v="C00000021"/>
    <s v="KT Profesional Fiber"/>
    <x v="100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x v="11"/>
    <x v="3"/>
    <s v="INV00000277"/>
    <s v="C00000021"/>
    <s v="KT Profesional Fiber"/>
    <x v="106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x v="11"/>
    <x v="3"/>
    <s v="INV00000277"/>
    <s v="C00000021"/>
    <s v="KT Profesional Fiber"/>
    <x v="134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x v="1"/>
    <x v="3"/>
    <s v="INV00000278"/>
    <s v="C00000020"/>
    <s v="WSK Tanks Sdn Bhd"/>
    <x v="118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x v="1"/>
    <x v="3"/>
    <s v="INV00000278"/>
    <s v="C00000020"/>
    <s v="WSK Tanks Sdn Bhd"/>
    <x v="100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d v="2022-06-02T00:00:00"/>
    <x v="1"/>
    <x v="3"/>
    <s v="INV00000278"/>
    <s v="C00000020"/>
    <s v="WSK Tanks Sdn Bhd"/>
    <x v="133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d v="2022-06-02T00:00:00"/>
    <x v="1"/>
    <x v="3"/>
    <s v="INV00000278"/>
    <s v="C00000020"/>
    <s v="WSK Tanks Sdn Bhd"/>
    <x v="132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x v="1"/>
    <x v="3"/>
    <s v="INV00000278"/>
    <s v="C00000020"/>
    <s v="WSK Tanks Sdn Bhd"/>
    <x v="105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d v="2022-06-03T00:00:00"/>
    <x v="1"/>
    <x v="3"/>
    <s v="INV00000279"/>
    <s v="C00000022"/>
    <s v="SF Engineering Solution"/>
    <x v="7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x v="1"/>
    <x v="3"/>
    <s v="INV00000280"/>
    <s v="C00000020"/>
    <s v="WSK Tanks Sdn Bhd"/>
    <x v="118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d v="2022-06-04T00:00:00"/>
    <x v="1"/>
    <x v="3"/>
    <s v="INV00000280"/>
    <s v="C00000020"/>
    <s v="WSK Tanks Sdn Bhd"/>
    <x v="100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d v="2022-06-04T00:00:00"/>
    <x v="1"/>
    <x v="3"/>
    <s v="INV00000280"/>
    <s v="C00000020"/>
    <s v="WSK Tanks Sdn Bhd"/>
    <x v="133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x v="1"/>
    <x v="3"/>
    <s v="INV00000280"/>
    <s v="C00000020"/>
    <s v="WSK Tanks Sdn Bhd"/>
    <x v="132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d v="2022-06-07T00:00:00"/>
    <x v="1"/>
    <x v="3"/>
    <s v="INV00000281"/>
    <s v="C00000001"/>
    <s v="Kelnico Marketing"/>
    <x v="118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d v="2022-06-07T00:00:00"/>
    <x v="1"/>
    <x v="3"/>
    <s v="INV00000281"/>
    <s v="C00000001"/>
    <s v="Kelnico Marketing"/>
    <x v="135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d v="2022-06-09T00:00:00"/>
    <x v="1"/>
    <x v="3"/>
    <s v="INV00000282"/>
    <s v="C00000010"/>
    <s v="Yew Seng Gardening Supply Sdn Bhd"/>
    <x v="121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d v="2022-06-09T00:00:00"/>
    <x v="1"/>
    <x v="3"/>
    <s v="INV00000282"/>
    <s v="C00000010"/>
    <s v="Yew Seng Gardening Supply Sdn Bhd"/>
    <x v="100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d v="2022-06-09T00:00:00"/>
    <x v="1"/>
    <x v="3"/>
    <s v="INV00000282"/>
    <s v="C00000010"/>
    <s v="Yew Seng Gardening Supply Sdn Bhd"/>
    <x v="132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d v="2022-06-09T00:00:00"/>
    <x v="1"/>
    <x v="3"/>
    <s v="INV00000282"/>
    <s v="C00000010"/>
    <s v="Yew Seng Gardening Supply Sdn Bhd"/>
    <x v="93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d v="2022-06-09T00:00:00"/>
    <x v="1"/>
    <x v="3"/>
    <s v="INV00000282"/>
    <s v="C00000010"/>
    <s v="Yew Seng Gardening Supply Sdn Bhd"/>
    <x v="48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d v="2022-06-09T00:00:00"/>
    <x v="1"/>
    <x v="3"/>
    <s v="INV00000283"/>
    <s v="C00000022"/>
    <s v="SF Engineering Solution"/>
    <x v="7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x v="1"/>
    <x v="3"/>
    <s v="INV00000284"/>
    <s v="C00000021"/>
    <s v="KT Profesional Fiber"/>
    <x v="118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x v="1"/>
    <x v="3"/>
    <s v="INV00000284"/>
    <s v="C00000021"/>
    <s v="KT Profesional Fiber"/>
    <x v="100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x v="1"/>
    <x v="3"/>
    <s v="INV00000284"/>
    <s v="C00000021"/>
    <s v="KT Profesional Fiber"/>
    <x v="106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x v="1"/>
    <x v="3"/>
    <s v="INV00000285"/>
    <s v="C00000020"/>
    <s v="WSK Tanks Sdn Bhd"/>
    <x v="118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d v="2022-06-11T00:00:00"/>
    <x v="1"/>
    <x v="3"/>
    <s v="INV00000285"/>
    <s v="C00000020"/>
    <s v="WSK Tanks Sdn Bhd"/>
    <x v="100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d v="2022-06-11T00:00:00"/>
    <x v="1"/>
    <x v="3"/>
    <s v="INV00000285"/>
    <s v="C00000020"/>
    <s v="WSK Tanks Sdn Bhd"/>
    <x v="133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d v="2022-06-11T00:00:00"/>
    <x v="1"/>
    <x v="3"/>
    <s v="INV00000285"/>
    <s v="C00000020"/>
    <s v="WSK Tanks Sdn Bhd"/>
    <x v="132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x v="1"/>
    <x v="3"/>
    <s v="INV00000286"/>
    <s v="C00000023"/>
    <s v="Bestway Engineering Solutions"/>
    <x v="110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d v="2022-06-13T00:00:00"/>
    <x v="1"/>
    <x v="3"/>
    <s v="INV00000286"/>
    <s v="C00000023"/>
    <s v="Bestway Engineering Solutions"/>
    <x v="100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d v="2022-06-13T00:00:00"/>
    <x v="1"/>
    <x v="3"/>
    <s v="INV00000286"/>
    <s v="C00000023"/>
    <s v="Bestway Engineering Solutions"/>
    <x v="106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d v="2022-06-14T00:00:00"/>
    <x v="1"/>
    <x v="3"/>
    <s v="INV00000287"/>
    <s v="C00000009"/>
    <s v="JMC Steel Engineering Sdn Bhd"/>
    <x v="120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d v="2022-06-14T00:00:00"/>
    <x v="1"/>
    <x v="3"/>
    <s v="INV00000288"/>
    <s v="C00000001"/>
    <s v="Kelnico Marketing"/>
    <x v="118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d v="2022-06-14T00:00:00"/>
    <x v="1"/>
    <x v="3"/>
    <s v="INV00000288"/>
    <s v="C00000001"/>
    <s v="Kelnico Marketing"/>
    <x v="100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d v="2022-06-18T00:00:00"/>
    <x v="1"/>
    <x v="3"/>
    <s v="INV00000289"/>
    <s v="C00000020"/>
    <s v="WSK Tanks Sdn Bhd"/>
    <x v="7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d v="2022-06-18T00:00:00"/>
    <x v="1"/>
    <x v="3"/>
    <s v="INV00000289"/>
    <s v="C00000020"/>
    <s v="WSK Tanks Sdn Bhd"/>
    <x v="100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d v="2022-06-18T00:00:00"/>
    <x v="1"/>
    <x v="3"/>
    <s v="INV00000289"/>
    <s v="C00000020"/>
    <s v="WSK Tanks Sdn Bhd"/>
    <x v="133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d v="2022-06-18T00:00:00"/>
    <x v="1"/>
    <x v="3"/>
    <s v="INV00000289"/>
    <s v="C00000020"/>
    <s v="WSK Tanks Sdn Bhd"/>
    <x v="132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d v="2022-06-18T00:00:00"/>
    <x v="1"/>
    <x v="3"/>
    <s v="INV00000289"/>
    <s v="C00000020"/>
    <s v="WSK Tanks Sdn Bhd"/>
    <x v="105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d v="2022-06-18T00:00:00"/>
    <x v="1"/>
    <x v="3"/>
    <s v="INV00000289"/>
    <s v="C00000020"/>
    <s v="WSK Tanks Sdn Bhd"/>
    <x v="106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d v="2022-06-20T00:00:00"/>
    <x v="1"/>
    <x v="3"/>
    <s v="INV00000290"/>
    <s v="C00000006"/>
    <s v="Perniagaan Fibra Sahih"/>
    <x v="120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x v="1"/>
    <x v="3"/>
    <s v="INV00000291"/>
    <s v="C00000021"/>
    <s v="KT Profesional Fiber"/>
    <x v="118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x v="1"/>
    <x v="3"/>
    <s v="INV00000291"/>
    <s v="C00000021"/>
    <s v="KT Profesional Fiber"/>
    <x v="100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x v="1"/>
    <x v="3"/>
    <s v="INV00000291"/>
    <s v="C00000021"/>
    <s v="KT Profesional Fiber"/>
    <x v="106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x v="1"/>
    <x v="3"/>
    <s v="INV00000291"/>
    <s v="C00000021"/>
    <s v="KT Profesional Fiber"/>
    <x v="132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x v="1"/>
    <x v="3"/>
    <s v="INV00000292"/>
    <s v="C00000020"/>
    <s v="WSK Tanks Sdn Bhd"/>
    <x v="7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d v="2022-06-24T00:00:00"/>
    <x v="1"/>
    <x v="3"/>
    <s v="INV00000292"/>
    <s v="C00000020"/>
    <s v="WSK Tanks Sdn Bhd"/>
    <x v="100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d v="2022-06-24T00:00:00"/>
    <x v="1"/>
    <x v="3"/>
    <s v="INV00000292"/>
    <s v="C00000020"/>
    <s v="WSK Tanks Sdn Bhd"/>
    <x v="133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d v="2022-06-24T00:00:00"/>
    <x v="1"/>
    <x v="3"/>
    <s v="INV00000292"/>
    <s v="C00000020"/>
    <s v="WSK Tanks Sdn Bhd"/>
    <x v="132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d v="2022-06-28T00:00:00"/>
    <x v="1"/>
    <x v="3"/>
    <s v="INV00000293"/>
    <s v="C00000019"/>
    <s v="Desuki Affela Empire Enterprise"/>
    <x v="120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x v="1"/>
    <x v="3"/>
    <s v="INV00000293"/>
    <s v="C00000019"/>
    <s v="Desuki Affela Empire Enterprise"/>
    <x v="112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4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52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131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x v="1"/>
    <x v="3"/>
    <s v="INV00000294"/>
    <s v="C00000010"/>
    <s v="Yew Seng Gardening Supply Sdn Bhd"/>
    <x v="121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d v="2022-06-29T00:00:00"/>
    <x v="1"/>
    <x v="3"/>
    <s v="INV00000294"/>
    <s v="C00000010"/>
    <s v="Yew Seng Gardening Supply Sdn Bhd"/>
    <x v="100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d v="2022-06-29T00:00:00"/>
    <x v="1"/>
    <x v="3"/>
    <s v="INV00000294"/>
    <s v="C00000010"/>
    <s v="Yew Seng Gardening Supply Sdn Bhd"/>
    <x v="132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d v="2022-06-29T00:00:00"/>
    <x v="1"/>
    <x v="3"/>
    <s v="INV00000294"/>
    <s v="C00000010"/>
    <s v="Yew Seng Gardening Supply Sdn Bhd"/>
    <x v="4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d v="2022-06-29T00:00:00"/>
    <x v="1"/>
    <x v="3"/>
    <s v="INV00000294"/>
    <s v="C00000010"/>
    <s v="Yew Seng Gardening Supply Sdn Bhd"/>
    <x v="48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d v="2022-06-29T00:00:00"/>
    <x v="1"/>
    <x v="3"/>
    <s v="INV00000294"/>
    <s v="C00000010"/>
    <s v="Yew Seng Gardening Supply Sdn Bhd"/>
    <x v="131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d v="2022-07-01T00:00:00"/>
    <x v="2"/>
    <x v="3"/>
    <s v="INV00000295"/>
    <s v="C00000009"/>
    <s v="JMC Steel Engineering Sdn Bhd"/>
    <x v="112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d v="2022-07-12T00:00:00"/>
    <x v="2"/>
    <x v="3"/>
    <s v="INV00000296"/>
    <s v="C00000019"/>
    <s v="Desuki Affela Empire Enterprise"/>
    <x v="120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d v="2022-07-12T00:00:00"/>
    <x v="2"/>
    <x v="3"/>
    <s v="INV00000296"/>
    <s v="C00000019"/>
    <s v="Desuki Affela Empire Enterprise"/>
    <x v="112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x v="2"/>
    <x v="3"/>
    <s v="INV00000297"/>
    <s v="C00000020"/>
    <s v="WSK Tanks Sdn Bhd"/>
    <x v="118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d v="2022-07-14T00:00:00"/>
    <x v="2"/>
    <x v="3"/>
    <s v="INV00000297"/>
    <s v="C00000020"/>
    <s v="WSK Tanks Sdn Bhd"/>
    <x v="100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d v="2022-07-14T00:00:00"/>
    <x v="2"/>
    <x v="3"/>
    <s v="INV00000297"/>
    <s v="C00000020"/>
    <s v="WSK Tanks Sdn Bhd"/>
    <x v="133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x v="2"/>
    <x v="3"/>
    <s v="INV00000297"/>
    <s v="C00000020"/>
    <s v="WSK Tanks Sdn Bhd"/>
    <x v="132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d v="2022-07-14T00:00:00"/>
    <x v="2"/>
    <x v="3"/>
    <s v="INV00000298"/>
    <s v="C00000027"/>
    <s v="Transform Star Sdn Bhd"/>
    <x v="118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x v="2"/>
    <x v="3"/>
    <s v="INV00000298"/>
    <s v="C00000027"/>
    <s v="Transform Star Sdn Bhd"/>
    <x v="112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x v="2"/>
    <x v="3"/>
    <s v="INV00000298"/>
    <s v="C00000027"/>
    <s v="Transform Star Sdn Bhd"/>
    <x v="133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x v="2"/>
    <x v="3"/>
    <s v="INV00000298"/>
    <s v="C00000027"/>
    <s v="Transform Star Sdn Bhd"/>
    <x v="136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x v="2"/>
    <x v="3"/>
    <s v="INV00000298"/>
    <s v="C00000027"/>
    <s v="Transform Star Sdn Bhd"/>
    <x v="106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x v="2"/>
    <x v="3"/>
    <s v="INV00000298"/>
    <s v="C00000027"/>
    <s v="Transform Star Sdn Bhd"/>
    <x v="137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x v="2"/>
    <x v="3"/>
    <s v="INV00000298"/>
    <s v="C00000027"/>
    <s v="Transform Star Sdn Bhd"/>
    <x v="138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x v="2"/>
    <x v="3"/>
    <s v="INV00000298"/>
    <s v="C00000027"/>
    <s v="Transform Star Sdn Bhd"/>
    <x v="125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x v="2"/>
    <x v="3"/>
    <s v="INV00000299"/>
    <s v="C00000020"/>
    <s v="WSK Tanks Sdn Bhd"/>
    <x v="118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d v="2022-07-18T00:00:00"/>
    <x v="2"/>
    <x v="3"/>
    <s v="INV00000299"/>
    <s v="C00000020"/>
    <s v="WSK Tanks Sdn Bhd"/>
    <x v="100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d v="2022-07-18T00:00:00"/>
    <x v="2"/>
    <x v="3"/>
    <s v="INV00000299"/>
    <s v="C00000020"/>
    <s v="WSK Tanks Sdn Bhd"/>
    <x v="128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x v="2"/>
    <x v="3"/>
    <s v="INV00000299"/>
    <s v="C00000020"/>
    <s v="WSK Tanks Sdn Bhd"/>
    <x v="132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d v="2022-07-18T00:00:00"/>
    <x v="2"/>
    <x v="3"/>
    <s v="INV00000299"/>
    <s v="C00000020"/>
    <s v="WSK Tanks Sdn Bhd"/>
    <x v="105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d v="2022-07-18T00:00:00"/>
    <x v="2"/>
    <x v="3"/>
    <s v="INV00000299"/>
    <s v="C00000020"/>
    <s v="WSK Tanks Sdn Bhd"/>
    <x v="106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d v="2022-07-20T00:00:00"/>
    <x v="2"/>
    <x v="3"/>
    <s v="INV00000300"/>
    <s v="C00000020"/>
    <s v="WSK Tanks Sdn Bhd"/>
    <x v="100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d v="2022-07-20T00:00:00"/>
    <x v="2"/>
    <x v="3"/>
    <s v="INV00000300"/>
    <s v="C00000020"/>
    <s v="WSK Tanks Sdn Bhd"/>
    <x v="133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d v="2022-07-23T00:00:00"/>
    <x v="2"/>
    <x v="3"/>
    <s v="INV00000301"/>
    <s v="C00000020"/>
    <s v="WSK Tanks Sdn Bhd"/>
    <x v="120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x v="2"/>
    <x v="3"/>
    <s v="INV00000301"/>
    <s v="C00000020"/>
    <s v="WSK Tanks Sdn Bhd"/>
    <x v="100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d v="2022-07-23T00:00:00"/>
    <x v="2"/>
    <x v="3"/>
    <s v="INV00000301"/>
    <s v="C00000020"/>
    <s v="WSK Tanks Sdn Bhd"/>
    <x v="128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d v="2022-07-23T00:00:00"/>
    <x v="2"/>
    <x v="3"/>
    <s v="INV00000301"/>
    <s v="C00000020"/>
    <s v="WSK Tanks Sdn Bhd"/>
    <x v="132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d v="2022-07-23T00:00:00"/>
    <x v="2"/>
    <x v="3"/>
    <s v="INV00000302"/>
    <s v="C00000001"/>
    <s v="Kelnico Marketing"/>
    <x v="118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d v="2022-07-26T00:00:00"/>
    <x v="2"/>
    <x v="3"/>
    <s v="INV00000303"/>
    <s v="C00000010"/>
    <s v="Yew Seng Gardening Supply Sdn Bhd"/>
    <x v="121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d v="2022-07-26T00:00:00"/>
    <x v="2"/>
    <x v="3"/>
    <s v="INV00000303"/>
    <s v="C00000010"/>
    <s v="Yew Seng Gardening Supply Sdn Bhd"/>
    <x v="100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d v="2022-07-26T00:00:00"/>
    <x v="2"/>
    <x v="3"/>
    <s v="INV00000303"/>
    <s v="C00000010"/>
    <s v="Yew Seng Gardening Supply Sdn Bhd"/>
    <x v="132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d v="2022-07-26T00:00:00"/>
    <x v="2"/>
    <x v="3"/>
    <s v="INV00000303"/>
    <s v="C00000010"/>
    <s v="Yew Seng Gardening Supply Sdn Bhd"/>
    <x v="4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d v="2022-07-29T00:00:00"/>
    <x v="2"/>
    <x v="3"/>
    <s v="INV00000304"/>
    <s v="C00000021"/>
    <s v="KT Profesional Fiber"/>
    <x v="118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x v="2"/>
    <x v="3"/>
    <s v="INV00000304"/>
    <s v="C00000021"/>
    <s v="KT Profesional Fiber"/>
    <x v="106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x v="2"/>
    <x v="3"/>
    <s v="INV00000305"/>
    <s v="C00000009"/>
    <s v="JMC Steel Engineering Sdn Bhd"/>
    <x v="120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d v="2022-07-29T00:00:00"/>
    <x v="2"/>
    <x v="3"/>
    <s v="INV00000305"/>
    <s v="C00000009"/>
    <s v="JMC Steel Engineering Sdn Bhd"/>
    <x v="139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d v="2022-08-04T00:00:00"/>
    <x v="3"/>
    <x v="3"/>
    <s v="INV00000306"/>
    <s v="C00000027"/>
    <s v="Transform Star Sdn Bhd"/>
    <x v="118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x v="3"/>
    <x v="3"/>
    <s v="INV00000306"/>
    <s v="C00000027"/>
    <s v="Transform Star Sdn Bhd"/>
    <x v="139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x v="3"/>
    <x v="3"/>
    <s v="INV00000306"/>
    <s v="C00000027"/>
    <s v="Transform Star Sdn Bhd"/>
    <x v="140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x v="3"/>
    <x v="3"/>
    <s v="INV00000306"/>
    <s v="C00000027"/>
    <s v="Transform Star Sdn Bhd"/>
    <x v="128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x v="3"/>
    <x v="3"/>
    <s v="INV00000306"/>
    <s v="C00000027"/>
    <s v="Transform Star Sdn Bhd"/>
    <x v="141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x v="3"/>
    <x v="3"/>
    <s v="INV00000306"/>
    <s v="C00000027"/>
    <s v="Transform Star Sdn Bhd"/>
    <x v="106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x v="3"/>
    <x v="3"/>
    <s v="INV00000306"/>
    <s v="C00000027"/>
    <s v="Transform Star Sdn Bhd"/>
    <x v="104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x v="3"/>
    <x v="3"/>
    <s v="INV00000306"/>
    <s v="C00000027"/>
    <s v="Transform Star Sdn Bhd"/>
    <x v="131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x v="3"/>
    <x v="3"/>
    <s v="INV00000306"/>
    <s v="C00000027"/>
    <s v="Transform Star Sdn Bhd"/>
    <x v="125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x v="3"/>
    <x v="3"/>
    <s v="INV00000307"/>
    <s v="C00000020"/>
    <s v="WSK Tanks Sdn Bhd"/>
    <x v="118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d v="2022-08-06T00:00:00"/>
    <x v="3"/>
    <x v="3"/>
    <s v="INV00000307"/>
    <s v="C00000020"/>
    <s v="WSK Tanks Sdn Bhd"/>
    <x v="142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x v="3"/>
    <x v="3"/>
    <s v="INV00000307"/>
    <s v="C00000020"/>
    <s v="WSK Tanks Sdn Bhd"/>
    <x v="128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d v="2022-08-06T00:00:00"/>
    <x v="3"/>
    <x v="3"/>
    <s v="INV00000307"/>
    <s v="C00000020"/>
    <s v="WSK Tanks Sdn Bhd"/>
    <x v="132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d v="2022-08-06T00:00:00"/>
    <x v="3"/>
    <x v="3"/>
    <s v="INV00000308"/>
    <s v="C00000001"/>
    <s v="Kelnico Marketing"/>
    <x v="135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d v="2022-08-09T00:00:00"/>
    <x v="3"/>
    <x v="3"/>
    <s v="INV00000309"/>
    <s v="C00000026"/>
    <s v="Megapower Service"/>
    <x v="118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d v="2022-08-12T00:00:00"/>
    <x v="3"/>
    <x v="3"/>
    <s v="INV00000310"/>
    <s v="C00000020"/>
    <s v="WSK Tanks Sdn Bhd"/>
    <x v="120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d v="2022-08-12T00:00:00"/>
    <x v="3"/>
    <x v="3"/>
    <s v="INV00000310"/>
    <s v="C00000020"/>
    <s v="WSK Tanks Sdn Bhd"/>
    <x v="100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d v="2022-08-12T00:00:00"/>
    <x v="3"/>
    <x v="3"/>
    <s v="INV00000310"/>
    <s v="C00000020"/>
    <s v="WSK Tanks Sdn Bhd"/>
    <x v="128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d v="2022-08-12T00:00:00"/>
    <x v="3"/>
    <x v="3"/>
    <s v="INV00000310"/>
    <s v="C00000020"/>
    <s v="WSK Tanks Sdn Bhd"/>
    <x v="132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d v="2022-08-12T00:00:00"/>
    <x v="3"/>
    <x v="3"/>
    <s v="INV00000310"/>
    <s v="C00000020"/>
    <s v="WSK Tanks Sdn Bhd"/>
    <x v="105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d v="2022-08-15T00:00:00"/>
    <x v="3"/>
    <x v="3"/>
    <s v="INV00000311"/>
    <e v="#N/A"/>
    <s v="CANCELLED INVOICE"/>
    <x v="143"/>
    <n v="0"/>
    <e v="#N/A"/>
    <e v="#N/A"/>
    <e v="#N/A"/>
    <e v="#N/A"/>
    <e v="#N/A"/>
    <n v="0"/>
    <m/>
    <n v="0"/>
    <n v="1699594.8500000006"/>
    <e v="#N/A"/>
    <m/>
    <m/>
  </r>
  <r>
    <d v="2022-08-15T00:00:00"/>
    <x v="3"/>
    <x v="3"/>
    <s v="INV00000312"/>
    <s v="C00000004"/>
    <s v="Siew Min Lorry Sdn Bhd"/>
    <x v="144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x v="3"/>
    <x v="3"/>
    <s v="INV00000312"/>
    <s v="C00000004"/>
    <s v="Siew Min Lorry Sdn Bhd"/>
    <x v="145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x v="3"/>
    <x v="3"/>
    <s v="INV00000312"/>
    <s v="C00000004"/>
    <s v="Siew Min Lorry Sdn Bhd"/>
    <x v="139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x v="3"/>
    <x v="3"/>
    <s v="INV00000312"/>
    <s v="C00000004"/>
    <s v="Siew Min Lorry Sdn Bhd"/>
    <x v="80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x v="3"/>
    <x v="3"/>
    <s v="INV00000312"/>
    <s v="C00000004"/>
    <s v="Siew Min Lorry Sdn Bhd"/>
    <x v="106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x v="3"/>
    <x v="3"/>
    <s v="INV00000312"/>
    <s v="C00000004"/>
    <s v="Siew Min Lorry Sdn Bhd"/>
    <x v="146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x v="3"/>
    <x v="3"/>
    <s v="INV00000313"/>
    <s v="C00000003"/>
    <s v="Pandian Art Gallery Manufacturing"/>
    <x v="15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x v="3"/>
    <x v="3"/>
    <s v="INV00000313"/>
    <s v="C00000003"/>
    <s v="Pandian Art Gallery Manufacturing"/>
    <x v="12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4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25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80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x v="3"/>
    <x v="3"/>
    <s v="INV00000314"/>
    <s v="C00000021"/>
    <s v="KT Profesional Fiber"/>
    <x v="118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x v="3"/>
    <x v="3"/>
    <s v="INV00000314"/>
    <s v="C00000021"/>
    <s v="KT Profesional Fiber"/>
    <x v="147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x v="3"/>
    <x v="3"/>
    <s v="INV00000314"/>
    <s v="C00000021"/>
    <s v="KT Profesional Fiber"/>
    <x v="106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x v="3"/>
    <x v="3"/>
    <s v="INV00000314"/>
    <s v="C00000021"/>
    <s v="KT Profesional Fiber"/>
    <x v="12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x v="3"/>
    <x v="3"/>
    <s v="INV00000315"/>
    <s v="C00000027"/>
    <s v="Transform Star Sdn Bhd"/>
    <x v="118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x v="3"/>
    <x v="3"/>
    <s v="INV00000315"/>
    <s v="C00000027"/>
    <s v="Transform Star Sdn Bhd"/>
    <x v="141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x v="3"/>
    <x v="3"/>
    <s v="INV00000315"/>
    <s v="C00000027"/>
    <s v="Transform Star Sdn Bhd"/>
    <x v="106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x v="3"/>
    <x v="3"/>
    <s v="INV00000315"/>
    <s v="C00000027"/>
    <s v="Transform Star Sdn Bhd"/>
    <x v="125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x v="3"/>
    <x v="3"/>
    <s v="INV00000316"/>
    <s v="C00000020"/>
    <s v="WSK Tanks Sdn Bhd"/>
    <x v="120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d v="2022-08-23T00:00:00"/>
    <x v="3"/>
    <x v="3"/>
    <s v="INV00000316"/>
    <s v="C00000020"/>
    <s v="WSK Tanks Sdn Bhd"/>
    <x v="147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d v="2022-08-23T00:00:00"/>
    <x v="3"/>
    <x v="3"/>
    <s v="INV00000316"/>
    <s v="C00000020"/>
    <s v="WSK Tanks Sdn Bhd"/>
    <x v="128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d v="2022-08-23T00:00:00"/>
    <x v="3"/>
    <x v="3"/>
    <s v="INV00000316"/>
    <s v="C00000020"/>
    <s v="WSK Tanks Sdn Bhd"/>
    <x v="132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d v="2022-08-23T00:00:00"/>
    <x v="3"/>
    <x v="3"/>
    <s v="INV00000317"/>
    <s v="C00000009"/>
    <s v="JMC Steel Engineering Sdn Bhd"/>
    <x v="125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d v="2022-08-25T00:00:00"/>
    <x v="3"/>
    <x v="3"/>
    <s v="INV00000318"/>
    <s v="C00000010"/>
    <s v="Yew Seng Gardening Supply Sdn Bhd"/>
    <x v="121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d v="2022-08-25T00:00:00"/>
    <x v="3"/>
    <x v="3"/>
    <s v="INV00000318"/>
    <s v="C00000010"/>
    <s v="Yew Seng Gardening Supply Sdn Bhd"/>
    <x v="148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d v="2022-08-25T00:00:00"/>
    <x v="3"/>
    <x v="3"/>
    <s v="INV00000318"/>
    <s v="C00000010"/>
    <s v="Yew Seng Gardening Supply Sdn Bhd"/>
    <x v="132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d v="2022-08-25T00:00:00"/>
    <x v="3"/>
    <x v="3"/>
    <s v="INV00000318"/>
    <s v="C00000010"/>
    <s v="Yew Seng Gardening Supply Sdn Bhd"/>
    <x v="131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d v="2022-08-25T00:00:00"/>
    <x v="3"/>
    <x v="3"/>
    <s v="INV00000318"/>
    <s v="C00000010"/>
    <s v="Yew Seng Gardening Supply Sdn Bhd"/>
    <x v="48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d v="2022-08-25T00:00:00"/>
    <x v="3"/>
    <x v="3"/>
    <s v="INV00000319"/>
    <s v="C00000027"/>
    <s v="Transform Star Sdn Bhd"/>
    <x v="118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x v="3"/>
    <x v="3"/>
    <s v="INV00000320"/>
    <s v="C00000019"/>
    <s v="Desuki Affela Empire Enterprise"/>
    <x v="120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x v="3"/>
    <x v="3"/>
    <s v="INV00000320"/>
    <s v="C00000019"/>
    <s v="Desuki Affela Empire Enterprise"/>
    <x v="139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x v="3"/>
    <x v="3"/>
    <s v="INV00000320"/>
    <s v="C00000019"/>
    <s v="Desuki Affela Empire Enterprise"/>
    <x v="4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x v="3"/>
    <x v="3"/>
    <s v="INV00000320"/>
    <s v="C00000019"/>
    <s v="Desuki Affela Empire Enterprise"/>
    <x v="52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x v="3"/>
    <x v="3"/>
    <s v="INV00000320"/>
    <s v="C00000019"/>
    <s v="Desuki Affela Empire Enterprise"/>
    <x v="12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x v="4"/>
    <x v="3"/>
    <s v="INV00000321"/>
    <s v="C00000020"/>
    <s v="WSK Tanks Sdn Bhd"/>
    <x v="120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d v="2022-09-02T00:00:00"/>
    <x v="4"/>
    <x v="3"/>
    <s v="INV00000321"/>
    <s v="C00000020"/>
    <s v="WSK Tanks Sdn Bhd"/>
    <x v="139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d v="2022-09-02T00:00:00"/>
    <x v="4"/>
    <x v="3"/>
    <s v="INV00000321"/>
    <s v="C00000020"/>
    <s v="WSK Tanks Sdn Bhd"/>
    <x v="128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x v="4"/>
    <x v="3"/>
    <s v="INV00000321"/>
    <s v="C00000020"/>
    <s v="WSK Tanks Sdn Bhd"/>
    <x v="12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s v="5/9/2022"/>
    <x v="4"/>
    <x v="3"/>
    <s v="INV00000322"/>
    <s v="C00000009"/>
    <s v="JMC Steel Engineering Sdn Bhd"/>
    <x v="120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d v="2022-09-06T00:00:00"/>
    <x v="4"/>
    <x v="3"/>
    <s v="INV00000323"/>
    <s v="C00000020"/>
    <s v="WSK Tanks Sdn Bhd"/>
    <x v="118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x v="4"/>
    <x v="3"/>
    <s v="INV00000323"/>
    <s v="C00000020"/>
    <s v="WSK Tanks Sdn Bhd"/>
    <x v="139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x v="4"/>
    <x v="3"/>
    <s v="INV00000323"/>
    <s v="C00000020"/>
    <s v="WSK Tanks Sdn Bhd"/>
    <x v="128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x v="4"/>
    <x v="3"/>
    <s v="INV00000323"/>
    <s v="C00000020"/>
    <s v="WSK Tanks Sdn Bhd"/>
    <x v="12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d v="2022-09-06T00:00:00"/>
    <x v="4"/>
    <x v="3"/>
    <s v="INV00000323"/>
    <s v="C00000020"/>
    <s v="WSK Tanks Sdn Bhd"/>
    <x v="106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d v="2022-09-09T00:00:00"/>
    <x v="4"/>
    <x v="3"/>
    <s v="INV00000324"/>
    <s v="C00000029"/>
    <s v="Cash - Vinz Yew Kok Wah"/>
    <x v="106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d v="2022-09-09T00:00:00"/>
    <x v="4"/>
    <x v="3"/>
    <s v="INV00000324"/>
    <s v="C00000029"/>
    <s v="Cash - Vinz Yew Kok Wah"/>
    <x v="148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d v="2022-09-09T00:00:00"/>
    <x v="4"/>
    <x v="3"/>
    <s v="INV00000325"/>
    <s v="C00000020"/>
    <s v="WSK Tanks Sdn Bhd"/>
    <x v="118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d v="2022-09-09T00:00:00"/>
    <x v="4"/>
    <x v="3"/>
    <s v="INV00000326"/>
    <s v="C00000021"/>
    <s v="KT Profesional Fiber"/>
    <x v="118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x v="4"/>
    <x v="3"/>
    <s v="INV00000326"/>
    <s v="C00000021"/>
    <s v="KT Profesional Fiber"/>
    <x v="106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x v="4"/>
    <x v="3"/>
    <s v="INV00000326"/>
    <s v="C00000021"/>
    <s v="KT Profesional Fiber"/>
    <x v="134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x v="4"/>
    <x v="3"/>
    <s v="INV00000327"/>
    <s v="C00000020"/>
    <s v="WSK Tanks Sdn Bhd"/>
    <x v="120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x v="4"/>
    <x v="3"/>
    <s v="INV00000327"/>
    <s v="C00000020"/>
    <s v="WSK Tanks Sdn Bhd"/>
    <x v="139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d v="2022-09-13T00:00:00"/>
    <x v="4"/>
    <x v="3"/>
    <s v="INV00000327"/>
    <s v="C00000020"/>
    <s v="WSK Tanks Sdn Bhd"/>
    <x v="128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d v="2022-09-13T00:00:00"/>
    <x v="4"/>
    <x v="3"/>
    <s v="INV00000327"/>
    <s v="C00000020"/>
    <s v="WSK Tanks Sdn Bhd"/>
    <x v="12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d v="2022-09-13T00:00:00"/>
    <x v="4"/>
    <x v="3"/>
    <s v="INV00000327"/>
    <s v="C00000020"/>
    <s v="WSK Tanks Sdn Bhd"/>
    <x v="106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d v="2022-09-13T00:00:00"/>
    <x v="4"/>
    <x v="3"/>
    <s v="INV00000327"/>
    <s v="C00000020"/>
    <s v="WSK Tanks Sdn Bhd"/>
    <x v="105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d v="2022-09-13T00:00:00"/>
    <x v="4"/>
    <x v="3"/>
    <s v="INV00000328"/>
    <s v="C00000020"/>
    <s v="WSK Tanks Sdn Bhd"/>
    <x v="120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d v="2022-09-13T00:00:00"/>
    <x v="4"/>
    <x v="3"/>
    <s v="INV00000328"/>
    <s v="C00000020"/>
    <s v="WSK Tanks Sdn Bhd"/>
    <x v="139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d v="2022-09-13T00:00:00"/>
    <x v="4"/>
    <x v="3"/>
    <s v="INV00000328"/>
    <s v="C00000020"/>
    <s v="WSK Tanks Sdn Bhd"/>
    <x v="128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d v="2022-09-13T00:00:00"/>
    <x v="4"/>
    <x v="3"/>
    <s v="INV00000328"/>
    <s v="C00000020"/>
    <s v="WSK Tanks Sdn Bhd"/>
    <x v="12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d v="2022-09-14T00:00:00"/>
    <x v="4"/>
    <x v="3"/>
    <s v="INV00000329"/>
    <s v="C00000001"/>
    <s v="Kelnico Marketing"/>
    <x v="149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d v="2022-09-15T00:00:00"/>
    <x v="4"/>
    <x v="3"/>
    <s v="INV00000330"/>
    <s v="C00000021"/>
    <s v="KT Profesional Fiber"/>
    <x v="118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x v="4"/>
    <x v="3"/>
    <s v="INV00000330"/>
    <s v="C00000021"/>
    <s v="KT Profesional Fiber"/>
    <x v="147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x v="4"/>
    <x v="3"/>
    <s v="INV00000330"/>
    <s v="C00000021"/>
    <s v="KT Profesional Fiber"/>
    <x v="106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x v="4"/>
    <x v="3"/>
    <s v="INV00000330"/>
    <s v="C00000021"/>
    <s v="KT Profesional Fiber"/>
    <x v="12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x v="4"/>
    <x v="3"/>
    <s v="INV00000331"/>
    <s v="C00000019"/>
    <s v="Desuki Affela Empire Enterprise"/>
    <x v="120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d v="2022-09-23T00:00:00"/>
    <x v="4"/>
    <x v="3"/>
    <s v="INV00000331"/>
    <s v="C00000019"/>
    <s v="Desuki Affela Empire Enterprise"/>
    <x v="139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x v="4"/>
    <x v="3"/>
    <s v="INV00000331"/>
    <s v="C00000019"/>
    <s v="Desuki Affela Empire Enterprise"/>
    <x v="4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d v="2022-09-23T00:00:00"/>
    <x v="4"/>
    <x v="3"/>
    <s v="INV00000331"/>
    <s v="C00000019"/>
    <s v="Desuki Affela Empire Enterprise"/>
    <x v="12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d v="2022-09-24T00:00:00"/>
    <x v="4"/>
    <x v="3"/>
    <s v="INV00000332"/>
    <s v="C00000010"/>
    <s v="Yew Seng Gardening Supply Sdn Bhd"/>
    <x v="45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d v="2022-09-24T00:00:00"/>
    <x v="4"/>
    <x v="3"/>
    <s v="INV00000332"/>
    <s v="C00000010"/>
    <s v="Yew Seng Gardening Supply Sdn Bhd"/>
    <x v="148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d v="2022-09-24T00:00:00"/>
    <x v="4"/>
    <x v="3"/>
    <s v="INV00000332"/>
    <s v="C00000010"/>
    <s v="Yew Seng Gardening Supply Sdn Bhd"/>
    <x v="12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d v="2022-09-24T00:00:00"/>
    <x v="4"/>
    <x v="3"/>
    <s v="INV00000332"/>
    <s v="C00000010"/>
    <s v="Yew Seng Gardening Supply Sdn Bhd"/>
    <x v="131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d v="2022-09-24T00:00:00"/>
    <x v="4"/>
    <x v="3"/>
    <s v="INV00000332"/>
    <s v="C00000010"/>
    <s v="Yew Seng Gardening Supply Sdn Bhd"/>
    <x v="150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d v="2022-09-24T00:00:00"/>
    <x v="4"/>
    <x v="3"/>
    <s v="INV00000332"/>
    <s v="C00000010"/>
    <s v="Yew Seng Gardening Supply Sdn Bhd"/>
    <x v="151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d v="2022-09-26T00:00:00"/>
    <x v="4"/>
    <x v="3"/>
    <s v="INV00000333"/>
    <s v="C00000021"/>
    <s v="KT Profesional Fiber"/>
    <x v="15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x v="4"/>
    <x v="3"/>
    <s v="INV00000333"/>
    <s v="C00000021"/>
    <s v="KT Profesional Fiber"/>
    <x v="147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x v="4"/>
    <x v="3"/>
    <s v="INV00000333"/>
    <s v="C00000021"/>
    <s v="KT Profesional Fiber"/>
    <x v="152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x v="4"/>
    <x v="3"/>
    <s v="INV00000333"/>
    <s v="C00000021"/>
    <s v="KT Profesional Fiber"/>
    <x v="12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x v="4"/>
    <x v="3"/>
    <s v="INV00000333"/>
    <s v="C00000021"/>
    <s v="KT Profesional Fiber"/>
    <x v="153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x v="4"/>
    <x v="3"/>
    <s v="INV00000334"/>
    <s v="C00000022"/>
    <s v="SF Engineering Solution"/>
    <x v="7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d v="2022-09-26T00:00:00"/>
    <x v="4"/>
    <x v="3"/>
    <s v="INV00000334"/>
    <s v="C00000022"/>
    <s v="SF Engineering Solution"/>
    <x v="139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x v="4"/>
    <x v="3"/>
    <s v="INV00000334"/>
    <s v="C00000022"/>
    <s v="SF Engineering Solution"/>
    <x v="154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d v="2022-09-26T00:00:00"/>
    <x v="4"/>
    <x v="3"/>
    <s v="INV00000335"/>
    <s v="C00000022"/>
    <s v="SF Engineering Solution"/>
    <x v="152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d v="2022-09-26T00:00:00"/>
    <x v="4"/>
    <x v="3"/>
    <s v="INV00000335"/>
    <s v="C00000022"/>
    <s v="SF Engineering Solution"/>
    <x v="155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d v="2022-09-26T00:00:00"/>
    <x v="4"/>
    <x v="3"/>
    <s v="INV00000335"/>
    <s v="C00000022"/>
    <s v="SF Engineering Solution"/>
    <x v="52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d v="2022-09-28T00:00:00"/>
    <x v="4"/>
    <x v="3"/>
    <s v="INV00000336"/>
    <s v="C00000027"/>
    <s v="Transform Star Sdn Bhd"/>
    <x v="118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x v="4"/>
    <x v="3"/>
    <s v="INV00000336"/>
    <s v="C00000027"/>
    <s v="Transform Star Sdn Bhd"/>
    <x v="139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x v="4"/>
    <x v="3"/>
    <s v="INV00000336"/>
    <s v="C00000027"/>
    <s v="Transform Star Sdn Bhd"/>
    <x v="140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x v="4"/>
    <x v="3"/>
    <s v="INV00000336"/>
    <s v="C00000027"/>
    <s v="Transform Star Sdn Bhd"/>
    <x v="156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x v="4"/>
    <x v="3"/>
    <s v="INV00000336"/>
    <s v="C00000027"/>
    <s v="Transform Star Sdn Bhd"/>
    <x v="141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x v="4"/>
    <x v="3"/>
    <s v="INV00000336"/>
    <s v="C00000027"/>
    <s v="Transform Star Sdn Bhd"/>
    <x v="106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x v="4"/>
    <x v="3"/>
    <s v="INV00000336"/>
    <s v="C00000027"/>
    <s v="Transform Star Sdn Bhd"/>
    <x v="138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x v="4"/>
    <x v="3"/>
    <s v="INV00000336"/>
    <s v="C00000027"/>
    <s v="Transform Star Sdn Bhd"/>
    <x v="131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x v="4"/>
    <x v="3"/>
    <s v="INV00000336"/>
    <s v="C00000027"/>
    <s v="Transform Star Sdn Bhd"/>
    <x v="125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x v="4"/>
    <x v="3"/>
    <s v="INV00000337"/>
    <s v="C00000029"/>
    <s v="Cash - Vinz Yew Kok Wah"/>
    <x v="15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d v="2022-09-28T00:00:00"/>
    <x v="4"/>
    <x v="3"/>
    <s v="INV00000337"/>
    <s v="C00000029"/>
    <s v="Cash - Vinz Yew Kok Wah"/>
    <x v="106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d v="2022-09-28T00:00:00"/>
    <x v="4"/>
    <x v="3"/>
    <s v="INV00000337"/>
    <s v="C00000029"/>
    <s v="Cash - Vinz Yew Kok Wah"/>
    <x v="12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d v="2022-10-01T00:00:00"/>
    <x v="5"/>
    <x v="3"/>
    <s v="INV00000338"/>
    <s v="C00000010"/>
    <s v="Yew Seng Gardening Supply Sdn Bhd"/>
    <x v="45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d v="2022-10-01T00:00:00"/>
    <x v="5"/>
    <x v="3"/>
    <s v="INV00000338"/>
    <s v="C00000010"/>
    <s v="Yew Seng Gardening Supply Sdn Bhd"/>
    <x v="148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d v="2022-10-01T00:00:00"/>
    <x v="5"/>
    <x v="3"/>
    <s v="INV00000338"/>
    <s v="C00000010"/>
    <s v="Yew Seng Gardening Supply Sdn Bhd"/>
    <x v="12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d v="2022-10-01T00:00:00"/>
    <x v="5"/>
    <x v="3"/>
    <s v="INV00000338"/>
    <s v="C00000010"/>
    <s v="Yew Seng Gardening Supply Sdn Bhd"/>
    <x v="131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d v="2022-10-01T00:00:00"/>
    <x v="5"/>
    <x v="3"/>
    <s v="INV00000338"/>
    <s v="C00000010"/>
    <s v="Yew Seng Gardening Supply Sdn Bhd"/>
    <x v="150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s v="3/10/2022"/>
    <x v="5"/>
    <x v="3"/>
    <s v="INV00000339"/>
    <s v="C00000020"/>
    <s v="WSK Tanks Sdn Bhd"/>
    <x v="120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x v="5"/>
    <x v="3"/>
    <s v="INV00000339"/>
    <s v="C00000020"/>
    <s v="WSK Tanks Sdn Bhd"/>
    <x v="157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x v="5"/>
    <x v="3"/>
    <s v="INV00000339"/>
    <s v="C00000020"/>
    <s v="WSK Tanks Sdn Bhd"/>
    <x v="158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s v="3/10/2022"/>
    <x v="5"/>
    <x v="3"/>
    <s v="INV00000339"/>
    <s v="C00000020"/>
    <s v="WSK Tanks Sdn Bhd"/>
    <x v="12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s v="3/10/2022"/>
    <x v="5"/>
    <x v="3"/>
    <s v="INV00000339"/>
    <s v="C00000020"/>
    <s v="WSK Tanks Sdn Bhd"/>
    <x v="159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s v="3/10/2022"/>
    <x v="5"/>
    <x v="3"/>
    <s v="INV00000339"/>
    <s v="C00000020"/>
    <s v="WSK Tanks Sdn Bhd"/>
    <x v="160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s v="1/10/2022"/>
    <x v="5"/>
    <x v="3"/>
    <s v="INV00000340"/>
    <s v="C00000021"/>
    <s v="KT Profesional Fiber"/>
    <x v="15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x v="5"/>
    <x v="3"/>
    <s v="INV00000340"/>
    <s v="C00000021"/>
    <s v="KT Profesional Fiber"/>
    <x v="152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x v="5"/>
    <x v="3"/>
    <s v="INV00000340"/>
    <s v="C00000021"/>
    <s v="KT Profesional Fiber"/>
    <x v="12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x v="5"/>
    <x v="3"/>
    <s v="INV00000340"/>
    <s v="C00000021"/>
    <s v="KT Profesional Fiber"/>
    <x v="129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x v="5"/>
    <x v="3"/>
    <s v="INV00000341"/>
    <s v="C00000003"/>
    <s v="Pandian Art Gallery Manufacturing"/>
    <x v="15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x v="5"/>
    <x v="3"/>
    <s v="INV00000341"/>
    <s v="C00000003"/>
    <s v="Pandian Art Gallery Manufacturing"/>
    <x v="12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x v="5"/>
    <x v="3"/>
    <s v="INV00000341"/>
    <s v="C00000003"/>
    <s v="Pandian Art Gallery Manufacturing"/>
    <x v="4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x v="5"/>
    <x v="3"/>
    <s v="INV00000342"/>
    <s v="C00000003"/>
    <s v="Pandian Art Gallery Manufacturing"/>
    <x v="15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x v="5"/>
    <x v="3"/>
    <s v="INV00000343"/>
    <s v="C00000006"/>
    <s v="Perniagaan Fibra Sahih"/>
    <x v="120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x v="5"/>
    <x v="3"/>
    <s v="INV00000343"/>
    <s v="C00000006"/>
    <s v="Perniagaan Fibra Sahih"/>
    <x v="155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x v="5"/>
    <x v="3"/>
    <s v="INV00000344"/>
    <s v="C00000019"/>
    <s v="Desuki Affela Empire Enterprise"/>
    <x v="120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39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53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4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52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x v="5"/>
    <x v="3"/>
    <s v="INV00000345"/>
    <s v="C00000020"/>
    <s v="WSK Tanks Sdn Bhd"/>
    <x v="120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d v="2022-10-13T00:00:00"/>
    <x v="5"/>
    <x v="3"/>
    <s v="INV00000345"/>
    <s v="C00000020"/>
    <s v="WSK Tanks Sdn Bhd"/>
    <x v="157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d v="2022-10-13T00:00:00"/>
    <x v="5"/>
    <x v="3"/>
    <s v="INV00000345"/>
    <s v="C00000020"/>
    <s v="WSK Tanks Sdn Bhd"/>
    <x v="139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x v="5"/>
    <x v="3"/>
    <s v="INV00000345"/>
    <s v="C00000020"/>
    <s v="WSK Tanks Sdn Bhd"/>
    <x v="128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d v="2022-10-13T00:00:00"/>
    <x v="5"/>
    <x v="3"/>
    <s v="INV00000345"/>
    <s v="C00000020"/>
    <s v="WSK Tanks Sdn Bhd"/>
    <x v="12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d v="2022-10-13T00:00:00"/>
    <x v="5"/>
    <x v="3"/>
    <s v="INV00000345"/>
    <s v="C00000020"/>
    <s v="WSK Tanks Sdn Bhd"/>
    <x v="159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d v="2022-10-13T00:00:00"/>
    <x v="5"/>
    <x v="3"/>
    <s v="INV00000345"/>
    <s v="C00000020"/>
    <s v="WSK Tanks Sdn Bhd"/>
    <x v="160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d v="2022-10-13T00:00:00"/>
    <x v="5"/>
    <x v="3"/>
    <s v="INV00000346"/>
    <s v="C00000021"/>
    <s v="KT Profesional Fiber"/>
    <x v="15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x v="5"/>
    <x v="3"/>
    <s v="INV00000346"/>
    <s v="C00000021"/>
    <s v="KT Profesional Fiber"/>
    <x v="157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x v="5"/>
    <x v="3"/>
    <s v="INV00000346"/>
    <s v="C00000021"/>
    <s v="KT Profesional Fiber"/>
    <x v="152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x v="5"/>
    <x v="3"/>
    <s v="INV00000347"/>
    <s v="C00000010"/>
    <s v="Yew Seng Gardening Supply Sdn Bhd"/>
    <x v="45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d v="2022-10-15T00:00:00"/>
    <x v="5"/>
    <x v="3"/>
    <s v="INV00000347"/>
    <s v="C00000010"/>
    <s v="Yew Seng Gardening Supply Sdn Bhd"/>
    <x v="148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d v="2022-10-15T00:00:00"/>
    <x v="5"/>
    <x v="3"/>
    <s v="INV00000347"/>
    <s v="C00000010"/>
    <s v="Yew Seng Gardening Supply Sdn Bhd"/>
    <x v="12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d v="2022-10-15T00:00:00"/>
    <x v="5"/>
    <x v="3"/>
    <s v="INV00000347"/>
    <s v="C00000010"/>
    <s v="Yew Seng Gardening Supply Sdn Bhd"/>
    <x v="150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d v="2022-10-15T00:00:00"/>
    <x v="5"/>
    <x v="3"/>
    <s v="INV00000347"/>
    <s v="C00000010"/>
    <s v="Yew Seng Gardening Supply Sdn Bhd"/>
    <x v="151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d v="2022-10-17T00:00:00"/>
    <x v="5"/>
    <x v="3"/>
    <s v="INV00000348"/>
    <s v="C00000026"/>
    <s v="Megapower Service"/>
    <x v="118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x v="5"/>
    <x v="3"/>
    <s v="INV00000348"/>
    <s v="C00000026"/>
    <s v="Megapower Service"/>
    <x v="139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x v="5"/>
    <x v="3"/>
    <s v="INV00000348"/>
    <s v="C00000026"/>
    <s v="Megapower Service"/>
    <x v="125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x v="5"/>
    <x v="3"/>
    <s v="INV00000348"/>
    <s v="C00000026"/>
    <s v="Megapower Service"/>
    <x v="161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x v="5"/>
    <x v="3"/>
    <s v="INV00000348"/>
    <s v="C00000026"/>
    <s v="Megapower Service"/>
    <x v="141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x v="5"/>
    <x v="3"/>
    <s v="INV00000348"/>
    <s v="C00000026"/>
    <s v="Megapower Service"/>
    <x v="162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x v="5"/>
    <x v="3"/>
    <s v="INV00000348"/>
    <s v="C00000026"/>
    <s v="Megapower Service"/>
    <x v="150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x v="5"/>
    <x v="3"/>
    <s v="INV00000348"/>
    <s v="C00000026"/>
    <s v="Megapower Service"/>
    <x v="12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x v="5"/>
    <x v="3"/>
    <s v="INV00000348"/>
    <s v="C00000026"/>
    <s v="Megapower Service"/>
    <x v="153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x v="5"/>
    <x v="3"/>
    <s v="INV00000349"/>
    <s v="C00000010"/>
    <s v="Yew Seng Gardening Supply Sdn Bhd"/>
    <x v="48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d v="2022-10-18T00:00:00"/>
    <x v="5"/>
    <x v="3"/>
    <s v="INV00000350"/>
    <s v="C00000009"/>
    <s v="JMC Steel Engineering Sdn Bhd"/>
    <x v="139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x v="5"/>
    <x v="3"/>
    <s v="INV00000350"/>
    <s v="C00000009"/>
    <s v="JMC Steel Engineering Sdn Bhd"/>
    <x v="140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d v="2022-10-20T00:00:00"/>
    <x v="5"/>
    <x v="3"/>
    <s v="INV00000351"/>
    <s v="C00000004"/>
    <s v="Siew Min Lorry Sdn Bhd"/>
    <x v="120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x v="5"/>
    <x v="3"/>
    <s v="INV00000351"/>
    <s v="C00000004"/>
    <s v="Siew Min Lorry Sdn Bhd"/>
    <x v="96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x v="5"/>
    <x v="3"/>
    <s v="INV00000351"/>
    <s v="C00000004"/>
    <s v="Siew Min Lorry Sdn Bhd"/>
    <x v="112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x v="5"/>
    <x v="3"/>
    <s v="INV00000351"/>
    <s v="C00000004"/>
    <s v="Siew Min Lorry Sdn Bhd"/>
    <x v="163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x v="5"/>
    <x v="3"/>
    <s v="INV00000351"/>
    <s v="C00000004"/>
    <s v="Siew Min Lorry Sdn Bhd"/>
    <x v="106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d v="2022-10-21T00:00:00"/>
    <x v="5"/>
    <x v="3"/>
    <s v="INV00000352"/>
    <s v="C00000001"/>
    <s v="Kelnico Marketing"/>
    <x v="118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d v="2022-10-21T00:00:00"/>
    <x v="5"/>
    <x v="3"/>
    <s v="INV00000352"/>
    <s v="C00000001"/>
    <s v="Kelnico Marketing"/>
    <x v="100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d v="2022-10-22T00:00:00"/>
    <x v="5"/>
    <x v="3"/>
    <s v="INV00000353"/>
    <s v="C00000020"/>
    <s v="WSK Tanks Sdn Bhd"/>
    <x v="118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d v="2022-10-22T00:00:00"/>
    <x v="5"/>
    <x v="3"/>
    <s v="INV00000353"/>
    <s v="C00000020"/>
    <s v="WSK Tanks Sdn Bhd"/>
    <x v="157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d v="2022-10-22T00:00:00"/>
    <x v="5"/>
    <x v="3"/>
    <s v="INV00000353"/>
    <s v="C00000020"/>
    <s v="WSK Tanks Sdn Bhd"/>
    <x v="133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d v="2022-10-22T00:00:00"/>
    <x v="5"/>
    <x v="3"/>
    <s v="INV00000354"/>
    <s v="C00000021"/>
    <s v="KT Profesional Fiber"/>
    <x v="15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x v="5"/>
    <x v="3"/>
    <s v="INV00000354"/>
    <s v="C00000021"/>
    <s v="KT Profesional Fiber"/>
    <x v="157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x v="5"/>
    <x v="3"/>
    <s v="INV00000354"/>
    <s v="C00000021"/>
    <s v="KT Profesional Fiber"/>
    <x v="152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x v="5"/>
    <x v="3"/>
    <s v="INV00000355"/>
    <s v="C00000020"/>
    <s v="WSK Tanks Sdn Bhd"/>
    <x v="12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d v="2022-10-31T00:00:00"/>
    <x v="5"/>
    <x v="3"/>
    <s v="INV00000356"/>
    <s v="C00000020"/>
    <s v="WSK Tanks Sdn Bhd"/>
    <x v="120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x v="5"/>
    <x v="3"/>
    <s v="INV00000356"/>
    <s v="C00000020"/>
    <s v="WSK Tanks Sdn Bhd"/>
    <x v="157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d v="2022-10-31T00:00:00"/>
    <x v="5"/>
    <x v="3"/>
    <s v="INV00000356"/>
    <s v="C00000020"/>
    <s v="WSK Tanks Sdn Bhd"/>
    <x v="158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d v="2022-10-31T00:00:00"/>
    <x v="5"/>
    <x v="3"/>
    <s v="INV00000356"/>
    <s v="C00000020"/>
    <s v="WSK Tanks Sdn Bhd"/>
    <x v="164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d v="2022-10-31T00:00:00"/>
    <x v="5"/>
    <x v="3"/>
    <s v="INV00000356"/>
    <s v="C00000020"/>
    <s v="WSK Tanks Sdn Bhd"/>
    <x v="12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d v="2022-10-31T00:00:00"/>
    <x v="5"/>
    <x v="3"/>
    <s v="INV00000356"/>
    <s v="C00000020"/>
    <s v="WSK Tanks Sdn Bhd"/>
    <x v="159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d v="2022-10-31T00:00:00"/>
    <x v="5"/>
    <x v="3"/>
    <s v="INV00000356"/>
    <s v="C00000020"/>
    <s v="WSK Tanks Sdn Bhd"/>
    <x v="160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d v="2022-10-31T00:00:00"/>
    <x v="5"/>
    <x v="3"/>
    <s v="INV00000357"/>
    <s v="C00000021"/>
    <s v="KT Profesional Fiber"/>
    <x v="15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x v="5"/>
    <x v="3"/>
    <s v="INV00000357"/>
    <s v="C00000021"/>
    <s v="KT Profesional Fiber"/>
    <x v="100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x v="5"/>
    <x v="3"/>
    <s v="INV00000357"/>
    <s v="C00000021"/>
    <s v="KT Profesional Fiber"/>
    <x v="160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x v="5"/>
    <x v="3"/>
    <s v="INV00000357"/>
    <s v="C00000021"/>
    <s v="KT Profesional Fiber"/>
    <x v="165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x v="6"/>
    <x v="3"/>
    <s v="INV00000358"/>
    <s v="C00000004"/>
    <s v="Siew Min Lorry Sdn Bhd"/>
    <x v="120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d v="2022-11-01T00:00:00"/>
    <x v="6"/>
    <x v="3"/>
    <s v="INV00000358"/>
    <s v="C00000004"/>
    <s v="Siew Min Lorry Sdn Bhd"/>
    <x v="96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d v="2022-11-01T00:00:00"/>
    <x v="6"/>
    <x v="3"/>
    <s v="INV00000359"/>
    <s v="C00000010"/>
    <s v="Yew Seng Gardening Supply Sdn Bhd"/>
    <x v="45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d v="2022-11-01T00:00:00"/>
    <x v="6"/>
    <x v="3"/>
    <s v="INV00000359"/>
    <s v="C00000010"/>
    <s v="Yew Seng Gardening Supply Sdn Bhd"/>
    <x v="148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d v="2022-11-01T00:00:00"/>
    <x v="6"/>
    <x v="3"/>
    <s v="INV00000359"/>
    <s v="C00000010"/>
    <s v="Yew Seng Gardening Supply Sdn Bhd"/>
    <x v="12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d v="2022-11-01T00:00:00"/>
    <x v="6"/>
    <x v="3"/>
    <s v="INV00000359"/>
    <s v="C00000010"/>
    <s v="Yew Seng Gardening Supply Sdn Bhd"/>
    <x v="150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d v="2022-11-03T00:00:00"/>
    <x v="6"/>
    <x v="3"/>
    <s v="INV00000360"/>
    <s v="C00000009"/>
    <s v="JMC Steel Engineering Sdn Bhd"/>
    <x v="120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d v="2022-11-03T00:00:00"/>
    <x v="6"/>
    <x v="3"/>
    <s v="INV00000360"/>
    <s v="C00000009"/>
    <s v="JMC Steel Engineering Sdn Bhd"/>
    <x v="112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d v="2022-11-03T00:00:00"/>
    <x v="6"/>
    <x v="3"/>
    <s v="INV00000360"/>
    <s v="C00000009"/>
    <s v="JMC Steel Engineering Sdn Bhd"/>
    <x v="140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d v="2022-11-04T00:00:00"/>
    <x v="6"/>
    <x v="3"/>
    <s v="INV00000361"/>
    <s v="C00000020"/>
    <s v="WSK Tanks Sdn Bhd"/>
    <x v="106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d v="2022-11-04T00:00:00"/>
    <x v="6"/>
    <x v="3"/>
    <s v="INV00000361"/>
    <s v="C00000020"/>
    <s v="WSK Tanks Sdn Bhd"/>
    <x v="166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d v="2022-11-05T00:00:00"/>
    <x v="6"/>
    <x v="3"/>
    <s v="INV00000362"/>
    <s v="C00000031"/>
    <s v="Cash - Big Jackfruit Trading"/>
    <x v="167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x v="6"/>
    <x v="3"/>
    <s v="INV00000362"/>
    <s v="C00000031"/>
    <s v="Cash - Big Jackfruit Trading"/>
    <x v="112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x v="6"/>
    <x v="3"/>
    <s v="INV00000362"/>
    <s v="C00000031"/>
    <s v="Cash - Big Jackfruit Trading"/>
    <x v="106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d v="2022-11-07T00:00:00"/>
    <x v="6"/>
    <x v="3"/>
    <s v="INV00000363"/>
    <s v="C00000022"/>
    <s v="SF Engineering Solution"/>
    <x v="104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d v="2022-11-07T00:00:00"/>
    <x v="6"/>
    <x v="3"/>
    <s v="INV00000363"/>
    <s v="C00000022"/>
    <s v="SF Engineering Solution"/>
    <x v="123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d v="2022-11-08T00:00:00"/>
    <x v="6"/>
    <x v="3"/>
    <s v="INV00000364"/>
    <s v="C00000030"/>
    <s v="Hai Kee Hung Sdn Bhd"/>
    <x v="168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d v="2022-11-08T00:00:00"/>
    <x v="6"/>
    <x v="3"/>
    <s v="INV00000364"/>
    <s v="C00000030"/>
    <s v="Hai Kee Hung Sdn Bhd"/>
    <x v="169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d v="2022-11-08T00:00:00"/>
    <x v="6"/>
    <x v="3"/>
    <s v="INV00000364"/>
    <s v="C00000030"/>
    <s v="Hai Kee Hung Sdn Bhd"/>
    <x v="170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d v="2022-11-08T00:00:00"/>
    <x v="6"/>
    <x v="3"/>
    <s v="INV00000364"/>
    <s v="C00000030"/>
    <s v="Hai Kee Hung Sdn Bhd"/>
    <x v="171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d v="2022-11-09T00:00:00"/>
    <x v="6"/>
    <x v="3"/>
    <s v="INV00000365"/>
    <s v="C00000021"/>
    <s v="KT Profesional Fiber"/>
    <x v="15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x v="6"/>
    <x v="3"/>
    <s v="INV00000365"/>
    <s v="C00000021"/>
    <s v="KT Profesional Fiber"/>
    <x v="100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x v="6"/>
    <x v="3"/>
    <s v="INV00000365"/>
    <s v="C00000021"/>
    <s v="KT Profesional Fiber"/>
    <x v="106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x v="6"/>
    <x v="3"/>
    <s v="INV00000366"/>
    <s v="C00000020"/>
    <s v="WSK Tanks Sdn Bhd"/>
    <x v="120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x v="6"/>
    <x v="3"/>
    <s v="INV00000366"/>
    <s v="C00000020"/>
    <s v="WSK Tanks Sdn Bhd"/>
    <x v="157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x v="6"/>
    <x v="3"/>
    <s v="INV00000366"/>
    <s v="C00000020"/>
    <s v="WSK Tanks Sdn Bhd"/>
    <x v="158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x v="6"/>
    <x v="3"/>
    <s v="INV00000366"/>
    <s v="C00000020"/>
    <s v="WSK Tanks Sdn Bhd"/>
    <x v="12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x v="6"/>
    <x v="3"/>
    <s v="INV00000366"/>
    <s v="C00000020"/>
    <s v="WSK Tanks Sdn Bhd"/>
    <x v="159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x v="6"/>
    <x v="3"/>
    <s v="INV00000366"/>
    <s v="C00000020"/>
    <s v="WSK Tanks Sdn Bhd"/>
    <x v="106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x v="6"/>
    <x v="3"/>
    <s v="INV00000367"/>
    <s v="C00000027"/>
    <s v="Transform Star Sdn Bhd"/>
    <x v="118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x v="6"/>
    <x v="3"/>
    <s v="INV00000367"/>
    <s v="C00000027"/>
    <s v="Transform Star Sdn Bhd"/>
    <x v="112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x v="6"/>
    <x v="3"/>
    <s v="INV00000367"/>
    <s v="C00000027"/>
    <s v="Transform Star Sdn Bhd"/>
    <x v="163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x v="6"/>
    <x v="3"/>
    <s v="INV00000367"/>
    <s v="C00000027"/>
    <s v="Transform Star Sdn Bhd"/>
    <x v="156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x v="6"/>
    <x v="3"/>
    <s v="INV00000367"/>
    <s v="C00000027"/>
    <s v="Transform Star Sdn Bhd"/>
    <x v="141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x v="6"/>
    <x v="3"/>
    <s v="INV00000367"/>
    <s v="C00000027"/>
    <s v="Transform Star Sdn Bhd"/>
    <x v="106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x v="6"/>
    <x v="3"/>
    <s v="INV00000367"/>
    <s v="C00000027"/>
    <s v="Transform Star Sdn Bhd"/>
    <x v="137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x v="6"/>
    <x v="3"/>
    <s v="INV00000367"/>
    <s v="C00000027"/>
    <s v="Transform Star Sdn Bhd"/>
    <x v="131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x v="6"/>
    <x v="3"/>
    <s v="INV00000367"/>
    <s v="C00000027"/>
    <s v="Transform Star Sdn Bhd"/>
    <x v="125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x v="6"/>
    <x v="3"/>
    <s v="INV00000367"/>
    <s v="C00000027"/>
    <s v="Transform Star Sdn Bhd"/>
    <x v="104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x v="6"/>
    <x v="3"/>
    <s v="INV00000368"/>
    <s v="C00000019"/>
    <s v="Desuki Affela Empire Enterprise"/>
    <x v="120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x v="6"/>
    <x v="3"/>
    <s v="INV00000368"/>
    <s v="C00000019"/>
    <s v="Desuki Affela Empire Enterprise"/>
    <x v="112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d v="2022-11-15T00:00:00"/>
    <x v="6"/>
    <x v="3"/>
    <s v="INV00000368"/>
    <s v="C00000019"/>
    <s v="Desuki Affela Empire Enterprise"/>
    <x v="52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x v="6"/>
    <x v="3"/>
    <s v="INV00000369"/>
    <s v="C00000019"/>
    <s v="Desuki Affela Empire Enterprise"/>
    <x v="4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s v="22/11/2022"/>
    <x v="6"/>
    <x v="3"/>
    <s v="INV00000370"/>
    <s v="C00000001"/>
    <s v="Kelnico Marketing"/>
    <x v="118"/>
    <n v="1"/>
    <s v="Cash"/>
    <n v="0"/>
    <d v="2022-11-22T00:00:00"/>
    <n v="11"/>
    <n v="2022"/>
    <n v="1936"/>
    <n v="-1936"/>
    <n v="0"/>
    <n v="2125893.350000001"/>
    <s v="Trsf"/>
    <s v="Trsf 2/12/22"/>
    <m/>
  </r>
  <r>
    <s v="22/11/2022"/>
    <x v="6"/>
    <x v="3"/>
    <s v="INV00000371"/>
    <s v="C00000031"/>
    <s v="Cash - Big Jackfruit Trading"/>
    <x v="167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s v="22/11/2022"/>
    <x v="6"/>
    <x v="3"/>
    <s v="INV00000372"/>
    <s v="C00000020"/>
    <s v="WSK Tanks Sdn Bhd"/>
    <x v="120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x v="6"/>
    <x v="3"/>
    <s v="INV00000372"/>
    <s v="C00000020"/>
    <s v="WSK Tanks Sdn Bhd"/>
    <x v="157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x v="6"/>
    <x v="3"/>
    <s v="INV00000372"/>
    <s v="C00000020"/>
    <s v="WSK Tanks Sdn Bhd"/>
    <x v="172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s v="22/11/2022"/>
    <x v="6"/>
    <x v="3"/>
    <s v="INV00000372"/>
    <s v="C00000020"/>
    <s v="WSK Tanks Sdn Bhd"/>
    <x v="12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s v="22/11/2022"/>
    <x v="6"/>
    <x v="3"/>
    <s v="INV00000372"/>
    <s v="C00000020"/>
    <s v="WSK Tanks Sdn Bhd"/>
    <x v="159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s v="22/11/2022"/>
    <x v="6"/>
    <x v="3"/>
    <s v="INV00000372"/>
    <s v="C00000020"/>
    <s v="WSK Tanks Sdn Bhd"/>
    <x v="173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d v="2022-11-29T00:00:00"/>
    <x v="6"/>
    <x v="3"/>
    <s v="INV00000373"/>
    <s v="C00000003"/>
    <s v="Pandian Art Gallery Manufacturing"/>
    <x v="15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d v="2022-11-29T00:00:00"/>
    <x v="6"/>
    <x v="3"/>
    <s v="INV00000373"/>
    <s v="C00000003"/>
    <s v="Pandian Art Gallery Manufacturing"/>
    <x v="155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d v="2022-11-29T00:00:00"/>
    <x v="6"/>
    <x v="3"/>
    <s v="INV00000373"/>
    <s v="C00000003"/>
    <s v="Pandian Art Gallery Manufacturing"/>
    <x v="12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d v="2022-11-29T00:00:00"/>
    <x v="6"/>
    <x v="3"/>
    <s v="INV00000373"/>
    <s v="C00000003"/>
    <s v="Pandian Art Gallery Manufacturing"/>
    <x v="4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d v="2022-11-29T00:00:00"/>
    <x v="6"/>
    <x v="3"/>
    <s v="INV00000373"/>
    <s v="C00000003"/>
    <s v="Pandian Art Gallery Manufacturing"/>
    <x v="153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d v="2022-11-29T00:00:00"/>
    <x v="6"/>
    <x v="3"/>
    <s v="INV00000374"/>
    <s v="C00000010"/>
    <s v="Yew Seng Gardening Supply Sdn Bhd"/>
    <x v="45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d v="2022-11-29T00:00:00"/>
    <x v="6"/>
    <x v="3"/>
    <s v="INV00000374"/>
    <s v="C00000010"/>
    <s v="Yew Seng Gardening Supply Sdn Bhd"/>
    <x v="148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d v="2022-11-29T00:00:00"/>
    <x v="6"/>
    <x v="3"/>
    <s v="INV00000374"/>
    <s v="C00000010"/>
    <s v="Yew Seng Gardening Supply Sdn Bhd"/>
    <x v="132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d v="2022-11-29T00:00:00"/>
    <x v="6"/>
    <x v="3"/>
    <s v="INV00000374"/>
    <s v="C00000010"/>
    <s v="Yew Seng Gardening Supply Sdn Bhd"/>
    <x v="4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d v="2022-11-29T00:00:00"/>
    <x v="6"/>
    <x v="3"/>
    <s v="INV00000374"/>
    <s v="C00000010"/>
    <s v="Yew Seng Gardening Supply Sdn Bhd"/>
    <x v="174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d v="2022-11-29T00:00:00"/>
    <x v="6"/>
    <x v="3"/>
    <s v="INV00000374"/>
    <s v="C00000010"/>
    <s v="Yew Seng Gardening Supply Sdn Bhd"/>
    <x v="125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d v="2022-11-30T00:00:00"/>
    <x v="6"/>
    <x v="3"/>
    <s v="INV00000375"/>
    <s v="C00000032"/>
    <s v="Cash - Zaina"/>
    <x v="167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d v="2022-11-30T00:00:00"/>
    <x v="6"/>
    <x v="3"/>
    <s v="INV00000376"/>
    <s v="C00000033"/>
    <s v="Cash - Zaidi"/>
    <x v="167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d v="2022-11-30T00:00:00"/>
    <x v="6"/>
    <x v="3"/>
    <s v="INV00000376"/>
    <s v="C00000033"/>
    <s v="Cash - Zaidi"/>
    <x v="4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d v="2022-12-01T00:00:00"/>
    <x v="0"/>
    <x v="3"/>
    <s v="INV00000377"/>
    <s v="C00000031"/>
    <s v="Cash - Big Jackfruit Trading"/>
    <x v="153"/>
    <n v="1"/>
    <s v="Cash"/>
    <n v="0"/>
    <d v="2022-12-01T00:00:00"/>
    <n v="12"/>
    <n v="2022"/>
    <n v="60"/>
    <n v="-60"/>
    <n v="0"/>
    <n v="2163234.4500000011"/>
    <s v="Trsf"/>
    <m/>
    <m/>
  </r>
  <r>
    <d v="2022-12-01T00:00:00"/>
    <x v="0"/>
    <x v="3"/>
    <s v="INV00000378"/>
    <s v="C00000022"/>
    <s v="SF Engineering Solution"/>
    <x v="175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d v="2022-12-02T00:00:00"/>
    <x v="0"/>
    <x v="3"/>
    <s v="INV00000379"/>
    <s v="C00000020"/>
    <s v="WSK Tanks Sdn Bhd"/>
    <x v="7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d v="2022-12-02T00:00:00"/>
    <x v="0"/>
    <x v="3"/>
    <s v="INV00000379"/>
    <s v="C00000020"/>
    <s v="WSK Tanks Sdn Bhd"/>
    <x v="157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d v="2022-12-02T00:00:00"/>
    <x v="0"/>
    <x v="3"/>
    <s v="INV00000379"/>
    <s v="C00000020"/>
    <s v="WSK Tanks Sdn Bhd"/>
    <x v="132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d v="2022-12-02T00:00:00"/>
    <x v="0"/>
    <x v="3"/>
    <s v="INV00000380"/>
    <s v="C00000020"/>
    <s v="WSK Tanks Sdn Bhd"/>
    <x v="7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d v="2022-12-02T00:00:00"/>
    <x v="0"/>
    <x v="3"/>
    <s v="INV00000380"/>
    <s v="C00000020"/>
    <s v="WSK Tanks Sdn Bhd"/>
    <x v="157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d v="2022-12-02T00:00:00"/>
    <x v="0"/>
    <x v="3"/>
    <s v="INV00000380"/>
    <s v="C00000020"/>
    <s v="WSK Tanks Sdn Bhd"/>
    <x v="176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d v="2022-12-02T00:00:00"/>
    <x v="0"/>
    <x v="3"/>
    <s v="INV00000380"/>
    <s v="C00000020"/>
    <s v="WSK Tanks Sdn Bhd"/>
    <x v="132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d v="2022-12-02T00:00:00"/>
    <x v="0"/>
    <x v="3"/>
    <s v="INV00000380"/>
    <s v="C00000020"/>
    <s v="WSK Tanks Sdn Bhd"/>
    <x v="159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d v="2022-12-03T00:00:00"/>
    <x v="0"/>
    <x v="3"/>
    <s v="INV00000381"/>
    <s v="C00000009"/>
    <s v="JMC Steel Engineering Sdn Bhd"/>
    <x v="7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d v="2022-12-03T00:00:00"/>
    <x v="0"/>
    <x v="3"/>
    <s v="INV00000381"/>
    <s v="C00000009"/>
    <s v="JMC Steel Engineering Sdn Bhd"/>
    <x v="96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d v="2022-12-03T00:00:00"/>
    <x v="0"/>
    <x v="3"/>
    <s v="INV00000381"/>
    <s v="C00000009"/>
    <s v="JMC Steel Engineering Sdn Bhd"/>
    <x v="112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d v="2022-12-03T00:00:00"/>
    <x v="0"/>
    <x v="3"/>
    <s v="INV00000381"/>
    <s v="C00000009"/>
    <s v="JMC Steel Engineering Sdn Bhd"/>
    <x v="123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d v="2022-12-03T00:00:00"/>
    <x v="0"/>
    <x v="3"/>
    <s v="INV00000382"/>
    <s v="C00000020"/>
    <s v="WSK Tanks Sdn Bhd"/>
    <x v="7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d v="2022-12-03T00:00:00"/>
    <x v="0"/>
    <x v="3"/>
    <s v="INV00000382"/>
    <s v="C00000020"/>
    <s v="WSK Tanks Sdn Bhd"/>
    <x v="157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d v="2022-12-03T00:00:00"/>
    <x v="0"/>
    <x v="3"/>
    <s v="INV00000382"/>
    <s v="C00000020"/>
    <s v="WSK Tanks Sdn Bhd"/>
    <x v="164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d v="2022-12-03T00:00:00"/>
    <x v="0"/>
    <x v="3"/>
    <s v="INV00000382"/>
    <s v="C00000020"/>
    <s v="WSK Tanks Sdn Bhd"/>
    <x v="132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d v="2022-12-05T00:00:00"/>
    <x v="0"/>
    <x v="3"/>
    <s v="INV00000383"/>
    <s v="C00000022"/>
    <s v="SF Engineering Solution"/>
    <x v="177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d v="2022-12-05T00:00:00"/>
    <x v="0"/>
    <x v="3"/>
    <s v="INV00000383"/>
    <s v="C00000022"/>
    <s v="SF Engineering Solution"/>
    <x v="178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d v="2022-12-06T00:00:00"/>
    <x v="0"/>
    <x v="3"/>
    <s v="INV00000384"/>
    <s v="C00000021"/>
    <s v="KT Profesional Fiber"/>
    <x v="118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d v="2022-12-06T00:00:00"/>
    <x v="0"/>
    <x v="3"/>
    <s v="INV00000384"/>
    <s v="C00000021"/>
    <s v="KT Profesional Fiber"/>
    <x v="100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d v="2022-12-06T00:00:00"/>
    <x v="0"/>
    <x v="3"/>
    <s v="INV00000384"/>
    <s v="C00000021"/>
    <s v="KT Profesional Fiber"/>
    <x v="4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d v="2022-12-06T00:00:00"/>
    <x v="0"/>
    <x v="3"/>
    <s v="INV00000384"/>
    <s v="C00000021"/>
    <s v="KT Profesional Fiber"/>
    <x v="134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d v="2022-12-07T00:00:00"/>
    <x v="0"/>
    <x v="3"/>
    <s v="INV00000385"/>
    <s v="C00000022"/>
    <s v="SF Engineering Solution"/>
    <x v="7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d v="2022-12-09T00:00:00"/>
    <x v="0"/>
    <x v="3"/>
    <s v="INV00000386"/>
    <s v="C00000020"/>
    <s v="WSK Tanks Sdn Bhd"/>
    <x v="120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d v="2022-12-09T00:00:00"/>
    <x v="0"/>
    <x v="3"/>
    <s v="INV00000386"/>
    <s v="C00000020"/>
    <s v="WSK Tanks Sdn Bhd"/>
    <x v="118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d v="2022-12-09T00:00:00"/>
    <x v="0"/>
    <x v="3"/>
    <s v="INV00000386"/>
    <s v="C00000020"/>
    <s v="WSK Tanks Sdn Bhd"/>
    <x v="157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d v="2022-12-09T00:00:00"/>
    <x v="0"/>
    <x v="3"/>
    <s v="INV00000386"/>
    <s v="C00000020"/>
    <s v="WSK Tanks Sdn Bhd"/>
    <x v="158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d v="2022-12-09T00:00:00"/>
    <x v="0"/>
    <x v="3"/>
    <s v="INV00000386"/>
    <s v="C00000020"/>
    <s v="WSK Tanks Sdn Bhd"/>
    <x v="172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d v="2022-12-09T00:00:00"/>
    <x v="0"/>
    <x v="3"/>
    <s v="INV00000386"/>
    <s v="C00000020"/>
    <s v="WSK Tanks Sdn Bhd"/>
    <x v="12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d v="2022-12-09T00:00:00"/>
    <x v="0"/>
    <x v="3"/>
    <s v="INV00000386"/>
    <s v="C00000020"/>
    <s v="WSK Tanks Sdn Bhd"/>
    <x v="159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d v="2022-12-09T00:00:00"/>
    <x v="0"/>
    <x v="3"/>
    <s v="INV00000386"/>
    <s v="C00000020"/>
    <s v="WSK Tanks Sdn Bhd"/>
    <x v="173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d v="2022-12-13T00:00:00"/>
    <x v="0"/>
    <x v="3"/>
    <s v="INV00000387"/>
    <s v="C00000021"/>
    <s v="KT Profesional Fiber"/>
    <x v="118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d v="2022-12-13T00:00:00"/>
    <x v="0"/>
    <x v="3"/>
    <s v="INV00000387"/>
    <s v="C00000021"/>
    <s v="KT Profesional Fiber"/>
    <x v="100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d v="2022-12-13T00:00:00"/>
    <x v="0"/>
    <x v="3"/>
    <s v="INV00000387"/>
    <s v="C00000021"/>
    <s v="KT Profesional Fiber"/>
    <x v="4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s v="14/12/2022"/>
    <x v="0"/>
    <x v="3"/>
    <s v="INV00000388"/>
    <s v="C00000026"/>
    <s v="Megapower Service"/>
    <x v="118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s v="14/12/2022"/>
    <x v="0"/>
    <x v="3"/>
    <s v="INV00000388"/>
    <s v="C00000026"/>
    <s v="Megapower Service"/>
    <x v="150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d v="2022-12-22T00:00:00"/>
    <x v="0"/>
    <x v="3"/>
    <s v="INV00000389"/>
    <s v="C00000020"/>
    <s v="WSK Tanks Sdn Bhd"/>
    <x v="120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d v="2022-12-22T00:00:00"/>
    <x v="0"/>
    <x v="3"/>
    <s v="INV00000389"/>
    <s v="C00000020"/>
    <s v="WSK Tanks Sdn Bhd"/>
    <x v="118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d v="2022-12-22T00:00:00"/>
    <x v="0"/>
    <x v="3"/>
    <s v="INV00000389"/>
    <s v="C00000020"/>
    <s v="WSK Tanks Sdn Bhd"/>
    <x v="157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d v="2022-12-22T00:00:00"/>
    <x v="0"/>
    <x v="3"/>
    <s v="INV00000389"/>
    <s v="C00000020"/>
    <s v="WSK Tanks Sdn Bhd"/>
    <x v="172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d v="2022-12-22T00:00:00"/>
    <x v="0"/>
    <x v="3"/>
    <s v="INV00000389"/>
    <s v="C00000020"/>
    <s v="WSK Tanks Sdn Bhd"/>
    <x v="12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d v="2022-12-22T00:00:00"/>
    <x v="0"/>
    <x v="3"/>
    <s v="INV00000389"/>
    <s v="C00000020"/>
    <s v="WSK Tanks Sdn Bhd"/>
    <x v="159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d v="2022-12-22T00:00:00"/>
    <x v="0"/>
    <x v="3"/>
    <s v="INV00000389"/>
    <s v="C00000020"/>
    <s v="WSK Tanks Sdn Bhd"/>
    <x v="150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d v="2022-12-22T00:00:00"/>
    <x v="0"/>
    <x v="3"/>
    <s v="INV00000389"/>
    <s v="C00000020"/>
    <s v="WSK Tanks Sdn Bhd"/>
    <x v="179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d v="2022-12-20T00:00:00"/>
    <x v="0"/>
    <x v="3"/>
    <s v="INV00000390"/>
    <s v="C00000001"/>
    <s v="Kelnico Marketing"/>
    <x v="118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d v="2022-12-20T00:00:00"/>
    <x v="0"/>
    <x v="3"/>
    <s v="INV00000390"/>
    <s v="C00000001"/>
    <s v="Kelnico Marketing"/>
    <x v="157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d v="2022-12-20T00:00:00"/>
    <x v="0"/>
    <x v="3"/>
    <s v="INV00000390"/>
    <s v="C00000001"/>
    <s v="Kelnico Marketing"/>
    <x v="4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d v="2022-12-22T00:00:00"/>
    <x v="0"/>
    <x v="3"/>
    <s v="INV00000391"/>
    <s v="C00000022"/>
    <s v="SF Engineering Solution"/>
    <x v="180"/>
    <n v="1"/>
    <s v="Cash"/>
    <n v="0"/>
    <d v="2022-12-22T00:00:00"/>
    <n v="12"/>
    <n v="2022"/>
    <n v="50"/>
    <n v="-50"/>
    <n v="0"/>
    <n v="2294767.350000001"/>
    <s v="Trsf"/>
    <s v="Trsf 5/1/23 RM905.00"/>
    <m/>
  </r>
  <r>
    <s v="23/12/2022"/>
    <x v="0"/>
    <x v="3"/>
    <s v="INV00000392"/>
    <s v="C00000019"/>
    <s v="Desuki Affela Empire Enterprise"/>
    <x v="120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s v="23/12/2022"/>
    <x v="0"/>
    <x v="3"/>
    <s v="INV00000392"/>
    <s v="C00000019"/>
    <s v="Desuki Affela Empire Enterprise"/>
    <x v="181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s v="23/12/2022"/>
    <x v="0"/>
    <x v="3"/>
    <s v="INV00000392"/>
    <s v="C00000019"/>
    <s v="Desuki Affela Empire Enterprise"/>
    <x v="12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s v="23/12/2022"/>
    <x v="0"/>
    <x v="3"/>
    <s v="INV00000392"/>
    <s v="C00000019"/>
    <s v="Desuki Affela Empire Enterprise"/>
    <x v="93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s v="23/12/2022"/>
    <x v="0"/>
    <x v="3"/>
    <s v="INV00000392"/>
    <s v="C00000019"/>
    <s v="Desuki Affela Empire Enterprise"/>
    <x v="182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s v="23/12/2022"/>
    <x v="0"/>
    <x v="3"/>
    <s v="INV00000392"/>
    <s v="C00000019"/>
    <s v="Desuki Affela Empire Enterprise"/>
    <x v="52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d v="2022-12-24T00:00:00"/>
    <x v="0"/>
    <x v="3"/>
    <s v="INV00000393"/>
    <s v="C00000021"/>
    <s v="KT Profesional Fiber"/>
    <x v="118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d v="2022-12-24T00:00:00"/>
    <x v="0"/>
    <x v="3"/>
    <s v="INV00000393"/>
    <s v="C00000021"/>
    <s v="KT Profesional Fiber"/>
    <x v="100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d v="2022-12-24T00:00:00"/>
    <x v="0"/>
    <x v="3"/>
    <s v="INV00000393"/>
    <s v="C00000021"/>
    <s v="KT Profesional Fiber"/>
    <x v="4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d v="2022-12-27T00:00:00"/>
    <x v="0"/>
    <x v="3"/>
    <s v="INV00000394"/>
    <s v="C00000010"/>
    <s v="Yew Seng Gardening Supply Sdn Bhd"/>
    <x v="121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d v="2022-12-27T00:00:00"/>
    <x v="0"/>
    <x v="3"/>
    <s v="INV00000394"/>
    <s v="C00000010"/>
    <s v="Yew Seng Gardening Supply Sdn Bhd"/>
    <x v="148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d v="2022-12-27T00:00:00"/>
    <x v="0"/>
    <x v="3"/>
    <s v="INV00000394"/>
    <s v="C00000010"/>
    <s v="Yew Seng Gardening Supply Sdn Bhd"/>
    <x v="12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d v="2022-12-27T00:00:00"/>
    <x v="0"/>
    <x v="3"/>
    <s v="INV00000394"/>
    <s v="C00000010"/>
    <s v="Yew Seng Gardening Supply Sdn Bhd"/>
    <x v="4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d v="2022-12-27T00:00:00"/>
    <x v="0"/>
    <x v="3"/>
    <s v="INV00000394"/>
    <s v="C00000010"/>
    <s v="Yew Seng Gardening Supply Sdn Bhd"/>
    <x v="174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d v="2022-12-27T00:00:00"/>
    <x v="0"/>
    <x v="3"/>
    <s v="INV00000394"/>
    <s v="C00000010"/>
    <s v="Yew Seng Gardening Supply Sdn Bhd"/>
    <x v="183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d v="2022-12-27T00:00:00"/>
    <x v="0"/>
    <x v="3"/>
    <s v="INV00000394"/>
    <s v="C00000010"/>
    <s v="Yew Seng Gardening Supply Sdn Bhd"/>
    <x v="131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d v="2022-12-28T00:00:00"/>
    <x v="0"/>
    <x v="3"/>
    <s v="INV00000395"/>
    <s v="C00000020"/>
    <s v="WSK Tanks Sdn Bhd"/>
    <x v="157"/>
    <n v="4"/>
    <s v="Cash"/>
    <n v="0"/>
    <d v="2022-12-28T00:00:00"/>
    <n v="12"/>
    <n v="2022"/>
    <n v="1008"/>
    <n v="-1008"/>
    <n v="0"/>
    <n v="2318980.4500000011"/>
    <s v="Trsf"/>
    <s v="Trsf 28/12/22 "/>
    <m/>
  </r>
  <r>
    <d v="2022-12-30T00:00:00"/>
    <x v="0"/>
    <x v="3"/>
    <s v="INV00000396"/>
    <s v="C00000020"/>
    <s v="WSK Tanks Sdn Bhd"/>
    <x v="118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d v="2022-12-30T00:00:00"/>
    <x v="0"/>
    <x v="3"/>
    <s v="INV00000396"/>
    <s v="C00000020"/>
    <s v="WSK Tanks Sdn Bhd"/>
    <x v="184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d v="2022-12-30T00:00:00"/>
    <x v="0"/>
    <x v="3"/>
    <s v="INV00000396"/>
    <s v="C00000020"/>
    <s v="WSK Tanks Sdn Bhd"/>
    <x v="172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d v="2022-12-30T00:00:00"/>
    <x v="0"/>
    <x v="3"/>
    <s v="INV00000396"/>
    <s v="C00000020"/>
    <s v="WSK Tanks Sdn Bhd"/>
    <x v="12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d v="2022-12-30T00:00:00"/>
    <x v="0"/>
    <x v="3"/>
    <s v="INV00000396"/>
    <s v="C00000020"/>
    <s v="WSK Tanks Sdn Bhd"/>
    <x v="159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d v="2022-12-30T00:00:00"/>
    <x v="0"/>
    <x v="3"/>
    <s v="INV00000396"/>
    <s v="C00000020"/>
    <s v="WSK Tanks Sdn Bhd"/>
    <x v="150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d v="2023-01-05T00:00:00"/>
    <x v="7"/>
    <x v="4"/>
    <s v="INV00000397"/>
    <s v="C00000020"/>
    <s v="WSK Tanks Sdn Bhd"/>
    <x v="121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d v="2023-01-05T00:00:00"/>
    <x v="7"/>
    <x v="4"/>
    <s v="INV00000397"/>
    <s v="C00000020"/>
    <s v="WSK Tanks Sdn Bhd"/>
    <x v="184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d v="2023-01-05T00:00:00"/>
    <x v="7"/>
    <x v="4"/>
    <s v="INV00000397"/>
    <s v="C00000020"/>
    <s v="WSK Tanks Sdn Bhd"/>
    <x v="185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d v="2023-01-05T00:00:00"/>
    <x v="7"/>
    <x v="4"/>
    <s v="INV00000397"/>
    <s v="C00000020"/>
    <s v="WSK Tanks Sdn Bhd"/>
    <x v="12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d v="2023-01-05T00:00:00"/>
    <x v="7"/>
    <x v="4"/>
    <s v="INV00000397"/>
    <s v="C00000020"/>
    <s v="WSK Tanks Sdn Bhd"/>
    <x v="106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d v="2023-01-05T00:00:00"/>
    <x v="7"/>
    <x v="4"/>
    <s v="INV00000397"/>
    <s v="C00000020"/>
    <s v="WSK Tanks Sdn Bhd"/>
    <x v="159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d v="2023-01-06T00:00:00"/>
    <x v="7"/>
    <x v="4"/>
    <s v="INV00000398"/>
    <s v="C00000023"/>
    <s v="Bestway Engineering Solutions"/>
    <x v="118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0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6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32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86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d v="2023-01-07T00:00:00"/>
    <x v="7"/>
    <x v="4"/>
    <s v="INV00000399"/>
    <s v="C00000020"/>
    <s v="WSK Tanks Sdn Bhd"/>
    <x v="118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d v="2023-01-07T00:00:00"/>
    <x v="7"/>
    <x v="4"/>
    <s v="INV00000399"/>
    <s v="C00000020"/>
    <s v="WSK Tanks Sdn Bhd"/>
    <x v="184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d v="2023-01-07T00:00:00"/>
    <x v="7"/>
    <x v="4"/>
    <s v="INV00000399"/>
    <s v="C00000020"/>
    <s v="WSK Tanks Sdn Bhd"/>
    <x v="185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d v="2023-01-07T00:00:00"/>
    <x v="7"/>
    <x v="4"/>
    <s v="INV00000399"/>
    <s v="C00000020"/>
    <s v="WSK Tanks Sdn Bhd"/>
    <x v="106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d v="2023-01-07T00:00:00"/>
    <x v="7"/>
    <x v="4"/>
    <s v="INV00000399"/>
    <s v="C00000020"/>
    <s v="WSK Tanks Sdn Bhd"/>
    <x v="132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d v="2023-01-09T00:00:00"/>
    <x v="7"/>
    <x v="4"/>
    <s v="INV00000400"/>
    <s v="C00000021"/>
    <s v="KT Profesional Fiber"/>
    <x v="118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d v="2023-01-09T00:00:00"/>
    <x v="7"/>
    <x v="4"/>
    <s v="INV00000400"/>
    <s v="C00000021"/>
    <s v="KT Profesional Fiber"/>
    <x v="100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d v="2023-01-09T00:00:00"/>
    <x v="7"/>
    <x v="4"/>
    <s v="INV00000400"/>
    <s v="C00000021"/>
    <s v="KT Profesional Fiber"/>
    <x v="4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d v="2023-01-09T00:00:00"/>
    <x v="7"/>
    <x v="4"/>
    <s v="INV00000400"/>
    <s v="C00000021"/>
    <s v="KT Profesional Fiber"/>
    <x v="129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d v="2023-01-09T00:00:00"/>
    <x v="7"/>
    <x v="4"/>
    <s v="INV00000400"/>
    <s v="C00000021"/>
    <s v="KT Profesional Fiber"/>
    <x v="132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d v="2023-01-09T00:00:00"/>
    <x v="7"/>
    <x v="4"/>
    <s v="INV00000401"/>
    <s v="C00000023"/>
    <s v="Bestway Engineering Solutions"/>
    <x v="118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d v="2023-01-09T00:00:00"/>
    <x v="7"/>
    <x v="4"/>
    <s v="INV00000401"/>
    <s v="C00000023"/>
    <s v="Bestway Engineering Solutions"/>
    <x v="148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d v="2023-01-09T00:00:00"/>
    <x v="7"/>
    <x v="4"/>
    <s v="INV00000401"/>
    <s v="C00000023"/>
    <s v="Bestway Engineering Solutions"/>
    <x v="132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d v="2023-01-09T00:00:00"/>
    <x v="7"/>
    <x v="4"/>
    <s v="INV00000401"/>
    <s v="C00000023"/>
    <s v="Bestway Engineering Solutions"/>
    <x v="186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d v="2023-01-09T00:00:00"/>
    <x v="7"/>
    <x v="4"/>
    <s v="INV00000402"/>
    <s v="C00000020"/>
    <s v="WSK Tanks Sdn Bhd"/>
    <x v="187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d v="2023-01-11T00:00:00"/>
    <x v="7"/>
    <x v="4"/>
    <s v="INV00000403"/>
    <s v="C00000001"/>
    <s v="Kelnico Marketing"/>
    <x v="118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d v="2023-01-11T00:00:00"/>
    <x v="7"/>
    <x v="4"/>
    <s v="INV00000404"/>
    <s v="C00000014"/>
    <s v="IK Fibre Glass Enterprise"/>
    <x v="45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d v="2023-01-11T00:00:00"/>
    <x v="7"/>
    <x v="4"/>
    <s v="INV00000404"/>
    <s v="C00000014"/>
    <s v="IK Fibre Glass Enterprise"/>
    <x v="184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d v="2023-01-11T00:00:00"/>
    <x v="7"/>
    <x v="4"/>
    <s v="INV00000404"/>
    <s v="C00000014"/>
    <s v="IK Fibre Glass Enterprise"/>
    <x v="106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d v="2023-01-11T00:00:00"/>
    <x v="7"/>
    <x v="4"/>
    <s v="INV00000404"/>
    <s v="C00000014"/>
    <s v="IK Fibre Glass Enterprise"/>
    <x v="132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d v="2023-01-11T00:00:00"/>
    <x v="7"/>
    <x v="4"/>
    <s v="INV00000405"/>
    <s v="C00000023"/>
    <s v="Bestway Engineering Solutions"/>
    <x v="188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d v="2023-01-11T00:00:00"/>
    <x v="7"/>
    <x v="4"/>
    <s v="INV00000405"/>
    <s v="C00000023"/>
    <s v="Bestway Engineering Solutions"/>
    <x v="148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d v="2023-01-12T00:00:00"/>
    <x v="7"/>
    <x v="4"/>
    <s v="INV00000406"/>
    <s v="C00000010"/>
    <s v="Yew Seng Gardening Supply Sdn Bhd"/>
    <x v="188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d v="2023-01-12T00:00:00"/>
    <x v="7"/>
    <x v="4"/>
    <s v="INV00000406"/>
    <s v="C00000010"/>
    <s v="Yew Seng Gardening Supply Sdn Bhd"/>
    <x v="148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d v="2023-01-12T00:00:00"/>
    <x v="7"/>
    <x v="4"/>
    <s v="INV00000406"/>
    <s v="C00000010"/>
    <s v="Yew Seng Gardening Supply Sdn Bhd"/>
    <x v="132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d v="2023-01-12T00:00:00"/>
    <x v="7"/>
    <x v="4"/>
    <s v="INV00000406"/>
    <s v="C00000010"/>
    <s v="Yew Seng Gardening Supply Sdn Bhd"/>
    <x v="4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d v="2023-01-12T00:00:00"/>
    <x v="7"/>
    <x v="4"/>
    <s v="INV00000406"/>
    <s v="C00000010"/>
    <s v="Yew Seng Gardening Supply Sdn Bhd"/>
    <x v="174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d v="2023-01-12T00:00:00"/>
    <x v="7"/>
    <x v="4"/>
    <s v="INV00000406"/>
    <s v="C00000010"/>
    <s v="Yew Seng Gardening Supply Sdn Bhd"/>
    <x v="48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d v="2023-01-12T00:00:00"/>
    <x v="7"/>
    <x v="4"/>
    <s v="INV00000406"/>
    <s v="C00000010"/>
    <s v="Yew Seng Gardening Supply Sdn Bhd"/>
    <x v="131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d v="2023-01-12T00:00:00"/>
    <x v="7"/>
    <x v="4"/>
    <s v="INV00000407"/>
    <s v="C00000020"/>
    <s v="WSK Tanks Sdn Bhd"/>
    <x v="188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d v="2023-01-12T00:00:00"/>
    <x v="7"/>
    <x v="4"/>
    <s v="INV00000407"/>
    <s v="C00000020"/>
    <s v="WSK Tanks Sdn Bhd"/>
    <x v="148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d v="2023-01-12T00:00:00"/>
    <x v="7"/>
    <x v="4"/>
    <s v="INV00000407"/>
    <s v="C00000020"/>
    <s v="WSK Tanks Sdn Bhd"/>
    <x v="185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d v="2023-01-12T00:00:00"/>
    <x v="7"/>
    <x v="4"/>
    <s v="INV00000407"/>
    <s v="C00000020"/>
    <s v="WSK Tanks Sdn Bhd"/>
    <x v="159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d v="2023-01-12T00:00:00"/>
    <x v="7"/>
    <x v="4"/>
    <s v="INV00000407"/>
    <s v="C00000020"/>
    <s v="WSK Tanks Sdn Bhd"/>
    <x v="132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d v="2023-01-12T00:00:00"/>
    <x v="7"/>
    <x v="4"/>
    <s v="INV00000407"/>
    <s v="C00000020"/>
    <s v="WSK Tanks Sdn Bhd"/>
    <x v="4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d v="2023-01-12T00:00:00"/>
    <x v="7"/>
    <x v="4"/>
    <s v="INV00000408"/>
    <s v="C00000022"/>
    <s v="SF Engineering Solution"/>
    <x v="125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d v="2023-01-13T00:00:00"/>
    <x v="7"/>
    <x v="4"/>
    <s v="INV00000409"/>
    <s v="C00000023"/>
    <s v="Bestway Engineering Solutions"/>
    <x v="188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d v="2023-01-13T00:00:00"/>
    <x v="7"/>
    <x v="4"/>
    <s v="INV00000409"/>
    <s v="C00000023"/>
    <s v="Bestway Engineering Solutions"/>
    <x v="132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d v="2023-01-14T00:00:00"/>
    <x v="7"/>
    <x v="4"/>
    <s v="INV00000410"/>
    <s v="C00000029"/>
    <s v="Cash - Vinz Yew Kok Wah"/>
    <x v="12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d v="2023-01-14T00:00:00"/>
    <x v="7"/>
    <x v="4"/>
    <s v="INV00000411"/>
    <s v="C00000020"/>
    <s v="WSK Tanks Sdn Bhd"/>
    <x v="118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d v="2023-01-14T00:00:00"/>
    <x v="7"/>
    <x v="4"/>
    <s v="INV00000411"/>
    <s v="C00000020"/>
    <s v="WSK Tanks Sdn Bhd"/>
    <x v="148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d v="2023-01-14T00:00:00"/>
    <x v="7"/>
    <x v="4"/>
    <s v="INV00000411"/>
    <s v="C00000020"/>
    <s v="WSK Tanks Sdn Bhd"/>
    <x v="185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d v="2023-01-14T00:00:00"/>
    <x v="7"/>
    <x v="4"/>
    <s v="INV00000411"/>
    <s v="C00000020"/>
    <s v="WSK Tanks Sdn Bhd"/>
    <x v="132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d v="2023-01-16T00:00:00"/>
    <x v="7"/>
    <x v="4"/>
    <s v="INV00000412"/>
    <s v="C00000021"/>
    <s v="KT Profesional Fiber"/>
    <x v="118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d v="2023-01-16T00:00:00"/>
    <x v="7"/>
    <x v="4"/>
    <s v="INV00000412"/>
    <s v="C00000021"/>
    <s v="KT Profesional Fiber"/>
    <x v="100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d v="2023-01-16T00:00:00"/>
    <x v="7"/>
    <x v="4"/>
    <s v="INV00000412"/>
    <s v="C00000021"/>
    <s v="KT Profesional Fiber"/>
    <x v="106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d v="2023-01-18T00:00:00"/>
    <x v="7"/>
    <x v="4"/>
    <s v="INV00000413"/>
    <s v="C00000022"/>
    <s v="SF Engineering Solution"/>
    <x v="7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d v="2023-01-18T00:00:00"/>
    <x v="7"/>
    <x v="4"/>
    <s v="INV00000414"/>
    <s v="C00000010"/>
    <s v="Yew Seng Gardening Supply Sdn Bhd"/>
    <x v="188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d v="2023-01-18T00:00:00"/>
    <x v="7"/>
    <x v="4"/>
    <s v="INV00000414"/>
    <s v="C00000010"/>
    <s v="Yew Seng Gardening Supply Sdn Bhd"/>
    <x v="148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d v="2023-01-18T00:00:00"/>
    <x v="7"/>
    <x v="4"/>
    <s v="INV00000414"/>
    <s v="C00000010"/>
    <s v="Yew Seng Gardening Supply Sdn Bhd"/>
    <x v="132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d v="2023-01-18T00:00:00"/>
    <x v="7"/>
    <x v="4"/>
    <s v="INV00000414"/>
    <s v="C00000010"/>
    <s v="Yew Seng Gardening Supply Sdn Bhd"/>
    <x v="4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d v="2023-01-18T00:00:00"/>
    <x v="7"/>
    <x v="4"/>
    <s v="INV00000414"/>
    <s v="C00000010"/>
    <s v="Yew Seng Gardening Supply Sdn Bhd"/>
    <x v="174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d v="2023-01-18T00:00:00"/>
    <x v="7"/>
    <x v="4"/>
    <s v="INV00000414"/>
    <s v="C00000010"/>
    <s v="Yew Seng Gardening Supply Sdn Bhd"/>
    <x v="131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d v="2023-01-19T00:00:00"/>
    <x v="7"/>
    <x v="4"/>
    <s v="INV00000415"/>
    <s v="C00000020"/>
    <s v="WSK Tanks Sdn Bhd"/>
    <x v="7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d v="2023-01-19T00:00:00"/>
    <x v="7"/>
    <x v="4"/>
    <s v="INV00000415"/>
    <s v="C00000020"/>
    <s v="WSK Tanks Sdn Bhd"/>
    <x v="148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d v="2023-01-19T00:00:00"/>
    <x v="7"/>
    <x v="4"/>
    <s v="INV00000415"/>
    <s v="C00000020"/>
    <s v="WSK Tanks Sdn Bhd"/>
    <x v="185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d v="2023-01-19T00:00:00"/>
    <x v="7"/>
    <x v="4"/>
    <s v="INV00000415"/>
    <s v="C00000020"/>
    <s v="WSK Tanks Sdn Bhd"/>
    <x v="159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d v="2023-01-20T00:00:00"/>
    <x v="7"/>
    <x v="4"/>
    <s v="INV00000416"/>
    <s v="C00000019"/>
    <s v="Desuki Affela Empire Enterprise"/>
    <x v="120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d v="2023-01-20T00:00:00"/>
    <x v="7"/>
    <x v="4"/>
    <s v="INV00000416"/>
    <s v="C00000019"/>
    <s v="Desuki Affela Empire Enterprise"/>
    <x v="181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d v="2023-01-20T00:00:00"/>
    <x v="7"/>
    <x v="4"/>
    <s v="INV00000416"/>
    <s v="C00000019"/>
    <s v="Desuki Affela Empire Enterprise"/>
    <x v="12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d v="2023-01-20T00:00:00"/>
    <x v="7"/>
    <x v="4"/>
    <s v="INV00000416"/>
    <s v="C00000019"/>
    <s v="Desuki Affela Empire Enterprise"/>
    <x v="93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d v="2023-01-20T00:00:00"/>
    <x v="7"/>
    <x v="4"/>
    <s v="INV00000416"/>
    <s v="C00000019"/>
    <s v="Desuki Affela Empire Enterprise"/>
    <x v="182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d v="2023-01-20T00:00:00"/>
    <x v="7"/>
    <x v="4"/>
    <s v="INV00000416"/>
    <s v="C00000019"/>
    <s v="Desuki Affela Empire Enterprise"/>
    <x v="52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d v="2023-01-27T00:00:00"/>
    <x v="7"/>
    <x v="4"/>
    <s v="INV00000417"/>
    <s v="C00000009"/>
    <s v="JMC Steel Engineering Sdn Bhd"/>
    <x v="7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d v="2023-01-27T00:00:00"/>
    <x v="7"/>
    <x v="4"/>
    <s v="INV00000417"/>
    <s v="C00000009"/>
    <s v="JMC Steel Engineering Sdn Bhd"/>
    <x v="96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d v="2023-01-27T00:00:00"/>
    <x v="7"/>
    <x v="4"/>
    <s v="INV00000417"/>
    <s v="C00000009"/>
    <s v="JMC Steel Engineering Sdn Bhd"/>
    <x v="125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d v="2023-01-27T00:00:00"/>
    <x v="7"/>
    <x v="4"/>
    <s v="INV00000418"/>
    <s v="C00000034"/>
    <s v="Cash - ZTY Fibre"/>
    <x v="189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d v="2023-01-27T00:00:00"/>
    <x v="7"/>
    <x v="4"/>
    <s v="INV00000418"/>
    <s v="C00000034"/>
    <s v="Cash - ZTY Fibre"/>
    <x v="100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d v="2023-01-27T00:00:00"/>
    <x v="7"/>
    <x v="4"/>
    <s v="INV00000418"/>
    <s v="C00000034"/>
    <s v="Cash - ZTY Fibre"/>
    <x v="190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d v="2023-01-27T00:00:00"/>
    <x v="7"/>
    <x v="4"/>
    <s v="INV00000418"/>
    <s v="C00000034"/>
    <s v="Cash - ZTY Fibre"/>
    <x v="191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d v="2023-01-27T00:00:00"/>
    <x v="7"/>
    <x v="4"/>
    <s v="INV00000418"/>
    <s v="C00000034"/>
    <s v="Cash - ZTY Fibre"/>
    <x v="192"/>
    <n v="1"/>
    <s v="Cash"/>
    <n v="0"/>
    <d v="2023-01-27T00:00:00"/>
    <n v="1"/>
    <n v="2023"/>
    <n v="64"/>
    <n v="-64"/>
    <n v="0"/>
    <n v="2498680.850000001"/>
    <s v="Trsf"/>
    <s v="Trsf 27/1/23 RM2,917.80"/>
    <m/>
  </r>
  <r>
    <d v="2023-01-27T00:00:00"/>
    <x v="7"/>
    <x v="4"/>
    <s v="INV00000418"/>
    <s v="C00000034"/>
    <s v="Cash - ZTY Fibre"/>
    <x v="193"/>
    <n v="1"/>
    <s v="Cash"/>
    <n v="0"/>
    <d v="2023-01-27T00:00:00"/>
    <n v="1"/>
    <n v="2023"/>
    <n v="64"/>
    <n v="-64"/>
    <n v="0"/>
    <n v="2498744.850000001"/>
    <s v="Trsf"/>
    <s v="Trsf 27/1/23 RM2,917.80"/>
    <m/>
  </r>
  <r>
    <d v="2023-01-30T00:00:00"/>
    <x v="7"/>
    <x v="4"/>
    <s v="INV00000419"/>
    <s v="C00000020"/>
    <s v="WSK Tanks Sdn Bhd"/>
    <x v="188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d v="2023-01-30T00:00:00"/>
    <x v="7"/>
    <x v="4"/>
    <s v="INV00000419"/>
    <s v="C00000020"/>
    <s v="WSK Tanks Sdn Bhd"/>
    <x v="100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d v="2023-01-30T00:00:00"/>
    <x v="7"/>
    <x v="4"/>
    <s v="INV00000419"/>
    <s v="C00000020"/>
    <s v="WSK Tanks Sdn Bhd"/>
    <x v="112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d v="2023-01-30T00:00:00"/>
    <x v="7"/>
    <x v="4"/>
    <s v="INV00000419"/>
    <s v="C00000020"/>
    <s v="WSK Tanks Sdn Bhd"/>
    <x v="185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d v="2023-01-30T00:00:00"/>
    <x v="7"/>
    <x v="4"/>
    <s v="INV00000419"/>
    <s v="C00000020"/>
    <s v="WSK Tanks Sdn Bhd"/>
    <x v="159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d v="2023-01-30T00:00:00"/>
    <x v="7"/>
    <x v="4"/>
    <s v="INV00000419"/>
    <s v="C00000020"/>
    <s v="WSK Tanks Sdn Bhd"/>
    <x v="132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d v="2023-01-30T00:00:00"/>
    <x v="7"/>
    <x v="4"/>
    <s v="INV00000419"/>
    <s v="C00000020"/>
    <s v="WSK Tanks Sdn Bhd"/>
    <x v="106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d v="2023-01-30T00:00:00"/>
    <x v="7"/>
    <x v="4"/>
    <s v="INV00000420"/>
    <s v="C00000022"/>
    <s v="SF Engineering Solution"/>
    <x v="194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d v="2023-02-01T00:00:00"/>
    <x v="8"/>
    <x v="4"/>
    <s v="INV00000421"/>
    <s v="C00000034"/>
    <s v="Cash - ZTY Fibre"/>
    <x v="195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d v="2023-02-02T00:00:00"/>
    <x v="8"/>
    <x v="4"/>
    <s v="INV00000422"/>
    <s v="C00000021"/>
    <s v="KT Profesional Fiber"/>
    <x v="118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d v="2023-02-02T00:00:00"/>
    <x v="8"/>
    <x v="4"/>
    <s v="INV00000422"/>
    <s v="C00000021"/>
    <s v="KT Profesional Fiber"/>
    <x v="100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d v="2023-02-02T00:00:00"/>
    <x v="8"/>
    <x v="4"/>
    <s v="INV00000422"/>
    <s v="C00000021"/>
    <s v="KT Profesional Fiber"/>
    <x v="106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s v="3/2/2023"/>
    <x v="8"/>
    <x v="4"/>
    <s v="INV00000423"/>
    <s v="C00000020"/>
    <s v="WSK Tanks Sdn Bhd"/>
    <x v="118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s v="3/2/2023"/>
    <x v="8"/>
    <x v="4"/>
    <s v="INV00000423"/>
    <s v="C00000020"/>
    <s v="WSK Tanks Sdn Bhd"/>
    <x v="148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s v="3/2/2023"/>
    <x v="8"/>
    <x v="4"/>
    <s v="INV00000423"/>
    <s v="C00000020"/>
    <s v="WSK Tanks Sdn Bhd"/>
    <x v="185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s v="3/2/2023"/>
    <x v="8"/>
    <x v="4"/>
    <s v="INV00000423"/>
    <s v="C00000020"/>
    <s v="WSK Tanks Sdn Bhd"/>
    <x v="106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s v="3/2/2023"/>
    <x v="8"/>
    <x v="4"/>
    <s v="INV00000423"/>
    <s v="C00000020"/>
    <s v="WSK Tanks Sdn Bhd"/>
    <x v="93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s v="8/2/2023"/>
    <x v="8"/>
    <x v="4"/>
    <s v="INV00000424"/>
    <s v="C00000022"/>
    <s v="SF Engineering Solution"/>
    <x v="7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s v="8/2/2023"/>
    <x v="8"/>
    <x v="4"/>
    <s v="INV00000424"/>
    <s v="C00000022"/>
    <s v="SF Engineering Solution"/>
    <x v="194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s v="8/2/2023"/>
    <x v="8"/>
    <x v="4"/>
    <s v="INV00000424"/>
    <s v="C00000022"/>
    <s v="SF Engineering Solution"/>
    <x v="52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s v="8/2/2023"/>
    <x v="8"/>
    <x v="4"/>
    <s v="INV00000425"/>
    <s v="C00000034"/>
    <s v="Cash - ZTY Fibre"/>
    <x v="100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s v="8/2/2023"/>
    <x v="8"/>
    <x v="4"/>
    <s v="INV00000425"/>
    <s v="C00000034"/>
    <s v="Cash - ZTY Fibre"/>
    <x v="190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s v="8/2/2023"/>
    <x v="8"/>
    <x v="4"/>
    <s v="INV00000425"/>
    <s v="C00000034"/>
    <s v="Cash - ZTY Fibre"/>
    <x v="196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s v="8/2/2023"/>
    <x v="8"/>
    <x v="4"/>
    <s v="INV00000425"/>
    <s v="C00000034"/>
    <s v="Cash - ZTY Fibre"/>
    <x v="106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s v="8/2/2023"/>
    <x v="8"/>
    <x v="4"/>
    <s v="INV00000425"/>
    <s v="C00000034"/>
    <s v="Cash - ZTY Fibre"/>
    <x v="197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s v="8/2/2023"/>
    <x v="8"/>
    <x v="4"/>
    <s v="INV00000425"/>
    <s v="C00000034"/>
    <s v="Cash - ZTY Fibre"/>
    <x v="198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s v="9/2/2023"/>
    <x v="8"/>
    <x v="4"/>
    <s v="INV00000426"/>
    <s v="C00000020"/>
    <s v="WSK Tanks Sdn Bhd"/>
    <x v="118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s v="9/2/2023"/>
    <x v="8"/>
    <x v="4"/>
    <s v="INV00000426"/>
    <s v="C00000020"/>
    <s v="WSK Tanks Sdn Bhd"/>
    <x v="100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s v="9/2/2023"/>
    <x v="8"/>
    <x v="4"/>
    <s v="INV00000426"/>
    <s v="C00000020"/>
    <s v="WSK Tanks Sdn Bhd"/>
    <x v="185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s v="9/2/2023"/>
    <x v="8"/>
    <x v="4"/>
    <s v="INV00000426"/>
    <s v="C00000020"/>
    <s v="WSK Tanks Sdn Bhd"/>
    <x v="106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s v="9/2/2023"/>
    <x v="8"/>
    <x v="4"/>
    <s v="INV00000426"/>
    <s v="C00000020"/>
    <s v="WSK Tanks Sdn Bhd"/>
    <x v="159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s v="9/2/2023"/>
    <x v="8"/>
    <x v="4"/>
    <s v="INV00000427"/>
    <s v="C00000020"/>
    <s v="WSK Tanks Sdn Bhd"/>
    <x v="132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s v="9/2/2023"/>
    <x v="8"/>
    <x v="4"/>
    <s v="INV00000428"/>
    <s v="C00000022"/>
    <s v="SF Engineering Solution"/>
    <x v="93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s v="10/2/2023"/>
    <x v="8"/>
    <x v="4"/>
    <s v="INV00000429"/>
    <s v="C00000021"/>
    <s v="KT Profesional Fiber"/>
    <x v="118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s v="10/2/2023"/>
    <x v="8"/>
    <x v="4"/>
    <s v="INV00000429"/>
    <s v="C00000021"/>
    <s v="KT Profesional Fiber"/>
    <x v="100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s v="10/2/2023"/>
    <x v="8"/>
    <x v="4"/>
    <s v="INV00000429"/>
    <s v="C00000021"/>
    <s v="KT Profesional Fiber"/>
    <x v="106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s v="10/2/2023"/>
    <x v="8"/>
    <x v="4"/>
    <s v="INV00000430"/>
    <s v="C00000010"/>
    <s v="Yew Seng Gardening Supply Sdn Bhd"/>
    <x v="188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s v="10/2/2023"/>
    <x v="8"/>
    <x v="4"/>
    <s v="INV00000430"/>
    <s v="C00000010"/>
    <s v="Yew Seng Gardening Supply Sdn Bhd"/>
    <x v="100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s v="10/2/2023"/>
    <x v="8"/>
    <x v="4"/>
    <s v="INV00000430"/>
    <s v="C00000010"/>
    <s v="Yew Seng Gardening Supply Sdn Bhd"/>
    <x v="132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s v="10/2/2023"/>
    <x v="8"/>
    <x v="4"/>
    <s v="INV00000430"/>
    <s v="C00000010"/>
    <s v="Yew Seng Gardening Supply Sdn Bhd"/>
    <x v="4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s v="10/2/2023"/>
    <x v="8"/>
    <x v="4"/>
    <s v="INV00000430"/>
    <s v="C00000010"/>
    <s v="Yew Seng Gardening Supply Sdn Bhd"/>
    <x v="199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d v="2023-02-11T00:00:00"/>
    <x v="8"/>
    <x v="4"/>
    <s v="INV00000431"/>
    <s v="C00000020"/>
    <s v="WSK Tanks Sdn Bhd"/>
    <x v="118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d v="2023-02-11T00:00:00"/>
    <x v="8"/>
    <x v="4"/>
    <s v="INV00000431"/>
    <s v="C00000020"/>
    <s v="WSK Tanks Sdn Bhd"/>
    <x v="100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d v="2023-02-11T00:00:00"/>
    <x v="8"/>
    <x v="4"/>
    <s v="INV00000431"/>
    <s v="C00000020"/>
    <s v="WSK Tanks Sdn Bhd"/>
    <x v="185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d v="2023-02-11T00:00:00"/>
    <x v="8"/>
    <x v="4"/>
    <s v="INV00000431"/>
    <s v="C00000020"/>
    <s v="WSK Tanks Sdn Bhd"/>
    <x v="159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d v="2023-02-11T00:00:00"/>
    <x v="8"/>
    <x v="4"/>
    <s v="INV00000432"/>
    <s v="C00000020"/>
    <s v="WSK Tanks Sdn Bhd"/>
    <x v="132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d v="2023-02-11T00:00:00"/>
    <x v="8"/>
    <x v="4"/>
    <s v="INV00000433"/>
    <s v="C00000019"/>
    <s v="Desuki Affela Empire Enterprise"/>
    <x v="52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d v="2023-02-15T00:00:00"/>
    <x v="8"/>
    <x v="4"/>
    <s v="INV00000434"/>
    <s v="C00000035"/>
    <s v="Cash - MLGaia Enterprise"/>
    <x v="200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d v="2023-02-15T00:00:00"/>
    <x v="8"/>
    <x v="4"/>
    <s v="INV00000434"/>
    <s v="C00000035"/>
    <s v="Cash - MLGaia Enterprise"/>
    <x v="100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d v="2023-02-15T00:00:00"/>
    <x v="8"/>
    <x v="4"/>
    <s v="INV00000434"/>
    <s v="C00000035"/>
    <s v="Cash - MLGaia Enterprise"/>
    <x v="106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d v="2023-02-15T00:00:00"/>
    <x v="8"/>
    <x v="4"/>
    <s v="INV00000434"/>
    <s v="C00000035"/>
    <s v="Cash - MLGaia Enterprise"/>
    <x v="138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d v="2023-02-15T00:00:00"/>
    <x v="8"/>
    <x v="4"/>
    <s v="INV00000434"/>
    <s v="C00000035"/>
    <s v="Cash - MLGaia Enterprise"/>
    <x v="153"/>
    <n v="1"/>
    <s v="Cash"/>
    <n v="0"/>
    <d v="2023-02-15T00:00:00"/>
    <n v="2"/>
    <n v="2023"/>
    <n v="50"/>
    <n v="-50"/>
    <n v="0"/>
    <n v="2581473.5500000003"/>
    <s v="Trsf"/>
    <s v="Trsf 15/2/23 RM861.00"/>
    <m/>
  </r>
  <r>
    <d v="2023-02-15T00:00:00"/>
    <x v="8"/>
    <x v="4"/>
    <s v="INV00000434"/>
    <s v="C00000035"/>
    <s v="Cash - MLGaia Enterprise"/>
    <x v="201"/>
    <n v="1"/>
    <s v="Cash"/>
    <n v="0"/>
    <d v="2023-02-15T00:00:00"/>
    <n v="2"/>
    <n v="2023"/>
    <n v="48"/>
    <n v="-48"/>
    <n v="0"/>
    <n v="2581521.5500000003"/>
    <s v="Trsf"/>
    <s v="Trsf 15/2/23 RM861.00"/>
    <m/>
  </r>
  <r>
    <s v="16/2/2023"/>
    <x v="8"/>
    <x v="4"/>
    <s v="INV00000435"/>
    <s v="C00000020"/>
    <s v="WSK Tanks Sdn Bhd"/>
    <x v="118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s v="16/2/2023"/>
    <x v="8"/>
    <x v="4"/>
    <s v="INV00000435"/>
    <s v="C00000020"/>
    <s v="WSK Tanks Sdn Bhd"/>
    <x v="100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s v="16/2/2023"/>
    <x v="8"/>
    <x v="4"/>
    <s v="INV00000435"/>
    <s v="C00000020"/>
    <s v="WSK Tanks Sdn Bhd"/>
    <x v="185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s v="16/2/2023"/>
    <x v="8"/>
    <x v="4"/>
    <s v="INV00000435"/>
    <s v="C00000020"/>
    <s v="WSK Tanks Sdn Bhd"/>
    <x v="128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s v="16/2/2023"/>
    <x v="8"/>
    <x v="4"/>
    <s v="INV00000435"/>
    <s v="C00000020"/>
    <s v="WSK Tanks Sdn Bhd"/>
    <x v="159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s v="16/2/2023"/>
    <x v="8"/>
    <x v="4"/>
    <s v="INV00000436"/>
    <s v="C00000020"/>
    <s v="WSK Tanks Sdn Bhd"/>
    <x v="132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s v="16/2/2023"/>
    <x v="8"/>
    <x v="4"/>
    <s v="INV00000437"/>
    <s v="C00000020"/>
    <s v="WSK Tanks Sdn Bhd"/>
    <x v="118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s v="16/2/2023"/>
    <x v="8"/>
    <x v="4"/>
    <s v="INV00000437"/>
    <s v="C00000020"/>
    <s v="WSK Tanks Sdn Bhd"/>
    <x v="202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s v="16/2/2023"/>
    <x v="8"/>
    <x v="4"/>
    <s v="INV00000438"/>
    <s v="C00000022"/>
    <s v="SF Engineering Solution"/>
    <x v="203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s v="16/2/2023"/>
    <x v="8"/>
    <x v="4"/>
    <s v="INV00000438"/>
    <s v="C00000022"/>
    <s v="SF Engineering Solution"/>
    <x v="204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s v="18/2/2023"/>
    <x v="8"/>
    <x v="4"/>
    <s v="INV00000439"/>
    <s v="C00000021"/>
    <s v="KT Profesional Fiber"/>
    <x v="118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s v="18/2/2023"/>
    <x v="8"/>
    <x v="4"/>
    <s v="INV00000439"/>
    <s v="C00000021"/>
    <s v="KT Profesional Fiber"/>
    <x v="100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s v="18/2/2023"/>
    <x v="8"/>
    <x v="4"/>
    <s v="INV00000439"/>
    <s v="C00000021"/>
    <s v="KT Profesional Fiber"/>
    <x v="106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d v="2023-02-21T00:00:00"/>
    <x v="8"/>
    <x v="4"/>
    <s v="INV00000440"/>
    <s v="C00000004"/>
    <s v="Siew Min Lorry Sdn Bhd"/>
    <x v="112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d v="2023-02-21T00:00:00"/>
    <x v="8"/>
    <x v="4"/>
    <s v="INV00000441"/>
    <s v="C00000020"/>
    <s v="WSK Tanks Sdn Bhd"/>
    <x v="132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d v="2023-02-21T00:00:00"/>
    <x v="8"/>
    <x v="4"/>
    <s v="INV00000442"/>
    <s v="C00000020"/>
    <s v="WSK Tanks Sdn Bhd"/>
    <x v="118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d v="2023-02-21T00:00:00"/>
    <x v="8"/>
    <x v="4"/>
    <s v="INV00000442"/>
    <s v="C00000020"/>
    <s v="WSK Tanks Sdn Bhd"/>
    <x v="167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d v="2023-02-21T00:00:00"/>
    <x v="8"/>
    <x v="4"/>
    <s v="INV00000442"/>
    <s v="C00000020"/>
    <s v="WSK Tanks Sdn Bhd"/>
    <x v="100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d v="2023-02-21T00:00:00"/>
    <x v="8"/>
    <x v="4"/>
    <s v="INV00000442"/>
    <s v="C00000020"/>
    <s v="WSK Tanks Sdn Bhd"/>
    <x v="128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d v="2023-02-21T00:00:00"/>
    <x v="8"/>
    <x v="4"/>
    <s v="INV00000442"/>
    <s v="C00000020"/>
    <s v="WSK Tanks Sdn Bhd"/>
    <x v="106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d v="2023-02-21T00:00:00"/>
    <x v="8"/>
    <x v="4"/>
    <s v="INV00000442"/>
    <s v="C00000020"/>
    <s v="WSK Tanks Sdn Bhd"/>
    <x v="159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s v="24/2/2023"/>
    <x v="8"/>
    <x v="4"/>
    <s v="INV00000443"/>
    <s v="C00000027"/>
    <s v="Transform Star Sdn Bhd"/>
    <x v="104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s v="25/2/2023"/>
    <x v="8"/>
    <x v="4"/>
    <s v="INV00000444"/>
    <s v="C00000020"/>
    <s v="WSK Tanks Sdn Bhd"/>
    <x v="132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s v="25/2/2023"/>
    <x v="8"/>
    <x v="4"/>
    <s v="INV00000444"/>
    <s v="C00000020"/>
    <s v="WSK Tanks Sdn Bhd"/>
    <x v="106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s v="25/2/2023"/>
    <x v="8"/>
    <x v="4"/>
    <s v="INV00000444"/>
    <s v="C00000020"/>
    <s v="WSK Tanks Sdn Bhd"/>
    <x v="159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s v="25/2/2023"/>
    <x v="8"/>
    <x v="4"/>
    <s v="INV00000445"/>
    <s v="C00000019"/>
    <s v="Desuki Affela Empire Enterprise"/>
    <x v="181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s v="28/2/2023"/>
    <x v="8"/>
    <x v="4"/>
    <s v="INV00000446"/>
    <s v="C00000019"/>
    <s v="Desuki Affela Empire Enterprise"/>
    <x v="132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s v="1/3/2023"/>
    <x v="9"/>
    <x v="4"/>
    <s v="INV00000447"/>
    <s v="C00000022"/>
    <s v="SF Engineering Solution"/>
    <x v="7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s v="2/3/2023"/>
    <x v="9"/>
    <x v="4"/>
    <s v="INV00000448"/>
    <s v="C00000001"/>
    <s v="Kelnico Marketing"/>
    <x v="118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s v="2/3/2023"/>
    <x v="9"/>
    <x v="4"/>
    <s v="INV00000448"/>
    <s v="C00000001"/>
    <s v="Kelnico Marketing"/>
    <x v="100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s v="2/3/2023"/>
    <x v="9"/>
    <x v="4"/>
    <s v="INV00000449"/>
    <s v="C00000036"/>
    <s v="Choi Fook Sing Enterprise Sdn Bhd"/>
    <x v="125"/>
    <n v="1"/>
    <s v="Cash"/>
    <n v="0"/>
    <d v="2023-03-02T00:00:00"/>
    <n v="3"/>
    <n v="2023"/>
    <n v="256"/>
    <n v="-256"/>
    <n v="0"/>
    <n v="2660119.5500000003"/>
    <s v="Trsf"/>
    <s v="Trsf 2/3/23 RM366.00"/>
    <m/>
  </r>
  <r>
    <s v="2/3/2023"/>
    <x v="9"/>
    <x v="4"/>
    <s v="INV00000449"/>
    <s v="C00000036"/>
    <s v="Choi Fook Sing Enterprise Sdn Bhd"/>
    <x v="4"/>
    <n v="1"/>
    <s v="Cash"/>
    <n v="0"/>
    <d v="2023-03-02T00:00:00"/>
    <n v="3"/>
    <n v="2023"/>
    <n v="110"/>
    <n v="-110"/>
    <n v="0"/>
    <n v="2660229.5500000003"/>
    <s v="Trsf"/>
    <s v="Trsf 2/3/23 RM366.00"/>
    <m/>
  </r>
  <r>
    <s v="3/3/2023"/>
    <x v="9"/>
    <x v="4"/>
    <s v="INV00000450"/>
    <s v="C00000020"/>
    <s v="WSK Tanks Sdn Bhd"/>
    <x v="132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s v="3/3/2023"/>
    <x v="9"/>
    <x v="4"/>
    <s v="INV00000451"/>
    <s v="C00000020"/>
    <s v="WSK Tanks Sdn Bhd"/>
    <x v="118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s v="3/3/2023"/>
    <x v="9"/>
    <x v="4"/>
    <s v="INV00000451"/>
    <s v="C00000020"/>
    <s v="WSK Tanks Sdn Bhd"/>
    <x v="120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s v="3/3/2023"/>
    <x v="9"/>
    <x v="4"/>
    <s v="INV00000451"/>
    <s v="C00000020"/>
    <s v="WSK Tanks Sdn Bhd"/>
    <x v="100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s v="3/3/2023"/>
    <x v="9"/>
    <x v="4"/>
    <s v="INV00000451"/>
    <s v="C00000020"/>
    <s v="WSK Tanks Sdn Bhd"/>
    <x v="128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s v="3/3/2023"/>
    <x v="9"/>
    <x v="4"/>
    <s v="INV00000451"/>
    <s v="C00000020"/>
    <s v="WSK Tanks Sdn Bhd"/>
    <x v="106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s v="3/3/2023"/>
    <x v="9"/>
    <x v="4"/>
    <s v="INV00000451"/>
    <s v="C00000020"/>
    <s v="WSK Tanks Sdn Bhd"/>
    <x v="159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s v="3/3/2023"/>
    <x v="9"/>
    <x v="4"/>
    <s v="INV00000452"/>
    <s v="C00000037"/>
    <s v="Suntruck Sdn Bhd"/>
    <x v="120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s v="3/3/2023"/>
    <x v="9"/>
    <x v="4"/>
    <s v="INV00000452"/>
    <s v="C00000037"/>
    <s v="Suntruck Sdn Bhd"/>
    <x v="112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s v="3/3/2023"/>
    <x v="9"/>
    <x v="4"/>
    <s v="INV00000452"/>
    <s v="C00000037"/>
    <s v="Suntruck Sdn Bhd"/>
    <x v="106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s v="3/3/2023"/>
    <x v="9"/>
    <x v="4"/>
    <s v="INV00000452"/>
    <s v="C00000037"/>
    <s v="Suntruck Sdn Bhd"/>
    <x v="129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s v="6/3/2023"/>
    <x v="9"/>
    <x v="4"/>
    <s v="INV00000453"/>
    <s v="C00000036"/>
    <s v="Choi Fook Sing Enterprise Sdn Bhd"/>
    <x v="205"/>
    <n v="1"/>
    <s v="Cash"/>
    <n v="0"/>
    <d v="2023-03-06T00:00:00"/>
    <n v="3"/>
    <n v="2023"/>
    <n v="950"/>
    <n v="-950"/>
    <n v="0"/>
    <n v="2709511.45"/>
    <s v="Trsf"/>
    <s v="Trsf 6/3/23 RM1,425.00"/>
    <m/>
  </r>
  <r>
    <s v="6/3/2023"/>
    <x v="9"/>
    <x v="4"/>
    <s v="INV00000453"/>
    <s v="C00000036"/>
    <s v="Choi Fook Sing Enterprise Sdn Bhd"/>
    <x v="206"/>
    <n v="1"/>
    <s v="Cash"/>
    <n v="0"/>
    <d v="2023-03-06T00:00:00"/>
    <n v="3"/>
    <n v="2023"/>
    <n v="475"/>
    <n v="-475"/>
    <n v="0"/>
    <n v="2709986.45"/>
    <s v="Trsf"/>
    <s v="Trsf 6/3/23 RM1,425.00"/>
    <m/>
  </r>
  <r>
    <s v="6/3/2023"/>
    <x v="9"/>
    <x v="4"/>
    <s v="INV00000453"/>
    <s v="C00000036"/>
    <s v="Choi Fook Sing Enterprise Sdn Bhd"/>
    <x v="207"/>
    <n v="2"/>
    <s v="Cash"/>
    <n v="0"/>
    <d v="2023-03-06T00:00:00"/>
    <n v="3"/>
    <n v="2023"/>
    <n v="0"/>
    <n v="0"/>
    <n v="0"/>
    <n v="2709986.45"/>
    <s v="Trsf"/>
    <s v="Trsf 6/3/23 RM1,425.00"/>
    <m/>
  </r>
  <r>
    <s v="6/3/2023"/>
    <x v="9"/>
    <x v="4"/>
    <s v="INV00000454"/>
    <s v="C00000021"/>
    <s v="KT Profesional Fiber"/>
    <x v="118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s v="6/3/2023"/>
    <x v="9"/>
    <x v="4"/>
    <s v="INV00000454"/>
    <s v="C00000021"/>
    <s v="KT Profesional Fiber"/>
    <x v="100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s v="6/3/2023"/>
    <x v="9"/>
    <x v="4"/>
    <s v="INV00000454"/>
    <s v="C00000021"/>
    <s v="KT Profesional Fiber"/>
    <x v="106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s v="7/3/2023"/>
    <x v="9"/>
    <x v="4"/>
    <s v="INV00000455"/>
    <s v="C00000019"/>
    <s v="Desuki Affela Empire Enterprise"/>
    <x v="120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s v="7/3/2023"/>
    <x v="9"/>
    <x v="4"/>
    <s v="INV00000455"/>
    <s v="C00000019"/>
    <s v="Desuki Affela Empire Enterprise"/>
    <x v="112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s v="8/3/2023"/>
    <x v="9"/>
    <x v="4"/>
    <s v="INV00000456"/>
    <s v="C00000019"/>
    <s v="Desuki Affela Empire Enterprise"/>
    <x v="132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s v="8/3/2023"/>
    <x v="9"/>
    <x v="4"/>
    <s v="INV00000456"/>
    <s v="C00000019"/>
    <s v="Desuki Affela Empire Enterprise"/>
    <x v="208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s v="8/3/2023"/>
    <x v="9"/>
    <x v="4"/>
    <s v="INV00000456"/>
    <s v="C00000019"/>
    <s v="Desuki Affela Empire Enterprise"/>
    <x v="209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s v="8/3/2023"/>
    <x v="9"/>
    <x v="4"/>
    <s v="INV00000456"/>
    <s v="C00000019"/>
    <s v="Desuki Affela Empire Enterprise"/>
    <x v="178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s v="10/3/2023"/>
    <x v="9"/>
    <x v="4"/>
    <s v="INV00000457"/>
    <s v="C00000014"/>
    <s v="IK Fibre Glass Enterprise"/>
    <x v="45"/>
    <n v="1"/>
    <s v="Cash"/>
    <n v="0"/>
    <d v="2023-03-10T00:00:00"/>
    <n v="3"/>
    <n v="2023"/>
    <n v="1804"/>
    <n v="-1804"/>
    <n v="0"/>
    <n v="2719692.35"/>
    <s v="Cash"/>
    <s v="Cash 11/3/23 RM2,545.00"/>
    <m/>
  </r>
  <r>
    <s v="10/3/2023"/>
    <x v="9"/>
    <x v="4"/>
    <s v="INV00000457"/>
    <s v="C00000014"/>
    <s v="IK Fibre Glass Enterprise"/>
    <x v="184"/>
    <n v="1"/>
    <s v="Cash"/>
    <n v="0"/>
    <d v="2023-03-10T00:00:00"/>
    <n v="3"/>
    <n v="2023"/>
    <n v="237"/>
    <n v="-237"/>
    <n v="0"/>
    <n v="2719929.35"/>
    <s v="Cash"/>
    <s v="Cash 11/3/23 RM2,545.00"/>
    <m/>
  </r>
  <r>
    <s v="10/3/2023"/>
    <x v="9"/>
    <x v="4"/>
    <s v="INV00000457"/>
    <s v="C00000014"/>
    <s v="IK Fibre Glass Enterprise"/>
    <x v="210"/>
    <n v="1"/>
    <s v="Cash"/>
    <n v="0"/>
    <d v="2023-03-10T00:00:00"/>
    <n v="3"/>
    <n v="2023"/>
    <n v="64"/>
    <n v="-64"/>
    <n v="0"/>
    <n v="2719993.35"/>
    <s v="Cash"/>
    <s v="Cash 11/3/23 RM2,545.00"/>
    <m/>
  </r>
  <r>
    <s v="10/3/2023"/>
    <x v="9"/>
    <x v="4"/>
    <s v="INV00000457"/>
    <s v="C00000014"/>
    <s v="IK Fibre Glass Enterprise"/>
    <x v="193"/>
    <n v="1"/>
    <s v="Cash"/>
    <n v="0"/>
    <d v="2023-03-10T00:00:00"/>
    <n v="3"/>
    <n v="2023"/>
    <n v="66"/>
    <n v="-66"/>
    <n v="0"/>
    <n v="2720059.35"/>
    <s v="Cash"/>
    <s v="Cash 11/3/23 RM2,545.00"/>
    <m/>
  </r>
  <r>
    <s v="10/3/2023"/>
    <x v="9"/>
    <x v="4"/>
    <s v="INV00000457"/>
    <s v="C00000014"/>
    <s v="IK Fibre Glass Enterprise"/>
    <x v="211"/>
    <n v="1"/>
    <s v="Cash"/>
    <n v="0"/>
    <d v="2023-03-10T00:00:00"/>
    <n v="3"/>
    <n v="2023"/>
    <n v="116"/>
    <n v="-116"/>
    <n v="0"/>
    <n v="2720175.35"/>
    <s v="Cash"/>
    <s v="Cash 11/3/23 RM2,545.00"/>
    <m/>
  </r>
  <r>
    <s v="10/3/2023"/>
    <x v="9"/>
    <x v="4"/>
    <s v="INV00000457"/>
    <s v="C00000014"/>
    <s v="IK Fibre Glass Enterprise"/>
    <x v="165"/>
    <n v="1"/>
    <s v="Cash"/>
    <n v="0"/>
    <d v="2023-03-10T00:00:00"/>
    <n v="3"/>
    <n v="2023"/>
    <n v="258"/>
    <n v="-258"/>
    <n v="0"/>
    <n v="2720433.35"/>
    <s v="Cash"/>
    <s v="Cash 11/3/23 RM2,545.00"/>
    <m/>
  </r>
  <r>
    <s v="11/3/2023"/>
    <x v="9"/>
    <x v="4"/>
    <s v="INV00000458"/>
    <s v="C00000020"/>
    <s v="WSK Tanks Sdn Bhd"/>
    <x v="106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s v="11/3/2023"/>
    <x v="9"/>
    <x v="4"/>
    <s v="INV00000458"/>
    <s v="C00000020"/>
    <s v="WSK Tanks Sdn Bhd"/>
    <x v="4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s v="14/3/2023"/>
    <x v="9"/>
    <x v="4"/>
    <s v="INV00000459"/>
    <s v="C00000010"/>
    <s v="Yew Seng Gardening Supply Sdn Bhd"/>
    <x v="188"/>
    <n v="6"/>
    <n v="120"/>
    <n v="120"/>
    <d v="2023-07-12T00:00:00"/>
    <n v="7"/>
    <n v="2023"/>
    <n v="9768"/>
    <n v="-9768"/>
    <n v="0"/>
    <n v="2730401.35"/>
    <s v="Trsf"/>
    <s v="Trsf 30/6/23 RM12,678.00"/>
    <m/>
  </r>
  <r>
    <s v="14/3/2023"/>
    <x v="9"/>
    <x v="4"/>
    <s v="INV00000459"/>
    <s v="C00000010"/>
    <s v="Yew Seng Gardening Supply Sdn Bhd"/>
    <x v="100"/>
    <n v="10"/>
    <n v="120"/>
    <n v="120"/>
    <d v="2023-07-12T00:00:00"/>
    <n v="7"/>
    <n v="2023"/>
    <n v="2070"/>
    <n v="-2070"/>
    <n v="0"/>
    <n v="2732471.35"/>
    <s v="Trsf"/>
    <s v="Trsf 30/6/23 RM12,678.00"/>
    <m/>
  </r>
  <r>
    <s v="14/3/2023"/>
    <x v="9"/>
    <x v="4"/>
    <s v="INV00000459"/>
    <s v="C00000010"/>
    <s v="Yew Seng Gardening Supply Sdn Bhd"/>
    <x v="131"/>
    <n v="2"/>
    <n v="120"/>
    <n v="120"/>
    <d v="2023-07-12T00:00:00"/>
    <n v="7"/>
    <n v="2023"/>
    <n v="840"/>
    <n v="-840"/>
    <n v="0"/>
    <n v="2733311.35"/>
    <s v="Trsf"/>
    <s v="Trsf 30/6/23 RM12,678.00"/>
    <m/>
  </r>
  <r>
    <s v="14/3/2023"/>
    <x v="9"/>
    <x v="4"/>
    <s v="INV00000460"/>
    <s v="C00000020"/>
    <s v="WSK Tanks Sdn Bhd"/>
    <x v="132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s v="14/3/2023"/>
    <x v="9"/>
    <x v="4"/>
    <s v="INV00000461"/>
    <s v="C00000020"/>
    <s v="WSK Tanks Sdn Bhd"/>
    <x v="15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s v="14/3/2023"/>
    <x v="9"/>
    <x v="4"/>
    <s v="INV00000461"/>
    <s v="C00000020"/>
    <s v="WSK Tanks Sdn Bhd"/>
    <x v="100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s v="14/3/2023"/>
    <x v="9"/>
    <x v="4"/>
    <s v="INV00000461"/>
    <s v="C00000020"/>
    <s v="WSK Tanks Sdn Bhd"/>
    <x v="128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s v="14/3/2023"/>
    <x v="9"/>
    <x v="4"/>
    <s v="INV00000461"/>
    <s v="C00000020"/>
    <s v="WSK Tanks Sdn Bhd"/>
    <x v="106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s v="14/3/2023"/>
    <x v="9"/>
    <x v="4"/>
    <s v="INV00000461"/>
    <s v="C00000020"/>
    <s v="WSK Tanks Sdn Bhd"/>
    <x v="159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s v="14/3/2023"/>
    <x v="9"/>
    <x v="4"/>
    <s v="INV00000462"/>
    <s v="C00000019"/>
    <s v="Desuki Affela Empire Enterprise"/>
    <x v="153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s v="14/3/2023"/>
    <x v="9"/>
    <x v="4"/>
    <s v="INV00000462"/>
    <s v="C00000019"/>
    <s v="Desuki Affela Empire Enterprise"/>
    <x v="182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s v="14/3/2023"/>
    <x v="9"/>
    <x v="4"/>
    <s v="INV00000463"/>
    <s v="C00000009"/>
    <s v="JMC Steel Engineering Sdn Bhd"/>
    <x v="7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s v="14/3/2023"/>
    <x v="9"/>
    <x v="4"/>
    <s v="INV00000463"/>
    <s v="C00000009"/>
    <s v="JMC Steel Engineering Sdn Bhd"/>
    <x v="112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s v="14/3/2023"/>
    <x v="9"/>
    <x v="4"/>
    <s v="INV00000463"/>
    <s v="C00000009"/>
    <s v="JMC Steel Engineering Sdn Bhd"/>
    <x v="163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s v="16/3/2023"/>
    <x v="9"/>
    <x v="4"/>
    <s v="INV00000464"/>
    <s v="C00000021"/>
    <s v="KT Profesional Fiber"/>
    <x v="118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s v="16/3/2023"/>
    <x v="9"/>
    <x v="4"/>
    <s v="INV00000464"/>
    <s v="C00000021"/>
    <s v="KT Profesional Fiber"/>
    <x v="100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s v="16/3/2023"/>
    <x v="9"/>
    <x v="4"/>
    <s v="INV00000464"/>
    <s v="C00000021"/>
    <s v="KT Profesional Fiber"/>
    <x v="106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s v="16/3/2023"/>
    <x v="9"/>
    <x v="4"/>
    <s v="INV00000465"/>
    <s v="C00000014"/>
    <s v="IK Fibre Glass Enterprise"/>
    <x v="45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s v="16/3/2023"/>
    <x v="9"/>
    <x v="4"/>
    <s v="INV00000465"/>
    <s v="C00000014"/>
    <s v="IK Fibre Glass Enterprise"/>
    <x v="157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s v="16/3/2023"/>
    <x v="9"/>
    <x v="4"/>
    <s v="INV00000465"/>
    <s v="C00000014"/>
    <s v="IK Fibre Glass Enterprise"/>
    <x v="141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s v="16/3/2023"/>
    <x v="9"/>
    <x v="4"/>
    <s v="INV00000465"/>
    <s v="C00000014"/>
    <s v="IK Fibre Glass Enterprise"/>
    <x v="212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s v="16/3/2023"/>
    <x v="9"/>
    <x v="4"/>
    <s v="INV00000465"/>
    <s v="C00000014"/>
    <s v="IK Fibre Glass Enterprise"/>
    <x v="213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s v="16/3/2023"/>
    <x v="9"/>
    <x v="4"/>
    <s v="INV00000465"/>
    <s v="C00000014"/>
    <s v="IK Fibre Glass Enterprise"/>
    <x v="125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s v="16/3/2023"/>
    <x v="9"/>
    <x v="4"/>
    <s v="INV00000465"/>
    <s v="C00000014"/>
    <s v="IK Fibre Glass Enterprise"/>
    <x v="106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s v="16/3/2023"/>
    <x v="9"/>
    <x v="4"/>
    <s v="INV00000465"/>
    <s v="C00000014"/>
    <s v="IK Fibre Glass Enterprise"/>
    <x v="153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s v="20/3/2023"/>
    <x v="9"/>
    <x v="4"/>
    <s v="INV00000466"/>
    <s v="C00000037"/>
    <s v="Suntruck Sdn Bhd"/>
    <x v="120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s v="20/3/2023"/>
    <x v="9"/>
    <x v="4"/>
    <s v="INV00000466"/>
    <s v="C00000037"/>
    <s v="Suntruck Sdn Bhd"/>
    <x v="112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s v="23/3/2023"/>
    <x v="9"/>
    <x v="4"/>
    <s v="INV00000467"/>
    <s v="C00000020"/>
    <s v="WSK Tanks Sdn Bhd"/>
    <x v="132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s v="23/3/2023"/>
    <x v="9"/>
    <x v="4"/>
    <s v="INV00000468"/>
    <s v="C00000020"/>
    <s v="WSK Tanks Sdn Bhd"/>
    <x v="7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s v="23/3/2023"/>
    <x v="9"/>
    <x v="4"/>
    <s v="INV00000468"/>
    <s v="C00000020"/>
    <s v="WSK Tanks Sdn Bhd"/>
    <x v="100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s v="23/3/2023"/>
    <x v="9"/>
    <x v="4"/>
    <s v="INV00000468"/>
    <s v="C00000020"/>
    <s v="WSK Tanks Sdn Bhd"/>
    <x v="128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s v="23/3/2023"/>
    <x v="9"/>
    <x v="4"/>
    <s v="INV00000468"/>
    <s v="C00000020"/>
    <s v="WSK Tanks Sdn Bhd"/>
    <x v="106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s v="23/3/2023"/>
    <x v="9"/>
    <x v="4"/>
    <s v="INV00000468"/>
    <s v="C00000020"/>
    <s v="WSK Tanks Sdn Bhd"/>
    <x v="159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s v="25/3/2023"/>
    <x v="9"/>
    <x v="4"/>
    <s v="INV00000469"/>
    <s v="C00000021"/>
    <s v="KT Profesional Fiber"/>
    <x v="118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s v="25/3/2023"/>
    <x v="9"/>
    <x v="4"/>
    <s v="INV00000469"/>
    <s v="C00000021"/>
    <s v="KT Profesional Fiber"/>
    <x v="100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s v="25/3/2023"/>
    <x v="9"/>
    <x v="4"/>
    <s v="INV00000469"/>
    <s v="C00000021"/>
    <s v="KT Profesional Fiber"/>
    <x v="106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s v="25/3/2023"/>
    <x v="9"/>
    <x v="4"/>
    <s v="INV00000470"/>
    <s v="C00000034"/>
    <s v="Cash - ZTY Fibre"/>
    <x v="214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s v="25/3/2023"/>
    <x v="9"/>
    <x v="4"/>
    <s v="INV00000470"/>
    <s v="C00000034"/>
    <s v="Cash - ZTY Fibre"/>
    <x v="215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s v="27/3/2023"/>
    <x v="9"/>
    <x v="4"/>
    <s v="INV00000471"/>
    <s v="C00000034"/>
    <s v="Cash - ZTY Fibre"/>
    <x v="216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s v="27/3/2023"/>
    <x v="9"/>
    <x v="4"/>
    <s v="INV00000471"/>
    <s v="C00000034"/>
    <s v="Cash - ZTY Fibre"/>
    <x v="184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s v="27/3/2023"/>
    <x v="9"/>
    <x v="4"/>
    <s v="INV00000471"/>
    <s v="C00000034"/>
    <s v="Cash - ZTY Fibre"/>
    <x v="101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s v="28/3/2023"/>
    <x v="9"/>
    <x v="4"/>
    <s v="INV00000472"/>
    <s v="C00000026"/>
    <s v="Megapower Service"/>
    <x v="118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s v="28/3/2023"/>
    <x v="9"/>
    <x v="4"/>
    <s v="INV00000472"/>
    <s v="C00000026"/>
    <s v="Megapower Service"/>
    <x v="112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s v="28/3/2023"/>
    <x v="9"/>
    <x v="4"/>
    <s v="INV00000472"/>
    <s v="C00000026"/>
    <s v="Megapower Service"/>
    <x v="125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s v="28/3/2023"/>
    <x v="9"/>
    <x v="4"/>
    <s v="INV00000472"/>
    <s v="C00000026"/>
    <s v="Megapower Service"/>
    <x v="52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s v="30/3/2023"/>
    <x v="9"/>
    <x v="4"/>
    <s v="INV00000473"/>
    <s v="C00000037"/>
    <s v="Suntruck Sdn Bhd"/>
    <x v="120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s v="30/3/2023"/>
    <x v="9"/>
    <x v="4"/>
    <s v="INV00000473"/>
    <s v="C00000037"/>
    <s v="Suntruck Sdn Bhd"/>
    <x v="112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s v="30/3/2023"/>
    <x v="9"/>
    <x v="4"/>
    <s v="INV00000473"/>
    <s v="C00000037"/>
    <s v="Suntruck Sdn Bhd"/>
    <x v="106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s v="30/3/2023"/>
    <x v="9"/>
    <x v="4"/>
    <s v="INV00000473"/>
    <s v="C00000037"/>
    <s v="Suntruck Sdn Bhd"/>
    <x v="125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s v="30/3/2023"/>
    <x v="9"/>
    <x v="4"/>
    <s v="INV00000473"/>
    <s v="C00000037"/>
    <s v="Suntruck Sdn Bhd"/>
    <x v="217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s v="30/3/2023"/>
    <x v="9"/>
    <x v="4"/>
    <s v="INV00000473"/>
    <s v="C00000037"/>
    <s v="Suntruck Sdn Bhd"/>
    <x v="132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s v="30/3/2023"/>
    <x v="9"/>
    <x v="4"/>
    <s v="INV00000474"/>
    <s v="C00000034"/>
    <s v="Cash - ZTY Fibre"/>
    <x v="106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s v="30/3/2023"/>
    <x v="9"/>
    <x v="4"/>
    <s v="INV00000475"/>
    <s v="C00000034"/>
    <s v="Cash - ZTY Fibre"/>
    <x v="132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s v="30/3/2023"/>
    <x v="9"/>
    <x v="4"/>
    <s v="INV00000476"/>
    <s v="C00000020"/>
    <s v="WSK Tanks Sdn Bhd"/>
    <x v="132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s v="30/3/2023"/>
    <x v="9"/>
    <x v="4"/>
    <s v="INV00000477"/>
    <s v="C00000020"/>
    <s v="WSK Tanks Sdn Bhd"/>
    <x v="7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s v="30/3/2023"/>
    <x v="9"/>
    <x v="4"/>
    <s v="INV00000477"/>
    <s v="C00000020"/>
    <s v="WSK Tanks Sdn Bhd"/>
    <x v="100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s v="30/3/2023"/>
    <x v="9"/>
    <x v="4"/>
    <s v="INV00000477"/>
    <s v="C00000020"/>
    <s v="WSK Tanks Sdn Bhd"/>
    <x v="128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s v="30/3/2023"/>
    <x v="9"/>
    <x v="4"/>
    <s v="INV00000477"/>
    <s v="C00000020"/>
    <s v="WSK Tanks Sdn Bhd"/>
    <x v="106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d v="2023-04-03T00:00:00"/>
    <x v="10"/>
    <x v="4"/>
    <s v="INV00000478"/>
    <s v="C00000022"/>
    <s v="SF Engineering Solution"/>
    <x v="218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d v="2023-04-03T00:00:00"/>
    <x v="10"/>
    <x v="4"/>
    <s v="INV00000479"/>
    <s v="C00000034"/>
    <s v="Cash - ZTY Fibre"/>
    <x v="216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d v="2023-04-03T00:00:00"/>
    <x v="10"/>
    <x v="4"/>
    <s v="INV00000479"/>
    <s v="C00000034"/>
    <s v="Cash - ZTY Fibre"/>
    <x v="215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d v="2023-04-03T00:00:00"/>
    <x v="10"/>
    <x v="4"/>
    <s v="INV00000479"/>
    <s v="C00000034"/>
    <s v="Cash - ZTY Fibre"/>
    <x v="219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d v="2023-04-03T00:00:00"/>
    <x v="10"/>
    <x v="4"/>
    <s v="INV00000479"/>
    <s v="C00000034"/>
    <s v="Cash - ZTY Fibre"/>
    <x v="101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d v="2023-04-03T00:00:00"/>
    <x v="10"/>
    <x v="4"/>
    <s v="INV00000479"/>
    <s v="C00000034"/>
    <s v="Cash - ZTY Fibre"/>
    <x v="106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d v="2023-04-03T00:00:00"/>
    <x v="10"/>
    <x v="4"/>
    <s v="INV00000479"/>
    <s v="C00000034"/>
    <s v="Cash - ZTY Fibre"/>
    <x v="131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d v="2023-04-03T00:00:00"/>
    <x v="10"/>
    <x v="4"/>
    <s v="INV00000479"/>
    <s v="C00000034"/>
    <s v="Cash - ZTY Fibre"/>
    <x v="132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s v="3/4/2023"/>
    <x v="10"/>
    <x v="4"/>
    <s v="INV00000480"/>
    <s v="C00000035"/>
    <s v="Cash - MLGaia Enterprise"/>
    <x v="125"/>
    <n v="1"/>
    <s v="Cash"/>
    <n v="0"/>
    <d v="2023-04-03T00:00:00"/>
    <n v="4"/>
    <n v="2023"/>
    <n v="264"/>
    <n v="-264"/>
    <n v="0"/>
    <n v="2835579.5500000007"/>
    <s v="Trsf"/>
    <s v="Trsf 4/4/23 RM452.00"/>
    <m/>
  </r>
  <r>
    <s v="3/4/2023"/>
    <x v="10"/>
    <x v="4"/>
    <s v="INV00000480"/>
    <s v="C00000035"/>
    <s v="Cash - MLGaia Enterprise"/>
    <x v="220"/>
    <n v="1"/>
    <s v="Cash"/>
    <n v="0"/>
    <d v="2023-04-03T00:00:00"/>
    <n v="4"/>
    <n v="2023"/>
    <n v="70"/>
    <n v="-70"/>
    <n v="0"/>
    <n v="2835649.5500000007"/>
    <s v="Trsf"/>
    <s v="Trsf 4/4/23 RM452.00"/>
    <m/>
  </r>
  <r>
    <s v="3/4/2023"/>
    <x v="10"/>
    <x v="4"/>
    <s v="INV00000480"/>
    <s v="C00000035"/>
    <s v="Cash - MLGaia Enterprise"/>
    <x v="221"/>
    <n v="1"/>
    <s v="Cash"/>
    <n v="0"/>
    <d v="2023-04-03T00:00:00"/>
    <n v="4"/>
    <n v="2023"/>
    <n v="118"/>
    <n v="-118"/>
    <n v="0"/>
    <n v="2835767.5500000007"/>
    <s v="Trsf"/>
    <s v="Trsf 4/4/23 RM452.00"/>
    <m/>
  </r>
  <r>
    <d v="2023-04-04T00:00:00"/>
    <x v="10"/>
    <x v="4"/>
    <s v="INV00000481"/>
    <s v="C00000027"/>
    <s v="Transform Star Sdn Bhd"/>
    <x v="118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s v="4/4/2023"/>
    <x v="10"/>
    <x v="4"/>
    <s v="INV00000481"/>
    <s v="C00000027"/>
    <s v="Transform Star Sdn Bhd"/>
    <x v="112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s v="4/4/2023"/>
    <x v="10"/>
    <x v="4"/>
    <s v="INV00000481"/>
    <s v="C00000027"/>
    <s v="Transform Star Sdn Bhd"/>
    <x v="163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s v="4/4/2023"/>
    <x v="10"/>
    <x v="4"/>
    <s v="INV00000481"/>
    <s v="C00000027"/>
    <s v="Transform Star Sdn Bhd"/>
    <x v="172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s v="4/4/2023"/>
    <x v="10"/>
    <x v="4"/>
    <s v="INV00000481"/>
    <s v="C00000027"/>
    <s v="Transform Star Sdn Bhd"/>
    <x v="141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s v="4/4/2023"/>
    <x v="10"/>
    <x v="4"/>
    <s v="INV00000481"/>
    <s v="C00000027"/>
    <s v="Transform Star Sdn Bhd"/>
    <x v="106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s v="4/4/2023"/>
    <x v="10"/>
    <x v="4"/>
    <s v="INV00000481"/>
    <s v="C00000027"/>
    <s v="Transform Star Sdn Bhd"/>
    <x v="137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s v="4/4/2023"/>
    <x v="10"/>
    <x v="4"/>
    <s v="INV00000481"/>
    <s v="C00000027"/>
    <s v="Transform Star Sdn Bhd"/>
    <x v="125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s v="4/4/2023"/>
    <x v="10"/>
    <x v="4"/>
    <s v="INV00000481"/>
    <s v="C00000027"/>
    <s v="Transform Star Sdn Bhd"/>
    <x v="104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s v="6/4/2023"/>
    <x v="10"/>
    <x v="4"/>
    <s v="INV00000482"/>
    <s v="C00000010"/>
    <s v="Yew Seng Gardening Supply Sdn Bhd"/>
    <x v="222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s v="6/4/2023"/>
    <x v="10"/>
    <x v="4"/>
    <s v="INV00000482"/>
    <s v="C00000010"/>
    <s v="Yew Seng Gardening Supply Sdn Bhd"/>
    <x v="215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s v="6/4/2023"/>
    <x v="10"/>
    <x v="4"/>
    <s v="INV00000482"/>
    <s v="C00000010"/>
    <s v="Yew Seng Gardening Supply Sdn Bhd"/>
    <x v="132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s v="6/4/2023"/>
    <x v="10"/>
    <x v="4"/>
    <s v="INV00000482"/>
    <s v="C00000010"/>
    <s v="Yew Seng Gardening Supply Sdn Bhd"/>
    <x v="4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s v="6/4/2023"/>
    <x v="10"/>
    <x v="4"/>
    <s v="INV00000482"/>
    <s v="C00000010"/>
    <s v="Yew Seng Gardening Supply Sdn Bhd"/>
    <x v="131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s v="6/4/2023"/>
    <x v="10"/>
    <x v="4"/>
    <s v="INV00000482"/>
    <s v="C00000010"/>
    <s v="Yew Seng Gardening Supply Sdn Bhd"/>
    <x v="174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s v="6/4/2023"/>
    <x v="10"/>
    <x v="4"/>
    <s v="INV00000483"/>
    <s v="C00000021"/>
    <s v="KT Profesional Fiber"/>
    <x v="118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s v="6/4/2023"/>
    <x v="10"/>
    <x v="4"/>
    <s v="INV00000483"/>
    <s v="C00000021"/>
    <s v="KT Profesional Fiber"/>
    <x v="106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s v="6/4/2023"/>
    <x v="10"/>
    <x v="4"/>
    <s v="INV00000483"/>
    <s v="C00000021"/>
    <s v="KT Profesional Fiber"/>
    <x v="132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s v="6/4/2023"/>
    <x v="10"/>
    <x v="4"/>
    <s v="INV00000483"/>
    <s v="C00000021"/>
    <s v="KT Profesional Fiber"/>
    <x v="134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s v="6/4/2023"/>
    <x v="10"/>
    <x v="4"/>
    <s v="INV00000483"/>
    <s v="C00000021"/>
    <s v="KT Profesional Fiber"/>
    <x v="223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s v="7/4/2023"/>
    <x v="10"/>
    <x v="4"/>
    <s v="INV00000484"/>
    <s v="C00000020"/>
    <s v="WSK Tanks Sdn Bhd"/>
    <x v="132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s v="7/4/2023"/>
    <x v="10"/>
    <x v="4"/>
    <s v="INV00000484"/>
    <s v="C00000020"/>
    <s v="WSK Tanks Sdn Bhd"/>
    <x v="224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s v="7/4/2023"/>
    <x v="10"/>
    <x v="4"/>
    <s v="INV00000484"/>
    <s v="C00000020"/>
    <s v="WSK Tanks Sdn Bhd"/>
    <x v="100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s v="7/4/2023"/>
    <x v="10"/>
    <x v="4"/>
    <s v="INV00000484"/>
    <s v="C00000020"/>
    <s v="WSK Tanks Sdn Bhd"/>
    <x v="101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s v="7/4/2023"/>
    <x v="10"/>
    <x v="4"/>
    <s v="INV00000484"/>
    <s v="C00000020"/>
    <s v="WSK Tanks Sdn Bhd"/>
    <x v="106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s v="7/4/2023"/>
    <x v="10"/>
    <x v="4"/>
    <s v="INV00000484"/>
    <s v="C00000020"/>
    <s v="WSK Tanks Sdn Bhd"/>
    <x v="159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s v="6/4/2023"/>
    <x v="10"/>
    <x v="4"/>
    <s v="INV00000486"/>
    <s v="C00000009"/>
    <s v="JMC Steel Engineering Sdn Bhd"/>
    <x v="4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d v="2023-04-07T00:00:00"/>
    <x v="10"/>
    <x v="4"/>
    <s v="INV00000487"/>
    <s v="C00000019"/>
    <s v="Desuki Affela Empire Enterprise"/>
    <x v="120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d v="2023-04-07T00:00:00"/>
    <x v="10"/>
    <x v="4"/>
    <s v="INV00000487"/>
    <s v="C00000019"/>
    <s v="Desuki Affela Empire Enterprise"/>
    <x v="225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d v="2023-04-07T00:00:00"/>
    <x v="10"/>
    <x v="4"/>
    <s v="INV00000487"/>
    <s v="C00000019"/>
    <s v="Desuki Affela Empire Enterprise"/>
    <x v="4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d v="2023-04-07T00:00:00"/>
    <x v="10"/>
    <x v="4"/>
    <s v="INV00000487"/>
    <s v="C00000019"/>
    <s v="Desuki Affela Empire Enterprise"/>
    <x v="52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d v="2023-04-07T00:00:00"/>
    <x v="10"/>
    <x v="4"/>
    <s v="INV00000487"/>
    <s v="C00000019"/>
    <s v="Desuki Affela Empire Enterprise"/>
    <x v="131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d v="2023-04-07T00:00:00"/>
    <x v="10"/>
    <x v="4"/>
    <s v="INV00000487"/>
    <s v="C00000019"/>
    <s v="Desuki Affela Empire Enterprise"/>
    <x v="132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s v="8/4/2023"/>
    <x v="10"/>
    <x v="4"/>
    <s v="INV00000488"/>
    <s v="C00000022"/>
    <s v="SF Engineering Solution"/>
    <x v="120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s v="8/4/2023"/>
    <x v="10"/>
    <x v="4"/>
    <s v="INV00000489"/>
    <s v="C00000006"/>
    <s v="Perniagaan Fibra Sahih"/>
    <x v="120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s v="8/4/2023"/>
    <x v="10"/>
    <x v="4"/>
    <s v="INV00000489"/>
    <s v="C00000006"/>
    <s v="Perniagaan Fibra Sahih"/>
    <x v="215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s v="10/4/2023"/>
    <x v="10"/>
    <x v="4"/>
    <s v="INV00000490"/>
    <s v="C00000034"/>
    <s v="Cash - ZTY Fibre"/>
    <x v="214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s v="10/4/2023"/>
    <x v="10"/>
    <x v="4"/>
    <s v="INV00000490"/>
    <s v="C00000034"/>
    <s v="Cash - ZTY Fibre"/>
    <x v="216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s v="10/4/2023"/>
    <x v="10"/>
    <x v="4"/>
    <s v="INV00000490"/>
    <s v="C00000034"/>
    <s v="Cash - ZTY Fibre"/>
    <x v="132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s v="10/4/2023"/>
    <x v="10"/>
    <x v="4"/>
    <s v="INV00000490"/>
    <s v="C00000034"/>
    <s v="Cash - ZTY Fibre"/>
    <x v="106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s v="9/4/2023"/>
    <x v="10"/>
    <x v="4"/>
    <s v="INV00000491"/>
    <s v="C00000020"/>
    <s v="WSK Tanks Sdn Bhd"/>
    <x v="159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s v="11/4/2023"/>
    <x v="10"/>
    <x v="4"/>
    <s v="INV00000492"/>
    <s v="C00000038"/>
    <s v="WSA Engineering Sdn Bhd"/>
    <x v="200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s v="11/4/2023"/>
    <x v="10"/>
    <x v="4"/>
    <s v="INV00000492"/>
    <s v="C00000038"/>
    <s v="WSA Engineering Sdn Bhd"/>
    <x v="170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s v="11/4/2023"/>
    <x v="10"/>
    <x v="4"/>
    <s v="INV00000492"/>
    <s v="C00000038"/>
    <s v="WSA Engineering Sdn Bhd"/>
    <x v="226"/>
    <n v="1"/>
    <s v="Cash"/>
    <n v="0"/>
    <d v="2023-04-11T00:00:00"/>
    <n v="4"/>
    <n v="2023"/>
    <n v="95"/>
    <n v="-95"/>
    <n v="0"/>
    <n v="2914857.5500000007"/>
    <s v="Trsf"/>
    <s v="Trsf 12/4/23 RM670.00"/>
    <m/>
  </r>
  <r>
    <s v="11/4/2023"/>
    <x v="10"/>
    <x v="4"/>
    <s v="INV00000492"/>
    <s v="C00000038"/>
    <s v="WSA Engineering Sdn Bhd"/>
    <x v="227"/>
    <n v="1"/>
    <s v="Cash"/>
    <n v="0"/>
    <d v="2023-04-11T00:00:00"/>
    <n v="4"/>
    <n v="2023"/>
    <n v="50"/>
    <n v="-50"/>
    <n v="0"/>
    <n v="2914907.5500000007"/>
    <s v="Trsf"/>
    <s v="Trsf 12/4/23 RM670.00"/>
    <m/>
  </r>
  <r>
    <s v="12/4/2023"/>
    <x v="10"/>
    <x v="4"/>
    <s v="INV00000493"/>
    <s v="C00000021"/>
    <s v="KT Profesional Fiber"/>
    <x v="118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s v="12/4/2023"/>
    <x v="10"/>
    <x v="4"/>
    <s v="INV00000493"/>
    <s v="C00000021"/>
    <s v="KT Profesional Fiber"/>
    <x v="100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s v="12/4/2023"/>
    <x v="10"/>
    <x v="4"/>
    <s v="INV00000493"/>
    <s v="C00000021"/>
    <s v="KT Profesional Fiber"/>
    <x v="132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s v="13/4/2023"/>
    <x v="10"/>
    <x v="4"/>
    <s v="INV00000494"/>
    <s v="C00000037"/>
    <s v="Suntruck Sdn Bhd"/>
    <x v="120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s v="13/4/2023"/>
    <x v="10"/>
    <x v="4"/>
    <s v="INV00000494"/>
    <s v="C00000037"/>
    <s v="Suntruck Sdn Bhd"/>
    <x v="112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d v="2023-04-14T00:00:00"/>
    <x v="10"/>
    <x v="4"/>
    <s v="INV00000495"/>
    <s v="C00000022"/>
    <s v="SF Engineering Solution"/>
    <x v="120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d v="2023-04-14T00:00:00"/>
    <x v="10"/>
    <x v="4"/>
    <s v="INV00000495"/>
    <s v="C00000022"/>
    <s v="SF Engineering Solution"/>
    <x v="219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d v="2023-04-14T00:00:00"/>
    <x v="10"/>
    <x v="4"/>
    <s v="INV00000495"/>
    <s v="C00000022"/>
    <s v="SF Engineering Solution"/>
    <x v="93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s v="15/4/2023"/>
    <x v="10"/>
    <x v="4"/>
    <s v="INV00000496"/>
    <s v="C00000020"/>
    <s v="WSK Tanks Sdn Bhd"/>
    <x v="132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s v="15/4/2023"/>
    <x v="10"/>
    <x v="4"/>
    <s v="INV00000497"/>
    <s v="C00000020"/>
    <s v="WSK Tanks Sdn Bhd"/>
    <x v="224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s v="15/4/2023"/>
    <x v="10"/>
    <x v="4"/>
    <s v="INV00000497"/>
    <s v="C00000020"/>
    <s v="WSK Tanks Sdn Bhd"/>
    <x v="100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s v="15/4/2023"/>
    <x v="10"/>
    <x v="4"/>
    <s v="INV00000497"/>
    <s v="C00000020"/>
    <s v="WSK Tanks Sdn Bhd"/>
    <x v="228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s v="15/4/2023"/>
    <x v="10"/>
    <x v="4"/>
    <s v="INV00000497"/>
    <s v="C00000020"/>
    <s v="WSK Tanks Sdn Bhd"/>
    <x v="159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s v="18/4/2023"/>
    <x v="10"/>
    <x v="4"/>
    <s v="INV00000498"/>
    <s v="C00000021"/>
    <s v="KT Profesional Fiber"/>
    <x v="118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s v="18/4/2023"/>
    <x v="10"/>
    <x v="4"/>
    <s v="INV00000498"/>
    <s v="C00000021"/>
    <s v="KT Profesional Fiber"/>
    <x v="100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s v="18/4/2023"/>
    <x v="10"/>
    <x v="4"/>
    <s v="INV00000498"/>
    <s v="C00000021"/>
    <s v="KT Profesional Fiber"/>
    <x v="132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s v="18/4/2023"/>
    <x v="10"/>
    <x v="4"/>
    <s v="INV00000498"/>
    <s v="C00000021"/>
    <s v="KT Profesional Fiber"/>
    <x v="106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s v="19/4/2023"/>
    <x v="10"/>
    <x v="4"/>
    <s v="INV00000499"/>
    <s v="C00000009"/>
    <s v="JMC Steel Engineering Sdn Bhd"/>
    <x v="7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s v="19/4/2023"/>
    <x v="10"/>
    <x v="4"/>
    <s v="INV00000499"/>
    <s v="C00000009"/>
    <s v="JMC Steel Engineering Sdn Bhd"/>
    <x v="112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s v="19/4/2023"/>
    <x v="10"/>
    <x v="4"/>
    <s v="INV00000499"/>
    <s v="C00000009"/>
    <s v="JMC Steel Engineering Sdn Bhd"/>
    <x v="163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s v="20/4/2023"/>
    <x v="10"/>
    <x v="4"/>
    <s v="INV00000500"/>
    <s v="C00000013a"/>
    <s v="Cash - PMC Sdn Bhd"/>
    <x v="229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s v="20/4/2023"/>
    <x v="10"/>
    <x v="4"/>
    <s v="INV00000500"/>
    <s v="C00000013a"/>
    <s v="Cash - PMC Sdn Bhd"/>
    <x v="230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s v="20/4/2023"/>
    <x v="10"/>
    <x v="4"/>
    <s v="INV00000500"/>
    <s v="C00000013a"/>
    <s v="Cash - PMC Sdn Bhd"/>
    <x v="231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s v="20/4/2023"/>
    <x v="10"/>
    <x v="4"/>
    <s v="INV00000500"/>
    <s v="C00000013a"/>
    <s v="Cash - PMC Sdn Bhd"/>
    <x v="232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s v="20/4/2023"/>
    <x v="10"/>
    <x v="4"/>
    <s v="INV00000500"/>
    <s v="C00000013a"/>
    <s v="Cash - PMC Sdn Bhd"/>
    <x v="233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s v="20/4/2023"/>
    <x v="10"/>
    <x v="4"/>
    <s v="INV00000500"/>
    <s v="C00000013a"/>
    <s v="Cash - PMC Sdn Bhd"/>
    <x v="234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s v="20/4/2023"/>
    <x v="10"/>
    <x v="4"/>
    <s v="INV00000500"/>
    <s v="C00000013a"/>
    <s v="Cash - PMC Sdn Bhd"/>
    <x v="235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s v="20/4/2023"/>
    <x v="10"/>
    <x v="4"/>
    <s v="INV00000500"/>
    <s v="C00000013a"/>
    <s v="Cash - PMC Sdn Bhd"/>
    <x v="236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s v="20/4/2023"/>
    <x v="10"/>
    <x v="4"/>
    <s v="INV00000500"/>
    <s v="C00000013a"/>
    <s v="Cash - PMC Sdn Bhd"/>
    <x v="237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s v="20/4/2023"/>
    <x v="10"/>
    <x v="4"/>
    <s v="INV00000500"/>
    <s v="C00000013a"/>
    <s v="Cash - PMC Sdn Bhd"/>
    <x v="238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s v="20/4/2023"/>
    <x v="10"/>
    <x v="4"/>
    <s v="INV00000500"/>
    <s v="C00000013a"/>
    <s v="Cash - PMC Sdn Bhd"/>
    <x v="239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s v="26/4/2023"/>
    <x v="10"/>
    <x v="4"/>
    <s v="INV00000501"/>
    <s v="C00000014"/>
    <s v="IK Fibre Glass Enterprise"/>
    <x v="45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s v="26/4/2023"/>
    <x v="10"/>
    <x v="4"/>
    <s v="INV00000501"/>
    <s v="C00000014"/>
    <s v="IK Fibre Glass Enterprise"/>
    <x v="157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s v="26/4/2023"/>
    <x v="10"/>
    <x v="4"/>
    <s v="INV00000501"/>
    <s v="C00000014"/>
    <s v="IK Fibre Glass Enterprise"/>
    <x v="141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s v="26/4/2023"/>
    <x v="10"/>
    <x v="4"/>
    <s v="INV00000501"/>
    <s v="C00000014"/>
    <s v="IK Fibre Glass Enterprise"/>
    <x v="132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s v="26/4/2023"/>
    <x v="10"/>
    <x v="4"/>
    <s v="INV00000501"/>
    <s v="C00000014"/>
    <s v="IK Fibre Glass Enterprise"/>
    <x v="125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s v="26/4/2023"/>
    <x v="10"/>
    <x v="4"/>
    <s v="INV00000501"/>
    <s v="C00000014"/>
    <s v="IK Fibre Glass Enterprise"/>
    <x v="106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s v="26/4/2023"/>
    <x v="10"/>
    <x v="4"/>
    <s v="INV00000501"/>
    <s v="C00000014"/>
    <s v="IK Fibre Glass Enterprise"/>
    <x v="153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s v="26/4/2023"/>
    <x v="10"/>
    <x v="4"/>
    <s v="INV00000502"/>
    <s v="C00000001"/>
    <s v="Kelnico Marketing"/>
    <x v="118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s v="26/4/2023"/>
    <x v="10"/>
    <x v="4"/>
    <s v="INV00000502"/>
    <s v="C00000001"/>
    <s v="Kelnico Marketing"/>
    <x v="100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s v="27/4/2023"/>
    <x v="10"/>
    <x v="4"/>
    <s v="INV00000503"/>
    <s v="C00000019"/>
    <s v="Desuki Affela Empire Enterprise"/>
    <x v="120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s v="27/4/2023"/>
    <x v="10"/>
    <x v="4"/>
    <s v="INV00000503"/>
    <s v="C00000019"/>
    <s v="Desuki Affela Empire Enterprise"/>
    <x v="225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s v="27/4/2023"/>
    <x v="10"/>
    <x v="4"/>
    <s v="INV00000503"/>
    <s v="C00000019"/>
    <s v="Desuki Affela Empire Enterprise"/>
    <x v="132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s v="27/4/2023"/>
    <x v="10"/>
    <x v="4"/>
    <s v="INV00000503"/>
    <s v="C00000019"/>
    <s v="Desuki Affela Empire Enterprise"/>
    <x v="240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s v="27/4/2023"/>
    <x v="10"/>
    <x v="4"/>
    <s v="INV00000503"/>
    <s v="C00000019"/>
    <s v="Desuki Affela Empire Enterprise"/>
    <x v="241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s v="25/4/2023"/>
    <x v="10"/>
    <x v="4"/>
    <s v="INV00000504"/>
    <s v="C00000020"/>
    <s v="WSK Tanks Sdn Bhd"/>
    <x v="121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s v="25/4/2023"/>
    <x v="10"/>
    <x v="4"/>
    <s v="INV00000504"/>
    <s v="C00000020"/>
    <s v="WSK Tanks Sdn Bhd"/>
    <x v="215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s v="28/4/2023"/>
    <x v="10"/>
    <x v="4"/>
    <s v="INV00000505"/>
    <s v="C00000021"/>
    <s v="KT Profesional Fiber"/>
    <x v="118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s v="28/4/2023"/>
    <x v="10"/>
    <x v="4"/>
    <s v="INV00000505"/>
    <s v="C00000021"/>
    <s v="KT Profesional Fiber"/>
    <x v="171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s v="27/4/2023"/>
    <x v="10"/>
    <x v="4"/>
    <s v="INV00000506"/>
    <s v="C00000019"/>
    <s v="Desuki Affela Empire Enterprise"/>
    <x v="242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s v="27/4/2023"/>
    <x v="10"/>
    <x v="4"/>
    <s v="INV00000506"/>
    <s v="C00000019"/>
    <s v="Desuki Affela Empire Enterprise"/>
    <x v="243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d v="2023-05-02T00:00:00"/>
    <x v="11"/>
    <x v="4"/>
    <s v="INV00000507"/>
    <s v="C00000037"/>
    <s v="Suntruck Sdn Bhd"/>
    <x v="120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d v="2023-05-02T00:00:00"/>
    <x v="11"/>
    <x v="4"/>
    <s v="INV00000507"/>
    <s v="C00000037"/>
    <s v="Suntruck Sdn Bhd"/>
    <x v="112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d v="2023-05-02T00:00:00"/>
    <x v="11"/>
    <x v="4"/>
    <s v="INV00000507"/>
    <s v="C00000037"/>
    <s v="Suntruck Sdn Bhd"/>
    <x v="223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d v="2023-05-02T00:00:00"/>
    <x v="11"/>
    <x v="4"/>
    <s v="INV00000508"/>
    <s v="C00000034"/>
    <s v="Cash - ZTY Fibre"/>
    <x v="216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d v="2023-05-02T00:00:00"/>
    <x v="11"/>
    <x v="4"/>
    <s v="INV00000508"/>
    <s v="C00000034"/>
    <s v="Cash - ZTY Fibre"/>
    <x v="171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d v="2023-05-02T00:00:00"/>
    <x v="11"/>
    <x v="4"/>
    <s v="INV00000508"/>
    <s v="C00000034"/>
    <s v="Cash - ZTY Fibre"/>
    <x v="132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d v="2023-05-02T00:00:00"/>
    <x v="11"/>
    <x v="4"/>
    <s v="INV00000508"/>
    <s v="C00000034"/>
    <s v="Cash - ZTY Fibre"/>
    <x v="215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d v="2023-05-02T00:00:00"/>
    <x v="11"/>
    <x v="4"/>
    <s v="INV00000508"/>
    <s v="C00000034"/>
    <s v="Cash - ZTY Fibre"/>
    <x v="219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d v="2023-05-02T00:00:00"/>
    <x v="11"/>
    <x v="4"/>
    <s v="INV00000508"/>
    <s v="C00000034"/>
    <s v="Cash - ZTY Fibre"/>
    <x v="101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d v="2023-05-02T00:00:00"/>
    <x v="11"/>
    <x v="4"/>
    <s v="INV00000509"/>
    <s v="C00000020"/>
    <s v="WSK Tanks Sdn Bhd"/>
    <x v="132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d v="2023-05-02T00:00:00"/>
    <x v="11"/>
    <x v="4"/>
    <s v="INV00000510"/>
    <s v="C00000020"/>
    <s v="WSK Tanks Sdn Bhd"/>
    <x v="120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d v="2023-05-02T00:00:00"/>
    <x v="11"/>
    <x v="4"/>
    <s v="INV00000510"/>
    <s v="C00000020"/>
    <s v="WSK Tanks Sdn Bhd"/>
    <x v="100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d v="2023-05-02T00:00:00"/>
    <x v="11"/>
    <x v="4"/>
    <s v="INV00000510"/>
    <s v="C00000020"/>
    <s v="WSK Tanks Sdn Bhd"/>
    <x v="228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d v="2023-05-02T00:00:00"/>
    <x v="11"/>
    <x v="4"/>
    <s v="INV00000510"/>
    <s v="C00000020"/>
    <s v="WSK Tanks Sdn Bhd"/>
    <x v="106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d v="2023-05-02T00:00:00"/>
    <x v="11"/>
    <x v="4"/>
    <s v="INV00000510"/>
    <s v="C00000020"/>
    <s v="WSK Tanks Sdn Bhd"/>
    <x v="244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d v="2023-05-06T00:00:00"/>
    <x v="11"/>
    <x v="4"/>
    <s v="INV00000511"/>
    <s v="C00000027"/>
    <s v="Transform Star Sdn Bhd"/>
    <x v="118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d v="2023-05-08T00:00:00"/>
    <x v="11"/>
    <x v="4"/>
    <s v="INV00000512"/>
    <s v="C00000034"/>
    <s v="Cash - ZTY Fibre"/>
    <x v="46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d v="2023-05-08T00:00:00"/>
    <x v="11"/>
    <x v="4"/>
    <s v="INV00000512"/>
    <s v="C00000034"/>
    <s v="Cash - ZTY Fibre"/>
    <x v="171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d v="2023-05-08T00:00:00"/>
    <x v="11"/>
    <x v="4"/>
    <s v="INV00000512"/>
    <s v="C00000034"/>
    <s v="Cash - ZTY Fibre"/>
    <x v="132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d v="2023-05-08T00:00:00"/>
    <x v="11"/>
    <x v="4"/>
    <s v="INV00000512"/>
    <s v="C00000034"/>
    <s v="Cash - ZTY Fibre"/>
    <x v="245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d v="2023-05-08T00:00:00"/>
    <x v="11"/>
    <x v="4"/>
    <s v="INV00000513"/>
    <s v="C00000009"/>
    <s v="JMC Steel Engineering Sdn Bhd"/>
    <x v="4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d v="2023-05-08T00:00:00"/>
    <x v="11"/>
    <x v="4"/>
    <s v="INV00000514"/>
    <s v="C00000020"/>
    <s v="WSK Tanks Sdn Bhd"/>
    <x v="132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d v="2023-05-08T00:00:00"/>
    <x v="11"/>
    <x v="4"/>
    <s v="INV00000515"/>
    <s v="C00000020"/>
    <s v="WSK Tanks Sdn Bhd"/>
    <x v="120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d v="2023-05-08T00:00:00"/>
    <x v="11"/>
    <x v="4"/>
    <s v="INV00000515"/>
    <s v="C00000020"/>
    <s v="WSK Tanks Sdn Bhd"/>
    <x v="100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d v="2023-05-08T00:00:00"/>
    <x v="11"/>
    <x v="4"/>
    <s v="INV00000515"/>
    <s v="C00000020"/>
    <s v="WSK Tanks Sdn Bhd"/>
    <x v="228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d v="2023-05-08T00:00:00"/>
    <x v="11"/>
    <x v="4"/>
    <s v="INV00000515"/>
    <s v="C00000020"/>
    <s v="WSK Tanks Sdn Bhd"/>
    <x v="171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d v="2023-05-08T00:00:00"/>
    <x v="11"/>
    <x v="4"/>
    <s v="INV00000515"/>
    <s v="C00000020"/>
    <s v="WSK Tanks Sdn Bhd"/>
    <x v="159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d v="2023-05-08T00:00:00"/>
    <x v="11"/>
    <x v="4"/>
    <s v="INV00000516"/>
    <s v="C00000014"/>
    <s v="IK Fibre Glass Enterprise"/>
    <x v="45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d v="2023-05-08T00:00:00"/>
    <x v="11"/>
    <x v="4"/>
    <s v="INV00000516"/>
    <s v="C00000014"/>
    <s v="IK Fibre Glass Enterprise"/>
    <x v="157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d v="2023-05-08T00:00:00"/>
    <x v="11"/>
    <x v="4"/>
    <s v="INV00000516"/>
    <s v="C00000014"/>
    <s v="IK Fibre Glass Enterprise"/>
    <x v="141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d v="2023-05-08T00:00:00"/>
    <x v="11"/>
    <x v="4"/>
    <s v="INV00000516"/>
    <s v="C00000014"/>
    <s v="IK Fibre Glass Enterprise"/>
    <x v="132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d v="2023-05-08T00:00:00"/>
    <x v="11"/>
    <x v="4"/>
    <s v="INV00000516"/>
    <s v="C00000014"/>
    <s v="IK Fibre Glass Enterprise"/>
    <x v="125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d v="2023-05-08T00:00:00"/>
    <x v="11"/>
    <x v="4"/>
    <s v="INV00000516"/>
    <s v="C00000014"/>
    <s v="IK Fibre Glass Enterprise"/>
    <x v="106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d v="2023-05-08T00:00:00"/>
    <x v="11"/>
    <x v="4"/>
    <s v="INV00000516"/>
    <s v="C00000014"/>
    <s v="IK Fibre Glass Enterprise"/>
    <x v="153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d v="2023-05-08T00:00:00"/>
    <x v="11"/>
    <x v="4"/>
    <s v="INV00000516"/>
    <s v="C00000014"/>
    <s v="IK Fibre Glass Enterprise"/>
    <x v="212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d v="2023-05-12T00:00:00"/>
    <x v="11"/>
    <x v="4"/>
    <s v="INV00000517"/>
    <s v="C00000019"/>
    <s v="Desuki Affela Empire Enterprise"/>
    <x v="120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d v="2023-05-12T00:00:00"/>
    <x v="11"/>
    <x v="4"/>
    <s v="INV00000517"/>
    <s v="C00000019"/>
    <s v="Desuki Affela Empire Enterprise"/>
    <x v="225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d v="2023-05-12T00:00:00"/>
    <x v="11"/>
    <x v="4"/>
    <s v="INV00000517"/>
    <s v="C00000019"/>
    <s v="Desuki Affela Empire Enterprise"/>
    <x v="132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d v="2023-05-12T00:00:00"/>
    <x v="11"/>
    <x v="4"/>
    <s v="INV00000517"/>
    <s v="C00000019"/>
    <s v="Desuki Affela Empire Enterprise"/>
    <x v="182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d v="2023-05-12T00:00:00"/>
    <x v="11"/>
    <x v="4"/>
    <s v="INV00000517"/>
    <s v="C00000019"/>
    <s v="Desuki Affela Empire Enterprise"/>
    <x v="4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d v="2023-05-10T00:00:00"/>
    <x v="11"/>
    <x v="4"/>
    <s v="INV00000518"/>
    <s v="C00000010"/>
    <s v="Yew Seng Gardening Supply Sdn Bhd"/>
    <x v="222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d v="2023-05-10T00:00:00"/>
    <x v="11"/>
    <x v="4"/>
    <s v="INV00000518"/>
    <s v="C00000010"/>
    <s v="Yew Seng Gardening Supply Sdn Bhd"/>
    <x v="246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d v="2023-05-10T00:00:00"/>
    <x v="11"/>
    <x v="4"/>
    <s v="INV00000518"/>
    <s v="C00000010"/>
    <s v="Yew Seng Gardening Supply Sdn Bhd"/>
    <x v="132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d v="2023-05-15T00:00:00"/>
    <x v="11"/>
    <x v="4"/>
    <s v="INV00000519"/>
    <s v="C00000037"/>
    <s v="Suntruck Sdn Bhd"/>
    <x v="120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d v="2023-05-15T00:00:00"/>
    <x v="11"/>
    <x v="4"/>
    <s v="INV00000519"/>
    <s v="C00000037"/>
    <s v="Suntruck Sdn Bhd"/>
    <x v="247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d v="2023-05-15T00:00:00"/>
    <x v="11"/>
    <x v="4"/>
    <s v="INV00000519"/>
    <s v="C00000037"/>
    <s v="Suntruck Sdn Bhd"/>
    <x v="223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d v="2023-05-15T00:00:00"/>
    <x v="11"/>
    <x v="4"/>
    <s v="INV00000519"/>
    <s v="C00000037"/>
    <s v="Suntruck Sdn Bhd"/>
    <x v="171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d v="2023-05-15T00:00:00"/>
    <x v="11"/>
    <x v="4"/>
    <s v="INV00000519"/>
    <s v="C00000037"/>
    <s v="Suntruck Sdn Bhd"/>
    <x v="132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d v="2023-05-15T00:00:00"/>
    <x v="11"/>
    <x v="4"/>
    <s v="INV00000519"/>
    <s v="C00000037"/>
    <s v="Suntruck Sdn Bhd"/>
    <x v="125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d v="2023-05-15T00:00:00"/>
    <x v="11"/>
    <x v="4"/>
    <s v="INV00000519"/>
    <s v="C00000037"/>
    <s v="Suntruck Sdn Bhd"/>
    <x v="248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d v="2023-05-17T00:00:00"/>
    <x v="11"/>
    <x v="4"/>
    <s v="INV00000520"/>
    <s v="C00000003"/>
    <s v="Pandian Art Gallery Manufacturing"/>
    <x v="15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d v="2023-05-17T00:00:00"/>
    <x v="11"/>
    <x v="4"/>
    <s v="INV00000520"/>
    <s v="C00000003"/>
    <s v="Pandian Art Gallery Manufacturing"/>
    <x v="4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d v="2023-05-17T00:00:00"/>
    <x v="11"/>
    <x v="4"/>
    <s v="INV00000521"/>
    <s v="C00000038"/>
    <s v="WSA Engineering Sdn Bhd"/>
    <x v="249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d v="2023-05-17T00:00:00"/>
    <x v="11"/>
    <x v="4"/>
    <s v="INV00000521"/>
    <s v="C00000038"/>
    <s v="WSA Engineering Sdn Bhd"/>
    <x v="170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d v="2023-05-17T00:00:00"/>
    <x v="11"/>
    <x v="4"/>
    <s v="INV00000521"/>
    <s v="C00000038"/>
    <s v="WSA Engineering Sdn Bhd"/>
    <x v="226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d v="2023-05-17T00:00:00"/>
    <x v="11"/>
    <x v="4"/>
    <s v="INV00000521"/>
    <s v="C00000038"/>
    <s v="WSA Engineering Sdn Bhd"/>
    <x v="227"/>
    <n v="1"/>
    <s v="Cash"/>
    <n v="0"/>
    <d v="2023-05-17T00:00:00"/>
    <n v="5"/>
    <n v="2023"/>
    <n v="55"/>
    <n v="-55"/>
    <n v="0"/>
    <n v="3101737.6500000013"/>
    <s v="Trsf"/>
    <s v="Trsf 17/5/23 RM698.00"/>
    <m/>
  </r>
  <r>
    <d v="2023-05-17T00:00:00"/>
    <x v="11"/>
    <x v="4"/>
    <s v="INV00000522"/>
    <s v="C00000021"/>
    <s v="KT Profesional Fiber"/>
    <x v="118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d v="2023-05-17T00:00:00"/>
    <x v="11"/>
    <x v="4"/>
    <s v="INV00000522"/>
    <s v="C00000021"/>
    <s v="KT Profesional Fiber"/>
    <x v="100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d v="2023-05-17T00:00:00"/>
    <x v="11"/>
    <x v="4"/>
    <s v="INV00000522"/>
    <s v="C00000021"/>
    <s v="KT Profesional Fiber"/>
    <x v="171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d v="2023-05-17T00:00:00"/>
    <x v="11"/>
    <x v="4"/>
    <s v="INV00000523"/>
    <s v="C00000013a"/>
    <s v="Cash - PMC Sdn Bhd"/>
    <x v="229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s v="18/5/2023"/>
    <x v="11"/>
    <x v="4"/>
    <s v="INV00000523"/>
    <s v="C00000013a"/>
    <s v="Cash - PMC Sdn Bhd"/>
    <x v="230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s v="18/5/2023"/>
    <x v="11"/>
    <x v="4"/>
    <s v="INV00000523"/>
    <s v="C00000013a"/>
    <s v="Cash - PMC Sdn Bhd"/>
    <x v="231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s v="18/5/2023"/>
    <x v="11"/>
    <x v="4"/>
    <s v="INV00000523"/>
    <s v="C00000013a"/>
    <s v="Cash - PMC Sdn Bhd"/>
    <x v="232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s v="18/5/2023"/>
    <x v="11"/>
    <x v="4"/>
    <s v="INV00000523"/>
    <s v="C00000013a"/>
    <s v="Cash - PMC Sdn Bhd"/>
    <x v="233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s v="18/5/2023"/>
    <x v="11"/>
    <x v="4"/>
    <s v="INV00000523"/>
    <s v="C00000013a"/>
    <s v="Cash - PMC Sdn Bhd"/>
    <x v="234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s v="18/5/2023"/>
    <x v="11"/>
    <x v="4"/>
    <s v="INV00000523"/>
    <s v="C00000013a"/>
    <s v="Cash - PMC Sdn Bhd"/>
    <x v="235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s v="18/5/2023"/>
    <x v="11"/>
    <x v="4"/>
    <s v="INV00000523"/>
    <s v="C00000013a"/>
    <s v="Cash - PMC Sdn Bhd"/>
    <x v="236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s v="18/5/2023"/>
    <x v="11"/>
    <x v="4"/>
    <s v="INV00000524"/>
    <s v="C00000034"/>
    <s v="Cash - ZTY Fibre"/>
    <x v="214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s v="18/5/2023"/>
    <x v="11"/>
    <x v="4"/>
    <s v="INV00000524"/>
    <s v="C00000034"/>
    <s v="Cash - ZTY Fibre"/>
    <x v="132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d v="2023-05-20T00:00:00"/>
    <x v="11"/>
    <x v="4"/>
    <s v="INV00000525"/>
    <s v="C00000034"/>
    <s v="Cash - ZTY Fibre"/>
    <x v="46"/>
    <n v="1"/>
    <s v="Cash"/>
    <n v="0"/>
    <d v="2023-05-20T00:00:00"/>
    <n v="5"/>
    <n v="2023"/>
    <n v="1912.5"/>
    <n v="-1912.5"/>
    <n v="0"/>
    <n v="3123006.4500000011"/>
    <s v="Trsf"/>
    <s v="Trsf 20/5/23 "/>
    <m/>
  </r>
  <r>
    <d v="2023-05-20T00:00:00"/>
    <x v="11"/>
    <x v="4"/>
    <s v="INV00000526"/>
    <s v="C00000020"/>
    <s v="WSK Tanks Sdn Bhd"/>
    <x v="132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d v="2023-05-20T00:00:00"/>
    <x v="11"/>
    <x v="4"/>
    <s v="INV00000527"/>
    <s v="C00000020"/>
    <s v="WSK Tanks Sdn Bhd"/>
    <x v="120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d v="2023-05-20T00:00:00"/>
    <x v="11"/>
    <x v="4"/>
    <s v="INV00000527"/>
    <s v="C00000020"/>
    <s v="WSK Tanks Sdn Bhd"/>
    <x v="100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d v="2023-05-20T00:00:00"/>
    <x v="11"/>
    <x v="4"/>
    <s v="INV00000527"/>
    <s v="C00000020"/>
    <s v="WSK Tanks Sdn Bhd"/>
    <x v="228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d v="2023-05-20T00:00:00"/>
    <x v="11"/>
    <x v="4"/>
    <s v="INV00000527"/>
    <s v="C00000020"/>
    <s v="WSK Tanks Sdn Bhd"/>
    <x v="159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d v="2023-05-20T00:00:00"/>
    <x v="11"/>
    <x v="4"/>
    <s v="INV00000528"/>
    <s v="C00000014"/>
    <s v="IK Fibre Glass Enterprise"/>
    <x v="121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d v="2023-05-25T00:00:00"/>
    <x v="11"/>
    <x v="4"/>
    <s v="INV00000528"/>
    <s v="C00000014"/>
    <s v="IK Fibre Glass Enterprise"/>
    <x v="157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d v="2023-05-25T00:00:00"/>
    <x v="11"/>
    <x v="4"/>
    <s v="INV00000528"/>
    <s v="C00000014"/>
    <s v="IK Fibre Glass Enterprise"/>
    <x v="125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d v="2023-05-25T00:00:00"/>
    <x v="11"/>
    <x v="4"/>
    <s v="INV00000528"/>
    <s v="C00000014"/>
    <s v="IK Fibre Glass Enterprise"/>
    <x v="141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d v="2023-05-25T00:00:00"/>
    <x v="11"/>
    <x v="4"/>
    <s v="INV00000529"/>
    <s v="C00000038"/>
    <s v="WSA Engineering Sdn Bhd"/>
    <x v="250"/>
    <n v="1"/>
    <s v="Cash"/>
    <n v="0"/>
    <d v="2023-05-25T00:00:00"/>
    <n v="5"/>
    <n v="2023"/>
    <n v="350"/>
    <n v="-350"/>
    <n v="0"/>
    <n v="3137845.7500000009"/>
    <s v="Trsf"/>
    <s v="Trsf 25/5/23 "/>
    <m/>
  </r>
  <r>
    <d v="2023-05-26T00:00:00"/>
    <x v="11"/>
    <x v="4"/>
    <s v="INV00000530"/>
    <s v="C00000020"/>
    <s v="WSK Tanks Sdn Bhd"/>
    <x v="120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d v="2023-05-26T00:00:00"/>
    <x v="11"/>
    <x v="4"/>
    <s v="INV00000530"/>
    <s v="C00000020"/>
    <s v="WSK Tanks Sdn Bhd"/>
    <x v="148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d v="2023-05-26T00:00:00"/>
    <x v="11"/>
    <x v="4"/>
    <s v="INV00000530"/>
    <s v="C00000020"/>
    <s v="WSK Tanks Sdn Bhd"/>
    <x v="185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d v="2023-05-26T00:00:00"/>
    <x v="11"/>
    <x v="4"/>
    <s v="INV00000530"/>
    <s v="C00000020"/>
    <s v="WSK Tanks Sdn Bhd"/>
    <x v="132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d v="2023-05-26T00:00:00"/>
    <x v="11"/>
    <x v="4"/>
    <s v="INV00000531"/>
    <s v="C00000009"/>
    <s v="JMC Steel Engineering Sdn Bhd"/>
    <x v="7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d v="2023-05-26T00:00:00"/>
    <x v="11"/>
    <x v="4"/>
    <s v="INV00000531"/>
    <s v="C00000009"/>
    <s v="JMC Steel Engineering Sdn Bhd"/>
    <x v="112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d v="2023-05-26T00:00:00"/>
    <x v="11"/>
    <x v="4"/>
    <s v="INV00000531"/>
    <s v="C00000009"/>
    <s v="JMC Steel Engineering Sdn Bhd"/>
    <x v="125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d v="2023-05-26T00:00:00"/>
    <x v="11"/>
    <x v="4"/>
    <s v="INV00000532"/>
    <s v="C00000014"/>
    <s v="IK Fibre Glass Enterprise"/>
    <x v="45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d v="2023-05-30T00:00:00"/>
    <x v="11"/>
    <x v="4"/>
    <s v="INV00000532"/>
    <s v="C00000014"/>
    <s v="IK Fibre Glass Enterprise"/>
    <x v="157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d v="2023-05-30T00:00:00"/>
    <x v="11"/>
    <x v="4"/>
    <s v="INV00000532"/>
    <s v="C00000014"/>
    <s v="IK Fibre Glass Enterprise"/>
    <x v="141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d v="2023-05-30T00:00:00"/>
    <x v="11"/>
    <x v="4"/>
    <s v="INV00000533"/>
    <s v="C00000034"/>
    <s v="Cash - ZTY Fibre"/>
    <x v="251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d v="2023-05-30T00:00:00"/>
    <x v="11"/>
    <x v="4"/>
    <s v="INV00000533"/>
    <s v="C00000034"/>
    <s v="Cash - ZTY Fibre"/>
    <x v="252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d v="2023-05-31T00:00:00"/>
    <x v="11"/>
    <x v="4"/>
    <s v="INV00000534"/>
    <s v="C00000001"/>
    <s v="Kelnico Marketing"/>
    <x v="118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d v="2023-05-31T00:00:00"/>
    <x v="11"/>
    <x v="4"/>
    <s v="INV00000534"/>
    <s v="C00000001"/>
    <s v="Kelnico Marketing"/>
    <x v="100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d v="2023-05-31T00:00:00"/>
    <x v="11"/>
    <x v="4"/>
    <s v="INV00000534"/>
    <s v="C00000001"/>
    <s v="Kelnico Marketing"/>
    <x v="135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s v="1/6/2023"/>
    <x v="1"/>
    <x v="4"/>
    <s v="INV00000535"/>
    <s v="C00000038"/>
    <s v="WSA Engineering Sdn Bhd"/>
    <x v="250"/>
    <n v="1"/>
    <s v="Cash"/>
    <n v="0"/>
    <d v="2023-06-01T00:00:00"/>
    <n v="6"/>
    <n v="2023"/>
    <n v="350"/>
    <n v="-350"/>
    <n v="0"/>
    <n v="3155307.0500000012"/>
    <s v="Trsf"/>
    <s v="Trsf 1/6/23"/>
    <m/>
  </r>
  <r>
    <s v="3/6/2023"/>
    <x v="1"/>
    <x v="4"/>
    <s v="INV00000536"/>
    <s v="C00000034"/>
    <s v="Cash - ZTY Fibre"/>
    <x v="251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s v="3/6/2023"/>
    <x v="1"/>
    <x v="4"/>
    <s v="INV00000536"/>
    <s v="C00000034"/>
    <s v="Cash - ZTY Fibre"/>
    <x v="247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s v="3/6/2023"/>
    <x v="1"/>
    <x v="4"/>
    <s v="INV00000537"/>
    <s v="C00000019"/>
    <s v="Desuki Affela Empire Enterprise"/>
    <x v="120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s v="3/6/2023"/>
    <x v="1"/>
    <x v="4"/>
    <s v="INV00000537"/>
    <s v="C00000019"/>
    <s v="Desuki Affela Empire Enterprise"/>
    <x v="253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s v="3/6/2023"/>
    <x v="1"/>
    <x v="4"/>
    <s v="INV00000537"/>
    <s v="C00000019"/>
    <s v="Desuki Affela Empire Enterprise"/>
    <x v="132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s v="3/6/2023"/>
    <x v="1"/>
    <x v="4"/>
    <s v="INV00000537"/>
    <s v="C00000019"/>
    <s v="Desuki Affela Empire Enterprise"/>
    <x v="243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s v="3/6/2023"/>
    <x v="1"/>
    <x v="4"/>
    <s v="INV00000537"/>
    <s v="C00000019"/>
    <s v="Desuki Affela Empire Enterprise"/>
    <x v="4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d v="2023-06-07T00:00:00"/>
    <x v="1"/>
    <x v="4"/>
    <s v="INV00000538"/>
    <s v="C00000023"/>
    <s v="Bestway Engineering Solutions"/>
    <x v="120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d v="2023-06-07T00:00:00"/>
    <x v="1"/>
    <x v="4"/>
    <s v="INV00000538"/>
    <s v="C00000023"/>
    <s v="Bestway Engineering Solutions"/>
    <x v="254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d v="2023-06-07T00:00:00"/>
    <x v="1"/>
    <x v="4"/>
    <s v="INV00000538"/>
    <s v="C00000023"/>
    <s v="Bestway Engineering Solutions"/>
    <x v="148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d v="2023-06-07T00:00:00"/>
    <x v="1"/>
    <x v="4"/>
    <s v="INV00000538"/>
    <s v="C00000023"/>
    <s v="Bestway Engineering Solutions"/>
    <x v="132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d v="2023-06-07T00:00:00"/>
    <x v="1"/>
    <x v="4"/>
    <s v="INV00000538"/>
    <s v="C00000023"/>
    <s v="Bestway Engineering Solutions"/>
    <x v="255"/>
    <n v="1"/>
    <s v="Cash"/>
    <n v="0"/>
    <d v="2023-06-07T00:00:00"/>
    <n v="6"/>
    <n v="2023"/>
    <n v="80"/>
    <n v="-80"/>
    <n v="0"/>
    <n v="3169373.2500000014"/>
    <s v="Trsf"/>
    <s v="Trsf 1/6/23 RM3,826.50"/>
    <m/>
  </r>
  <r>
    <d v="2023-06-07T00:00:00"/>
    <x v="1"/>
    <x v="4"/>
    <s v="INV00000538"/>
    <s v="C00000023"/>
    <s v="Bestway Engineering Solutions"/>
    <x v="171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d v="2023-06-06T00:00:00"/>
    <x v="1"/>
    <x v="4"/>
    <s v="INV00000539"/>
    <s v="C00000010"/>
    <s v="Yew Seng Gardening Supply Sdn Bhd"/>
    <x v="222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d v="2023-06-06T00:00:00"/>
    <x v="1"/>
    <x v="4"/>
    <s v="INV00000539"/>
    <s v="C00000010"/>
    <s v="Yew Seng Gardening Supply Sdn Bhd"/>
    <x v="215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d v="2023-06-06T00:00:00"/>
    <x v="1"/>
    <x v="4"/>
    <s v="INV00000539"/>
    <s v="C00000010"/>
    <s v="Yew Seng Gardening Supply Sdn Bhd"/>
    <x v="132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d v="2023-06-06T00:00:00"/>
    <x v="1"/>
    <x v="4"/>
    <s v="INV00000539"/>
    <s v="C00000010"/>
    <s v="Yew Seng Gardening Supply Sdn Bhd"/>
    <x v="4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d v="2023-06-06T00:00:00"/>
    <x v="1"/>
    <x v="4"/>
    <s v="INV00000539"/>
    <s v="C00000010"/>
    <s v="Yew Seng Gardening Supply Sdn Bhd"/>
    <x v="131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d v="2023-06-07T00:00:00"/>
    <x v="1"/>
    <x v="4"/>
    <s v="INV00000540"/>
    <s v="C00000014"/>
    <s v="IK Fibre Glass Enterprise"/>
    <x v="121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d v="2023-06-07T00:00:00"/>
    <x v="1"/>
    <x v="4"/>
    <s v="INV00000540"/>
    <s v="C00000014"/>
    <s v="IK Fibre Glass Enterprise"/>
    <x v="157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d v="2023-06-07T00:00:00"/>
    <x v="1"/>
    <x v="4"/>
    <s v="INV00000540"/>
    <s v="C00000014"/>
    <s v="IK Fibre Glass Enterprise"/>
    <x v="125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d v="2023-06-07T00:00:00"/>
    <x v="1"/>
    <x v="4"/>
    <s v="INV00000540"/>
    <s v="C00000014"/>
    <s v="IK Fibre Glass Enterprise"/>
    <x v="141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d v="2023-06-08T00:00:00"/>
    <x v="1"/>
    <x v="4"/>
    <s v="INV00000541"/>
    <s v="C00000039"/>
    <s v="Bestway Bina Sdn Bhd"/>
    <x v="120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d v="2023-06-08T00:00:00"/>
    <x v="1"/>
    <x v="4"/>
    <s v="INV00000541"/>
    <s v="C00000039"/>
    <s v="Bestway Bina Sdn Bhd"/>
    <x v="148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d v="2023-06-08T00:00:00"/>
    <x v="1"/>
    <x v="4"/>
    <s v="INV00000541"/>
    <s v="C00000039"/>
    <s v="Bestway Bina Sdn Bhd"/>
    <x v="132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d v="2023-06-08T00:00:00"/>
    <x v="1"/>
    <x v="4"/>
    <s v="INV00000541"/>
    <s v="C00000039"/>
    <s v="Bestway Bina Sdn Bhd"/>
    <x v="171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d v="2023-06-09T00:00:00"/>
    <x v="1"/>
    <x v="4"/>
    <s v="INV00000542"/>
    <s v="C00000034"/>
    <s v="Cash - ZTY Fibre"/>
    <x v="216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d v="2023-06-09T00:00:00"/>
    <x v="1"/>
    <x v="4"/>
    <s v="INV00000542"/>
    <s v="C00000034"/>
    <s v="Cash - ZTY Fibre"/>
    <x v="215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d v="2023-06-09T00:00:00"/>
    <x v="1"/>
    <x v="4"/>
    <s v="INV00000542"/>
    <s v="C00000034"/>
    <s v="Cash - ZTY Fibre"/>
    <x v="219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d v="2023-06-09T00:00:00"/>
    <x v="1"/>
    <x v="4"/>
    <s v="INV00000542"/>
    <s v="C00000034"/>
    <s v="Cash - ZTY Fibre"/>
    <x v="256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s v="12/6/2023"/>
    <x v="1"/>
    <x v="4"/>
    <s v="INV00000543"/>
    <s v="C00000034"/>
    <s v="Cash - ZTY Fibre"/>
    <x v="216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s v="12/6/2023"/>
    <x v="1"/>
    <x v="4"/>
    <s v="INV00000543"/>
    <s v="C00000034"/>
    <s v="Cash - ZTY Fibre"/>
    <x v="215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s v="12/6/2023"/>
    <x v="1"/>
    <x v="4"/>
    <s v="INV00000543"/>
    <s v="C00000034"/>
    <s v="Cash - ZTY Fibre"/>
    <x v="219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s v="12/6/2023"/>
    <x v="1"/>
    <x v="4"/>
    <s v="INV00000543"/>
    <s v="C00000034"/>
    <s v="Cash - ZTY Fibre"/>
    <x v="257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s v="12/6/2023"/>
    <x v="1"/>
    <x v="4"/>
    <s v="INV00000543"/>
    <s v="C00000034"/>
    <s v="Cash - ZTY Fibre"/>
    <x v="214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s v="12/6/2023"/>
    <x v="1"/>
    <x v="4"/>
    <s v="INV00000543"/>
    <s v="C00000034"/>
    <s v="Cash - ZTY Fibre"/>
    <x v="132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s v="12/6/2023"/>
    <x v="1"/>
    <x v="4"/>
    <s v="INV00000543"/>
    <s v="C00000034"/>
    <s v="Cash - ZTY Fibre"/>
    <x v="171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d v="2023-06-14T00:00:00"/>
    <x v="1"/>
    <x v="4"/>
    <s v="INV00000544"/>
    <s v="C00000019"/>
    <s v="Desuki Affela Empire Enterprise"/>
    <x v="141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d v="2023-06-14T00:00:00"/>
    <x v="1"/>
    <x v="4"/>
    <s v="INV00000544"/>
    <s v="C00000019"/>
    <s v="Desuki Affela Empire Enterprise"/>
    <x v="258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d v="2023-06-15T00:00:00"/>
    <x v="1"/>
    <x v="4"/>
    <s v="INV00000545"/>
    <s v="C00000014"/>
    <s v="IK Fibre Glass Enterprise"/>
    <x v="121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d v="2023-06-15T00:00:00"/>
    <x v="1"/>
    <x v="4"/>
    <s v="INV00000545"/>
    <s v="C00000014"/>
    <s v="IK Fibre Glass Enterprise"/>
    <x v="157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d v="2023-06-15T00:00:00"/>
    <x v="1"/>
    <x v="4"/>
    <s v="INV00000545"/>
    <s v="C00000014"/>
    <s v="IK Fibre Glass Enterprise"/>
    <x v="125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d v="2023-06-15T00:00:00"/>
    <x v="1"/>
    <x v="4"/>
    <s v="INV00000545"/>
    <s v="C00000014"/>
    <s v="IK Fibre Glass Enterprise"/>
    <x v="141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d v="2023-06-15T00:00:00"/>
    <x v="1"/>
    <x v="4"/>
    <s v="INV00000546"/>
    <s v="C00000038"/>
    <s v="WSA Engineering Sdn Bhd"/>
    <x v="259"/>
    <n v="1"/>
    <s v="Cash"/>
    <n v="0"/>
    <d v="2023-06-15T00:00:00"/>
    <n v="6"/>
    <n v="2023"/>
    <n v="350"/>
    <n v="-350"/>
    <n v="0"/>
    <n v="3204495.0500000012"/>
    <s v="Trsf"/>
    <s v="Trsf 1/6/23 RM590.00"/>
    <m/>
  </r>
  <r>
    <d v="2023-06-15T00:00:00"/>
    <x v="1"/>
    <x v="4"/>
    <s v="INV00000546"/>
    <s v="C00000038"/>
    <s v="WSA Engineering Sdn Bhd"/>
    <x v="226"/>
    <n v="1"/>
    <s v="Cash"/>
    <n v="0"/>
    <d v="2023-06-15T00:00:00"/>
    <n v="6"/>
    <n v="2023"/>
    <n v="105"/>
    <n v="-105"/>
    <n v="0"/>
    <n v="3204600.0500000012"/>
    <s v="Trsf"/>
    <s v="Trsf 1/6/23 RM590.00"/>
    <m/>
  </r>
  <r>
    <d v="2023-06-15T00:00:00"/>
    <x v="1"/>
    <x v="4"/>
    <s v="INV00000546"/>
    <s v="C00000038"/>
    <s v="WSA Engineering Sdn Bhd"/>
    <x v="227"/>
    <n v="1"/>
    <s v="Cash"/>
    <n v="0"/>
    <d v="2023-06-15T00:00:00"/>
    <n v="6"/>
    <n v="2023"/>
    <n v="55"/>
    <n v="-55"/>
    <n v="0"/>
    <n v="3204655.0500000012"/>
    <s v="Trsf"/>
    <s v="Trsf 1/6/23 RM590.00"/>
    <m/>
  </r>
  <r>
    <d v="2023-06-15T00:00:00"/>
    <x v="1"/>
    <x v="4"/>
    <s v="INV00000546"/>
    <s v="C00000038"/>
    <s v="WSA Engineering Sdn Bhd"/>
    <x v="260"/>
    <n v="1"/>
    <s v="Cash"/>
    <n v="0"/>
    <d v="2023-06-15T00:00:00"/>
    <n v="6"/>
    <n v="2023"/>
    <n v="80"/>
    <n v="-80"/>
    <n v="0"/>
    <n v="3204735.0500000012"/>
    <s v="Trsf"/>
    <s v="Trsf 1/6/23 RM590.00"/>
    <m/>
  </r>
  <r>
    <d v="2023-06-15T00:00:00"/>
    <x v="1"/>
    <x v="4"/>
    <s v="INV00000547"/>
    <s v="C00000034"/>
    <s v="Cash - ZTY Fibre"/>
    <x v="216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d v="2023-06-15T00:00:00"/>
    <x v="1"/>
    <x v="4"/>
    <s v="INV00000547"/>
    <s v="C00000034"/>
    <s v="Cash - ZTY Fibre"/>
    <x v="219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d v="2023-06-15T00:00:00"/>
    <x v="1"/>
    <x v="4"/>
    <s v="INV00000547"/>
    <s v="C00000034"/>
    <s v="Cash - ZTY Fibre"/>
    <x v="257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d v="2023-06-15T00:00:00"/>
    <x v="1"/>
    <x v="4"/>
    <s v="INV00000547"/>
    <s v="C00000034"/>
    <s v="Cash - ZTY Fibre"/>
    <x v="214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d v="2023-06-15T00:00:00"/>
    <x v="1"/>
    <x v="4"/>
    <s v="INV00000547"/>
    <s v="C00000034"/>
    <s v="Cash - ZTY Fibre"/>
    <x v="132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s v="16/6/2023"/>
    <x v="1"/>
    <x v="4"/>
    <s v="INV00000548"/>
    <s v="C00000020"/>
    <s v="WSK Tanks Sdn Bhd"/>
    <x v="132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s v="16/6/2023"/>
    <x v="1"/>
    <x v="4"/>
    <s v="INV00000549"/>
    <s v="C00000020"/>
    <s v="WSK Tanks Sdn Bhd"/>
    <x v="120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s v="16/6/2023"/>
    <x v="1"/>
    <x v="4"/>
    <s v="INV00000549"/>
    <s v="C00000020"/>
    <s v="WSK Tanks Sdn Bhd"/>
    <x v="100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s v="16/6/2023"/>
    <x v="1"/>
    <x v="4"/>
    <s v="INV00000549"/>
    <s v="C00000020"/>
    <s v="WSK Tanks Sdn Bhd"/>
    <x v="112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s v="16/6/2023"/>
    <x v="1"/>
    <x v="4"/>
    <s v="INV00000549"/>
    <s v="C00000020"/>
    <s v="WSK Tanks Sdn Bhd"/>
    <x v="101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s v="16/6/2023"/>
    <x v="1"/>
    <x v="4"/>
    <s v="INV00000550"/>
    <s v="C00000013a"/>
    <s v="Cash - PMC Sdn Bhd"/>
    <x v="229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s v="19/6/2023"/>
    <x v="1"/>
    <x v="4"/>
    <s v="INV00000550"/>
    <s v="C00000013a"/>
    <s v="Cash - PMC Sdn Bhd"/>
    <x v="230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s v="19/6/2023"/>
    <x v="1"/>
    <x v="4"/>
    <s v="INV00000550"/>
    <s v="C00000013a"/>
    <s v="Cash - PMC Sdn Bhd"/>
    <x v="231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s v="19/6/2023"/>
    <x v="1"/>
    <x v="4"/>
    <s v="INV00000550"/>
    <s v="C00000013a"/>
    <s v="Cash - PMC Sdn Bhd"/>
    <x v="232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s v="19/6/2023"/>
    <x v="1"/>
    <x v="4"/>
    <s v="INV00000550"/>
    <s v="C00000013a"/>
    <s v="Cash - PMC Sdn Bhd"/>
    <x v="233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s v="19/6/2023"/>
    <x v="1"/>
    <x v="4"/>
    <s v="INV00000550"/>
    <s v="C00000013a"/>
    <s v="Cash - PMC Sdn Bhd"/>
    <x v="234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s v="19/6/2023"/>
    <x v="1"/>
    <x v="4"/>
    <s v="INV00000550"/>
    <s v="C00000013a"/>
    <s v="Cash - PMC Sdn Bhd"/>
    <x v="261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s v="19/6/2023"/>
    <x v="1"/>
    <x v="4"/>
    <s v="INV00000550"/>
    <s v="C00000013a"/>
    <s v="Cash - PMC Sdn Bhd"/>
    <x v="236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s v="19/6/2023"/>
    <x v="1"/>
    <x v="4"/>
    <s v="INV00000550"/>
    <s v="C00000013a"/>
    <s v="Cash - PMC Sdn Bhd"/>
    <x v="237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s v="19/6/2023"/>
    <x v="1"/>
    <x v="4"/>
    <s v="INV00000550"/>
    <s v="C00000013a"/>
    <s v="Cash - PMC Sdn Bhd"/>
    <x v="238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s v="19/6/2023"/>
    <x v="1"/>
    <x v="4"/>
    <s v="INV00000550"/>
    <s v="C00000013a"/>
    <s v="Cash - PMC Sdn Bhd"/>
    <x v="239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s v="19/6/2023"/>
    <x v="1"/>
    <x v="4"/>
    <s v="INV00000550"/>
    <s v="C00000013a"/>
    <s v="Cash - PMC Sdn Bhd"/>
    <x v="262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s v="19/6/2023"/>
    <x v="1"/>
    <x v="4"/>
    <s v="INV00000550"/>
    <s v="C00000013a"/>
    <s v="Cash - PMC Sdn Bhd"/>
    <x v="263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s v="19/6/2023"/>
    <x v="1"/>
    <x v="4"/>
    <s v="INV00000551"/>
    <s v="C00000037"/>
    <s v="Suntruck Sdn Bhd"/>
    <x v="120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s v="19/6/2023"/>
    <x v="1"/>
    <x v="4"/>
    <s v="INV00000551"/>
    <s v="C00000037"/>
    <s v="Suntruck Sdn Bhd"/>
    <x v="112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s v="19/6/2023"/>
    <x v="1"/>
    <x v="4"/>
    <s v="INV00000551"/>
    <s v="C00000037"/>
    <s v="Suntruck Sdn Bhd"/>
    <x v="247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s v="19/6/2023"/>
    <x v="1"/>
    <x v="4"/>
    <s v="INV00000551"/>
    <s v="C00000037"/>
    <s v="Suntruck Sdn Bhd"/>
    <x v="223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s v="19/6/2023"/>
    <x v="1"/>
    <x v="4"/>
    <s v="INV00000551"/>
    <s v="C00000037"/>
    <s v="Suntruck Sdn Bhd"/>
    <x v="171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s v="19/6/2023"/>
    <x v="1"/>
    <x v="4"/>
    <s v="INV00000551"/>
    <s v="C00000037"/>
    <s v="Suntruck Sdn Bhd"/>
    <x v="12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s v="19/6/2023"/>
    <x v="1"/>
    <x v="4"/>
    <s v="INV00000551"/>
    <s v="C00000037"/>
    <s v="Suntruck Sdn Bhd"/>
    <x v="125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s v="19/6/2023"/>
    <x v="1"/>
    <x v="4"/>
    <s v="INV00000551"/>
    <s v="C00000037"/>
    <s v="Suntruck Sdn Bhd"/>
    <x v="248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d v="2023-06-20T00:00:00"/>
    <x v="1"/>
    <x v="4"/>
    <s v="INV00000552"/>
    <s v="C00000034"/>
    <s v="Cash - ZTY Fibre"/>
    <x v="216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d v="2023-06-21T00:00:00"/>
    <x v="1"/>
    <x v="4"/>
    <s v="INV00000554"/>
    <s v="C00000037"/>
    <s v="Suntruck Sdn Bhd"/>
    <x v="261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d v="2023-06-22T00:00:00"/>
    <x v="1"/>
    <x v="4"/>
    <s v="INV00000555"/>
    <s v="C00000021"/>
    <s v="KT Profesional Fiber"/>
    <x v="118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d v="2023-06-22T00:00:00"/>
    <x v="1"/>
    <x v="4"/>
    <s v="INV00000555"/>
    <s v="C00000021"/>
    <s v="KT Profesional Fiber"/>
    <x v="100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d v="2023-06-22T00:00:00"/>
    <x v="1"/>
    <x v="4"/>
    <s v="INV00000555"/>
    <s v="C00000021"/>
    <s v="KT Profesional Fiber"/>
    <x v="171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d v="2023-06-22T00:00:00"/>
    <x v="1"/>
    <x v="4"/>
    <s v="INV00000556"/>
    <s v="C00000034"/>
    <s v="Cash - ZTY Fibre"/>
    <x v="131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d v="2023-06-22T00:00:00"/>
    <x v="1"/>
    <x v="4"/>
    <s v="INV00000556"/>
    <s v="C00000034"/>
    <s v="Cash - ZTY Fibre"/>
    <x v="132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d v="2023-06-24T00:00:00"/>
    <x v="1"/>
    <x v="4"/>
    <s v="INV00000557"/>
    <s v="C00000014"/>
    <s v="IK Fibre Glass Enterprise"/>
    <x v="125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d v="2023-06-24T00:00:00"/>
    <x v="1"/>
    <x v="4"/>
    <s v="INV00000557"/>
    <s v="C00000014"/>
    <s v="IK Fibre Glass Enterprise"/>
    <x v="141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d v="2023-06-24T00:00:00"/>
    <x v="1"/>
    <x v="4"/>
    <s v="INV00000558"/>
    <s v="C00000019"/>
    <s v="Desuki Affela Empire Enterprise"/>
    <x v="120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d v="2023-06-24T00:00:00"/>
    <x v="1"/>
    <x v="4"/>
    <s v="INV00000558"/>
    <s v="C00000019"/>
    <s v="Desuki Affela Empire Enterprise"/>
    <x v="225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d v="2023-06-24T00:00:00"/>
    <x v="1"/>
    <x v="4"/>
    <s v="INV00000558"/>
    <s v="C00000019"/>
    <s v="Desuki Affela Empire Enterprise"/>
    <x v="132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d v="2023-06-24T00:00:00"/>
    <x v="1"/>
    <x v="4"/>
    <s v="INV00000558"/>
    <s v="C00000019"/>
    <s v="Desuki Affela Empire Enterprise"/>
    <x v="243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d v="2023-06-24T00:00:00"/>
    <x v="1"/>
    <x v="4"/>
    <s v="INV00000558"/>
    <s v="C00000019"/>
    <s v="Desuki Affela Empire Enterprise"/>
    <x v="125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d v="2023-06-26T00:00:00"/>
    <x v="1"/>
    <x v="4"/>
    <s v="INV00000559"/>
    <s v="C00000013a"/>
    <s v="Cash - PMC Sdn Bhd"/>
    <x v="266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d v="2023-06-26T00:00:00"/>
    <x v="1"/>
    <x v="4"/>
    <s v="INV00000559"/>
    <s v="C00000013a"/>
    <s v="Cash - PMC Sdn Bhd"/>
    <x v="170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d v="2023-06-26T00:00:00"/>
    <x v="1"/>
    <x v="4"/>
    <s v="INV00000559"/>
    <s v="C00000013a"/>
    <s v="Cash - PMC Sdn Bhd"/>
    <x v="267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d v="2023-06-26T00:00:00"/>
    <x v="1"/>
    <x v="4"/>
    <s v="INV00000559"/>
    <s v="C00000013a"/>
    <s v="Cash - PMC Sdn Bhd"/>
    <x v="268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d v="2023-06-26T00:00:00"/>
    <x v="1"/>
    <x v="4"/>
    <s v="INV00000559"/>
    <s v="C00000013a"/>
    <s v="Cash - PMC Sdn Bhd"/>
    <x v="269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d v="2023-06-26T00:00:00"/>
    <x v="1"/>
    <x v="4"/>
    <s v="INV00000559"/>
    <s v="C00000013a"/>
    <s v="Cash - PMC Sdn Bhd"/>
    <x v="178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d v="2023-06-26T00:00:00"/>
    <x v="1"/>
    <x v="4"/>
    <s v="INV00000559"/>
    <s v="C00000013a"/>
    <s v="Cash - PMC Sdn Bhd"/>
    <x v="270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d v="2023-06-26T00:00:00"/>
    <x v="1"/>
    <x v="4"/>
    <s v="INV00000559"/>
    <s v="C00000013a"/>
    <s v="Cash - PMC Sdn Bhd"/>
    <x v="271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d v="2023-06-26T00:00:00"/>
    <x v="1"/>
    <x v="4"/>
    <s v="INV00000559"/>
    <s v="C00000013a"/>
    <s v="Cash - PMC Sdn Bhd"/>
    <x v="272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s v="27/6/2023"/>
    <x v="1"/>
    <x v="4"/>
    <s v="INV00000560"/>
    <s v="C00000034"/>
    <s v="Cash - ZTY Fibre"/>
    <x v="216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s v="27/6/2023"/>
    <x v="1"/>
    <x v="4"/>
    <s v="INV00000560"/>
    <s v="C00000034"/>
    <s v="Cash - ZTY Fibre"/>
    <x v="215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s v="27/6/2023"/>
    <x v="1"/>
    <x v="4"/>
    <s v="INV00000560"/>
    <s v="C00000034"/>
    <s v="Cash - ZTY Fibre"/>
    <x v="219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s v="27/6/2023"/>
    <x v="1"/>
    <x v="4"/>
    <s v="INV00000560"/>
    <s v="C00000034"/>
    <s v="Cash - ZTY Fibre"/>
    <x v="257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s v="27/6/2023"/>
    <x v="1"/>
    <x v="4"/>
    <s v="INV00000560"/>
    <s v="C00000034"/>
    <s v="Cash - ZTY Fibre"/>
    <x v="171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s v="27/6/2023"/>
    <x v="1"/>
    <x v="4"/>
    <s v="INV00000560"/>
    <s v="C00000034"/>
    <s v="Cash - ZTY Fibre"/>
    <x v="132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s v="27/6/2023"/>
    <x v="1"/>
    <x v="4"/>
    <s v="INV00000560"/>
    <s v="C00000034"/>
    <s v="Cash - ZTY Fibre"/>
    <x v="273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s v="27/6/2023"/>
    <x v="1"/>
    <x v="4"/>
    <s v="INV00000560"/>
    <s v="C00000034"/>
    <s v="Cash - ZTY Fibre"/>
    <x v="274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d v="2023-06-28T00:00:00"/>
    <x v="1"/>
    <x v="4"/>
    <s v="INV00000561"/>
    <s v="C00000021"/>
    <s v="KT Profesional Fiber"/>
    <x v="118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d v="2023-06-28T00:00:00"/>
    <x v="1"/>
    <x v="4"/>
    <s v="INV00000561"/>
    <s v="C00000021"/>
    <s v="KT Profesional Fiber"/>
    <x v="100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d v="2023-06-28T00:00:00"/>
    <x v="1"/>
    <x v="4"/>
    <s v="INV00000561"/>
    <s v="C00000021"/>
    <s v="KT Profesional Fiber"/>
    <x v="171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s v="1/7/2023"/>
    <x v="2"/>
    <x v="4"/>
    <s v="INV00000562"/>
    <s v="C00000009"/>
    <s v="JMC Steel Engineering Sdn Bhd"/>
    <x v="4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s v="1/7/2023"/>
    <x v="2"/>
    <x v="4"/>
    <s v="INV00000563"/>
    <s v="C00000020"/>
    <s v="WSK Tanks Sdn Bhd"/>
    <x v="132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s v="1/7/2023"/>
    <x v="2"/>
    <x v="4"/>
    <s v="INV00000563"/>
    <s v="C00000020"/>
    <s v="WSK Tanks Sdn Bhd"/>
    <x v="275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d v="2023-07-03T00:00:00"/>
    <x v="2"/>
    <x v="4"/>
    <s v="INV00000564"/>
    <s v="C00000034"/>
    <s v="Cash - ZTY Fibre"/>
    <x v="216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d v="2023-07-03T00:00:00"/>
    <x v="2"/>
    <x v="4"/>
    <s v="INV00000564"/>
    <s v="C00000034"/>
    <s v="Cash - ZTY Fibre"/>
    <x v="219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d v="2023-07-03T00:00:00"/>
    <x v="2"/>
    <x v="4"/>
    <s v="INV00000564"/>
    <s v="C00000034"/>
    <s v="Cash - ZTY Fibre"/>
    <x v="257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d v="2023-07-03T00:00:00"/>
    <x v="2"/>
    <x v="4"/>
    <s v="INV00000564"/>
    <s v="C00000034"/>
    <s v="Cash - ZTY Fibre"/>
    <x v="171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d v="2023-07-03T00:00:00"/>
    <x v="2"/>
    <x v="4"/>
    <s v="INV00000564"/>
    <s v="C00000034"/>
    <s v="Cash - ZTY Fibre"/>
    <x v="132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d v="2023-07-03T00:00:00"/>
    <x v="2"/>
    <x v="4"/>
    <s v="INV00000565"/>
    <s v="C00000034"/>
    <s v="Cash - ZTY Fibre"/>
    <x v="223"/>
    <n v="2"/>
    <s v="Cash"/>
    <n v="0"/>
    <d v="2023-07-03T00:00:00"/>
    <n v="7"/>
    <n v="2023"/>
    <n v="100"/>
    <n v="-100"/>
    <n v="0"/>
    <n v="3303414.0500000012"/>
    <s v="Trsf"/>
    <s v="Trsf 3/7/23 RM100.00"/>
    <m/>
  </r>
  <r>
    <d v="2023-07-04T00:00:00"/>
    <x v="2"/>
    <x v="4"/>
    <s v="INV00000566"/>
    <s v="C00000022"/>
    <s v="SF Engineering Solution"/>
    <x v="276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d v="2023-07-06T00:00:00"/>
    <x v="2"/>
    <x v="4"/>
    <s v="INV00000567"/>
    <s v="C00000027"/>
    <s v="Transform Star Sdn Bhd"/>
    <x v="118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d v="2023-07-06T00:00:00"/>
    <x v="2"/>
    <x v="4"/>
    <s v="INV00000567"/>
    <s v="C00000027"/>
    <s v="Transform Star Sdn Bhd"/>
    <x v="125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d v="2023-07-06T00:00:00"/>
    <x v="2"/>
    <x v="4"/>
    <s v="INV00000567"/>
    <s v="C00000027"/>
    <s v="Transform Star Sdn Bhd"/>
    <x v="141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d v="2023-07-06T00:00:00"/>
    <x v="2"/>
    <x v="4"/>
    <s v="INV00000568"/>
    <s v="C00000014"/>
    <s v="IK Fibre Glass Enterprise"/>
    <x v="45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d v="2023-07-06T00:00:00"/>
    <x v="2"/>
    <x v="4"/>
    <s v="INV00000568"/>
    <s v="C00000014"/>
    <s v="IK Fibre Glass Enterprise"/>
    <x v="157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d v="2023-07-06T00:00:00"/>
    <x v="2"/>
    <x v="4"/>
    <s v="INV00000568"/>
    <s v="C00000014"/>
    <s v="IK Fibre Glass Enterprise"/>
    <x v="171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d v="2023-07-06T00:00:00"/>
    <x v="2"/>
    <x v="4"/>
    <s v="INV00000568"/>
    <s v="C00000014"/>
    <s v="IK Fibre Glass Enterprise"/>
    <x v="277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d v="2023-07-06T00:00:00"/>
    <x v="2"/>
    <x v="4"/>
    <s v="INV00000568"/>
    <s v="C00000014"/>
    <s v="IK Fibre Glass Enterprise"/>
    <x v="125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d v="2023-07-06T00:00:00"/>
    <x v="2"/>
    <x v="4"/>
    <s v="INV00000568"/>
    <s v="C00000014"/>
    <s v="IK Fibre Glass Enterprise"/>
    <x v="153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d v="2023-07-10T00:00:00"/>
    <x v="2"/>
    <x v="4"/>
    <s v="INV00000569"/>
    <s v="C00000010"/>
    <s v="Yew Seng Gardening Supply Sdn Bhd"/>
    <x v="222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d v="2023-07-10T00:00:00"/>
    <x v="2"/>
    <x v="4"/>
    <s v="INV00000569"/>
    <s v="C00000010"/>
    <s v="Yew Seng Gardening Supply Sdn Bhd"/>
    <x v="246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d v="2023-07-10T00:00:00"/>
    <x v="2"/>
    <x v="4"/>
    <s v="INV00000569"/>
    <s v="C00000010"/>
    <s v="Yew Seng Gardening Supply Sdn Bhd"/>
    <x v="132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d v="2023-07-10T00:00:00"/>
    <x v="2"/>
    <x v="4"/>
    <s v="INV00000569"/>
    <s v="C00000010"/>
    <s v="Yew Seng Gardening Supply Sdn Bhd"/>
    <x v="4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d v="2023-07-10T00:00:00"/>
    <x v="2"/>
    <x v="4"/>
    <s v="INV00000569"/>
    <s v="C00000010"/>
    <s v="Yew Seng Gardening Supply Sdn Bhd"/>
    <x v="131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d v="2023-07-10T00:00:00"/>
    <x v="2"/>
    <x v="4"/>
    <s v="INV00000569"/>
    <s v="C00000010"/>
    <s v="Yew Seng Gardening Supply Sdn Bhd"/>
    <x v="48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d v="2023-07-10T00:00:00"/>
    <x v="2"/>
    <x v="4"/>
    <s v="INV00000570"/>
    <s v="C00000034"/>
    <s v="Cash - ZTY Fibre"/>
    <x v="214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d v="2023-07-11T00:00:00"/>
    <x v="2"/>
    <x v="4"/>
    <s v="INV00000571"/>
    <s v="C00000021"/>
    <s v="KT Profesional Fiber"/>
    <x v="118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d v="2023-07-11T00:00:00"/>
    <x v="2"/>
    <x v="4"/>
    <s v="INV00000571"/>
    <s v="C00000021"/>
    <s v="KT Profesional Fiber"/>
    <x v="100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d v="2023-07-11T00:00:00"/>
    <x v="2"/>
    <x v="4"/>
    <s v="INV00000571"/>
    <s v="C00000021"/>
    <s v="KT Profesional Fiber"/>
    <x v="171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d v="2023-07-11T00:00:00"/>
    <x v="2"/>
    <x v="4"/>
    <s v="INV00000572"/>
    <s v="C00000037"/>
    <s v="Suntruck Sdn Bhd"/>
    <x v="223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s v="15/7/2023"/>
    <x v="2"/>
    <x v="4"/>
    <s v="INV00000573"/>
    <s v="C00000034"/>
    <s v="Cash - ZTY Fibre"/>
    <x v="216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9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57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71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32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4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d v="2023-07-17T00:00:00"/>
    <x v="2"/>
    <x v="4"/>
    <s v="INV00000574"/>
    <s v="C00000021"/>
    <s v="KT Profesional Fiber"/>
    <x v="118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d v="2023-07-17T00:00:00"/>
    <x v="2"/>
    <x v="4"/>
    <s v="INV00000574"/>
    <s v="C00000021"/>
    <s v="KT Profesional Fiber"/>
    <x v="100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d v="2023-07-17T00:00:00"/>
    <x v="2"/>
    <x v="4"/>
    <s v="INV00000574"/>
    <s v="C00000021"/>
    <s v="KT Profesional Fiber"/>
    <x v="171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d v="2023-07-17T00:00:00"/>
    <x v="2"/>
    <x v="4"/>
    <s v="INV00000574"/>
    <s v="C00000021"/>
    <s v="KT Profesional Fiber"/>
    <x v="132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s v="18/7/2023"/>
    <x v="2"/>
    <x v="4"/>
    <s v="INV00000575"/>
    <s v="C00000019"/>
    <s v="Desuki Affela Empire Enterprise"/>
    <x v="120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s v="18/7/2023"/>
    <x v="2"/>
    <x v="4"/>
    <s v="INV00000575"/>
    <s v="C00000019"/>
    <s v="Desuki Affela Empire Enterprise"/>
    <x v="225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s v="18/7/2023"/>
    <x v="2"/>
    <x v="4"/>
    <s v="INV00000575"/>
    <s v="C00000019"/>
    <s v="Desuki Affela Empire Enterprise"/>
    <x v="132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s v="18/7/2023"/>
    <x v="2"/>
    <x v="4"/>
    <s v="INV00000575"/>
    <s v="C00000019"/>
    <s v="Desuki Affela Empire Enterprise"/>
    <x v="243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s v="18/7/2023"/>
    <x v="2"/>
    <x v="4"/>
    <s v="INV00000575"/>
    <s v="C00000019"/>
    <s v="Desuki Affela Empire Enterprise"/>
    <x v="4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s v="18/7/2023"/>
    <x v="2"/>
    <x v="4"/>
    <s v="INV00000575"/>
    <s v="C00000019"/>
    <s v="Desuki Affela Empire Enterprise"/>
    <x v="153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d v="2023-07-26T00:00:00"/>
    <x v="2"/>
    <x v="4"/>
    <s v="INV00000576"/>
    <s v="C00000020"/>
    <s v="WSK Tanks Sdn Bhd"/>
    <x v="132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d v="2023-07-20T00:00:00"/>
    <x v="2"/>
    <x v="4"/>
    <s v="INV00000577"/>
    <s v="C00000019"/>
    <s v="Desuki Affela Empire Enterprise"/>
    <x v="131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d v="2023-07-21T00:00:00"/>
    <x v="2"/>
    <x v="4"/>
    <s v="INV00000578"/>
    <s v="C00000010"/>
    <s v="Yew Seng Gardening Supply Sdn Bhd"/>
    <x v="222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d v="2023-07-21T00:00:00"/>
    <x v="2"/>
    <x v="4"/>
    <s v="INV00000578"/>
    <s v="C00000010"/>
    <s v="Yew Seng Gardening Supply Sdn Bhd"/>
    <x v="246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d v="2023-07-21T00:00:00"/>
    <x v="2"/>
    <x v="4"/>
    <s v="INV00000578"/>
    <s v="C00000010"/>
    <s v="Yew Seng Gardening Supply Sdn Bhd"/>
    <x v="132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d v="2023-07-21T00:00:00"/>
    <x v="2"/>
    <x v="4"/>
    <s v="INV00000579"/>
    <s v="C00000037"/>
    <s v="Suntruck Sdn Bhd"/>
    <x v="120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d v="2023-07-21T00:00:00"/>
    <x v="2"/>
    <x v="4"/>
    <s v="INV00000579"/>
    <s v="C00000037"/>
    <s v="Suntruck Sdn Bhd"/>
    <x v="112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d v="2023-07-21T00:00:00"/>
    <x v="2"/>
    <x v="4"/>
    <s v="INV00000579"/>
    <s v="C00000037"/>
    <s v="Suntruck Sdn Bhd"/>
    <x v="223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d v="2023-07-21T00:00:00"/>
    <x v="2"/>
    <x v="4"/>
    <s v="INV00000579"/>
    <s v="C00000037"/>
    <s v="Suntruck Sdn Bhd"/>
    <x v="171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d v="2023-07-21T00:00:00"/>
    <x v="2"/>
    <x v="4"/>
    <s v="INV00000579"/>
    <s v="C00000037"/>
    <s v="Suntruck Sdn Bhd"/>
    <x v="132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d v="2023-07-21T00:00:00"/>
    <x v="2"/>
    <x v="4"/>
    <s v="INV00000579"/>
    <s v="C00000037"/>
    <s v="Suntruck Sdn Bhd"/>
    <x v="125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d v="2023-07-21T00:00:00"/>
    <x v="2"/>
    <x v="4"/>
    <s v="INV00000579"/>
    <s v="C00000037"/>
    <s v="Suntruck Sdn Bhd"/>
    <x v="248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d v="2023-07-24T00:00:00"/>
    <x v="2"/>
    <x v="4"/>
    <s v="INV00000580"/>
    <s v="C00000034"/>
    <s v="Cash - ZTY Fibre"/>
    <x v="216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d v="2023-07-24T00:00:00"/>
    <x v="2"/>
    <x v="4"/>
    <s v="INV00000580"/>
    <s v="C00000034"/>
    <s v="Cash - ZTY Fibre"/>
    <x v="219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d v="2023-07-24T00:00:00"/>
    <x v="2"/>
    <x v="4"/>
    <s v="INV00000580"/>
    <s v="C00000034"/>
    <s v="Cash - ZTY Fibre"/>
    <x v="257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d v="2023-07-24T00:00:00"/>
    <x v="2"/>
    <x v="4"/>
    <s v="INV00000580"/>
    <s v="C00000034"/>
    <s v="Cash - ZTY Fibre"/>
    <x v="171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d v="2023-07-24T00:00:00"/>
    <x v="2"/>
    <x v="4"/>
    <s v="INV00000580"/>
    <s v="C00000034"/>
    <s v="Cash - ZTY Fibre"/>
    <x v="132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d v="2023-07-25T00:00:00"/>
    <x v="2"/>
    <x v="4"/>
    <s v="INV00000581"/>
    <s v="C00000038"/>
    <s v="WSA Engineering Sdn Bhd"/>
    <x v="259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d v="2023-07-25T00:00:00"/>
    <x v="2"/>
    <x v="4"/>
    <s v="INV00000581"/>
    <s v="C00000038"/>
    <s v="WSA Engineering Sdn Bhd"/>
    <x v="227"/>
    <n v="1"/>
    <s v="Cash"/>
    <n v="0"/>
    <d v="2023-07-25T00:00:00"/>
    <n v="7"/>
    <n v="2023"/>
    <n v="55"/>
    <n v="-55"/>
    <n v="0"/>
    <n v="3373546.4500000011"/>
    <s v="Trsf"/>
    <s v="Trsf 25/7/23 RM405.00"/>
    <m/>
  </r>
  <r>
    <s v="26/7/2023"/>
    <x v="2"/>
    <x v="4"/>
    <s v="INV00000582"/>
    <s v="C00000020"/>
    <s v="WSK Tanks Sdn Bhd"/>
    <x v="278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s v="26/7/2023"/>
    <x v="2"/>
    <x v="4"/>
    <s v="INV00000582"/>
    <s v="C00000020"/>
    <s v="WSK Tanks Sdn Bhd"/>
    <x v="148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s v="26/7/2023"/>
    <x v="2"/>
    <x v="4"/>
    <s v="INV00000582"/>
    <s v="C00000020"/>
    <s v="WSK Tanks Sdn Bhd"/>
    <x v="128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s v="26/7/2023"/>
    <x v="2"/>
    <x v="4"/>
    <s v="INV00000582"/>
    <s v="C00000020"/>
    <s v="WSK Tanks Sdn Bhd"/>
    <x v="171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s v="26/7/2023"/>
    <x v="2"/>
    <x v="4"/>
    <s v="INV00000582"/>
    <s v="C00000020"/>
    <s v="WSK Tanks Sdn Bhd"/>
    <x v="159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d v="2023-07-27T00:00:00"/>
    <x v="2"/>
    <x v="4"/>
    <s v="INV00000583"/>
    <s v="C00000021"/>
    <s v="KT Profesional Fiber"/>
    <x v="118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d v="2023-07-27T00:00:00"/>
    <x v="2"/>
    <x v="4"/>
    <s v="INV00000583"/>
    <s v="C00000021"/>
    <s v="KT Profesional Fiber"/>
    <x v="100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d v="2023-07-27T00:00:00"/>
    <x v="2"/>
    <x v="4"/>
    <s v="INV00000583"/>
    <s v="C00000021"/>
    <s v="KT Profesional Fiber"/>
    <x v="171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d v="2023-07-27T00:00:00"/>
    <x v="2"/>
    <x v="4"/>
    <s v="INV00000583"/>
    <s v="C00000021"/>
    <s v="KT Profesional Fiber"/>
    <x v="134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d v="2023-07-27T00:00:00"/>
    <x v="2"/>
    <x v="4"/>
    <s v="INV00000584"/>
    <s v="C00000020"/>
    <s v="WSK Tanks Sdn Bhd"/>
    <x v="132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d v="2023-07-27T00:00:00"/>
    <x v="2"/>
    <x v="4"/>
    <s v="INV00000585"/>
    <s v="C00000020"/>
    <s v="WSK Tanks Sdn Bhd"/>
    <x v="278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d v="2023-07-27T00:00:00"/>
    <x v="2"/>
    <x v="4"/>
    <s v="INV00000585"/>
    <s v="C00000020"/>
    <s v="WSK Tanks Sdn Bhd"/>
    <x v="148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d v="2023-07-27T00:00:00"/>
    <x v="2"/>
    <x v="4"/>
    <s v="INV00000585"/>
    <s v="C00000020"/>
    <s v="WSK Tanks Sdn Bhd"/>
    <x v="128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d v="2023-07-27T00:00:00"/>
    <x v="2"/>
    <x v="4"/>
    <s v="INV00000586"/>
    <s v="C00000003"/>
    <s v="Pandian Art Gallery Manufacturing"/>
    <x v="15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d v="2023-07-28T00:00:00"/>
    <x v="2"/>
    <x v="4"/>
    <s v="INV00000586"/>
    <s v="C00000003"/>
    <s v="Pandian Art Gallery Manufacturing"/>
    <x v="4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d v="2023-07-31T00:00:00"/>
    <x v="2"/>
    <x v="4"/>
    <s v="INV00000587"/>
    <s v="C00000013a"/>
    <s v="Cash - PMC Sdn Bhd"/>
    <x v="15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d v="2023-07-31T00:00:00"/>
    <x v="2"/>
    <x v="4"/>
    <s v="INV00000587"/>
    <s v="C00000013a"/>
    <s v="Cash - PMC Sdn Bhd"/>
    <x v="279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d v="2023-07-31T00:00:00"/>
    <x v="2"/>
    <x v="4"/>
    <s v="INV00000587"/>
    <s v="C00000013a"/>
    <s v="Cash - PMC Sdn Bhd"/>
    <x v="280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d v="2023-07-31T00:00:00"/>
    <x v="2"/>
    <x v="4"/>
    <s v="INV00000587"/>
    <s v="C00000013a"/>
    <s v="Cash - PMC Sdn Bhd"/>
    <x v="267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d v="2023-07-31T00:00:00"/>
    <x v="2"/>
    <x v="4"/>
    <s v="INV00000587"/>
    <s v="C00000013a"/>
    <s v="Cash - PMC Sdn Bhd"/>
    <x v="281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d v="2023-07-31T00:00:00"/>
    <x v="2"/>
    <x v="4"/>
    <s v="INV00000587"/>
    <s v="C00000013a"/>
    <s v="Cash - PMC Sdn Bhd"/>
    <x v="243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d v="2023-07-31T00:00:00"/>
    <x v="2"/>
    <x v="4"/>
    <s v="INV00000587"/>
    <s v="C00000013a"/>
    <s v="Cash - PMC Sdn Bhd"/>
    <x v="282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d v="2023-07-31T00:00:00"/>
    <x v="2"/>
    <x v="4"/>
    <s v="INV00000587"/>
    <s v="C00000013a"/>
    <s v="Cash - PMC Sdn Bhd"/>
    <x v="283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d v="2023-07-31T00:00:00"/>
    <x v="2"/>
    <x v="4"/>
    <s v="INV00000587"/>
    <s v="C00000013a"/>
    <s v="Cash - PMC Sdn Bhd"/>
    <x v="104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d v="2023-07-31T00:00:00"/>
    <x v="2"/>
    <x v="4"/>
    <s v="INV00000587"/>
    <s v="C00000013a"/>
    <s v="Cash - PMC Sdn Bhd"/>
    <x v="284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d v="2023-07-31T00:00:00"/>
    <x v="2"/>
    <x v="4"/>
    <s v="INV00000587"/>
    <s v="C00000013a"/>
    <s v="Cash - PMC Sdn Bhd"/>
    <x v="285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d v="2023-08-01T00:00:00"/>
    <x v="3"/>
    <x v="4"/>
    <s v="INV00000588"/>
    <s v="C00000034"/>
    <s v="Cash - ZTY Fibre"/>
    <x v="131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d v="2023-08-01T00:00:00"/>
    <x v="3"/>
    <x v="4"/>
    <s v="INV00000588"/>
    <s v="C00000034"/>
    <s v="Cash - ZTY Fibre"/>
    <x v="219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d v="2023-08-01T00:00:00"/>
    <x v="3"/>
    <x v="4"/>
    <s v="INV00000588"/>
    <s v="C00000034"/>
    <s v="Cash - ZTY Fibre"/>
    <x v="286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d v="2023-08-01T00:00:00"/>
    <x v="3"/>
    <x v="4"/>
    <s v="INV00000589"/>
    <s v="C00000009"/>
    <s v="JMC Steel Engineering Sdn Bhd"/>
    <x v="222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d v="2023-08-01T00:00:00"/>
    <x v="3"/>
    <x v="4"/>
    <s v="INV00000590"/>
    <s v="C00000014"/>
    <s v="IK Fibre Glass Enterprise"/>
    <x v="45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d v="2023-08-01T00:00:00"/>
    <x v="3"/>
    <x v="4"/>
    <s v="INV00000590"/>
    <s v="C00000014"/>
    <s v="IK Fibre Glass Enterprise"/>
    <x v="157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d v="2023-08-01T00:00:00"/>
    <x v="3"/>
    <x v="4"/>
    <s v="INV00000590"/>
    <s v="C00000014"/>
    <s v="IK Fibre Glass Enterprise"/>
    <x v="132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d v="2023-08-02T00:00:00"/>
    <x v="3"/>
    <x v="4"/>
    <s v="INV00000591"/>
    <s v="C00000010"/>
    <s v="Yew Seng Gardening Supply Sdn Bhd"/>
    <x v="188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d v="2023-08-02T00:00:00"/>
    <x v="3"/>
    <x v="4"/>
    <s v="INV00000591"/>
    <s v="C00000010"/>
    <s v="Yew Seng Gardening Supply Sdn Bhd"/>
    <x v="246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d v="2023-08-02T00:00:00"/>
    <x v="3"/>
    <x v="4"/>
    <s v="INV00000591"/>
    <s v="C00000010"/>
    <s v="Yew Seng Gardening Supply Sdn Bhd"/>
    <x v="132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d v="2023-08-02T00:00:00"/>
    <x v="3"/>
    <x v="4"/>
    <s v="INV00000591"/>
    <s v="C00000010"/>
    <s v="Yew Seng Gardening Supply Sdn Bhd"/>
    <x v="4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d v="2023-08-02T00:00:00"/>
    <x v="3"/>
    <x v="4"/>
    <s v="INV00000591"/>
    <s v="C00000010"/>
    <s v="Yew Seng Gardening Supply Sdn Bhd"/>
    <x v="131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d v="2023-08-02T00:00:00"/>
    <x v="3"/>
    <x v="4"/>
    <s v="INV00000591"/>
    <s v="C00000010"/>
    <s v="Yew Seng Gardening Supply Sdn Bhd"/>
    <x v="48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d v="2023-08-03T00:00:00"/>
    <x v="3"/>
    <x v="4"/>
    <s v="INV00000592"/>
    <s v="C00000006"/>
    <s v="Perniagaan Fibra Sahih"/>
    <x v="7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d v="2023-08-03T00:00:00"/>
    <x v="3"/>
    <x v="4"/>
    <s v="INV00000592"/>
    <s v="C00000006"/>
    <s v="Perniagaan Fibra Sahih"/>
    <x v="246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d v="2023-08-03T00:00:00"/>
    <x v="3"/>
    <x v="4"/>
    <s v="INV00000592"/>
    <s v="C00000006"/>
    <s v="Perniagaan Fibra Sahih"/>
    <x v="286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d v="2023-08-04T00:00:00"/>
    <x v="3"/>
    <x v="4"/>
    <s v="INV00000593"/>
    <s v="C00000019"/>
    <s v="Desuki Affela Empire Enterprise"/>
    <x v="7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d v="2023-08-04T00:00:00"/>
    <x v="3"/>
    <x v="4"/>
    <s v="INV00000593"/>
    <s v="C00000019"/>
    <s v="Desuki Affela Empire Enterprise"/>
    <x v="132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d v="2023-08-04T00:00:00"/>
    <x v="3"/>
    <x v="4"/>
    <s v="INV00000593"/>
    <s v="C00000019"/>
    <s v="Desuki Affela Empire Enterprise"/>
    <x v="243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d v="2023-08-04T00:00:00"/>
    <x v="3"/>
    <x v="4"/>
    <s v="INV00000593"/>
    <s v="C00000019"/>
    <s v="Desuki Affela Empire Enterprise"/>
    <x v="131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d v="2023-08-04T00:00:00"/>
    <x v="3"/>
    <x v="4"/>
    <s v="INV00000593"/>
    <s v="C00000019"/>
    <s v="Desuki Affela Empire Enterprise"/>
    <x v="241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d v="2023-08-04T00:00:00"/>
    <x v="3"/>
    <x v="4"/>
    <s v="INV00000593"/>
    <s v="C00000019"/>
    <s v="Desuki Affela Empire Enterprise"/>
    <x v="141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d v="2023-08-04T00:00:00"/>
    <x v="3"/>
    <x v="4"/>
    <s v="INV00000593"/>
    <s v="C00000019"/>
    <s v="Desuki Affela Empire Enterprise"/>
    <x v="258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d v="2023-08-04T00:00:00"/>
    <x v="3"/>
    <x v="4"/>
    <s v="INV00000593"/>
    <s v="C00000019"/>
    <s v="Desuki Affela Empire Enterprise"/>
    <x v="242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d v="2023-08-04T00:00:00"/>
    <x v="3"/>
    <x v="4"/>
    <s v="INV00000594"/>
    <s v="C00000020"/>
    <s v="WSK Tanks Sdn Bhd"/>
    <x v="278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d v="2023-08-04T00:00:00"/>
    <x v="3"/>
    <x v="4"/>
    <s v="INV00000594"/>
    <s v="C00000020"/>
    <s v="WSK Tanks Sdn Bhd"/>
    <x v="148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d v="2023-08-04T00:00:00"/>
    <x v="3"/>
    <x v="4"/>
    <s v="INV00000594"/>
    <s v="C00000020"/>
    <s v="WSK Tanks Sdn Bhd"/>
    <x v="128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d v="2023-08-04T00:00:00"/>
    <x v="3"/>
    <x v="4"/>
    <s v="INV00000594"/>
    <s v="C00000020"/>
    <s v="WSK Tanks Sdn Bhd"/>
    <x v="159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d v="2023-08-07T00:00:00"/>
    <x v="3"/>
    <x v="4"/>
    <s v="INV00000595"/>
    <s v="C00000014"/>
    <s v="IK Fibre Glass Enterprise"/>
    <x v="98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d v="2023-08-07T00:00:00"/>
    <x v="3"/>
    <x v="4"/>
    <s v="INV00000595"/>
    <s v="C00000014"/>
    <s v="IK Fibre Glass Enterprise"/>
    <x v="287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d v="2023-08-07T00:00:00"/>
    <x v="3"/>
    <x v="4"/>
    <s v="INV00000595"/>
    <s v="C00000014"/>
    <s v="IK Fibre Glass Enterprise"/>
    <x v="288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d v="2023-08-07T00:00:00"/>
    <x v="3"/>
    <x v="4"/>
    <s v="INV00000595"/>
    <s v="C00000014"/>
    <s v="IK Fibre Glass Enterprise"/>
    <x v="289"/>
    <n v="1"/>
    <s v="Cash"/>
    <n v="0"/>
    <d v="2023-08-07T00:00:00"/>
    <n v="8"/>
    <n v="2023"/>
    <n v="0"/>
    <n v="0"/>
    <n v="0"/>
    <n v="3448978.6500000008"/>
    <s v="Cash"/>
    <s v="Cash 10/8/23 RM1,088.00"/>
    <m/>
  </r>
  <r>
    <d v="2023-08-07T00:00:00"/>
    <x v="3"/>
    <x v="4"/>
    <s v="INV00000596"/>
    <s v="C00000020"/>
    <s v="WSK Tanks Sdn Bhd"/>
    <x v="132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d v="2023-08-07T00:00:00"/>
    <x v="3"/>
    <x v="4"/>
    <s v="INV00000597"/>
    <s v="C00000020"/>
    <s v="WSK Tanks Sdn Bhd"/>
    <x v="278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d v="2023-08-07T00:00:00"/>
    <x v="3"/>
    <x v="4"/>
    <s v="INV00000597"/>
    <s v="C00000020"/>
    <s v="WSK Tanks Sdn Bhd"/>
    <x v="148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d v="2023-08-07T00:00:00"/>
    <x v="3"/>
    <x v="4"/>
    <s v="INV00000597"/>
    <s v="C00000020"/>
    <s v="WSK Tanks Sdn Bhd"/>
    <x v="128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d v="2023-08-07T00:00:00"/>
    <x v="3"/>
    <x v="4"/>
    <s v="INV00000597"/>
    <s v="C00000020"/>
    <s v="WSK Tanks Sdn Bhd"/>
    <x v="159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d v="2023-08-07T00:00:00"/>
    <x v="3"/>
    <x v="4"/>
    <s v="INV00000598"/>
    <s v="C00000034"/>
    <s v="Cash - ZTY Fibre"/>
    <x v="219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d v="2023-08-07T00:00:00"/>
    <x v="3"/>
    <x v="4"/>
    <s v="INV00000598"/>
    <s v="C00000034"/>
    <s v="Cash - ZTY Fibre"/>
    <x v="214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d v="2023-08-08T00:00:00"/>
    <x v="3"/>
    <x v="4"/>
    <s v="INV00000599"/>
    <s v="C00000037"/>
    <s v="Suntruck Sdn Bhd"/>
    <x v="112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d v="2023-08-08T00:00:00"/>
    <x v="3"/>
    <x v="4"/>
    <s v="INV00000599"/>
    <s v="C00000037"/>
    <s v="Suntruck Sdn Bhd"/>
    <x v="223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d v="2023-08-09T00:00:00"/>
    <x v="3"/>
    <x v="4"/>
    <s v="INV00000600"/>
    <s v="C00000009"/>
    <s v="JMC Steel Engineering Sdn Bhd"/>
    <x v="4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d v="2023-08-14T00:00:00"/>
    <x v="3"/>
    <x v="4"/>
    <s v="INV00000601"/>
    <s v="C00000034"/>
    <s v="Cash - ZTY Fibre"/>
    <x v="223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d v="2023-08-14T00:00:00"/>
    <x v="3"/>
    <x v="4"/>
    <s v="INV00000601"/>
    <s v="C00000034"/>
    <s v="Cash - ZTY Fibre"/>
    <x v="214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d v="2023-08-15T00:00:00"/>
    <x v="3"/>
    <x v="4"/>
    <s v="INV00000602"/>
    <s v="C00000039"/>
    <s v="Bestway Bina Sdn Bhd"/>
    <x v="113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d v="2023-08-15T00:00:00"/>
    <x v="3"/>
    <x v="4"/>
    <s v="INV00000602"/>
    <s v="C00000039"/>
    <s v="Bestway Bina Sdn Bhd"/>
    <x v="148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d v="2023-08-15T00:00:00"/>
    <x v="3"/>
    <x v="4"/>
    <s v="INV00000602"/>
    <s v="C00000039"/>
    <s v="Bestway Bina Sdn Bhd"/>
    <x v="132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d v="2023-08-15T00:00:00"/>
    <x v="3"/>
    <x v="4"/>
    <s v="INV00000602"/>
    <s v="C00000039"/>
    <s v="Bestway Bina Sdn Bhd"/>
    <x v="171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d v="2023-08-15T00:00:00"/>
    <x v="3"/>
    <x v="4"/>
    <s v="INV00000603"/>
    <s v="C00000019"/>
    <s v="Desuki Affela Empire Enterprise"/>
    <x v="7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s v="15/8/2023"/>
    <x v="3"/>
    <x v="4"/>
    <s v="INV00000604"/>
    <s v="C00000020"/>
    <s v="WSK Tanks Sdn Bhd"/>
    <x v="132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s v="15/8/2023"/>
    <x v="3"/>
    <x v="4"/>
    <s v="INV00000605"/>
    <s v="C00000020"/>
    <s v="WSK Tanks Sdn Bhd"/>
    <x v="278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s v="15/8/2023"/>
    <x v="3"/>
    <x v="4"/>
    <s v="INV00000605"/>
    <s v="C00000020"/>
    <s v="WSK Tanks Sdn Bhd"/>
    <x v="148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s v="15/8/2023"/>
    <x v="3"/>
    <x v="4"/>
    <s v="INV00000605"/>
    <s v="C00000020"/>
    <s v="WSK Tanks Sdn Bhd"/>
    <x v="128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s v="15/8/2023"/>
    <x v="3"/>
    <x v="4"/>
    <s v="INV00000605"/>
    <s v="C00000020"/>
    <s v="WSK Tanks Sdn Bhd"/>
    <x v="171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d v="2023-08-16T00:00:00"/>
    <x v="3"/>
    <x v="4"/>
    <s v="INV00000606"/>
    <s v="C00000034"/>
    <s v="Cash - ZTY Fibre"/>
    <x v="216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d v="2023-08-16T00:00:00"/>
    <x v="3"/>
    <x v="4"/>
    <s v="INV00000606"/>
    <s v="C00000034"/>
    <s v="Cash - ZTY Fibre"/>
    <x v="219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d v="2023-08-16T00:00:00"/>
    <x v="3"/>
    <x v="4"/>
    <s v="INV00000606"/>
    <s v="C00000034"/>
    <s v="Cash - ZTY Fibre"/>
    <x v="215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d v="2023-08-16T00:00:00"/>
    <x v="3"/>
    <x v="4"/>
    <s v="INV00000606"/>
    <s v="C00000034"/>
    <s v="Cash - ZTY Fibre"/>
    <x v="290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d v="2023-08-16T00:00:00"/>
    <x v="3"/>
    <x v="4"/>
    <s v="INV00000606"/>
    <s v="C00000034"/>
    <s v="Cash - ZTY Fibre"/>
    <x v="171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d v="2023-08-16T00:00:00"/>
    <x v="3"/>
    <x v="4"/>
    <s v="INV00000606"/>
    <s v="C00000034"/>
    <s v="Cash - ZTY Fibre"/>
    <x v="132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d v="2023-08-16T00:00:00"/>
    <x v="3"/>
    <x v="4"/>
    <s v="INV00000606"/>
    <s v="C00000034"/>
    <s v="Cash - ZTY Fibre"/>
    <x v="223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d v="2023-08-16T00:00:00"/>
    <x v="3"/>
    <x v="4"/>
    <s v="INV00000606"/>
    <s v="C00000034"/>
    <s v="Cash - ZTY Fibre"/>
    <x v="291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d v="2023-08-16T00:00:00"/>
    <x v="3"/>
    <x v="4"/>
    <s v="INV00000606"/>
    <s v="C00000034"/>
    <s v="Cash - ZTY Fibre"/>
    <x v="273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d v="2023-08-16T00:00:00"/>
    <x v="3"/>
    <x v="4"/>
    <s v="INV00000607"/>
    <s v="C00000003"/>
    <s v="Pandian Art Gallery Manufacturing"/>
    <x v="219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d v="2023-08-16T00:00:00"/>
    <x v="3"/>
    <x v="4"/>
    <s v="INV00000607"/>
    <s v="C00000003"/>
    <s v="Pandian Art Gallery Manufacturing"/>
    <x v="132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d v="2023-08-16T00:00:00"/>
    <x v="3"/>
    <x v="4"/>
    <s v="INV00000607"/>
    <s v="C00000003"/>
    <s v="Pandian Art Gallery Manufacturing"/>
    <x v="223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d v="2023-08-17T00:00:00"/>
    <x v="3"/>
    <x v="4"/>
    <s v="INV00000608"/>
    <s v="C00000014"/>
    <s v="IK Fibre Glass Enterprise"/>
    <x v="45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d v="2023-08-17T00:00:00"/>
    <x v="3"/>
    <x v="4"/>
    <s v="INV00000608"/>
    <s v="C00000014"/>
    <s v="IK Fibre Glass Enterprise"/>
    <x v="157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d v="2023-08-17T00:00:00"/>
    <x v="3"/>
    <x v="4"/>
    <s v="INV00000608"/>
    <s v="C00000014"/>
    <s v="IK Fibre Glass Enterprise"/>
    <x v="242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d v="2023-08-17T00:00:00"/>
    <x v="3"/>
    <x v="4"/>
    <s v="INV00000608"/>
    <s v="C00000014"/>
    <s v="IK Fibre Glass Enterprise"/>
    <x v="141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d v="2023-08-17T00:00:00"/>
    <x v="3"/>
    <x v="4"/>
    <s v="INV00000609"/>
    <s v="C00000019"/>
    <s v="Desuki Affela Empire Enterprise"/>
    <x v="132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d v="2023-08-21T00:00:00"/>
    <x v="3"/>
    <x v="4"/>
    <s v="INV00000610"/>
    <s v="C00000006"/>
    <s v="Perniagaan Fibra Sahih"/>
    <x v="7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d v="2023-08-21T00:00:00"/>
    <x v="3"/>
    <x v="4"/>
    <s v="INV00000610"/>
    <s v="C00000006"/>
    <s v="Perniagaan Fibra Sahih"/>
    <x v="246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d v="2023-08-22T00:00:00"/>
    <x v="3"/>
    <x v="4"/>
    <s v="INV00000611"/>
    <s v="C00000037"/>
    <s v="Suntruck Sdn Bhd"/>
    <x v="120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d v="2023-08-22T00:00:00"/>
    <x v="3"/>
    <x v="4"/>
    <s v="INV00000611"/>
    <s v="C00000037"/>
    <s v="Suntruck Sdn Bhd"/>
    <x v="112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d v="2023-08-22T00:00:00"/>
    <x v="3"/>
    <x v="4"/>
    <s v="INV00000611"/>
    <s v="C00000037"/>
    <s v="Suntruck Sdn Bhd"/>
    <x v="223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d v="2023-08-22T00:00:00"/>
    <x v="3"/>
    <x v="4"/>
    <s v="INV00000611"/>
    <s v="C00000037"/>
    <s v="Suntruck Sdn Bhd"/>
    <x v="132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d v="2023-08-22T00:00:00"/>
    <x v="3"/>
    <x v="4"/>
    <s v="INV00000611"/>
    <s v="C00000037"/>
    <s v="Suntruck Sdn Bhd"/>
    <x v="242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d v="2023-08-22T00:00:00"/>
    <x v="3"/>
    <x v="4"/>
    <s v="INV00000611"/>
    <s v="C00000037"/>
    <s v="Suntruck Sdn Bhd"/>
    <x v="248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d v="2023-08-22T00:00:00"/>
    <x v="3"/>
    <x v="4"/>
    <s v="INV00000612"/>
    <s v="C00000020"/>
    <s v="WSK Tanks Sdn Bhd"/>
    <x v="132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d v="2023-08-22T00:00:00"/>
    <x v="3"/>
    <x v="4"/>
    <s v="INV00000613"/>
    <s v="C00000020"/>
    <s v="WSK Tanks Sdn Bhd"/>
    <x v="278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d v="2023-08-22T00:00:00"/>
    <x v="3"/>
    <x v="4"/>
    <s v="INV00000613"/>
    <s v="C00000020"/>
    <s v="WSK Tanks Sdn Bhd"/>
    <x v="148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d v="2023-08-22T00:00:00"/>
    <x v="3"/>
    <x v="4"/>
    <s v="INV00000613"/>
    <s v="C00000020"/>
    <s v="WSK Tanks Sdn Bhd"/>
    <x v="128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d v="2023-08-22T00:00:00"/>
    <x v="3"/>
    <x v="4"/>
    <s v="INV00000614"/>
    <s v="C00000019"/>
    <s v="Desuki Affela Empire Enterprise"/>
    <x v="7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d v="2023-08-23T00:00:00"/>
    <x v="3"/>
    <x v="4"/>
    <s v="INV00000615"/>
    <s v="C00000034"/>
    <s v="Cash - ZTY Fibre"/>
    <x v="216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d v="2023-08-24T00:00:00"/>
    <x v="3"/>
    <x v="4"/>
    <s v="INV00000616"/>
    <s v="C00000034"/>
    <s v="Cash - ZTY Fibre"/>
    <x v="216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d v="2023-08-24T00:00:00"/>
    <x v="3"/>
    <x v="4"/>
    <s v="INV00000616"/>
    <s v="C00000034"/>
    <s v="Cash - ZTY Fibre"/>
    <x v="290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d v="2023-08-25T00:00:00"/>
    <x v="3"/>
    <x v="4"/>
    <s v="INV00000617"/>
    <s v="C00000021"/>
    <s v="KT Profesional Fiber"/>
    <x v="118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d v="2023-08-25T00:00:00"/>
    <x v="3"/>
    <x v="4"/>
    <s v="INV00000617"/>
    <s v="C00000021"/>
    <s v="KT Profesional Fiber"/>
    <x v="100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d v="2023-08-25T00:00:00"/>
    <x v="3"/>
    <x v="4"/>
    <s v="INV00000617"/>
    <s v="C00000021"/>
    <s v="KT Profesional Fiber"/>
    <x v="171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d v="2023-08-25T00:00:00"/>
    <x v="3"/>
    <x v="4"/>
    <s v="INV00000617"/>
    <s v="C00000021"/>
    <s v="KT Profesional Fiber"/>
    <x v="132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d v="2023-08-26T00:00:00"/>
    <x v="3"/>
    <x v="4"/>
    <s v="INV00000618"/>
    <s v="C00000019"/>
    <s v="Desuki Affela Empire Enterprise"/>
    <x v="225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d v="2023-08-26T00:00:00"/>
    <x v="3"/>
    <x v="4"/>
    <s v="INV00000618"/>
    <s v="C00000019"/>
    <s v="Desuki Affela Empire Enterprise"/>
    <x v="243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d v="2023-08-28T00:00:00"/>
    <x v="3"/>
    <x v="4"/>
    <s v="INV00000619"/>
    <s v="C00000034"/>
    <s v="Cash - ZTY Fibre"/>
    <x v="189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d v="2023-08-28T00:00:00"/>
    <x v="3"/>
    <x v="4"/>
    <s v="INV00000619"/>
    <s v="C00000034"/>
    <s v="Cash - ZTY Fibre"/>
    <x v="292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d v="2023-08-28T00:00:00"/>
    <x v="3"/>
    <x v="4"/>
    <s v="INV00000619"/>
    <s v="C00000034"/>
    <s v="Cash - ZTY Fibre"/>
    <x v="290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d v="2023-08-28T00:00:00"/>
    <x v="3"/>
    <x v="4"/>
    <s v="INV00000619"/>
    <s v="C00000034"/>
    <s v="Cash - ZTY Fibre"/>
    <x v="171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d v="2023-08-28T00:00:00"/>
    <x v="3"/>
    <x v="4"/>
    <s v="INV00000619"/>
    <s v="C00000034"/>
    <s v="Cash - ZTY Fibre"/>
    <x v="132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d v="2023-08-28T00:00:00"/>
    <x v="3"/>
    <x v="4"/>
    <s v="INV00000619"/>
    <s v="C00000034"/>
    <s v="Cash - ZTY Fibre"/>
    <x v="131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d v="2023-08-28T00:00:00"/>
    <x v="3"/>
    <x v="4"/>
    <s v="INV00000619"/>
    <s v="C00000034"/>
    <s v="Cash - ZTY Fibre"/>
    <x v="291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d v="2023-08-28T00:00:00"/>
    <x v="3"/>
    <x v="4"/>
    <s v="INV00000619"/>
    <s v="C00000034"/>
    <s v="Cash - ZTY Fibre"/>
    <x v="223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d v="2023-08-28T00:00:00"/>
    <x v="3"/>
    <x v="4"/>
    <s v="INV00000619"/>
    <s v="C00000034"/>
    <s v="Cash - ZTY Fibre"/>
    <x v="197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d v="2023-08-28T00:00:00"/>
    <x v="3"/>
    <x v="4"/>
    <s v="INV00000620"/>
    <s v="C00000020"/>
    <s v="WSK Tanks Sdn Bhd"/>
    <x v="132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d v="2023-08-28T00:00:00"/>
    <x v="3"/>
    <x v="4"/>
    <s v="INV00000621"/>
    <s v="C00000020"/>
    <s v="WSK Tanks Sdn Bhd"/>
    <x v="278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d v="2023-08-28T00:00:00"/>
    <x v="3"/>
    <x v="4"/>
    <s v="INV00000621"/>
    <s v="C00000020"/>
    <s v="WSK Tanks Sdn Bhd"/>
    <x v="148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d v="2023-08-28T00:00:00"/>
    <x v="3"/>
    <x v="4"/>
    <s v="INV00000621"/>
    <s v="C00000020"/>
    <s v="WSK Tanks Sdn Bhd"/>
    <x v="128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d v="2023-08-28T00:00:00"/>
    <x v="3"/>
    <x v="4"/>
    <s v="INV00000621"/>
    <s v="C00000020"/>
    <s v="WSK Tanks Sdn Bhd"/>
    <x v="159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d v="2023-08-30T00:00:00"/>
    <x v="3"/>
    <x v="4"/>
    <s v="INV00000622"/>
    <s v="C00000019"/>
    <s v="Desuki Affela Empire Enterprise"/>
    <x v="7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s v="1/9/2023"/>
    <x v="4"/>
    <x v="4"/>
    <s v="INV00000623"/>
    <s v="C00000020"/>
    <s v="WSK Tanks Sdn Bhd"/>
    <x v="132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s v="1/9/2023"/>
    <x v="4"/>
    <x v="4"/>
    <s v="INV00000624"/>
    <s v="C00000020"/>
    <s v="WSK Tanks Sdn Bhd"/>
    <x v="278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s v="1/9/2023"/>
    <x v="4"/>
    <x v="4"/>
    <s v="INV00000624"/>
    <s v="C00000020"/>
    <s v="WSK Tanks Sdn Bhd"/>
    <x v="148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s v="1/9/2023"/>
    <x v="4"/>
    <x v="4"/>
    <s v="INV00000624"/>
    <s v="C00000020"/>
    <s v="WSK Tanks Sdn Bhd"/>
    <x v="128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s v="1/9/2023"/>
    <x v="4"/>
    <x v="4"/>
    <s v="INV00000625"/>
    <s v="C00000034"/>
    <s v="Cash - ZTY Fibre"/>
    <x v="189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s v="1/9/2023"/>
    <x v="4"/>
    <x v="4"/>
    <s v="INV00000625"/>
    <s v="C00000034"/>
    <s v="Cash - ZTY Fibre"/>
    <x v="132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s v="1/9/2023"/>
    <x v="4"/>
    <x v="4"/>
    <s v="INV00000626"/>
    <s v="C00000013a"/>
    <s v="Cash - PMC Sdn Bhd"/>
    <x v="15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s v="1/9/2023"/>
    <x v="4"/>
    <x v="4"/>
    <s v="INV00000626"/>
    <s v="C00000013a"/>
    <s v="Cash - PMC Sdn Bhd"/>
    <x v="279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s v="1/9/2023"/>
    <x v="4"/>
    <x v="4"/>
    <s v="INV00000626"/>
    <s v="C00000013a"/>
    <s v="Cash - PMC Sdn Bhd"/>
    <x v="5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s v="1/9/2023"/>
    <x v="4"/>
    <x v="4"/>
    <s v="INV00000626"/>
    <s v="C00000013a"/>
    <s v="Cash - PMC Sdn Bhd"/>
    <x v="4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s v="1/9/2023"/>
    <x v="4"/>
    <x v="4"/>
    <s v="INV00000626"/>
    <s v="C00000013a"/>
    <s v="Cash - PMC Sdn Bhd"/>
    <x v="282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s v="1/9/2023"/>
    <x v="4"/>
    <x v="4"/>
    <s v="INV00000626"/>
    <s v="C00000013a"/>
    <s v="Cash - PMC Sdn Bhd"/>
    <x v="283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s v="1/9/2023"/>
    <x v="4"/>
    <x v="4"/>
    <s v="INV00000626"/>
    <s v="C00000013a"/>
    <s v="Cash - PMC Sdn Bhd"/>
    <x v="178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s v="1/9/2023"/>
    <x v="4"/>
    <x v="4"/>
    <s v="INV00000626"/>
    <s v="C00000013a"/>
    <s v="Cash - PMC Sdn Bhd"/>
    <x v="48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s v="1/9/2023"/>
    <x v="4"/>
    <x v="4"/>
    <s v="INV00000627"/>
    <s v="C00000020"/>
    <s v="WSK Tanks Sdn Bhd"/>
    <x v="132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s v="1/9/2023"/>
    <x v="4"/>
    <x v="4"/>
    <s v="INV00000628"/>
    <s v="C00000020"/>
    <s v="WSK Tanks Sdn Bhd"/>
    <x v="278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s v="1/9/2023"/>
    <x v="4"/>
    <x v="4"/>
    <s v="INV00000628"/>
    <s v="C00000020"/>
    <s v="WSK Tanks Sdn Bhd"/>
    <x v="148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s v="1/9/2023"/>
    <x v="4"/>
    <x v="4"/>
    <s v="INV00000628"/>
    <s v="C00000020"/>
    <s v="WSK Tanks Sdn Bhd"/>
    <x v="128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s v="1/9/2023"/>
    <x v="4"/>
    <x v="4"/>
    <s v="INV00000628"/>
    <s v="C00000020"/>
    <s v="WSK Tanks Sdn Bhd"/>
    <x v="159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d v="2023-09-05T00:00:00"/>
    <x v="4"/>
    <x v="4"/>
    <s v="INV00000629"/>
    <s v="C00000010"/>
    <s v="Yew Seng Gardening Supply Sdn Bhd"/>
    <x v="188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d v="2023-09-05T00:00:00"/>
    <x v="4"/>
    <x v="4"/>
    <s v="INV00000629"/>
    <s v="C00000010"/>
    <s v="Yew Seng Gardening Supply Sdn Bhd"/>
    <x v="246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d v="2023-09-05T00:00:00"/>
    <x v="4"/>
    <x v="4"/>
    <s v="INV00000629"/>
    <s v="C00000010"/>
    <s v="Yew Seng Gardening Supply Sdn Bhd"/>
    <x v="132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d v="2023-09-05T00:00:00"/>
    <x v="4"/>
    <x v="4"/>
    <s v="INV00000629"/>
    <s v="C00000010"/>
    <s v="Yew Seng Gardening Supply Sdn Bhd"/>
    <x v="4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d v="2023-09-05T00:00:00"/>
    <x v="4"/>
    <x v="4"/>
    <s v="INV00000630"/>
    <s v="C00000034"/>
    <s v="Cash - ZTY Fibre"/>
    <x v="189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d v="2023-09-06T00:00:00"/>
    <x v="4"/>
    <x v="4"/>
    <s v="INV00000631"/>
    <s v="C00000014"/>
    <s v="IK Fibre Glass Enterprise"/>
    <x v="45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d v="2023-09-06T00:00:00"/>
    <x v="4"/>
    <x v="4"/>
    <s v="INV00000631"/>
    <s v="C00000014"/>
    <s v="IK Fibre Glass Enterprise"/>
    <x v="157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d v="2023-09-06T00:00:00"/>
    <x v="4"/>
    <x v="4"/>
    <s v="INV00000631"/>
    <s v="C00000014"/>
    <s v="IK Fibre Glass Enterprise"/>
    <x v="242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d v="2023-09-06T00:00:00"/>
    <x v="4"/>
    <x v="4"/>
    <s v="INV00000631"/>
    <s v="C00000014"/>
    <s v="IK Fibre Glass Enterprise"/>
    <x v="293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d v="2023-09-06T00:00:00"/>
    <x v="4"/>
    <x v="4"/>
    <s v="INV00000631"/>
    <s v="C00000014"/>
    <s v="IK Fibre Glass Enterprise"/>
    <x v="277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d v="2023-09-06T00:00:00"/>
    <x v="4"/>
    <x v="4"/>
    <s v="INV00000631"/>
    <s v="C00000014"/>
    <s v="IK Fibre Glass Enterprise"/>
    <x v="171"/>
    <n v="1"/>
    <s v="Cash"/>
    <n v="0"/>
    <d v="2023-09-06T00:00:00"/>
    <n v="9"/>
    <n v="2023"/>
    <n v="95"/>
    <n v="-95"/>
    <n v="0"/>
    <n v="3571671.9500000016"/>
    <s v="Cash"/>
    <s v="Cash 6/9/23 RM6,079.50"/>
    <m/>
  </r>
  <r>
    <d v="2023-09-06T00:00:00"/>
    <x v="4"/>
    <x v="4"/>
    <s v="INV00000632"/>
    <s v="C00000014"/>
    <s v="IK Fibre Glass Enterprise"/>
    <x v="132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d v="2023-09-07T00:00:00"/>
    <x v="4"/>
    <x v="4"/>
    <s v="INV00000633"/>
    <s v="C00000021"/>
    <s v="KT Profesional Fiber"/>
    <x v="118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d v="2023-09-07T00:00:00"/>
    <x v="4"/>
    <x v="4"/>
    <s v="INV00000633"/>
    <s v="C00000021"/>
    <s v="KT Profesional Fiber"/>
    <x v="100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d v="2023-09-07T00:00:00"/>
    <x v="4"/>
    <x v="4"/>
    <s v="INV00000633"/>
    <s v="C00000021"/>
    <s v="KT Profesional Fiber"/>
    <x v="171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d v="2023-09-07T00:00:00"/>
    <x v="4"/>
    <x v="4"/>
    <s v="INV00000633"/>
    <s v="C00000021"/>
    <s v="KT Profesional Fiber"/>
    <x v="132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d v="2023-09-08T00:00:00"/>
    <x v="4"/>
    <x v="4"/>
    <s v="INV00000634"/>
    <s v="C00000019"/>
    <s v="Desuki Affela Empire Enterprise"/>
    <x v="7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d v="2023-09-08T00:00:00"/>
    <x v="4"/>
    <x v="4"/>
    <s v="INV00000634"/>
    <s v="C00000019"/>
    <s v="Desuki Affela Empire Enterprise"/>
    <x v="253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d v="2023-09-08T00:00:00"/>
    <x v="4"/>
    <x v="4"/>
    <s v="INV00000634"/>
    <s v="C00000019"/>
    <s v="Desuki Affela Empire Enterprise"/>
    <x v="132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d v="2023-09-08T00:00:00"/>
    <x v="4"/>
    <x v="4"/>
    <s v="INV00000634"/>
    <s v="C00000019"/>
    <s v="Desuki Affela Empire Enterprise"/>
    <x v="4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d v="2023-09-08T00:00:00"/>
    <x v="4"/>
    <x v="4"/>
    <s v="INV00000634"/>
    <s v="C00000019"/>
    <s v="Desuki Affela Empire Enterprise"/>
    <x v="243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d v="2023-09-08T00:00:00"/>
    <x v="4"/>
    <x v="4"/>
    <s v="INV00000635"/>
    <s v="C00000009"/>
    <s v="JMC Steel Engineering Sdn Bhd"/>
    <x v="153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d v="2023-09-09T00:00:00"/>
    <x v="4"/>
    <x v="4"/>
    <s v="INV00000636"/>
    <s v="C00000020"/>
    <s v="WSK Tanks Sdn Bhd"/>
    <x v="132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d v="2023-09-09T00:00:00"/>
    <x v="4"/>
    <x v="4"/>
    <s v="INV00000637"/>
    <s v="C00000020"/>
    <s v="WSK Tanks Sdn Bhd"/>
    <x v="278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d v="2023-09-09T00:00:00"/>
    <x v="4"/>
    <x v="4"/>
    <s v="INV00000637"/>
    <s v="C00000020"/>
    <s v="WSK Tanks Sdn Bhd"/>
    <x v="148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d v="2023-09-09T00:00:00"/>
    <x v="4"/>
    <x v="4"/>
    <s v="INV00000637"/>
    <s v="C00000020"/>
    <s v="WSK Tanks Sdn Bhd"/>
    <x v="128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d v="2023-09-09T00:00:00"/>
    <x v="4"/>
    <x v="4"/>
    <s v="INV00000637"/>
    <s v="C00000020"/>
    <s v="WSK Tanks Sdn Bhd"/>
    <x v="159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d v="2023-09-09T00:00:00"/>
    <x v="4"/>
    <x v="4"/>
    <s v="INV00000638"/>
    <s v="C00000040"/>
    <s v="Dynamic Builders Trading"/>
    <x v="178"/>
    <n v="1"/>
    <s v="Cash"/>
    <n v="0"/>
    <d v="2023-09-09T00:00:00"/>
    <n v="9"/>
    <n v="2023"/>
    <n v="48"/>
    <n v="-48"/>
    <n v="0"/>
    <n v="3583812.5500000017"/>
    <s v="Cash"/>
    <s v="Cash 13/9/23 RM48.00"/>
    <m/>
  </r>
  <r>
    <d v="2023-09-11T00:00:00"/>
    <x v="4"/>
    <x v="4"/>
    <s v="INV00000639"/>
    <s v="C00000041"/>
    <s v="Airebus Sdn Bhd"/>
    <x v="188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d v="2023-09-11T00:00:00"/>
    <x v="4"/>
    <x v="4"/>
    <s v="INV00000639"/>
    <s v="C00000041"/>
    <s v="Airebus Sdn Bhd"/>
    <x v="294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d v="2023-09-11T00:00:00"/>
    <x v="4"/>
    <x v="4"/>
    <s v="INV00000639"/>
    <s v="C00000041"/>
    <s v="Airebus Sdn Bhd"/>
    <x v="138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d v="2023-09-12T00:00:00"/>
    <x v="4"/>
    <x v="4"/>
    <s v="INV00000640"/>
    <s v="C00000034"/>
    <s v="Cash - ZTY Fibre"/>
    <x v="189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d v="2023-09-12T00:00:00"/>
    <x v="4"/>
    <x v="4"/>
    <s v="INV00000640"/>
    <s v="C00000034"/>
    <s v="Cash - ZTY Fibre"/>
    <x v="219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d v="2023-09-12T00:00:00"/>
    <x v="4"/>
    <x v="4"/>
    <s v="INV00000640"/>
    <s v="C00000034"/>
    <s v="Cash - ZTY Fibre"/>
    <x v="246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d v="2023-09-12T00:00:00"/>
    <x v="4"/>
    <x v="4"/>
    <s v="INV00000640"/>
    <s v="C00000034"/>
    <s v="Cash - ZTY Fibre"/>
    <x v="290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d v="2023-09-12T00:00:00"/>
    <x v="4"/>
    <x v="4"/>
    <s v="INV00000640"/>
    <s v="C00000034"/>
    <s v="Cash - ZTY Fibre"/>
    <x v="171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d v="2023-09-12T00:00:00"/>
    <x v="4"/>
    <x v="4"/>
    <s v="INV00000640"/>
    <s v="C00000034"/>
    <s v="Cash - ZTY Fibre"/>
    <x v="132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d v="2023-09-12T00:00:00"/>
    <x v="4"/>
    <x v="4"/>
    <s v="INV00000640"/>
    <s v="C00000034"/>
    <s v="Cash - ZTY Fibre"/>
    <x v="197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d v="2023-09-11T00:00:00"/>
    <x v="4"/>
    <x v="4"/>
    <s v="INV00000641"/>
    <s v="C00000003"/>
    <s v="Pandian Art Gallery Manufacturing"/>
    <x v="15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d v="2023-09-11T00:00:00"/>
    <x v="4"/>
    <x v="4"/>
    <s v="INV00000641"/>
    <s v="C00000003"/>
    <s v="Pandian Art Gallery Manufacturing"/>
    <x v="4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d v="2023-09-14T00:00:00"/>
    <x v="4"/>
    <x v="4"/>
    <s v="INV00000642"/>
    <s v="C00000014"/>
    <s v="IK Fibre Glass Enterprise"/>
    <x v="45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d v="2023-09-14T00:00:00"/>
    <x v="4"/>
    <x v="4"/>
    <s v="INV00000642"/>
    <s v="C00000014"/>
    <s v="IK Fibre Glass Enterprise"/>
    <x v="157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d v="2023-09-14T00:00:00"/>
    <x v="4"/>
    <x v="4"/>
    <s v="INV00000642"/>
    <s v="C00000014"/>
    <s v="IK Fibre Glass Enterprise"/>
    <x v="242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d v="2023-09-14T00:00:00"/>
    <x v="4"/>
    <x v="4"/>
    <s v="INV00000642"/>
    <s v="C00000014"/>
    <s v="IK Fibre Glass Enterprise"/>
    <x v="293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d v="2023-09-14T00:00:00"/>
    <x v="4"/>
    <x v="4"/>
    <s v="INV00000642"/>
    <s v="C00000014"/>
    <s v="IK Fibre Glass Enterprise"/>
    <x v="277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d v="2023-09-14T00:00:00"/>
    <x v="4"/>
    <x v="4"/>
    <s v="INV00000642"/>
    <s v="C00000014"/>
    <s v="IK Fibre Glass Enterprise"/>
    <x v="171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d v="2023-09-14T00:00:00"/>
    <x v="4"/>
    <x v="4"/>
    <s v="INV00000642"/>
    <s v="C00000014"/>
    <s v="IK Fibre Glass Enterprise"/>
    <x v="132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d v="2023-09-13T00:00:00"/>
    <x v="4"/>
    <x v="4"/>
    <s v="INV00000643"/>
    <s v="C00000020"/>
    <s v="WSK Tanks Sdn Bhd"/>
    <x v="132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d v="2023-09-13T00:00:00"/>
    <x v="4"/>
    <x v="4"/>
    <s v="INV00000644"/>
    <s v="C00000020"/>
    <s v="WSK Tanks Sdn Bhd"/>
    <x v="278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d v="2023-09-13T00:00:00"/>
    <x v="4"/>
    <x v="4"/>
    <s v="INV00000644"/>
    <s v="C00000020"/>
    <s v="WSK Tanks Sdn Bhd"/>
    <x v="148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d v="2023-09-13T00:00:00"/>
    <x v="4"/>
    <x v="4"/>
    <s v="INV00000644"/>
    <s v="C00000020"/>
    <s v="WSK Tanks Sdn Bhd"/>
    <x v="128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d v="2023-09-13T00:00:00"/>
    <x v="4"/>
    <x v="4"/>
    <s v="INV00000644"/>
    <s v="C00000020"/>
    <s v="WSK Tanks Sdn Bhd"/>
    <x v="171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d v="2023-09-13T00:00:00"/>
    <x v="4"/>
    <x v="4"/>
    <s v="INV00000645"/>
    <s v="C00000019"/>
    <s v="Desuki Affela Empire Enterprise"/>
    <x v="242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d v="2023-09-15T00:00:00"/>
    <x v="4"/>
    <x v="4"/>
    <s v="INV00000646"/>
    <s v="C00000020"/>
    <s v="WSK Tanks Sdn Bhd"/>
    <x v="132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d v="2023-09-15T00:00:00"/>
    <x v="4"/>
    <x v="4"/>
    <s v="INV00000647"/>
    <s v="C00000020"/>
    <s v="WSK Tanks Sdn Bhd"/>
    <x v="278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d v="2023-09-15T00:00:00"/>
    <x v="4"/>
    <x v="4"/>
    <s v="INV00000647"/>
    <s v="C00000020"/>
    <s v="WSK Tanks Sdn Bhd"/>
    <x v="148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d v="2023-09-15T00:00:00"/>
    <x v="4"/>
    <x v="4"/>
    <s v="INV00000647"/>
    <s v="C00000020"/>
    <s v="WSK Tanks Sdn Bhd"/>
    <x v="128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d v="2023-09-18T00:00:00"/>
    <x v="4"/>
    <x v="4"/>
    <s v="INV00000648"/>
    <s v="C00000022"/>
    <s v="SF Engineering Solution"/>
    <x v="7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d v="2023-09-18T00:00:00"/>
    <x v="4"/>
    <x v="4"/>
    <s v="INV00000648"/>
    <s v="C00000022"/>
    <s v="SF Engineering Solution"/>
    <x v="295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d v="2023-09-18T00:00:00"/>
    <x v="4"/>
    <x v="4"/>
    <s v="INV00000648"/>
    <s v="C00000022"/>
    <s v="SF Engineering Solution"/>
    <x v="148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d v="2023-09-18T00:00:00"/>
    <x v="4"/>
    <x v="4"/>
    <s v="INV00000648"/>
    <s v="C00000022"/>
    <s v="SF Engineering Solution"/>
    <x v="190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d v="2023-09-18T00:00:00"/>
    <x v="4"/>
    <x v="4"/>
    <s v="INV00000648"/>
    <s v="C00000022"/>
    <s v="SF Engineering Solution"/>
    <x v="296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d v="2023-09-18T00:00:00"/>
    <x v="4"/>
    <x v="4"/>
    <s v="INV00000648"/>
    <s v="C00000022"/>
    <s v="SF Engineering Solution"/>
    <x v="297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d v="2023-09-19T00:00:00"/>
    <x v="4"/>
    <x v="4"/>
    <s v="INV00000649"/>
    <s v="C00000013a"/>
    <s v="Cash - PMC Sdn Bhd"/>
    <x v="284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d v="2023-09-20T00:00:00"/>
    <x v="4"/>
    <x v="4"/>
    <s v="INV00000650"/>
    <s v="C00000020"/>
    <s v="WSK Tanks Sdn Bhd"/>
    <x v="132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d v="2023-09-20T00:00:00"/>
    <x v="4"/>
    <x v="4"/>
    <s v="INV00000651"/>
    <s v="C00000020"/>
    <s v="WSK Tanks Sdn Bhd"/>
    <x v="278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d v="2023-09-20T00:00:00"/>
    <x v="4"/>
    <x v="4"/>
    <s v="INV00000651"/>
    <s v="C00000020"/>
    <s v="WSK Tanks Sdn Bhd"/>
    <x v="148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d v="2023-09-20T00:00:00"/>
    <x v="4"/>
    <x v="4"/>
    <s v="INV00000651"/>
    <s v="C00000020"/>
    <s v="WSK Tanks Sdn Bhd"/>
    <x v="128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d v="2023-09-20T00:00:00"/>
    <x v="4"/>
    <x v="4"/>
    <s v="INV00000651"/>
    <s v="C00000020"/>
    <s v="WSK Tanks Sdn Bhd"/>
    <x v="159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d v="2023-09-20T00:00:00"/>
    <x v="4"/>
    <x v="4"/>
    <s v="INV00000651"/>
    <s v="C00000020"/>
    <s v="WSK Tanks Sdn Bhd"/>
    <x v="171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d v="2023-09-22T00:00:00"/>
    <x v="4"/>
    <x v="4"/>
    <s v="INV00000652"/>
    <s v="C00000037"/>
    <s v="Suntruck Sdn Bhd"/>
    <x v="188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d v="2023-09-22T00:00:00"/>
    <x v="4"/>
    <x v="4"/>
    <s v="INV00000652"/>
    <s v="C00000037"/>
    <s v="Suntruck Sdn Bhd"/>
    <x v="298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d v="2023-09-22T00:00:00"/>
    <x v="4"/>
    <x v="4"/>
    <s v="INV00000652"/>
    <s v="C00000037"/>
    <s v="Suntruck Sdn Bhd"/>
    <x v="223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d v="2023-09-22T00:00:00"/>
    <x v="4"/>
    <x v="4"/>
    <s v="INV00000652"/>
    <s v="C00000037"/>
    <s v="Suntruck Sdn Bhd"/>
    <x v="132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d v="2023-09-22T00:00:00"/>
    <x v="4"/>
    <x v="4"/>
    <s v="INV00000652"/>
    <s v="C00000037"/>
    <s v="Suntruck Sdn Bhd"/>
    <x v="5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d v="2023-09-22T00:00:00"/>
    <x v="4"/>
    <x v="4"/>
    <s v="INV00000652"/>
    <s v="C00000037"/>
    <s v="Suntruck Sdn Bhd"/>
    <x v="248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d v="2023-09-22T00:00:00"/>
    <x v="4"/>
    <x v="4"/>
    <s v="INV00000652"/>
    <s v="C00000037"/>
    <s v="Suntruck Sdn Bhd"/>
    <x v="171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s v="22/9/2023"/>
    <x v="4"/>
    <x v="4"/>
    <s v="INV00000653"/>
    <s v="C00000014"/>
    <s v="IK Fibre Glass Enterprise"/>
    <x v="45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s v="22/9/2023"/>
    <x v="4"/>
    <x v="4"/>
    <s v="INV00000653"/>
    <s v="C00000014"/>
    <s v="IK Fibre Glass Enterprise"/>
    <x v="157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s v="22/9/2023"/>
    <x v="4"/>
    <x v="4"/>
    <s v="INV00000653"/>
    <s v="C00000014"/>
    <s v="IK Fibre Glass Enterprise"/>
    <x v="242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s v="22/9/2023"/>
    <x v="4"/>
    <x v="4"/>
    <s v="INV00000653"/>
    <s v="C00000014"/>
    <s v="IK Fibre Glass Enterprise"/>
    <x v="293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s v="22/9/2023"/>
    <x v="4"/>
    <x v="4"/>
    <s v="INV00000653"/>
    <s v="C00000014"/>
    <s v="IK Fibre Glass Enterprise"/>
    <x v="277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s v="22/9/2023"/>
    <x v="4"/>
    <x v="4"/>
    <s v="INV00000653"/>
    <s v="C00000014"/>
    <s v="IK Fibre Glass Enterprise"/>
    <x v="4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s v="22/9/2023"/>
    <x v="4"/>
    <x v="4"/>
    <s v="INV00000653"/>
    <s v="C00000014"/>
    <s v="IK Fibre Glass Enterprise"/>
    <x v="132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d v="2023-09-23T00:00:00"/>
    <x v="4"/>
    <x v="4"/>
    <s v="INV00000654"/>
    <s v="C00000019"/>
    <s v="Desuki Affela Empire Enterprise"/>
    <x v="7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d v="2023-09-23T00:00:00"/>
    <x v="4"/>
    <x v="4"/>
    <s v="INV00000654"/>
    <s v="C00000019"/>
    <s v="Desuki Affela Empire Enterprise"/>
    <x v="243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d v="2023-09-26T00:00:00"/>
    <x v="4"/>
    <x v="4"/>
    <s v="INV00000655"/>
    <s v="C00000034"/>
    <s v="Cash - ZTY Fibre"/>
    <x v="299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d v="2023-09-26T00:00:00"/>
    <x v="4"/>
    <x v="4"/>
    <s v="INV00000655"/>
    <s v="C00000034"/>
    <s v="Cash - ZTY Fibre"/>
    <x v="246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d v="2023-09-26T00:00:00"/>
    <x v="4"/>
    <x v="4"/>
    <s v="INV00000655"/>
    <s v="C00000034"/>
    <s v="Cash - ZTY Fibre"/>
    <x v="300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d v="2023-09-26T00:00:00"/>
    <x v="4"/>
    <x v="4"/>
    <s v="INV00000655"/>
    <s v="C00000034"/>
    <s v="Cash - ZTY Fibre"/>
    <x v="171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d v="2023-09-26T00:00:00"/>
    <x v="4"/>
    <x v="4"/>
    <s v="INV00000656"/>
    <s v="C00000019"/>
    <s v="Desuki Affela Empire Enterprise"/>
    <x v="131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d v="2023-09-26T00:00:00"/>
    <x v="4"/>
    <x v="4"/>
    <s v="INV00000656"/>
    <s v="C00000019"/>
    <s v="Desuki Affela Empire Enterprise"/>
    <x v="225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d v="2023-09-26T00:00:00"/>
    <x v="4"/>
    <x v="4"/>
    <s v="INV00000656"/>
    <s v="C00000019"/>
    <s v="Desuki Affela Empire Enterprise"/>
    <x v="132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d v="2023-09-26T00:00:00"/>
    <x v="4"/>
    <x v="4"/>
    <s v="INV00000656"/>
    <s v="C00000019"/>
    <s v="Desuki Affela Empire Enterprise"/>
    <x v="4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d v="2023-09-27T00:00:00"/>
    <x v="4"/>
    <x v="4"/>
    <s v="INV00000657"/>
    <s v="C00000020"/>
    <s v="WSK Tanks Sdn Bhd"/>
    <x v="132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d v="2023-09-27T00:00:00"/>
    <x v="4"/>
    <x v="4"/>
    <s v="INV00000658"/>
    <s v="C00000020"/>
    <s v="WSK Tanks Sdn Bhd"/>
    <x v="278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d v="2023-09-27T00:00:00"/>
    <x v="4"/>
    <x v="4"/>
    <s v="INV00000658"/>
    <s v="C00000020"/>
    <s v="WSK Tanks Sdn Bhd"/>
    <x v="148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d v="2023-09-27T00:00:00"/>
    <x v="4"/>
    <x v="4"/>
    <s v="INV00000658"/>
    <s v="C00000020"/>
    <s v="WSK Tanks Sdn Bhd"/>
    <x v="301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d v="2023-09-27T00:00:00"/>
    <x v="4"/>
    <x v="4"/>
    <s v="INV00000658"/>
    <s v="C00000020"/>
    <s v="WSK Tanks Sdn Bhd"/>
    <x v="159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d v="2023-09-27T00:00:00"/>
    <x v="4"/>
    <x v="4"/>
    <s v="INV00000658"/>
    <s v="C00000020"/>
    <s v="WSK Tanks Sdn Bhd"/>
    <x v="171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d v="2023-09-29T00:00:00"/>
    <x v="4"/>
    <x v="4"/>
    <s v="INV00000659"/>
    <s v="C00000034"/>
    <s v="Cash - ZTY Fibre"/>
    <x v="132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d v="2023-09-30T00:00:00"/>
    <x v="4"/>
    <x v="4"/>
    <s v="INV00000660"/>
    <s v="C00000020"/>
    <s v="WSK Tanks Sdn Bhd"/>
    <x v="132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d v="2023-09-30T00:00:00"/>
    <x v="4"/>
    <x v="4"/>
    <s v="INV00000661"/>
    <s v="C00000020"/>
    <s v="WSK Tanks Sdn Bhd"/>
    <x v="188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d v="2023-09-30T00:00:00"/>
    <x v="4"/>
    <x v="4"/>
    <s v="INV00000661"/>
    <s v="C00000020"/>
    <s v="WSK Tanks Sdn Bhd"/>
    <x v="148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d v="2023-09-30T00:00:00"/>
    <x v="4"/>
    <x v="4"/>
    <s v="INV00000661"/>
    <s v="C00000020"/>
    <s v="WSK Tanks Sdn Bhd"/>
    <x v="301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d v="2023-09-30T00:00:00"/>
    <x v="4"/>
    <x v="4"/>
    <s v="INV00000661"/>
    <s v="C00000020"/>
    <s v="WSK Tanks Sdn Bhd"/>
    <x v="159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d v="2023-09-30T00:00:00"/>
    <x v="4"/>
    <x v="4"/>
    <s v="INV00000661"/>
    <s v="C00000020"/>
    <s v="WSK Tanks Sdn Bhd"/>
    <x v="171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d v="2023-10-02T00:00:00"/>
    <x v="5"/>
    <x v="4"/>
    <s v="INV00000662"/>
    <s v="C00000014"/>
    <s v="IK Fibre Glass Enterprise"/>
    <x v="45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d v="2023-10-02T00:00:00"/>
    <x v="5"/>
    <x v="4"/>
    <s v="INV00000662"/>
    <s v="C00000014"/>
    <s v="IK Fibre Glass Enterprise"/>
    <x v="157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d v="2023-10-02T00:00:00"/>
    <x v="5"/>
    <x v="4"/>
    <s v="INV00000662"/>
    <s v="C00000014"/>
    <s v="IK Fibre Glass Enterprise"/>
    <x v="5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d v="2023-10-02T00:00:00"/>
    <x v="5"/>
    <x v="4"/>
    <s v="INV00000662"/>
    <s v="C00000014"/>
    <s v="IK Fibre Glass Enterprise"/>
    <x v="293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d v="2023-10-02T00:00:00"/>
    <x v="5"/>
    <x v="4"/>
    <s v="INV00000662"/>
    <s v="C00000014"/>
    <s v="IK Fibre Glass Enterprise"/>
    <x v="277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d v="2023-10-02T00:00:00"/>
    <x v="5"/>
    <x v="4"/>
    <s v="INV00000662"/>
    <s v="C00000014"/>
    <s v="IK Fibre Glass Enterprise"/>
    <x v="4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d v="2023-10-02T00:00:00"/>
    <x v="5"/>
    <x v="4"/>
    <s v="INV00000662"/>
    <s v="C00000014"/>
    <s v="IK Fibre Glass Enterprise"/>
    <x v="132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d v="2023-10-03T00:00:00"/>
    <x v="5"/>
    <x v="4"/>
    <s v="INV00000663"/>
    <s v="C00000013a"/>
    <s v="Cash - PMC Sdn Bhd"/>
    <x v="162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d v="2023-10-03T00:00:00"/>
    <x v="5"/>
    <x v="4"/>
    <s v="INV00000663"/>
    <s v="C00000013a"/>
    <s v="Cash - PMC Sdn Bhd"/>
    <x v="5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d v="2023-10-03T00:00:00"/>
    <x v="5"/>
    <x v="4"/>
    <s v="INV00000664"/>
    <s v="C00000019"/>
    <s v="Desuki Affela Empire Enterprise"/>
    <x v="7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d v="2023-10-03T00:00:00"/>
    <x v="5"/>
    <x v="4"/>
    <s v="INV00000664"/>
    <s v="C00000019"/>
    <s v="Desuki Affela Empire Enterprise"/>
    <x v="243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d v="2023-10-03T00:00:00"/>
    <x v="5"/>
    <x v="4"/>
    <s v="INV00000664"/>
    <s v="C00000019"/>
    <s v="Desuki Affela Empire Enterprise"/>
    <x v="225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d v="2023-10-04T00:00:00"/>
    <x v="5"/>
    <x v="4"/>
    <s v="INV00000665"/>
    <s v="C00000021"/>
    <s v="KT Profesional Fiber"/>
    <x v="118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d v="2023-10-04T00:00:00"/>
    <x v="5"/>
    <x v="4"/>
    <s v="INV00000665"/>
    <s v="C00000021"/>
    <s v="KT Profesional Fiber"/>
    <x v="100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d v="2023-10-04T00:00:00"/>
    <x v="5"/>
    <x v="4"/>
    <s v="INV00000665"/>
    <s v="C00000021"/>
    <s v="KT Profesional Fiber"/>
    <x v="171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s v="5/10/2023"/>
    <x v="5"/>
    <x v="4"/>
    <s v="INV00000666"/>
    <s v="C00000020"/>
    <s v="WSK Tanks Sdn Bhd"/>
    <x v="132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s v="5/10/2023"/>
    <x v="5"/>
    <x v="4"/>
    <s v="INV00000667"/>
    <s v="C00000020"/>
    <s v="WSK Tanks Sdn Bhd"/>
    <x v="278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s v="5/10/2023"/>
    <x v="5"/>
    <x v="4"/>
    <s v="INV00000667"/>
    <s v="C00000020"/>
    <s v="WSK Tanks Sdn Bhd"/>
    <x v="148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s v="5/10/2023"/>
    <x v="5"/>
    <x v="4"/>
    <s v="INV00000667"/>
    <s v="C00000020"/>
    <s v="WSK Tanks Sdn Bhd"/>
    <x v="301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s v="5/10/2023"/>
    <x v="5"/>
    <x v="4"/>
    <s v="INV00000667"/>
    <s v="C00000020"/>
    <s v="WSK Tanks Sdn Bhd"/>
    <x v="159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d v="2023-10-06T00:00:00"/>
    <x v="5"/>
    <x v="4"/>
    <s v="INV00000668"/>
    <s v="C00000022"/>
    <s v="SF Engineering Solution"/>
    <x v="302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d v="2023-10-06T00:00:00"/>
    <x v="5"/>
    <x v="4"/>
    <s v="INV00000668"/>
    <s v="C00000022"/>
    <s v="SF Engineering Solution"/>
    <x v="148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d v="2023-10-06T00:00:00"/>
    <x v="5"/>
    <x v="4"/>
    <s v="INV00000669"/>
    <s v="C00000010"/>
    <s v="Yew Seng Gardening Supply Sdn Bhd"/>
    <x v="188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d v="2023-10-06T00:00:00"/>
    <x v="5"/>
    <x v="4"/>
    <s v="INV00000669"/>
    <s v="C00000010"/>
    <s v="Yew Seng Gardening Supply Sdn Bhd"/>
    <x v="246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d v="2023-10-06T00:00:00"/>
    <x v="5"/>
    <x v="4"/>
    <s v="INV00000669"/>
    <s v="C00000010"/>
    <s v="Yew Seng Gardening Supply Sdn Bhd"/>
    <x v="132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d v="2023-10-06T00:00:00"/>
    <x v="5"/>
    <x v="4"/>
    <s v="INV00000669"/>
    <s v="C00000010"/>
    <s v="Yew Seng Gardening Supply Sdn Bhd"/>
    <x v="4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d v="2023-10-06T00:00:00"/>
    <x v="5"/>
    <x v="4"/>
    <s v="INV00000669"/>
    <s v="C00000010"/>
    <s v="Yew Seng Gardening Supply Sdn Bhd"/>
    <x v="5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d v="2023-10-06T00:00:00"/>
    <x v="5"/>
    <x v="4"/>
    <s v="INV00000670"/>
    <s v="C00000020"/>
    <s v="WSK Tanks Sdn Bhd"/>
    <x v="132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d v="2023-10-06T00:00:00"/>
    <x v="5"/>
    <x v="4"/>
    <s v="INV00000670"/>
    <s v="C00000020"/>
    <s v="WSK Tanks Sdn Bhd"/>
    <x v="148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d v="2023-10-07T00:00:00"/>
    <x v="5"/>
    <x v="4"/>
    <s v="INV00000671"/>
    <s v="C00000006"/>
    <s v="Perniagaan Fibra Sahih"/>
    <x v="7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d v="2023-10-07T00:00:00"/>
    <x v="5"/>
    <x v="4"/>
    <s v="INV00000671"/>
    <s v="C00000006"/>
    <s v="Perniagaan Fibra Sahih"/>
    <x v="246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d v="2023-10-07T00:00:00"/>
    <x v="5"/>
    <x v="4"/>
    <s v="INV00000671"/>
    <s v="C00000006"/>
    <s v="Perniagaan Fibra Sahih"/>
    <x v="298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d v="2023-10-07T00:00:00"/>
    <x v="5"/>
    <x v="4"/>
    <s v="INV00000671"/>
    <s v="C00000006"/>
    <s v="Perniagaan Fibra Sahih"/>
    <x v="4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d v="2023-10-07T00:00:00"/>
    <x v="5"/>
    <x v="4"/>
    <s v="INV00000671"/>
    <s v="C00000006"/>
    <s v="Perniagaan Fibra Sahih"/>
    <x v="5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d v="2023-10-12T00:00:00"/>
    <x v="5"/>
    <x v="4"/>
    <s v="INV00000672"/>
    <s v="C00000020"/>
    <s v="WSK Tanks Sdn Bhd"/>
    <x v="132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d v="2023-10-12T00:00:00"/>
    <x v="5"/>
    <x v="4"/>
    <s v="INV00000672"/>
    <s v="C00000020"/>
    <s v="WSK Tanks Sdn Bhd"/>
    <x v="303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d v="2023-10-10T00:00:00"/>
    <x v="5"/>
    <x v="4"/>
    <s v="INV00000673"/>
    <s v="C00000022"/>
    <s v="SF Engineering Solution"/>
    <x v="190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d v="2023-10-10T00:00:00"/>
    <x v="5"/>
    <x v="4"/>
    <s v="INV00000673"/>
    <s v="C00000022"/>
    <s v="SF Engineering Solution"/>
    <x v="93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s v="11/10/2023"/>
    <x v="5"/>
    <x v="4"/>
    <s v="INV00000674"/>
    <s v="C00000014"/>
    <s v="IK Fibre Glass Enterprise"/>
    <x v="45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s v="11/10/2023"/>
    <x v="5"/>
    <x v="4"/>
    <s v="INV00000674"/>
    <s v="C00000014"/>
    <s v="IK Fibre Glass Enterprise"/>
    <x v="157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s v="11/10/2023"/>
    <x v="5"/>
    <x v="4"/>
    <s v="INV00000674"/>
    <s v="C00000014"/>
    <s v="IK Fibre Glass Enterprise"/>
    <x v="5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s v="11/10/2023"/>
    <x v="5"/>
    <x v="4"/>
    <s v="INV00000674"/>
    <s v="C00000014"/>
    <s v="IK Fibre Glass Enterprise"/>
    <x v="4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s v="11/10/2023"/>
    <x v="5"/>
    <x v="4"/>
    <s v="INV00000674"/>
    <s v="C00000014"/>
    <s v="IK Fibre Glass Enterprise"/>
    <x v="153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s v="11/10/2023"/>
    <x v="5"/>
    <x v="4"/>
    <s v="INV00000675"/>
    <s v="C00000034"/>
    <s v="Cash - ZTY Fibre"/>
    <x v="304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s v="11/10/2023"/>
    <x v="5"/>
    <x v="4"/>
    <s v="INV00000675"/>
    <s v="C00000034"/>
    <s v="Cash - ZTY Fibre"/>
    <x v="132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s v="14/10/2023"/>
    <x v="5"/>
    <x v="4"/>
    <s v="INV00000676"/>
    <s v="C00000009"/>
    <s v="JMC Steel Engineering Sdn Bhd"/>
    <x v="112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s v="14/10/2023"/>
    <x v="5"/>
    <x v="4"/>
    <s v="INV00000676"/>
    <s v="C00000009"/>
    <s v="JMC Steel Engineering Sdn Bhd"/>
    <x v="163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s v="14/10/2023"/>
    <x v="5"/>
    <x v="4"/>
    <s v="INV00000676"/>
    <s v="C00000009"/>
    <s v="JMC Steel Engineering Sdn Bhd"/>
    <x v="4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s v="14/10/2023"/>
    <x v="5"/>
    <x v="4"/>
    <s v="INV00000677"/>
    <s v="C00000019"/>
    <s v="Desuki Affela Empire Enterprise"/>
    <x v="7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s v="14/10/2023"/>
    <x v="5"/>
    <x v="4"/>
    <s v="INV00000678"/>
    <s v="C00000022"/>
    <s v="SF Engineering Solution"/>
    <x v="7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d v="2023-10-17T00:00:00"/>
    <x v="5"/>
    <x v="4"/>
    <s v="INV00000679"/>
    <s v="C00000042"/>
    <s v="Welltech (M) Sdn Bhd"/>
    <x v="132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d v="2023-10-17T00:00:00"/>
    <x v="5"/>
    <x v="4"/>
    <s v="INV00000680"/>
    <s v="C00000042"/>
    <s v="Welltech (M) Sdn Bhd"/>
    <x v="278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d v="2023-10-17T00:00:00"/>
    <x v="5"/>
    <x v="4"/>
    <s v="INV00000680"/>
    <s v="C00000042"/>
    <s v="Welltech (M) Sdn Bhd"/>
    <x v="148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d v="2023-10-17T00:00:00"/>
    <x v="5"/>
    <x v="4"/>
    <s v="INV00000680"/>
    <s v="C00000042"/>
    <s v="Welltech (M) Sdn Bhd"/>
    <x v="301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d v="2023-10-17T00:00:00"/>
    <x v="5"/>
    <x v="4"/>
    <s v="INV00000680"/>
    <s v="C00000042"/>
    <s v="Welltech (M) Sdn Bhd"/>
    <x v="303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d v="2023-10-17T00:00:00"/>
    <x v="5"/>
    <x v="4"/>
    <s v="INV00000680"/>
    <s v="C00000042"/>
    <s v="Welltech (M) Sdn Bhd"/>
    <x v="171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d v="2023-10-19T00:00:00"/>
    <x v="5"/>
    <x v="4"/>
    <s v="INV00000681"/>
    <s v="C00000009"/>
    <s v="JMC Steel Engineering Sdn Bhd"/>
    <x v="305"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d v="2023-10-19T00:00:00"/>
    <x v="5"/>
    <x v="4"/>
    <s v="INV00000681"/>
    <s v="C00000009"/>
    <s v="JMC Steel Engineering Sdn Bhd"/>
    <x v="305"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s v="20/10/2023"/>
    <x v="5"/>
    <x v="4"/>
    <s v="INV00000682"/>
    <s v="C00000042"/>
    <s v="Welltech (M) Sdn Bhd"/>
    <x v="148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5T00:00:00"/>
    <x v="5"/>
    <x v="4"/>
    <s v="INV00000684"/>
    <s v="C00000042"/>
    <s v="Welltech (M) Sdn Bhd"/>
    <x v="132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d v="2023-10-25T00:00:00"/>
    <x v="5"/>
    <x v="4"/>
    <s v="INV00000685"/>
    <s v="C00000042"/>
    <s v="Welltech (M) Sdn Bhd"/>
    <x v="278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d v="2023-10-25T00:00:00"/>
    <x v="5"/>
    <x v="4"/>
    <s v="INV00000685"/>
    <s v="C00000042"/>
    <s v="Welltech (M) Sdn Bhd"/>
    <x v="301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d v="2023-10-25T00:00:00"/>
    <x v="5"/>
    <x v="4"/>
    <s v="INV00000686"/>
    <s v="C00000012"/>
    <s v="Cash - Hamdan"/>
    <x v="307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d v="2023-10-25T00:00:00"/>
    <x v="5"/>
    <x v="4"/>
    <s v="INV00000686"/>
    <s v="C00000012"/>
    <s v="Cash - Hamdan"/>
    <x v="308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d v="2023-10-25T00:00:00"/>
    <x v="5"/>
    <x v="4"/>
    <s v="INV00000686"/>
    <s v="C00000012"/>
    <s v="Cash - Hamdan"/>
    <x v="236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d v="2023-10-25T00:00:00"/>
    <x v="5"/>
    <x v="4"/>
    <s v="INV00000686"/>
    <s v="C00000012"/>
    <s v="Cash - Hamdan"/>
    <x v="309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d v="2023-10-25T00:00:00"/>
    <x v="5"/>
    <x v="4"/>
    <s v="INV00000686"/>
    <s v="C00000012"/>
    <s v="Cash - Hamdan"/>
    <x v="310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d v="2023-10-25T00:00:00"/>
    <x v="5"/>
    <x v="4"/>
    <s v="INV00000687"/>
    <s v="C00000021"/>
    <s v="KT Profesional Fiber"/>
    <x v="15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d v="2023-10-25T00:00:00"/>
    <x v="5"/>
    <x v="4"/>
    <s v="INV00000687"/>
    <s v="C00000021"/>
    <s v="KT Profesional Fiber"/>
    <x v="148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d v="2023-10-25T00:00:00"/>
    <x v="5"/>
    <x v="4"/>
    <s v="INV00000687"/>
    <s v="C00000021"/>
    <s v="KT Profesional Fiber"/>
    <x v="171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d v="2023-10-25T00:00:00"/>
    <x v="5"/>
    <x v="4"/>
    <s v="INV00000687"/>
    <s v="C00000021"/>
    <s v="KT Profesional Fiber"/>
    <x v="311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d v="2023-10-26T00:00:00"/>
    <x v="5"/>
    <x v="4"/>
    <s v="INV00000688"/>
    <s v="C00000019"/>
    <s v="Desuki Affela Empire Enterprise"/>
    <x v="7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d v="2023-10-26T00:00:00"/>
    <x v="5"/>
    <x v="4"/>
    <s v="INV00000688"/>
    <s v="C00000019"/>
    <s v="Desuki Affela Empire Enterprise"/>
    <x v="225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d v="2023-10-26T00:00:00"/>
    <x v="5"/>
    <x v="4"/>
    <s v="INV00000688"/>
    <s v="C00000019"/>
    <s v="Desuki Affela Empire Enterprise"/>
    <x v="132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d v="2023-10-26T00:00:00"/>
    <x v="5"/>
    <x v="4"/>
    <s v="INV00000688"/>
    <s v="C00000019"/>
    <s v="Desuki Affela Empire Enterprise"/>
    <x v="4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d v="2023-10-26T00:00:00"/>
    <x v="5"/>
    <x v="4"/>
    <s v="INV00000688"/>
    <s v="C00000019"/>
    <s v="Desuki Affela Empire Enterprise"/>
    <x v="153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d v="2023-10-26T00:00:00"/>
    <x v="5"/>
    <x v="4"/>
    <s v="INV00000689"/>
    <s v="C00000042"/>
    <s v="Welltech (M) Sdn Bhd"/>
    <x v="159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d v="2023-10-27T00:00:00"/>
    <x v="5"/>
    <x v="4"/>
    <s v="INV00000690"/>
    <s v="C00000019"/>
    <s v="Desuki Affela Empire Enterprise"/>
    <x v="5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d v="2023-10-27T00:00:00"/>
    <x v="5"/>
    <x v="4"/>
    <s v="INV00000690"/>
    <s v="C00000019"/>
    <s v="Desuki Affela Empire Enterprise"/>
    <x v="243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d v="2023-10-27T00:00:00"/>
    <x v="5"/>
    <x v="4"/>
    <s v="INV00000691"/>
    <s v="C00000034"/>
    <s v="Cash - ZTY Fibre"/>
    <x v="214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d v="2023-10-28T00:00:00"/>
    <x v="5"/>
    <x v="4"/>
    <s v="INV00000692"/>
    <s v="C00000042"/>
    <s v="Welltech (M) Sdn Bhd"/>
    <x v="132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d v="2023-10-28T00:00:00"/>
    <x v="5"/>
    <x v="4"/>
    <s v="INV00000693"/>
    <s v="C00000042"/>
    <s v="Welltech (M) Sdn Bhd"/>
    <x v="278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d v="2023-10-28T00:00:00"/>
    <x v="5"/>
    <x v="4"/>
    <s v="INV00000693"/>
    <s v="C00000042"/>
    <s v="Welltech (M) Sdn Bhd"/>
    <x v="148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d v="2023-10-28T00:00:00"/>
    <x v="5"/>
    <x v="4"/>
    <s v="INV00000693"/>
    <s v="C00000042"/>
    <s v="Welltech (M) Sdn Bhd"/>
    <x v="301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d v="2023-10-30T00:00:00"/>
    <x v="5"/>
    <x v="4"/>
    <s v="INV00000694"/>
    <s v="C00000037"/>
    <s v="Suntruck Sdn Bhd"/>
    <x v="188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d v="2023-10-30T00:00:00"/>
    <x v="5"/>
    <x v="4"/>
    <s v="INV00000694"/>
    <s v="C00000037"/>
    <s v="Suntruck Sdn Bhd"/>
    <x v="247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d v="2023-10-30T00:00:00"/>
    <x v="5"/>
    <x v="4"/>
    <s v="INV00000694"/>
    <s v="C00000037"/>
    <s v="Suntruck Sdn Bhd"/>
    <x v="112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d v="2023-10-30T00:00:00"/>
    <x v="5"/>
    <x v="4"/>
    <s v="INV00000694"/>
    <s v="C00000037"/>
    <s v="Suntruck Sdn Bhd"/>
    <x v="223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d v="2023-10-30T00:00:00"/>
    <x v="5"/>
    <x v="4"/>
    <s v="INV00000694"/>
    <s v="C00000037"/>
    <s v="Suntruck Sdn Bhd"/>
    <x v="132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d v="2023-10-30T00:00:00"/>
    <x v="5"/>
    <x v="4"/>
    <s v="INV00000694"/>
    <s v="C00000037"/>
    <s v="Suntruck Sdn Bhd"/>
    <x v="5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d v="2023-10-30T00:00:00"/>
    <x v="5"/>
    <x v="4"/>
    <s v="INV00000694"/>
    <s v="C00000037"/>
    <s v="Suntruck Sdn Bhd"/>
    <x v="171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d v="2023-10-30T00:00:00"/>
    <x v="5"/>
    <x v="4"/>
    <s v="INV00000694"/>
    <s v="C00000037"/>
    <s v="Suntruck Sdn Bhd"/>
    <x v="248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d v="2023-10-30T00:00:00"/>
    <x v="5"/>
    <x v="4"/>
    <s v="INV00000694"/>
    <s v="C00000037"/>
    <s v="Suntruck Sdn Bhd"/>
    <x v="141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d v="2023-10-30T00:00:00"/>
    <x v="5"/>
    <x v="4"/>
    <s v="INV00000695"/>
    <s v="C00000042"/>
    <s v="Welltech (M) Sdn Bhd"/>
    <x v="159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d v="2023-11-01T00:00:00"/>
    <x v="6"/>
    <x v="4"/>
    <s v="INV00000696"/>
    <s v="C00000013a"/>
    <s v="Cash - PMC Sdn Bhd"/>
    <x v="15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d v="2023-11-01T00:00:00"/>
    <x v="6"/>
    <x v="4"/>
    <s v="INV00000696"/>
    <s v="C00000013a"/>
    <s v="Cash - PMC Sdn Bhd"/>
    <x v="279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d v="2023-11-01T00:00:00"/>
    <x v="6"/>
    <x v="4"/>
    <s v="INV00000696"/>
    <s v="C00000013a"/>
    <s v="Cash - PMC Sdn Bhd"/>
    <x v="280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d v="2023-11-01T00:00:00"/>
    <x v="6"/>
    <x v="4"/>
    <s v="INV00000696"/>
    <s v="C00000013a"/>
    <s v="Cash - PMC Sdn Bhd"/>
    <x v="5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d v="2023-11-01T00:00:00"/>
    <x v="6"/>
    <x v="4"/>
    <s v="INV00000696"/>
    <s v="C00000013a"/>
    <s v="Cash - PMC Sdn Bhd"/>
    <x v="4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d v="2023-11-03T00:00:00"/>
    <x v="6"/>
    <x v="4"/>
    <s v="INV00000697"/>
    <s v="C00000012"/>
    <s v="Cash - Hamdan"/>
    <x v="200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d v="2023-11-03T00:00:00"/>
    <x v="6"/>
    <x v="4"/>
    <s v="INV00000697"/>
    <s v="C00000012"/>
    <s v="Cash - Hamdan"/>
    <x v="148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d v="2023-11-03T00:00:00"/>
    <x v="6"/>
    <x v="4"/>
    <s v="INV00000697"/>
    <s v="C00000012"/>
    <s v="Cash - Hamdan"/>
    <x v="310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d v="2023-11-03T00:00:00"/>
    <x v="6"/>
    <x v="4"/>
    <s v="INV00000698"/>
    <s v="C00000019"/>
    <s v="Desuki Affela Empire Enterprise"/>
    <x v="7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d v="2023-11-03T00:00:00"/>
    <x v="6"/>
    <x v="4"/>
    <s v="INV00000698"/>
    <s v="C00000019"/>
    <s v="Desuki Affela Empire Enterprise"/>
    <x v="225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d v="2023-11-03T00:00:00"/>
    <x v="6"/>
    <x v="4"/>
    <s v="INV00000698"/>
    <s v="C00000019"/>
    <s v="Desuki Affela Empire Enterprise"/>
    <x v="132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d v="2023-11-03T00:00:00"/>
    <x v="6"/>
    <x v="4"/>
    <s v="INV00000698"/>
    <s v="C00000019"/>
    <s v="Desuki Affela Empire Enterprise"/>
    <x v="293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d v="2023-11-04T00:00:00"/>
    <x v="6"/>
    <x v="4"/>
    <s v="INV00000699"/>
    <s v="C00000034"/>
    <s v="Cash - ZTY Fibre"/>
    <x v="304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d v="2023-11-04T00:00:00"/>
    <x v="6"/>
    <x v="4"/>
    <s v="INV00000699"/>
    <s v="C00000034"/>
    <s v="Cash - ZTY Fibre"/>
    <x v="219"/>
    <n v="1"/>
    <s v="Cash"/>
    <n v="0"/>
    <d v="2023-11-04T00:00:00"/>
    <n v="11"/>
    <n v="2023"/>
    <n v="219"/>
    <m/>
    <n v="219"/>
    <n v="3813362.9500000025"/>
    <s v="Trsf"/>
    <m/>
    <m/>
  </r>
  <r>
    <d v="2023-11-04T00:00:00"/>
    <x v="6"/>
    <x v="4"/>
    <s v="INV00000699"/>
    <s v="C00000034"/>
    <s v="Cash - ZTY Fibre"/>
    <x v="246"/>
    <n v="2"/>
    <s v="Cash"/>
    <n v="0"/>
    <d v="2023-11-04T00:00:00"/>
    <n v="11"/>
    <n v="2023"/>
    <n v="438"/>
    <m/>
    <n v="438"/>
    <n v="3813800.9500000025"/>
    <s v="Trsf"/>
    <m/>
    <m/>
  </r>
  <r>
    <d v="2023-11-04T00:00:00"/>
    <x v="6"/>
    <x v="4"/>
    <s v="INV00000699"/>
    <s v="C00000034"/>
    <s v="Cash - ZTY Fibre"/>
    <x v="290"/>
    <n v="1"/>
    <s v="Cash"/>
    <n v="0"/>
    <d v="2023-11-04T00:00:00"/>
    <n v="11"/>
    <n v="2023"/>
    <n v="236"/>
    <m/>
    <n v="236"/>
    <n v="3814036.9500000025"/>
    <s v="Trsf"/>
    <m/>
    <m/>
  </r>
  <r>
    <d v="2023-11-04T00:00:00"/>
    <x v="6"/>
    <x v="4"/>
    <s v="INV00000699"/>
    <s v="C00000034"/>
    <s v="Cash - ZTY Fibre"/>
    <x v="171"/>
    <n v="1"/>
    <s v="Cash"/>
    <n v="0"/>
    <d v="2023-11-04T00:00:00"/>
    <n v="11"/>
    <n v="2023"/>
    <n v="95"/>
    <m/>
    <n v="95"/>
    <n v="3814131.9500000025"/>
    <s v="Trsf"/>
    <m/>
    <m/>
  </r>
  <r>
    <d v="2023-11-04T00:00:00"/>
    <x v="6"/>
    <x v="4"/>
    <s v="INV00000699"/>
    <s v="C00000034"/>
    <s v="Cash - ZTY Fibre"/>
    <x v="132"/>
    <n v="5"/>
    <s v="Cash"/>
    <n v="0"/>
    <d v="2023-11-04T00:00:00"/>
    <n v="11"/>
    <n v="2023"/>
    <n v="312.5"/>
    <m/>
    <n v="312.5"/>
    <n v="3814444.4500000025"/>
    <s v="Trsf"/>
    <m/>
    <m/>
  </r>
  <r>
    <d v="2023-11-06T00:00:00"/>
    <x v="6"/>
    <x v="4"/>
    <s v="INV00000700"/>
    <s v="C00000042"/>
    <s v="Welltech (M) Sdn Bhd"/>
    <x v="132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d v="2023-11-06T00:00:00"/>
    <x v="6"/>
    <x v="4"/>
    <s v="INV00000701"/>
    <s v="C00000042"/>
    <s v="Welltech (M) Sdn Bhd"/>
    <x v="278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d v="2023-11-06T00:00:00"/>
    <x v="6"/>
    <x v="4"/>
    <s v="INV00000701"/>
    <s v="C00000042"/>
    <s v="Welltech (M) Sdn Bhd"/>
    <x v="148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d v="2023-11-06T00:00:00"/>
    <x v="6"/>
    <x v="4"/>
    <s v="INV00000701"/>
    <s v="C00000042"/>
    <s v="Welltech (M) Sdn Bhd"/>
    <x v="301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d v="2023-11-06T00:00:00"/>
    <x v="6"/>
    <x v="4"/>
    <s v="INV00000701"/>
    <s v="C00000042"/>
    <s v="Welltech (M) Sdn Bhd"/>
    <x v="159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d v="2023-11-06T00:00:00"/>
    <x v="6"/>
    <x v="4"/>
    <s v="INV00000701"/>
    <s v="C00000042"/>
    <s v="Welltech (M) Sdn Bhd"/>
    <x v="171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d v="2023-11-07T00:00:00"/>
    <x v="6"/>
    <x v="4"/>
    <s v="INV00000702"/>
    <s v="C00000021"/>
    <s v="KT Profesional Fiber"/>
    <x v="15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d v="2023-11-07T00:00:00"/>
    <x v="6"/>
    <x v="4"/>
    <s v="INV00000702"/>
    <s v="C00000021"/>
    <s v="KT Profesional Fiber"/>
    <x v="148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d v="2023-11-07T00:00:00"/>
    <x v="6"/>
    <x v="4"/>
    <s v="INV00000702"/>
    <s v="C00000021"/>
    <s v="KT Profesional Fiber"/>
    <x v="312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d v="2023-11-07T00:00:00"/>
    <x v="6"/>
    <x v="4"/>
    <s v="INV00000702"/>
    <s v="C00000021"/>
    <s v="KT Profesional Fiber"/>
    <x v="171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d v="2023-11-07T00:00:00"/>
    <x v="6"/>
    <x v="4"/>
    <s v="INV00000702"/>
    <s v="C00000021"/>
    <s v="KT Profesional Fiber"/>
    <x v="5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d v="2023-11-09T00:00:00"/>
    <x v="6"/>
    <x v="4"/>
    <s v="INV00000703"/>
    <s v="C00000014"/>
    <s v="IK Fibre Glass Enterprise"/>
    <x v="45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d v="2023-11-09T00:00:00"/>
    <x v="6"/>
    <x v="4"/>
    <s v="INV00000703"/>
    <s v="C00000014"/>
    <s v="IK Fibre Glass Enterprise"/>
    <x v="313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d v="2023-11-09T00:00:00"/>
    <x v="6"/>
    <x v="4"/>
    <s v="INV00000703"/>
    <s v="C00000014"/>
    <s v="IK Fibre Glass Enterprise"/>
    <x v="5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d v="2023-11-09T00:00:00"/>
    <x v="6"/>
    <x v="4"/>
    <s v="INV00000703"/>
    <s v="C00000014"/>
    <s v="IK Fibre Glass Enterprise"/>
    <x v="4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d v="2023-11-09T00:00:00"/>
    <x v="6"/>
    <x v="4"/>
    <s v="INV00000703"/>
    <s v="C00000014"/>
    <s v="IK Fibre Glass Enterprise"/>
    <x v="293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d v="2023-11-09T00:00:00"/>
    <x v="6"/>
    <x v="4"/>
    <s v="INV00000703"/>
    <s v="C00000014"/>
    <s v="IK Fibre Glass Enterprise"/>
    <x v="277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d v="2023-11-09T00:00:00"/>
    <x v="6"/>
    <x v="4"/>
    <s v="INV00000703"/>
    <s v="C00000014"/>
    <s v="IK Fibre Glass Enterprise"/>
    <x v="223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d v="2023-11-10T00:00:00"/>
    <x v="6"/>
    <x v="4"/>
    <s v="INV00000704"/>
    <s v="C00000042"/>
    <s v="Welltech (M) Sdn Bhd"/>
    <x v="159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d v="2023-11-10T00:00:00"/>
    <x v="6"/>
    <x v="4"/>
    <s v="INV00000705"/>
    <s v="C00000042"/>
    <s v="Welltech (M) Sdn Bhd"/>
    <x v="132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d v="2023-11-15T00:00:00"/>
    <x v="6"/>
    <x v="4"/>
    <s v="INV00000706"/>
    <s v="C00000042"/>
    <s v="Welltech (M) Sdn Bhd"/>
    <x v="278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d v="2023-11-15T00:00:00"/>
    <x v="6"/>
    <x v="4"/>
    <s v="INV00000706"/>
    <s v="C00000042"/>
    <s v="Welltech (M) Sdn Bhd"/>
    <x v="314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d v="2023-11-15T00:00:00"/>
    <x v="6"/>
    <x v="4"/>
    <s v="INV00000706"/>
    <s v="C00000042"/>
    <s v="Welltech (M) Sdn Bhd"/>
    <x v="301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d v="2023-11-15T00:00:00"/>
    <x v="6"/>
    <x v="4"/>
    <s v="INV00000706"/>
    <s v="C00000042"/>
    <s v="Welltech (M) Sdn Bhd"/>
    <x v="159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d v="2023-11-15T00:00:00"/>
    <x v="6"/>
    <x v="4"/>
    <s v="INV00000707"/>
    <s v="C00000014"/>
    <s v="IK Fibre Glass Enterprise"/>
    <x v="315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d v="2023-11-15T00:00:00"/>
    <x v="6"/>
    <x v="4"/>
    <s v="INV00000708"/>
    <s v="C00000010"/>
    <s v="Yew Seng Gardening Supply Sdn Bhd"/>
    <x v="188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d v="2023-11-15T00:00:00"/>
    <x v="6"/>
    <x v="4"/>
    <s v="INV00000708"/>
    <s v="C00000010"/>
    <s v="Yew Seng Gardening Supply Sdn Bhd"/>
    <x v="314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d v="2023-11-15T00:00:00"/>
    <x v="6"/>
    <x v="4"/>
    <s v="INV00000708"/>
    <s v="C00000010"/>
    <s v="Yew Seng Gardening Supply Sdn Bhd"/>
    <x v="132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d v="2023-11-15T00:00:00"/>
    <x v="6"/>
    <x v="4"/>
    <s v="INV00000708"/>
    <s v="C00000010"/>
    <s v="Yew Seng Gardening Supply Sdn Bhd"/>
    <x v="4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d v="2023-11-15T00:00:00"/>
    <x v="6"/>
    <x v="4"/>
    <s v="INV00000708"/>
    <s v="C00000010"/>
    <s v="Yew Seng Gardening Supply Sdn Bhd"/>
    <x v="131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d v="2023-11-15T00:00:00"/>
    <x v="6"/>
    <x v="4"/>
    <s v="INV00000708"/>
    <s v="C00000010"/>
    <s v="Yew Seng Gardening Supply Sdn Bhd"/>
    <x v="48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d v="2023-11-15T00:00:00"/>
    <x v="6"/>
    <x v="4"/>
    <s v="INV00000709"/>
    <s v="C00000010"/>
    <s v="Yew Seng Gardening Supply Sdn Bhd"/>
    <x v="316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d v="2023-11-15T00:00:00"/>
    <x v="6"/>
    <x v="4"/>
    <s v="INV00000710"/>
    <s v="C00000019"/>
    <s v="Desuki Affela Empire Enterprise"/>
    <x v="7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d v="2023-11-15T00:00:00"/>
    <x v="6"/>
    <x v="4"/>
    <s v="INV00000710"/>
    <s v="C00000019"/>
    <s v="Desuki Affela Empire Enterprise"/>
    <x v="225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d v="2023-11-15T00:00:00"/>
    <x v="6"/>
    <x v="4"/>
    <s v="INV00000710"/>
    <s v="C00000019"/>
    <s v="Desuki Affela Empire Enterprise"/>
    <x v="132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d v="2023-11-15T00:00:00"/>
    <x v="6"/>
    <x v="4"/>
    <s v="INV00000710"/>
    <s v="C00000019"/>
    <s v="Desuki Affela Empire Enterprise"/>
    <x v="4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d v="2023-11-15T00:00:00"/>
    <x v="6"/>
    <x v="4"/>
    <s v="INV00000710"/>
    <s v="C00000019"/>
    <s v="Desuki Affela Empire Enterprise"/>
    <x v="243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d v="2023-11-15T00:00:00"/>
    <x v="6"/>
    <x v="4"/>
    <s v="INV00000710"/>
    <s v="C00000019"/>
    <s v="Desuki Affela Empire Enterprise"/>
    <x v="258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d v="2023-11-17T00:00:00"/>
    <x v="6"/>
    <x v="4"/>
    <s v="INV00000711"/>
    <s v="C00000042"/>
    <s v="Welltech (M) Sdn Bhd"/>
    <x v="132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d v="2023-11-17T00:00:00"/>
    <x v="6"/>
    <x v="4"/>
    <s v="INV00000712"/>
    <s v="C00000042"/>
    <s v="Welltech (M) Sdn Bhd"/>
    <x v="278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d v="2023-11-17T00:00:00"/>
    <x v="6"/>
    <x v="4"/>
    <s v="INV00000712"/>
    <s v="C00000042"/>
    <s v="Welltech (M) Sdn Bhd"/>
    <x v="314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d v="2023-11-17T00:00:00"/>
    <x v="6"/>
    <x v="4"/>
    <s v="INV00000712"/>
    <s v="C00000042"/>
    <s v="Welltech (M) Sdn Bhd"/>
    <x v="301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d v="2023-11-21T00:00:00"/>
    <x v="6"/>
    <x v="4"/>
    <s v="INV00000713"/>
    <s v="C00000014"/>
    <s v="IK Fibre Glass Enterprise"/>
    <x v="45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d v="2023-11-21T00:00:00"/>
    <x v="6"/>
    <x v="4"/>
    <s v="INV00000713"/>
    <s v="C00000014"/>
    <s v="IK Fibre Glass Enterprise"/>
    <x v="313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d v="2023-11-21T00:00:00"/>
    <x v="6"/>
    <x v="4"/>
    <s v="INV00000713"/>
    <s v="C00000014"/>
    <s v="IK Fibre Glass Enterprise"/>
    <x v="315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d v="2023-11-21T00:00:00"/>
    <x v="6"/>
    <x v="4"/>
    <s v="INV00000713"/>
    <s v="C00000014"/>
    <s v="IK Fibre Glass Enterprise"/>
    <x v="4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d v="2023-11-21T00:00:00"/>
    <x v="6"/>
    <x v="4"/>
    <s v="INV00000713"/>
    <s v="C00000014"/>
    <s v="IK Fibre Glass Enterprise"/>
    <x v="293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d v="2023-11-21T00:00:00"/>
    <x v="6"/>
    <x v="4"/>
    <s v="INV00000714"/>
    <s v="C00000042"/>
    <s v="Welltech (M) Sdn Bhd"/>
    <x v="132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d v="2023-11-21T00:00:00"/>
    <x v="6"/>
    <x v="4"/>
    <s v="INV00000715"/>
    <s v="C00000042"/>
    <s v="Welltech (M) Sdn Bhd"/>
    <x v="278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d v="2023-11-22T00:00:00"/>
    <x v="6"/>
    <x v="4"/>
    <s v="INV00000716"/>
    <s v="C00000006"/>
    <s v="Perniagaan Fibra Sahih"/>
    <x v="7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d v="2023-11-22T00:00:00"/>
    <x v="6"/>
    <x v="4"/>
    <s v="INV00000716"/>
    <s v="C00000006"/>
    <s v="Perniagaan Fibra Sahih"/>
    <x v="246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d v="2023-11-24T00:00:00"/>
    <x v="6"/>
    <x v="4"/>
    <s v="INV00000717"/>
    <s v="C00000042"/>
    <s v="Welltech (M) Sdn Bhd"/>
    <x v="132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d v="2023-11-24T00:00:00"/>
    <x v="6"/>
    <x v="4"/>
    <s v="INV00000718"/>
    <s v="C00000042"/>
    <s v="Welltech (M) Sdn Bhd"/>
    <x v="278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d v="2023-11-24T00:00:00"/>
    <x v="6"/>
    <x v="4"/>
    <s v="INV00000718"/>
    <s v="C00000042"/>
    <s v="Welltech (M) Sdn Bhd"/>
    <x v="314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d v="2023-11-24T00:00:00"/>
    <x v="6"/>
    <x v="4"/>
    <s v="INV00000718"/>
    <s v="C00000042"/>
    <s v="Welltech (M) Sdn Bhd"/>
    <x v="301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d v="2023-11-24T00:00:00"/>
    <x v="6"/>
    <x v="4"/>
    <s v="INV00000718"/>
    <s v="C00000042"/>
    <s v="Welltech (M) Sdn Bhd"/>
    <x v="159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d v="2023-11-25T00:00:00"/>
    <x v="6"/>
    <x v="4"/>
    <s v="INV00000719"/>
    <s v="C00000021"/>
    <s v="KT Profesional Fiber"/>
    <x v="15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d v="2023-11-25T00:00:00"/>
    <x v="6"/>
    <x v="4"/>
    <s v="INV00000719"/>
    <s v="C00000021"/>
    <s v="KT Profesional Fiber"/>
    <x v="148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d v="2023-11-25T00:00:00"/>
    <x v="6"/>
    <x v="4"/>
    <s v="INV00000719"/>
    <s v="C00000021"/>
    <s v="KT Profesional Fiber"/>
    <x v="134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d v="2023-11-25T00:00:00"/>
    <x v="6"/>
    <x v="4"/>
    <s v="INV00000719"/>
    <s v="C00000021"/>
    <s v="KT Profesional Fiber"/>
    <x v="171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d v="2023-11-27T00:00:00"/>
    <x v="6"/>
    <x v="4"/>
    <s v="INV00000720"/>
    <s v="C00000027"/>
    <s v="Transform Star Sdn Bhd"/>
    <x v="15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d v="2023-11-27T00:00:00"/>
    <x v="6"/>
    <x v="4"/>
    <s v="INV00000720"/>
    <s v="C00000027"/>
    <s v="Transform Star Sdn Bhd"/>
    <x v="315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d v="2023-11-27T00:00:00"/>
    <x v="6"/>
    <x v="4"/>
    <s v="INV00000720"/>
    <s v="C00000027"/>
    <s v="Transform Star Sdn Bhd"/>
    <x v="241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d v="2023-11-27T00:00:00"/>
    <x v="6"/>
    <x v="4"/>
    <s v="INV00000720"/>
    <s v="C00000027"/>
    <s v="Transform Star Sdn Bhd"/>
    <x v="104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d v="2023-11-28T00:00:00"/>
    <x v="6"/>
    <x v="4"/>
    <s v="INV00000721"/>
    <s v="C00000042"/>
    <s v="Welltech (M) Sdn Bhd"/>
    <x v="132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d v="2023-11-28T00:00:00"/>
    <x v="6"/>
    <x v="4"/>
    <s v="INV00000722"/>
    <s v="C00000042"/>
    <s v="Welltech (M) Sdn Bhd"/>
    <x v="278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d v="2023-11-28T00:00:00"/>
    <x v="6"/>
    <x v="4"/>
    <s v="INV00000722"/>
    <s v="C00000042"/>
    <s v="Welltech (M) Sdn Bhd"/>
    <x v="314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d v="2023-11-28T00:00:00"/>
    <x v="6"/>
    <x v="4"/>
    <s v="INV00000722"/>
    <s v="C00000042"/>
    <s v="Welltech (M) Sdn Bhd"/>
    <x v="301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d v="2023-11-28T00:00:00"/>
    <x v="6"/>
    <x v="4"/>
    <s v="INV00000722"/>
    <s v="C00000042"/>
    <s v="Welltech (M) Sdn Bhd"/>
    <x v="171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d v="2023-11-29T00:00:00"/>
    <x v="6"/>
    <x v="4"/>
    <s v="INV00000723"/>
    <s v="C00000019"/>
    <s v="Desuki Affela Empire Enterprise"/>
    <x v="7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d v="2023-11-29T00:00:00"/>
    <x v="6"/>
    <x v="4"/>
    <s v="INV00000723"/>
    <s v="C00000019"/>
    <s v="Desuki Affela Empire Enterprise"/>
    <x v="225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d v="2023-11-29T00:00:00"/>
    <x v="6"/>
    <x v="4"/>
    <s v="INV00000723"/>
    <s v="C00000019"/>
    <s v="Desuki Affela Empire Enterprise"/>
    <x v="132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d v="2023-11-29T00:00:00"/>
    <x v="6"/>
    <x v="4"/>
    <s v="INV00000723"/>
    <s v="C00000019"/>
    <s v="Desuki Affela Empire Enterprise"/>
    <x v="317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d v="2023-11-29T00:00:00"/>
    <x v="6"/>
    <x v="4"/>
    <s v="INV00000723"/>
    <s v="C00000019"/>
    <s v="Desuki Affela Empire Enterprise"/>
    <x v="243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d v="2023-11-29T00:00:00"/>
    <x v="6"/>
    <x v="4"/>
    <s v="INV00000723"/>
    <s v="C00000019"/>
    <s v="Desuki Affela Empire Enterprise"/>
    <x v="131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d v="2023-12-01T00:00:00"/>
    <x v="0"/>
    <x v="4"/>
    <s v="INV00000724"/>
    <s v="C00000010"/>
    <s v="Yew Seng Gardening Supply Sdn Bhd"/>
    <x v="188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d v="2023-12-01T00:00:00"/>
    <x v="0"/>
    <x v="4"/>
    <s v="INV00000724"/>
    <s v="C00000010"/>
    <s v="Yew Seng Gardening Supply Sdn Bhd"/>
    <x v="215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d v="2023-12-01T00:00:00"/>
    <x v="0"/>
    <x v="4"/>
    <s v="INV00000724"/>
    <s v="C00000010"/>
    <s v="Yew Seng Gardening Supply Sdn Bhd"/>
    <x v="132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d v="2023-12-01T00:00:00"/>
    <x v="0"/>
    <x v="4"/>
    <s v="INV00000724"/>
    <s v="C00000010"/>
    <s v="Yew Seng Gardening Supply Sdn Bhd"/>
    <x v="4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d v="2023-12-01T00:00:00"/>
    <x v="0"/>
    <x v="4"/>
    <s v="INV00000724"/>
    <s v="C00000010"/>
    <s v="Yew Seng Gardening Supply Sdn Bhd"/>
    <x v="174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d v="2023-12-01T00:00:00"/>
    <x v="0"/>
    <x v="4"/>
    <s v="INV00000724"/>
    <s v="C00000010"/>
    <s v="Yew Seng Gardening Supply Sdn Bhd"/>
    <x v="48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d v="2023-12-01T00:00:00"/>
    <x v="0"/>
    <x v="4"/>
    <s v="INV00000725"/>
    <s v="C00000042"/>
    <s v="Welltech (M) Sdn Bhd"/>
    <x v="132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d v="2023-12-01T00:00:00"/>
    <x v="0"/>
    <x v="4"/>
    <s v="INV00000726"/>
    <s v="C00000042"/>
    <s v="Welltech (M) Sdn Bhd"/>
    <x v="278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d v="2023-12-01T00:00:00"/>
    <x v="0"/>
    <x v="4"/>
    <s v="INV00000726"/>
    <s v="C00000042"/>
    <s v="Welltech (M) Sdn Bhd"/>
    <x v="215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d v="2023-12-01T00:00:00"/>
    <x v="0"/>
    <x v="4"/>
    <s v="INV00000726"/>
    <s v="C00000042"/>
    <s v="Welltech (M) Sdn Bhd"/>
    <x v="301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d v="2023-12-01T00:00:00"/>
    <x v="0"/>
    <x v="4"/>
    <s v="INV00000727"/>
    <s v="C00000041"/>
    <s v="Airebus Sdn Bhd"/>
    <x v="215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d v="2023-12-02T00:00:00"/>
    <x v="0"/>
    <x v="4"/>
    <s v="INV00000728"/>
    <s v="C00000014"/>
    <s v="IK Fibre Glass Enterprise"/>
    <x v="45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d v="2023-12-02T00:00:00"/>
    <x v="0"/>
    <x v="4"/>
    <s v="INV00000728"/>
    <s v="C00000014"/>
    <s v="IK Fibre Glass Enterprise"/>
    <x v="316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d v="2023-12-02T00:00:00"/>
    <x v="0"/>
    <x v="4"/>
    <s v="INV00000728"/>
    <s v="C00000014"/>
    <s v="IK Fibre Glass Enterprise"/>
    <x v="215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d v="2023-12-02T00:00:00"/>
    <x v="0"/>
    <x v="4"/>
    <s v="INV00000728"/>
    <s v="C00000014"/>
    <s v="IK Fibre Glass Enterprise"/>
    <x v="315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d v="2023-12-02T00:00:00"/>
    <x v="0"/>
    <x v="4"/>
    <s v="INV00000728"/>
    <s v="C00000014"/>
    <s v="IK Fibre Glass Enterprise"/>
    <x v="4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d v="2023-12-02T00:00:00"/>
    <x v="0"/>
    <x v="4"/>
    <s v="INV00000728"/>
    <s v="C00000014"/>
    <s v="IK Fibre Glass Enterprise"/>
    <x v="293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d v="2023-12-02T00:00:00"/>
    <x v="0"/>
    <x v="4"/>
    <s v="INV00000729"/>
    <s v="C00000021"/>
    <s v="KT Profesional Fiber"/>
    <x v="15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d v="2023-12-02T00:00:00"/>
    <x v="0"/>
    <x v="4"/>
    <s v="INV00000729"/>
    <s v="C00000021"/>
    <s v="KT Profesional Fiber"/>
    <x v="318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d v="2023-12-02T00:00:00"/>
    <x v="0"/>
    <x v="4"/>
    <s v="INV00000729"/>
    <s v="C00000021"/>
    <s v="KT Profesional Fiber"/>
    <x v="246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d v="2023-12-02T00:00:00"/>
    <x v="0"/>
    <x v="4"/>
    <s v="INV00000729"/>
    <s v="C00000021"/>
    <s v="KT Profesional Fiber"/>
    <x v="171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d v="2023-12-02T00:00:00"/>
    <x v="0"/>
    <x v="4"/>
    <s v="INV00000729"/>
    <s v="C00000021"/>
    <s v="KT Profesional Fiber"/>
    <x v="319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d v="2023-12-02T00:00:00"/>
    <x v="0"/>
    <x v="4"/>
    <s v="INV00000729"/>
    <s v="C00000021"/>
    <s v="KT Profesional Fiber"/>
    <x v="320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d v="2023-12-04T00:00:00"/>
    <x v="0"/>
    <x v="4"/>
    <s v="INV00000730"/>
    <s v="C00000042"/>
    <s v="Welltech (M) Sdn Bhd"/>
    <x v="132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d v="2023-12-04T00:00:00"/>
    <x v="0"/>
    <x v="4"/>
    <s v="INV00000731"/>
    <s v="C00000042"/>
    <s v="Welltech (M) Sdn Bhd"/>
    <x v="278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d v="2023-12-04T00:00:00"/>
    <x v="0"/>
    <x v="4"/>
    <s v="INV00000731"/>
    <s v="C00000042"/>
    <s v="Welltech (M) Sdn Bhd"/>
    <x v="246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d v="2023-12-04T00:00:00"/>
    <x v="0"/>
    <x v="4"/>
    <s v="INV00000731"/>
    <s v="C00000042"/>
    <s v="Welltech (M) Sdn Bhd"/>
    <x v="301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d v="2023-12-07T00:00:00"/>
    <x v="0"/>
    <x v="4"/>
    <s v="INV00000732"/>
    <s v="C00000021"/>
    <s v="KT Profesional Fiber"/>
    <x v="15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d v="2023-12-07T00:00:00"/>
    <x v="0"/>
    <x v="4"/>
    <s v="INV00000732"/>
    <s v="C00000021"/>
    <s v="KT Profesional Fiber"/>
    <x v="318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d v="2023-12-07T00:00:00"/>
    <x v="0"/>
    <x v="4"/>
    <s v="INV00000732"/>
    <s v="C00000021"/>
    <s v="KT Profesional Fiber"/>
    <x v="171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d v="2023-12-07T00:00:00"/>
    <x v="0"/>
    <x v="4"/>
    <s v="INV00000732"/>
    <s v="C00000021"/>
    <s v="KT Profesional Fiber"/>
    <x v="319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d v="2023-12-08T00:00:00"/>
    <x v="0"/>
    <x v="4"/>
    <s v="INV00000733"/>
    <s v="C00000022"/>
    <s v="SF Engineering Solution"/>
    <x v="321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d v="2023-12-08T00:00:00"/>
    <x v="0"/>
    <x v="4"/>
    <s v="INV00000734"/>
    <s v="C00000022"/>
    <s v="SF Engineering Solution"/>
    <x v="302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d v="2023-12-08T00:00:00"/>
    <x v="0"/>
    <x v="4"/>
    <s v="INV00000734"/>
    <s v="C00000022"/>
    <s v="SF Engineering Solution"/>
    <x v="246"/>
    <n v="2"/>
    <s v="Cash"/>
    <n v="0"/>
    <d v="2023-12-08T00:00:00"/>
    <n v="12"/>
    <n v="2023"/>
    <n v="468"/>
    <m/>
    <n v="468"/>
    <n v="3953954.350000002"/>
    <s v="Trsf"/>
    <m/>
    <m/>
  </r>
  <r>
    <d v="2023-12-08T00:00:00"/>
    <x v="0"/>
    <x v="4"/>
    <s v="INV00000735"/>
    <s v="C00000019"/>
    <s v="Desuki Affela Empire Enterprise"/>
    <x v="7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d v="2023-12-08T00:00:00"/>
    <x v="0"/>
    <x v="4"/>
    <s v="INV00000735"/>
    <s v="C00000019"/>
    <s v="Desuki Affela Empire Enterprise"/>
    <x v="225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d v="2023-12-08T00:00:00"/>
    <x v="0"/>
    <x v="4"/>
    <s v="INV00000735"/>
    <s v="C00000019"/>
    <s v="Desuki Affela Empire Enterprise"/>
    <x v="273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d v="2023-12-08T00:00:00"/>
    <x v="0"/>
    <x v="4"/>
    <s v="INV00000735"/>
    <s v="C00000019"/>
    <s v="Desuki Affela Empire Enterprise"/>
    <x v="243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d v="2023-12-09T00:00:00"/>
    <x v="0"/>
    <x v="4"/>
    <s v="INV00000736"/>
    <s v="C00000042"/>
    <s v="Welltech (M) Sdn Bhd"/>
    <x v="132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d v="2023-12-09T00:00:00"/>
    <x v="0"/>
    <x v="4"/>
    <s v="INV00000737"/>
    <s v="C00000042"/>
    <s v="Welltech (M) Sdn Bhd"/>
    <x v="278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d v="2023-12-09T00:00:00"/>
    <x v="0"/>
    <x v="4"/>
    <s v="INV00000737"/>
    <s v="C00000042"/>
    <s v="Welltech (M) Sdn Bhd"/>
    <x v="314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d v="2023-12-09T00:00:00"/>
    <x v="0"/>
    <x v="4"/>
    <s v="INV00000737"/>
    <s v="C00000042"/>
    <s v="Welltech (M) Sdn Bhd"/>
    <x v="301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d v="2023-12-09T00:00:00"/>
    <x v="0"/>
    <x v="4"/>
    <s v="INV00000737"/>
    <s v="C00000042"/>
    <s v="Welltech (M) Sdn Bhd"/>
    <x v="171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d v="2023-12-13T00:00:00"/>
    <x v="0"/>
    <x v="4"/>
    <s v="INV00000738"/>
    <s v="C00000009"/>
    <s v="JMC Steel Engineering Sdn Bhd"/>
    <x v="7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d v="2023-12-13T00:00:00"/>
    <x v="0"/>
    <x v="4"/>
    <s v="INV00000738"/>
    <s v="C00000009"/>
    <s v="JMC Steel Engineering Sdn Bhd"/>
    <x v="43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d v="2023-12-13T00:00:00"/>
    <x v="0"/>
    <x v="4"/>
    <s v="INV00000738"/>
    <s v="C00000009"/>
    <s v="JMC Steel Engineering Sdn Bhd"/>
    <x v="225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d v="2023-12-13T00:00:00"/>
    <x v="0"/>
    <x v="4"/>
    <s v="INV00000738"/>
    <s v="C00000009"/>
    <s v="JMC Steel Engineering Sdn Bhd"/>
    <x v="218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d v="2023-12-14T00:00:00"/>
    <x v="0"/>
    <x v="4"/>
    <s v="INV00000739"/>
    <s v="C00000042"/>
    <s v="Welltech (M) Sdn Bhd"/>
    <x v="132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d v="2023-12-15T00:00:00"/>
    <x v="0"/>
    <x v="4"/>
    <s v="INV00000740"/>
    <s v="C00000042"/>
    <s v="Welltech (M) Sdn Bhd"/>
    <x v="278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d v="2023-12-15T00:00:00"/>
    <x v="0"/>
    <x v="4"/>
    <s v="INV00000740"/>
    <s v="C00000042"/>
    <s v="Welltech (M) Sdn Bhd"/>
    <x v="314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d v="2023-12-15T00:00:00"/>
    <x v="0"/>
    <x v="4"/>
    <s v="INV00000740"/>
    <s v="C00000042"/>
    <s v="Welltech (M) Sdn Bhd"/>
    <x v="301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d v="2023-12-15T00:00:00"/>
    <x v="0"/>
    <x v="4"/>
    <s v="INV00000740"/>
    <s v="C00000042"/>
    <s v="Welltech (M) Sdn Bhd"/>
    <x v="159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d v="2023-12-15T00:00:00"/>
    <x v="0"/>
    <x v="4"/>
    <s v="INV00000741"/>
    <s v="C00000021"/>
    <s v="KT Profesional Fiber"/>
    <x v="15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d v="2023-12-15T00:00:00"/>
    <x v="0"/>
    <x v="4"/>
    <s v="INV00000741"/>
    <s v="C00000021"/>
    <s v="KT Profesional Fiber"/>
    <x v="318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d v="2023-12-15T00:00:00"/>
    <x v="0"/>
    <x v="4"/>
    <s v="INV00000741"/>
    <s v="C00000021"/>
    <s v="KT Profesional Fiber"/>
    <x v="171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d v="2023-12-15T00:00:00"/>
    <x v="0"/>
    <x v="4"/>
    <s v="INV00000742"/>
    <s v="C00000043"/>
    <s v="RBD World Wide Sdn Bhd"/>
    <x v="15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d v="2023-12-15T00:00:00"/>
    <x v="0"/>
    <x v="4"/>
    <s v="INV00000742"/>
    <s v="C00000043"/>
    <s v="RBD World Wide Sdn Bhd"/>
    <x v="218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d v="2023-12-15T00:00:00"/>
    <x v="0"/>
    <x v="4"/>
    <s v="INV00000742"/>
    <s v="C00000043"/>
    <s v="RBD World Wide Sdn Bhd"/>
    <x v="243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d v="2023-12-15T00:00:00"/>
    <x v="0"/>
    <x v="4"/>
    <s v="INV00000742"/>
    <s v="C00000043"/>
    <s v="RBD World Wide Sdn Bhd"/>
    <x v="319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d v="2023-12-15T00:00:00"/>
    <x v="0"/>
    <x v="4"/>
    <s v="INV00000742"/>
    <s v="C00000043"/>
    <s v="RBD World Wide Sdn Bhd"/>
    <x v="322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d v="2023-12-15T00:00:00"/>
    <x v="0"/>
    <x v="4"/>
    <s v="INV00000742"/>
    <s v="C00000043"/>
    <s v="RBD World Wide Sdn Bhd"/>
    <x v="138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d v="2023-12-15T00:00:00"/>
    <x v="0"/>
    <x v="4"/>
    <s v="INV00000742"/>
    <s v="C00000043"/>
    <s v="RBD World Wide Sdn Bhd"/>
    <x v="315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d v="2023-12-15T00:00:00"/>
    <x v="0"/>
    <x v="4"/>
    <s v="INV00000742"/>
    <s v="C00000043"/>
    <s v="RBD World Wide Sdn Bhd"/>
    <x v="273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d v="2023-12-15T00:00:00"/>
    <x v="0"/>
    <x v="4"/>
    <s v="INV00000742"/>
    <s v="C00000043"/>
    <s v="RBD World Wide Sdn Bhd"/>
    <x v="323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d v="2023-12-15T00:00:00"/>
    <x v="0"/>
    <x v="4"/>
    <s v="INV00000742"/>
    <s v="C00000043"/>
    <s v="RBD World Wide Sdn Bhd"/>
    <x v="323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d v="2023-12-15T00:00:00"/>
    <x v="0"/>
    <x v="4"/>
    <s v="CN15/12/2023"/>
    <s v="C00000043"/>
    <s v="RBD World Wide Sdn Bhd"/>
    <x v="324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d v="2023-12-15T00:00:00"/>
    <x v="0"/>
    <x v="4"/>
    <s v="INV00000742"/>
    <s v="C00000043"/>
    <s v="RBD World Wide Sdn Bhd"/>
    <x v="325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d v="2023-12-16T00:00:00"/>
    <x v="0"/>
    <x v="4"/>
    <s v="INV00000743"/>
    <s v="C00000014"/>
    <s v="IK Fibre Glass Enterprise"/>
    <x v="45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d v="2023-12-16T00:00:00"/>
    <x v="0"/>
    <x v="4"/>
    <s v="INV00000743"/>
    <s v="C00000014"/>
    <s v="IK Fibre Glass Enterprise"/>
    <x v="316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d v="2023-12-16T00:00:00"/>
    <x v="0"/>
    <x v="4"/>
    <s v="INV00000743"/>
    <s v="C00000014"/>
    <s v="IK Fibre Glass Enterprise"/>
    <x v="246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d v="2023-12-16T00:00:00"/>
    <x v="0"/>
    <x v="4"/>
    <s v="INV00000743"/>
    <s v="C00000014"/>
    <s v="IK Fibre Glass Enterprise"/>
    <x v="315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d v="2023-12-16T00:00:00"/>
    <x v="0"/>
    <x v="4"/>
    <s v="INV00000743"/>
    <s v="C00000014"/>
    <s v="IK Fibre Glass Enterprise"/>
    <x v="4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d v="2023-12-16T00:00:00"/>
    <x v="0"/>
    <x v="4"/>
    <s v="INV00000743"/>
    <s v="C00000014"/>
    <s v="IK Fibre Glass Enterprise"/>
    <x v="293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d v="2023-12-16T00:00:00"/>
    <x v="0"/>
    <x v="4"/>
    <s v="INV00000743"/>
    <s v="C00000014"/>
    <s v="IK Fibre Glass Enterprise"/>
    <x v="273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d v="2023-12-16T00:00:00"/>
    <x v="0"/>
    <x v="4"/>
    <s v="INV00000743"/>
    <s v="C00000014"/>
    <s v="IK Fibre Glass Enterprise"/>
    <x v="223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d v="2023-12-16T00:00:00"/>
    <x v="0"/>
    <x v="4"/>
    <s v="INV00000744"/>
    <s v="C00000044"/>
    <s v="Cash - Encik Razzak"/>
    <x v="45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d v="2023-12-16T00:00:00"/>
    <x v="0"/>
    <x v="4"/>
    <s v="INV00000744"/>
    <s v="C00000044"/>
    <s v="Cash - Encik Razzak"/>
    <x v="246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d v="2023-12-16T00:00:00"/>
    <x v="0"/>
    <x v="4"/>
    <s v="INV00000744"/>
    <s v="C00000044"/>
    <s v="Cash - Encik Razzak"/>
    <x v="4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d v="2023-12-16T00:00:00"/>
    <x v="0"/>
    <x v="4"/>
    <s v="INV00000745"/>
    <s v="C00000042"/>
    <s v="Welltech (M) Sdn Bhd"/>
    <x v="132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d v="2023-12-16T00:00:00"/>
    <x v="0"/>
    <x v="4"/>
    <s v="INV00000746"/>
    <s v="C00000042"/>
    <s v="Welltech (M) Sdn Bhd"/>
    <x v="188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d v="2023-12-16T00:00:00"/>
    <x v="0"/>
    <x v="4"/>
    <s v="INV00000746"/>
    <s v="C00000042"/>
    <s v="Welltech (M) Sdn Bhd"/>
    <x v="326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d v="2023-12-16T00:00:00"/>
    <x v="0"/>
    <x v="4"/>
    <s v="INV00000746"/>
    <s v="C00000042"/>
    <s v="Welltech (M) Sdn Bhd"/>
    <x v="301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d v="2023-12-16T00:00:00"/>
    <x v="0"/>
    <x v="4"/>
    <s v="INV00000746"/>
    <s v="C00000042"/>
    <s v="Welltech (M) Sdn Bhd"/>
    <x v="171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d v="2023-12-18T00:00:00"/>
    <x v="0"/>
    <x v="4"/>
    <s v="INV00000747"/>
    <s v="C00000021"/>
    <s v="KT Profesional Fiber"/>
    <x v="15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d v="2023-12-18T00:00:00"/>
    <x v="0"/>
    <x v="4"/>
    <s v="INV00000747"/>
    <s v="C00000021"/>
    <s v="KT Profesional Fiber"/>
    <x v="318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d v="2023-12-18T00:00:00"/>
    <x v="0"/>
    <x v="4"/>
    <s v="INV00000747"/>
    <s v="C00000021"/>
    <s v="KT Profesional Fiber"/>
    <x v="171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d v="2023-12-18T00:00:00"/>
    <x v="0"/>
    <x v="4"/>
    <s v="INV00000747"/>
    <s v="C00000021"/>
    <s v="KT Profesional Fiber"/>
    <x v="319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d v="2023-12-18T00:00:00"/>
    <x v="0"/>
    <x v="4"/>
    <s v="INV00000748"/>
    <s v="C00000010"/>
    <s v="Yew Seng Gardening Supply Sdn Bhd"/>
    <x v="320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d v="2023-12-19T00:00:00"/>
    <x v="0"/>
    <x v="4"/>
    <s v="INV00000749"/>
    <s v="C00000019"/>
    <s v="Desuki Affela Empire Enterprise"/>
    <x v="7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d v="2023-12-19T00:00:00"/>
    <x v="0"/>
    <x v="4"/>
    <s v="INV00000749"/>
    <s v="C00000019"/>
    <s v="Desuki Affela Empire Enterprise"/>
    <x v="327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d v="2023-12-19T00:00:00"/>
    <x v="0"/>
    <x v="4"/>
    <s v="INV00000749"/>
    <s v="C00000019"/>
    <s v="Desuki Affela Empire Enterprise"/>
    <x v="319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d v="2023-12-19T00:00:00"/>
    <x v="0"/>
    <x v="4"/>
    <s v="INV00000749"/>
    <s v="C00000019"/>
    <s v="Desuki Affela Empire Enterprise"/>
    <x v="4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d v="2023-12-19T00:00:00"/>
    <x v="0"/>
    <x v="4"/>
    <s v="INV00000749"/>
    <s v="C00000019"/>
    <s v="Desuki Affela Empire Enterprise"/>
    <x v="131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d v="2023-12-19T00:00:00"/>
    <x v="0"/>
    <x v="4"/>
    <s v="INV00000750"/>
    <s v="C00000022"/>
    <s v="SF Engineering Solution"/>
    <x v="302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d v="2023-12-19T00:00:00"/>
    <x v="0"/>
    <x v="4"/>
    <s v="INV00000750"/>
    <s v="C00000022"/>
    <s v="SF Engineering Solution"/>
    <x v="246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d v="2023-12-19T00:00:00"/>
    <x v="0"/>
    <x v="4"/>
    <s v="INV00000750"/>
    <s v="C00000022"/>
    <s v="SF Engineering Solution"/>
    <x v="24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d v="2023-12-19T00:00:00"/>
    <x v="0"/>
    <x v="4"/>
    <s v="CN19122023"/>
    <s v="C00000022"/>
    <s v="SF Engineering Solution"/>
    <x v="324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d v="2023-12-20T00:00:00"/>
    <x v="0"/>
    <x v="4"/>
    <s v="INV00000751"/>
    <s v="C00000037"/>
    <s v="Suntruck Sdn Bhd"/>
    <x v="188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d v="2023-12-20T00:00:00"/>
    <x v="0"/>
    <x v="4"/>
    <s v="INV00000751"/>
    <s v="C00000037"/>
    <s v="Suntruck Sdn Bhd"/>
    <x v="328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d v="2023-12-20T00:00:00"/>
    <x v="0"/>
    <x v="4"/>
    <s v="INV00000751"/>
    <s v="C00000037"/>
    <s v="Suntruck Sdn Bhd"/>
    <x v="223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d v="2023-12-20T00:00:00"/>
    <x v="0"/>
    <x v="4"/>
    <s v="INV00000751"/>
    <s v="C00000037"/>
    <s v="Suntruck Sdn Bhd"/>
    <x v="319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d v="2023-12-20T00:00:00"/>
    <x v="0"/>
    <x v="4"/>
    <s v="INV00000751"/>
    <s v="C00000037"/>
    <s v="Suntruck Sdn Bhd"/>
    <x v="329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d v="2023-12-20T00:00:00"/>
    <x v="0"/>
    <x v="4"/>
    <s v="INV00000751"/>
    <s v="C00000037"/>
    <s v="Suntruck Sdn Bhd"/>
    <x v="171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d v="2023-12-20T00:00:00"/>
    <x v="0"/>
    <x v="4"/>
    <s v="INV00000751"/>
    <s v="C00000037"/>
    <s v="Suntruck Sdn Bhd"/>
    <x v="141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d v="2023-12-21T00:00:00"/>
    <x v="0"/>
    <x v="4"/>
    <s v="INV00000752"/>
    <s v="C00000042"/>
    <s v="Welltech (M) Sdn Bhd"/>
    <x v="132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d v="2023-12-21T00:00:00"/>
    <x v="0"/>
    <x v="4"/>
    <s v="INV00000753"/>
    <s v="C00000042"/>
    <s v="Welltech (M) Sdn Bhd"/>
    <x v="188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d v="2023-12-21T00:00:00"/>
    <x v="0"/>
    <x v="4"/>
    <s v="INV00000753"/>
    <s v="C00000042"/>
    <s v="Welltech (M) Sdn Bhd"/>
    <x v="314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d v="2023-12-21T00:00:00"/>
    <x v="0"/>
    <x v="4"/>
    <s v="INV00000753"/>
    <s v="C00000042"/>
    <s v="Welltech (M) Sdn Bhd"/>
    <x v="301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d v="2023-12-21T00:00:00"/>
    <x v="0"/>
    <x v="4"/>
    <s v="INV00000753"/>
    <s v="C00000042"/>
    <s v="Welltech (M) Sdn Bhd"/>
    <x v="171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d v="2023-12-21T00:00:00"/>
    <x v="0"/>
    <x v="4"/>
    <s v="INV00000753"/>
    <s v="C00000042"/>
    <s v="Welltech (M) Sdn Bhd"/>
    <x v="159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d v="2023-12-21T00:00:00"/>
    <x v="0"/>
    <x v="4"/>
    <s v="INV00000754"/>
    <s v="C00000026"/>
    <s v="Megapower Service"/>
    <x v="4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d v="2023-12-21T00:00:00"/>
    <x v="0"/>
    <x v="4"/>
    <s v="INV00000754"/>
    <s v="C00000026"/>
    <s v="Megapower Service"/>
    <x v="319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d v="2023-12-21T00:00:00"/>
    <x v="0"/>
    <x v="4"/>
    <s v="INV00000754"/>
    <s v="C00000026"/>
    <s v="Megapower Service"/>
    <x v="329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d v="2023-12-21T00:00:00"/>
    <x v="0"/>
    <x v="4"/>
    <s v="INV00000754"/>
    <s v="C00000026"/>
    <s v="Megapower Service"/>
    <x v="330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d v="2023-12-21T00:00:00"/>
    <x v="0"/>
    <x v="4"/>
    <s v="INV00000755"/>
    <s v="C00000043"/>
    <s v="RBD World Wide Sdn Bhd"/>
    <x v="15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d v="2023-12-21T00:00:00"/>
    <x v="0"/>
    <x v="4"/>
    <s v="INV00000755"/>
    <s v="C00000043"/>
    <s v="RBD World Wide Sdn Bhd"/>
    <x v="218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d v="2023-12-21T00:00:00"/>
    <x v="0"/>
    <x v="4"/>
    <s v="INV00000755"/>
    <s v="C00000043"/>
    <s v="RBD World Wide Sdn Bhd"/>
    <x v="320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d v="2023-12-21T00:00:00"/>
    <x v="0"/>
    <x v="4"/>
    <s v="INV00000755"/>
    <s v="C00000043"/>
    <s v="RBD World Wide Sdn Bhd"/>
    <x v="4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d v="2023-12-22T00:00:00"/>
    <x v="0"/>
    <x v="4"/>
    <s v="INV00000756"/>
    <s v="C00000026"/>
    <s v="Megapower Service"/>
    <x v="141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d v="2023-12-22T00:00:00"/>
    <x v="0"/>
    <x v="4"/>
    <s v="INV00000757"/>
    <s v="C00000021"/>
    <s v="KT Profesional Fiber"/>
    <x v="15"/>
    <n v="1"/>
    <s v="Cash"/>
    <n v="0"/>
    <d v="2023-12-22T00:00:00"/>
    <n v="12"/>
    <n v="2023"/>
    <n v="1738"/>
    <m/>
    <n v="1738"/>
    <n v="4048712.1500000018"/>
    <s v="PD Chq"/>
    <m/>
    <m/>
  </r>
  <r>
    <d v="2023-12-22T00:00:00"/>
    <x v="0"/>
    <x v="4"/>
    <s v="INV00000757"/>
    <s v="C00000021"/>
    <s v="KT Profesional Fiber"/>
    <x v="171"/>
    <n v="1"/>
    <s v="Cash"/>
    <n v="0"/>
    <d v="2023-12-22T00:00:00"/>
    <n v="12"/>
    <n v="2023"/>
    <n v="95"/>
    <m/>
    <n v="95"/>
    <n v="4048807.1500000018"/>
    <s v="PD Chq"/>
    <m/>
    <m/>
  </r>
  <r>
    <d v="2023-12-22T00:00:00"/>
    <x v="0"/>
    <x v="4"/>
    <s v="INV00000757"/>
    <s v="C00000021"/>
    <s v="KT Profesional Fiber"/>
    <x v="319"/>
    <n v="5"/>
    <s v="Cash"/>
    <n v="0"/>
    <d v="2023-12-22T00:00:00"/>
    <n v="12"/>
    <n v="2023"/>
    <n v="312.5"/>
    <m/>
    <n v="312.5"/>
    <n v="4049119.6500000018"/>
    <s v="PD Chq"/>
    <m/>
    <m/>
  </r>
  <r>
    <d v="2023-12-27T00:00:00"/>
    <x v="0"/>
    <x v="4"/>
    <s v="INV00000758"/>
    <s v="C00000042"/>
    <s v="Welltech (M) Sdn Bhd"/>
    <x v="319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d v="2023-12-27T00:00:00"/>
    <x v="0"/>
    <x v="4"/>
    <s v="INV00000759"/>
    <s v="C00000042"/>
    <s v="Welltech (M) Sdn Bhd"/>
    <x v="278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d v="2023-12-27T00:00:00"/>
    <x v="0"/>
    <x v="4"/>
    <s v="INV00000759"/>
    <s v="C00000042"/>
    <s v="Welltech (M) Sdn Bhd"/>
    <x v="246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d v="2023-12-27T00:00:00"/>
    <x v="0"/>
    <x v="4"/>
    <s v="INV00000759"/>
    <s v="C00000042"/>
    <s v="Welltech (M) Sdn Bhd"/>
    <x v="301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d v="2023-12-27T00:00:00"/>
    <x v="0"/>
    <x v="4"/>
    <s v="INV00000759"/>
    <s v="C00000042"/>
    <s v="Welltech (M) Sdn Bhd"/>
    <x v="159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d v="2023-12-30T00:00:00"/>
    <x v="0"/>
    <x v="4"/>
    <s v="INV00000760"/>
    <s v="C00000042"/>
    <s v="Welltech (M) Sdn Bhd"/>
    <x v="319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d v="2023-12-30T00:00:00"/>
    <x v="0"/>
    <x v="4"/>
    <s v="INV00000761"/>
    <s v="C00000042"/>
    <s v="Welltech (M) Sdn Bhd"/>
    <x v="188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d v="2023-12-30T00:00:00"/>
    <x v="0"/>
    <x v="4"/>
    <s v="INV00000761"/>
    <s v="C00000042"/>
    <s v="Welltech (M) Sdn Bhd"/>
    <x v="246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d v="2023-12-30T00:00:00"/>
    <x v="0"/>
    <x v="4"/>
    <s v="INV00000761"/>
    <s v="C00000042"/>
    <s v="Welltech (M) Sdn Bhd"/>
    <x v="301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d v="2023-12-30T00:00:00"/>
    <x v="0"/>
    <x v="4"/>
    <s v="INV00000761"/>
    <s v="C00000042"/>
    <s v="Welltech (M) Sdn Bhd"/>
    <x v="164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d v="2023-12-30T00:00:00"/>
    <x v="0"/>
    <x v="4"/>
    <s v="INV00000761"/>
    <s v="C00000042"/>
    <s v="Welltech (M) Sdn Bhd"/>
    <x v="171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d v="2023-12-30T00:00:00"/>
    <x v="0"/>
    <x v="4"/>
    <s v="INV00000761"/>
    <s v="C00000042"/>
    <s v="Welltech (M) Sdn Bhd"/>
    <x v="159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d v="2023-12-30T00:00:00"/>
    <x v="0"/>
    <x v="4"/>
    <s v="INV00000762"/>
    <s v="C00000021"/>
    <s v="KT Profesional Fiber"/>
    <x v="15"/>
    <n v="1"/>
    <s v="Cash"/>
    <n v="0"/>
    <d v="2023-12-30T00:00:00"/>
    <n v="12"/>
    <n v="2023"/>
    <n v="1738"/>
    <m/>
    <n v="1738"/>
    <n v="4078477.1500000018"/>
    <s v="PD Chq"/>
    <m/>
    <m/>
  </r>
  <r>
    <d v="2023-12-30T00:00:00"/>
    <x v="0"/>
    <x v="4"/>
    <s v="INV00000762"/>
    <s v="C00000021"/>
    <s v="KT Profesional Fiber"/>
    <x v="318"/>
    <n v="1"/>
    <s v="Cash"/>
    <n v="0"/>
    <d v="2023-12-30T00:00:00"/>
    <n v="12"/>
    <n v="2023"/>
    <n v="277.5"/>
    <m/>
    <n v="277.5"/>
    <n v="4078754.6500000018"/>
    <s v="PD Chq"/>
    <m/>
    <m/>
  </r>
  <r>
    <d v="2023-12-30T00:00:00"/>
    <x v="0"/>
    <x v="4"/>
    <s v="INV00000762"/>
    <s v="C00000021"/>
    <s v="KT Profesional Fiber"/>
    <x v="171"/>
    <n v="1"/>
    <s v="Cash"/>
    <n v="0"/>
    <d v="2023-12-30T00:00:00"/>
    <n v="12"/>
    <n v="2023"/>
    <n v="95"/>
    <m/>
    <n v="95"/>
    <n v="4078849.6500000018"/>
    <s v="PD Chq"/>
    <m/>
    <m/>
  </r>
  <r>
    <d v="2023-12-30T00:00:00"/>
    <x v="0"/>
    <x v="4"/>
    <s v="INV00000762"/>
    <s v="C00000021"/>
    <s v="KT Profesional Fiber"/>
    <x v="319"/>
    <n v="5"/>
    <s v="Cash"/>
    <n v="0"/>
    <d v="2023-12-30T00:00:00"/>
    <n v="12"/>
    <n v="2023"/>
    <n v="312.5"/>
    <m/>
    <n v="312.5"/>
    <n v="4079162.1500000018"/>
    <s v="PD Chq"/>
    <m/>
    <m/>
  </r>
  <r>
    <d v="2023-12-30T00:00:00"/>
    <x v="0"/>
    <x v="4"/>
    <s v="INV00000763"/>
    <s v="C00000019"/>
    <s v="Desuki Affela Empire Enterprise"/>
    <x v="7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d v="2023-12-30T00:00:00"/>
    <x v="0"/>
    <x v="4"/>
    <s v="INV00000763"/>
    <s v="C00000019"/>
    <s v="Desuki Affela Empire Enterprise"/>
    <x v="243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d v="2023-12-30T00:00:00"/>
    <x v="0"/>
    <x v="4"/>
    <s v="INV00000763"/>
    <s v="C00000019"/>
    <s v="Desuki Affela Empire Enterprise"/>
    <x v="4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d v="2023-12-30T00:00:00"/>
    <x v="0"/>
    <x v="4"/>
    <s v="INV00000763"/>
    <s v="C00000019"/>
    <s v="Desuki Affela Empire Enterprise"/>
    <x v="153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  <r>
    <d v="2024-01-03T00:00:00"/>
    <x v="7"/>
    <x v="5"/>
    <s v="INV00000764"/>
    <s v="C00000014"/>
    <s v="IK Fibre Glass Enterprise"/>
    <x v="45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d v="2024-01-03T00:00:00"/>
    <x v="7"/>
    <x v="5"/>
    <s v="INV00000764"/>
    <s v="C00000014"/>
    <s v="IK Fibre Glass Enterprise"/>
    <x v="246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d v="2024-01-03T00:00:00"/>
    <x v="7"/>
    <x v="5"/>
    <s v="INV00000765"/>
    <s v="C00000006"/>
    <s v="Perniagaan Fibra Sahih"/>
    <x v="7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d v="2024-01-03T00:00:00"/>
    <x v="7"/>
    <x v="5"/>
    <s v="INV00000765"/>
    <s v="C00000006"/>
    <s v="Perniagaan Fibra Sahih"/>
    <x v="246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d v="2024-01-03T00:00:00"/>
    <x v="7"/>
    <x v="5"/>
    <s v="INV00000765"/>
    <s v="C00000006"/>
    <s v="Perniagaan Fibra Sahih"/>
    <x v="123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d v="2024-01-03T00:00:00"/>
    <x v="7"/>
    <x v="5"/>
    <s v="INV00000765"/>
    <s v="C00000006"/>
    <s v="Perniagaan Fibra Sahih"/>
    <x v="153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d v="2024-01-04T00:00:00"/>
    <x v="7"/>
    <x v="5"/>
    <s v="INV00000766"/>
    <s v="C00000045"/>
    <s v="Kelnico Sdn Bhd"/>
    <x v="15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d v="2024-01-04T00:00:00"/>
    <x v="7"/>
    <x v="5"/>
    <s v="INV00000766"/>
    <s v="C00000045"/>
    <s v="Kelnico Sdn Bhd"/>
    <x v="148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d v="2024-01-04T00:00:00"/>
    <x v="7"/>
    <x v="5"/>
    <s v="INV00000766"/>
    <s v="C00000045"/>
    <s v="Kelnico Sdn Bhd"/>
    <x v="4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d v="2024-01-05T00:00:00"/>
    <x v="7"/>
    <x v="5"/>
    <s v="INV00000767"/>
    <s v="C00000021"/>
    <s v="KT Profesional Fiber"/>
    <x v="15"/>
    <n v="1"/>
    <s v="Cash"/>
    <n v="0"/>
    <d v="2024-01-05T00:00:00"/>
    <n v="1"/>
    <n v="2024"/>
    <n v="1738"/>
    <m/>
    <n v="1738"/>
    <n v="4090963.1500000018"/>
    <s v="PD Chq"/>
    <m/>
    <m/>
  </r>
  <r>
    <d v="2024-01-05T00:00:00"/>
    <x v="7"/>
    <x v="5"/>
    <s v="INV00000767"/>
    <s v="C00000021"/>
    <s v="KT Profesional Fiber"/>
    <x v="318"/>
    <n v="2"/>
    <s v="Cash"/>
    <n v="0"/>
    <d v="2024-01-05T00:00:00"/>
    <n v="1"/>
    <n v="2024"/>
    <n v="555"/>
    <m/>
    <n v="555"/>
    <n v="4091518.1500000018"/>
    <s v="PD Chq"/>
    <m/>
    <m/>
  </r>
  <r>
    <d v="2024-01-05T00:00:00"/>
    <x v="7"/>
    <x v="5"/>
    <s v="INV00000767"/>
    <s v="C00000021"/>
    <s v="KT Profesional Fiber"/>
    <x v="171"/>
    <n v="1"/>
    <s v="Cash"/>
    <n v="0"/>
    <d v="2024-01-05T00:00:00"/>
    <n v="1"/>
    <n v="2024"/>
    <n v="95"/>
    <m/>
    <n v="95"/>
    <n v="4091613.1500000018"/>
    <s v="PD Chq"/>
    <m/>
    <m/>
  </r>
  <r>
    <d v="2024-01-06T00:00:00"/>
    <x v="7"/>
    <x v="5"/>
    <s v="INV00000768"/>
    <s v="C00000043"/>
    <s v="RBD World Wide Sdn Bhd"/>
    <x v="15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d v="2024-01-06T00:00:00"/>
    <x v="7"/>
    <x v="5"/>
    <s v="INV00000768"/>
    <s v="C00000043"/>
    <s v="RBD World Wide Sdn Bhd"/>
    <x v="218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d v="2024-01-06T00:00:00"/>
    <x v="7"/>
    <x v="5"/>
    <s v="INV00000768"/>
    <s v="C00000043"/>
    <s v="RBD World Wide Sdn Bhd"/>
    <x v="52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d v="2024-01-06T00:00:00"/>
    <x v="7"/>
    <x v="5"/>
    <s v="INV00000768"/>
    <s v="C00000043"/>
    <s v="RBD World Wide Sdn Bhd"/>
    <x v="319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d v="2024-01-06T00:00:00"/>
    <x v="7"/>
    <x v="5"/>
    <s v="INV00000768"/>
    <s v="C00000043"/>
    <s v="RBD World Wide Sdn Bhd"/>
    <x v="325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d v="2024-01-06T00:00:00"/>
    <x v="7"/>
    <x v="5"/>
    <s v="INV00000768"/>
    <s v="C00000043"/>
    <s v="RBD World Wide Sdn Bhd"/>
    <x v="329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d v="2024-01-06T00:00:00"/>
    <x v="7"/>
    <x v="5"/>
    <s v="INV00000768"/>
    <s v="C00000043"/>
    <s v="RBD World Wide Sdn Bhd"/>
    <x v="4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d v="2024-01-06T00:00:00"/>
    <x v="7"/>
    <x v="5"/>
    <s v="INV00000768"/>
    <s v="C00000043"/>
    <s v="RBD World Wide Sdn Bhd"/>
    <x v="218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d v="2024-01-08T00:00:00"/>
    <x v="7"/>
    <x v="5"/>
    <s v="INV00000769"/>
    <s v="C00000009"/>
    <s v="JMC Steel Engineering Sdn Bhd"/>
    <x v="7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d v="2024-01-08T00:00:00"/>
    <x v="7"/>
    <x v="5"/>
    <s v="INV00000769"/>
    <s v="C00000009"/>
    <s v="JMC Steel Engineering Sdn Bhd"/>
    <x v="43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d v="2024-01-08T00:00:00"/>
    <x v="7"/>
    <x v="5"/>
    <s v="INV00000769"/>
    <s v="C00000009"/>
    <s v="JMC Steel Engineering Sdn Bhd"/>
    <x v="225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d v="2024-01-08T00:00:00"/>
    <x v="7"/>
    <x v="5"/>
    <s v="INV00000769"/>
    <s v="C00000009"/>
    <s v="JMC Steel Engineering Sdn Bhd"/>
    <x v="218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d v="2024-01-08T00:00:00"/>
    <x v="7"/>
    <x v="5"/>
    <s v="INV00000769"/>
    <s v="C00000009"/>
    <s v="JMC Steel Engineering Sdn Bhd"/>
    <x v="4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d v="2024-01-09T00:00:00"/>
    <x v="7"/>
    <x v="5"/>
    <s v="INV00000770"/>
    <s v="C00000044"/>
    <s v="Cash - Encik Razzak"/>
    <x v="45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d v="2024-01-09T00:00:00"/>
    <x v="7"/>
    <x v="5"/>
    <s v="INV00000770"/>
    <s v="C00000044"/>
    <s v="Cash - Encik Razzak"/>
    <x v="246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d v="2024-01-10T00:00:00"/>
    <x v="7"/>
    <x v="5"/>
    <s v="INV00000771"/>
    <s v="C00000019"/>
    <s v="Desuki Affela Empire Enterprise"/>
    <x v="7"/>
    <n v="1"/>
    <s v="Cash"/>
    <n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d v="2024-01-10T00:00:00"/>
    <x v="7"/>
    <x v="5"/>
    <s v="INV00000771"/>
    <s v="C00000019"/>
    <s v="Desuki Affela Empire Enterprise"/>
    <x v="141"/>
    <n v="1"/>
    <s v="Cash"/>
    <n v="0"/>
    <d v="2024-01-10T00:00:00"/>
    <n v="1"/>
    <n v="2024"/>
    <n v="150"/>
    <n v="-150"/>
    <n v="0"/>
    <n v="4108469.7500000014"/>
    <s v="Trsf"/>
    <s v="Trsf 22/1/25 RM1,200.00(RM150.00)"/>
    <m/>
  </r>
  <r>
    <d v="2024-01-10T00:00:00"/>
    <x v="7"/>
    <x v="5"/>
    <s v="INV00000771"/>
    <s v="C00000019"/>
    <s v="Desuki Affela Empire Enterprise"/>
    <x v="319"/>
    <n v="3"/>
    <s v="Cash"/>
    <n v="0"/>
    <d v="2024-01-10T00:00:00"/>
    <n v="1"/>
    <n v="2024"/>
    <n v="187.5"/>
    <n v="-187.5"/>
    <n v="0"/>
    <n v="4108657.2500000014"/>
    <s v="Trsf"/>
    <s v="Trsf 22/1/25 RM1,200.00(RM187.50)"/>
    <m/>
  </r>
  <r>
    <d v="2024-01-10T00:00:00"/>
    <x v="7"/>
    <x v="5"/>
    <s v="INV00000772"/>
    <s v="C00000042"/>
    <s v="Welltech (M) Sdn Bhd"/>
    <x v="319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d v="2024-01-10T00:00:00"/>
    <x v="7"/>
    <x v="5"/>
    <s v="INV00000773"/>
    <s v="C00000042"/>
    <s v="Welltech (M) Sdn Bhd"/>
    <x v="188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d v="2024-01-10T00:00:00"/>
    <x v="7"/>
    <x v="5"/>
    <s v="INV00000773"/>
    <s v="C00000042"/>
    <s v="Welltech (M) Sdn Bhd"/>
    <x v="331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d v="2024-01-10T00:00:00"/>
    <x v="7"/>
    <x v="5"/>
    <s v="INV00000773"/>
    <s v="C00000042"/>
    <s v="Welltech (M) Sdn Bhd"/>
    <x v="246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d v="2024-01-10T00:00:00"/>
    <x v="7"/>
    <x v="5"/>
    <s v="INV00000773"/>
    <s v="C00000042"/>
    <s v="Welltech (M) Sdn Bhd"/>
    <x v="301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d v="2024-01-10T00:00:00"/>
    <x v="7"/>
    <x v="5"/>
    <s v="INV00000773"/>
    <s v="C00000042"/>
    <s v="Welltech (M) Sdn Bhd"/>
    <x v="159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d v="2024-01-12T00:00:00"/>
    <x v="7"/>
    <x v="5"/>
    <s v="INV00000774"/>
    <s v="C00000010"/>
    <s v="Yew Seng Gardening Supply Sdn Bhd"/>
    <x v="188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d v="2024-01-12T00:00:00"/>
    <x v="7"/>
    <x v="5"/>
    <s v="INV00000774"/>
    <s v="C00000010"/>
    <s v="Yew Seng Gardening Supply Sdn Bhd"/>
    <x v="318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d v="2024-01-12T00:00:00"/>
    <x v="7"/>
    <x v="5"/>
    <s v="INV00000774"/>
    <s v="C00000010"/>
    <s v="Yew Seng Gardening Supply Sdn Bhd"/>
    <x v="132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d v="2024-01-12T00:00:00"/>
    <x v="7"/>
    <x v="5"/>
    <s v="INV00000774"/>
    <s v="C00000010"/>
    <s v="Yew Seng Gardening Supply Sdn Bhd"/>
    <x v="4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d v="2024-01-15T00:00:00"/>
    <x v="7"/>
    <x v="5"/>
    <s v="INV00000775"/>
    <s v="C00000021"/>
    <s v="KT Profesional Fiber"/>
    <x v="15"/>
    <n v="1"/>
    <s v="Cash"/>
    <n v="0"/>
    <d v="2024-01-15T00:00:00"/>
    <n v="1"/>
    <n v="2024"/>
    <n v="1738"/>
    <m/>
    <n v="1738"/>
    <n v="4138466.7500000014"/>
    <s v="PD Chq"/>
    <m/>
    <m/>
  </r>
  <r>
    <d v="2024-01-15T00:00:00"/>
    <x v="7"/>
    <x v="5"/>
    <s v="INV00000775"/>
    <s v="C00000021"/>
    <s v="KT Profesional Fiber"/>
    <x v="318"/>
    <n v="2"/>
    <s v="Cash"/>
    <n v="0"/>
    <d v="2024-01-15T00:00:00"/>
    <n v="1"/>
    <n v="2024"/>
    <n v="555"/>
    <m/>
    <n v="555"/>
    <n v="4139021.7500000014"/>
    <s v="PD Chq"/>
    <m/>
    <m/>
  </r>
  <r>
    <d v="2024-01-15T00:00:00"/>
    <x v="7"/>
    <x v="5"/>
    <s v="INV00000775"/>
    <s v="C00000021"/>
    <s v="KT Profesional Fiber"/>
    <x v="171"/>
    <n v="1"/>
    <s v="Cash"/>
    <n v="0"/>
    <d v="2024-01-15T00:00:00"/>
    <n v="1"/>
    <n v="2024"/>
    <n v="95"/>
    <m/>
    <n v="95"/>
    <n v="4139116.7500000014"/>
    <s v="PD Chq"/>
    <m/>
    <m/>
  </r>
  <r>
    <d v="2024-01-15T00:00:00"/>
    <x v="7"/>
    <x v="5"/>
    <s v="INV00000775"/>
    <s v="C00000021"/>
    <s v="KT Profesional Fiber"/>
    <x v="319"/>
    <n v="5"/>
    <s v="Cash"/>
    <n v="0"/>
    <d v="2024-01-15T00:00:00"/>
    <n v="1"/>
    <n v="2024"/>
    <n v="312.5"/>
    <m/>
    <n v="312.5"/>
    <n v="4139429.2500000014"/>
    <s v="PD Chq"/>
    <m/>
    <m/>
  </r>
  <r>
    <d v="2024-01-17T00:00:00"/>
    <x v="7"/>
    <x v="5"/>
    <s v="INV00000776"/>
    <s v="C00000019"/>
    <s v="Desuki Affela Empire Enterprise"/>
    <x v="225"/>
    <n v="1"/>
    <s v="Cash"/>
    <n v="0"/>
    <d v="2024-01-17T00:00:00"/>
    <n v="1"/>
    <n v="2024"/>
    <n v="405"/>
    <n v="-405"/>
    <n v="0"/>
    <n v="4139834.2500000014"/>
    <s v="Trsf"/>
    <s v="Trsf 22/1/25 RM1,200.00(RM52.30), 2/2/25 RM1,400.00(RM352.70)"/>
    <m/>
  </r>
  <r>
    <d v="2024-01-17T00:00:00"/>
    <x v="7"/>
    <x v="5"/>
    <s v="INV00000776"/>
    <s v="C00000019"/>
    <s v="Desuki Affela Empire Enterprise"/>
    <x v="243"/>
    <n v="1"/>
    <s v="Cash"/>
    <n v="0"/>
    <d v="2024-01-17T00:00:00"/>
    <n v="1"/>
    <n v="2024"/>
    <n v="390"/>
    <n v="-390"/>
    <n v="0"/>
    <n v="4140224.2500000014"/>
    <s v="Trsf"/>
    <s v="Trsf 2/2/25 RM1,400.00(RM390.00)"/>
    <m/>
  </r>
  <r>
    <d v="2024-01-20T00:00:00"/>
    <x v="7"/>
    <x v="5"/>
    <s v="INV00000777"/>
    <s v="C00000046"/>
    <s v="Berkat Fibreglass"/>
    <x v="62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d v="2024-01-20T00:00:00"/>
    <x v="7"/>
    <x v="5"/>
    <s v="INV00000777"/>
    <s v="C00000046"/>
    <s v="Berkat Fibreglass"/>
    <x v="246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d v="2024-01-20T00:00:00"/>
    <x v="7"/>
    <x v="5"/>
    <s v="INV00000777"/>
    <s v="C00000046"/>
    <s v="Berkat Fibreglass"/>
    <x v="311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d v="2024-01-20T00:00:00"/>
    <x v="7"/>
    <x v="5"/>
    <s v="INV00000777"/>
    <s v="C00000046"/>
    <s v="Berkat Fibreglass"/>
    <x v="4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d v="2024-01-20T00:00:00"/>
    <x v="7"/>
    <x v="5"/>
    <s v="INV00000777"/>
    <s v="C00000046"/>
    <s v="Berkat Fibreglass"/>
    <x v="282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d v="2024-01-20T00:00:00"/>
    <x v="7"/>
    <x v="5"/>
    <s v="INV00000777"/>
    <s v="C00000046"/>
    <s v="Berkat Fibreglass"/>
    <x v="283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d v="2024-01-20T00:00:00"/>
    <x v="7"/>
    <x v="5"/>
    <s v="INV00000777"/>
    <s v="C00000046"/>
    <s v="Berkat Fibreglass"/>
    <x v="320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d v="2024-01-20T00:00:00"/>
    <x v="7"/>
    <x v="5"/>
    <s v="INV00000777"/>
    <s v="C00000046"/>
    <s v="Berkat Fibreglass"/>
    <x v="141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d v="2024-01-20T00:00:00"/>
    <x v="7"/>
    <x v="5"/>
    <s v="INV00000777"/>
    <s v="C00000046"/>
    <s v="Berkat Fibreglass"/>
    <x v="123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d v="2024-01-19T00:00:00"/>
    <x v="7"/>
    <x v="5"/>
    <s v="INV00000778"/>
    <s v="C00000019"/>
    <s v="Desuki Affela Empire Enterprise"/>
    <x v="7"/>
    <n v="1"/>
    <s v="Cash"/>
    <n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d v="2024-01-19T00:00:00"/>
    <x v="7"/>
    <x v="5"/>
    <s v="INV00000778"/>
    <s v="C00000019"/>
    <s v="Desuki Affela Empire Enterprise"/>
    <x v="317"/>
    <n v="1"/>
    <s v="Cash"/>
    <n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d v="2024-01-19T00:00:00"/>
    <x v="7"/>
    <x v="5"/>
    <s v="INV00000778"/>
    <s v="C00000019"/>
    <s v="Desuki Affela Empire Enterprise"/>
    <x v="132"/>
    <n v="3"/>
    <s v="Cash"/>
    <n v="0"/>
    <d v="2024-01-19T00:00:00"/>
    <n v="1"/>
    <n v="2024"/>
    <n v="187.5"/>
    <n v="-187.5"/>
    <n v="0"/>
    <n v="4145756.5500000012"/>
    <s v="Trsf"/>
    <s v="Trsf 17/2/25 RM1,000.00(RM187.50)"/>
    <m/>
  </r>
  <r>
    <d v="2024-01-19T00:00:00"/>
    <x v="7"/>
    <x v="5"/>
    <s v="INV00000778"/>
    <s v="C00000019"/>
    <s v="Desuki Affela Empire Enterprise"/>
    <x v="153"/>
    <n v="1"/>
    <s v="Cash"/>
    <n v="0"/>
    <d v="2024-01-19T00:00:00"/>
    <n v="1"/>
    <n v="2024"/>
    <n v="60"/>
    <n v="-60"/>
    <n v="0"/>
    <n v="4145816.5500000012"/>
    <s v="Trsf"/>
    <s v="Trsf 17/2/25 RM1,000.00(RM60.00)"/>
    <m/>
  </r>
  <r>
    <d v="2024-01-20T00:00:00"/>
    <x v="7"/>
    <x v="5"/>
    <s v="INV00000779"/>
    <s v="C00000042"/>
    <s v="Welltech (M) Sdn Bhd"/>
    <x v="319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d v="2024-01-20T00:00:00"/>
    <x v="7"/>
    <x v="5"/>
    <s v="INV00000780"/>
    <s v="C00000042"/>
    <s v="Welltech (M) Sdn Bhd"/>
    <x v="278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d v="2024-01-20T00:00:00"/>
    <x v="7"/>
    <x v="5"/>
    <s v="INV00000780"/>
    <s v="C00000042"/>
    <s v="Welltech (M) Sdn Bhd"/>
    <x v="246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d v="2024-01-20T00:00:00"/>
    <x v="7"/>
    <x v="5"/>
    <s v="INV00000780"/>
    <s v="C00000042"/>
    <s v="Welltech (M) Sdn Bhd"/>
    <x v="301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d v="2024-01-20T00:00:00"/>
    <x v="7"/>
    <x v="5"/>
    <s v="INV00000780"/>
    <s v="C00000042"/>
    <s v="Welltech (M) Sdn Bhd"/>
    <x v="171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d v="2024-01-22T00:00:00"/>
    <x v="7"/>
    <x v="5"/>
    <s v="INV00000781"/>
    <s v="C00000046"/>
    <s v="Berkat Fibreglass"/>
    <x v="132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d v="2024-01-23T00:00:00"/>
    <x v="7"/>
    <x v="5"/>
    <s v="INV00000782"/>
    <s v="C00000044"/>
    <s v="Cash - Encik Razzak"/>
    <x v="332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d v="2024-01-23T00:00:00"/>
    <x v="7"/>
    <x v="5"/>
    <s v="INV00000782"/>
    <s v="C00000044"/>
    <s v="Cash - Encik Razzak"/>
    <x v="333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d v="2024-01-23T00:00:00"/>
    <x v="7"/>
    <x v="5"/>
    <s v="INV00000782"/>
    <s v="C00000044"/>
    <s v="Cash - Encik Razzak"/>
    <x v="334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d v="2024-01-23T00:00:00"/>
    <x v="7"/>
    <x v="5"/>
    <s v="INV00000782"/>
    <s v="C00000044"/>
    <s v="Cash - Encik Razzak"/>
    <x v="117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d v="2024-01-23T00:00:00"/>
    <x v="7"/>
    <x v="5"/>
    <s v="INV00000782"/>
    <s v="C00000044"/>
    <s v="Cash - Encik Razzak"/>
    <x v="335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d v="2024-01-23T00:00:00"/>
    <x v="7"/>
    <x v="5"/>
    <s v="INV00000782"/>
    <s v="C00000044"/>
    <s v="Cash - Encik Razzak"/>
    <x v="336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d v="2024-01-23T00:00:00"/>
    <x v="7"/>
    <x v="5"/>
    <s v="INV00000782"/>
    <s v="C00000044"/>
    <s v="Cash - Encik Razzak"/>
    <x v="337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d v="2024-01-23T00:00:00"/>
    <x v="7"/>
    <x v="5"/>
    <s v="INV00000782"/>
    <s v="C00000044"/>
    <s v="Cash - Encik Razzak"/>
    <x v="236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d v="2024-01-24T00:00:00"/>
    <x v="7"/>
    <x v="5"/>
    <s v="INV00000783"/>
    <s v="C00000046"/>
    <s v="Berkat Fibreglass"/>
    <x v="15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d v="2024-01-24T00:00:00"/>
    <x v="7"/>
    <x v="5"/>
    <s v="INV00000783"/>
    <s v="C00000046"/>
    <s v="Berkat Fibreglass"/>
    <x v="246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d v="2024-01-24T00:00:00"/>
    <x v="7"/>
    <x v="5"/>
    <s v="INV00000783"/>
    <s v="C00000046"/>
    <s v="Berkat Fibreglass"/>
    <x v="311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d v="2024-01-29T00:00:00"/>
    <x v="7"/>
    <x v="5"/>
    <s v="INV00000784"/>
    <s v="C00000042"/>
    <s v="Welltech (M) Sdn Bhd"/>
    <x v="319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d v="2024-01-29T00:00:00"/>
    <x v="7"/>
    <x v="5"/>
    <s v="INV00000785"/>
    <s v="C00000042"/>
    <s v="Welltech (M) Sdn Bhd"/>
    <x v="278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d v="2024-01-29T00:00:00"/>
    <x v="7"/>
    <x v="5"/>
    <s v="INV00000785"/>
    <s v="C00000042"/>
    <s v="Welltech (M) Sdn Bhd"/>
    <x v="246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d v="2024-01-29T00:00:00"/>
    <x v="7"/>
    <x v="5"/>
    <s v="INV00000785"/>
    <s v="C00000042"/>
    <s v="Welltech (M) Sdn Bhd"/>
    <x v="301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d v="2024-01-31T00:00:00"/>
    <x v="7"/>
    <x v="5"/>
    <s v="INV00000786"/>
    <s v="C00000042"/>
    <s v="Welltech (M) Sdn Bhd"/>
    <x v="319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d v="2024-01-31T00:00:00"/>
    <x v="7"/>
    <x v="5"/>
    <s v="INV00000787"/>
    <s v="C00000042"/>
    <s v="Welltech (M) Sdn Bhd"/>
    <x v="278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d v="2024-01-31T00:00:00"/>
    <x v="7"/>
    <x v="5"/>
    <s v="INV00000787"/>
    <s v="C00000042"/>
    <s v="Welltech (M) Sdn Bhd"/>
    <x v="246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d v="2024-01-31T00:00:00"/>
    <x v="7"/>
    <x v="5"/>
    <s v="INV00000787"/>
    <s v="C00000042"/>
    <s v="Welltech (M) Sdn Bhd"/>
    <x v="331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d v="2024-01-31T00:00:00"/>
    <x v="7"/>
    <x v="5"/>
    <s v="INV00000787"/>
    <s v="C00000042"/>
    <s v="Welltech (M) Sdn Bhd"/>
    <x v="301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d v="2024-01-31T00:00:00"/>
    <x v="7"/>
    <x v="5"/>
    <s v="INV00000787"/>
    <s v="C00000042"/>
    <s v="Welltech (M) Sdn Bhd"/>
    <x v="311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d v="2024-01-31T00:00:00"/>
    <x v="7"/>
    <x v="5"/>
    <s v="INV00000787"/>
    <s v="C00000042"/>
    <s v="Welltech (M) Sdn Bhd"/>
    <x v="159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d v="2024-02-01T00:00:00"/>
    <x v="8"/>
    <x v="5"/>
    <s v="INV00000788"/>
    <s v="C00000019"/>
    <s v="Desuki Affela Empire Enterprise"/>
    <x v="7"/>
    <n v="1"/>
    <s v="Cash"/>
    <n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d v="2024-02-01T00:00:00"/>
    <x v="8"/>
    <x v="5"/>
    <s v="INV00000788"/>
    <s v="C00000019"/>
    <s v="Desuki Affela Empire Enterprise"/>
    <x v="327"/>
    <n v="1"/>
    <s v="Cash"/>
    <n v="0"/>
    <d v="2024-02-01T00:00:00"/>
    <n v="2"/>
    <n v="2024"/>
    <n v="405"/>
    <n v="-405"/>
    <n v="0"/>
    <n v="4201992.1500000013"/>
    <s v="Trsf"/>
    <s v="Trsf 3/3/25 RM1,000.00(RM405.00)"/>
    <m/>
  </r>
  <r>
    <d v="2024-02-01T00:00:00"/>
    <x v="8"/>
    <x v="5"/>
    <s v="INV00000788"/>
    <s v="C00000019"/>
    <s v="Desuki Affela Empire Enterprise"/>
    <x v="4"/>
    <n v="1"/>
    <s v="Cash"/>
    <n v="0"/>
    <d v="2024-02-01T00:00:00"/>
    <n v="2"/>
    <n v="2024"/>
    <n v="110"/>
    <n v="-110"/>
    <n v="0"/>
    <n v="4202102.1500000013"/>
    <s v="Trsf"/>
    <s v="Trsf 3/3/25 RM1,000.00(RM110.00)"/>
    <m/>
  </r>
  <r>
    <d v="2024-02-01T00:00:00"/>
    <x v="8"/>
    <x v="5"/>
    <s v="INV00000788"/>
    <s v="C00000019"/>
    <s v="Desuki Affela Empire Enterprise"/>
    <x v="243"/>
    <n v="1"/>
    <s v="Cash"/>
    <n v="0"/>
    <d v="2024-02-01T00:00:00"/>
    <n v="2"/>
    <n v="2024"/>
    <n v="390"/>
    <n v="-390"/>
    <n v="0"/>
    <n v="4202492.1500000013"/>
    <s v="Trsf"/>
    <s v="Trsf 3/3/25 RM1,000.00(RM335.00), 10/3/25 RM1,300.00(RM55.00)"/>
    <m/>
  </r>
  <r>
    <d v="2024-02-02T00:00:00"/>
    <x v="8"/>
    <x v="5"/>
    <s v="INV00000789"/>
    <s v="C00000037"/>
    <s v="Suntruck Sdn Bhd"/>
    <x v="188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d v="2024-02-02T00:00:00"/>
    <x v="8"/>
    <x v="5"/>
    <s v="INV00000789"/>
    <s v="C00000037"/>
    <s v="Suntruck Sdn Bhd"/>
    <x v="328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d v="2024-02-02T00:00:00"/>
    <x v="8"/>
    <x v="5"/>
    <s v="INV00000789"/>
    <s v="C00000037"/>
    <s v="Suntruck Sdn Bhd"/>
    <x v="223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d v="2024-02-02T00:00:00"/>
    <x v="8"/>
    <x v="5"/>
    <s v="INV00000789"/>
    <s v="C00000037"/>
    <s v="Suntruck Sdn Bhd"/>
    <x v="319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d v="2024-02-02T00:00:00"/>
    <x v="8"/>
    <x v="5"/>
    <s v="INV00000789"/>
    <s v="C00000037"/>
    <s v="Suntruck Sdn Bhd"/>
    <x v="171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d v="2024-02-02T00:00:00"/>
    <x v="8"/>
    <x v="5"/>
    <s v="INV00000790"/>
    <s v="C00000046"/>
    <s v="Berkat Fibreglass"/>
    <x v="331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d v="2024-02-03T00:00:00"/>
    <x v="8"/>
    <x v="5"/>
    <s v="INV00000791"/>
    <s v="C00000042"/>
    <s v="Welltech (M) Sdn Bhd"/>
    <x v="319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d v="2024-02-03T00:00:00"/>
    <x v="8"/>
    <x v="5"/>
    <s v="INV00000792"/>
    <s v="C00000042"/>
    <s v="Welltech (M) Sdn Bhd"/>
    <x v="188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d v="2024-02-03T00:00:00"/>
    <x v="8"/>
    <x v="5"/>
    <s v="INV00000792"/>
    <s v="C00000042"/>
    <s v="Welltech (M) Sdn Bhd"/>
    <x v="246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d v="2024-02-03T00:00:00"/>
    <x v="8"/>
    <x v="5"/>
    <s v="INV00000792"/>
    <s v="C00000042"/>
    <s v="Welltech (M) Sdn Bhd"/>
    <x v="331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d v="2024-02-03T00:00:00"/>
    <x v="8"/>
    <x v="5"/>
    <s v="INV00000792"/>
    <s v="C00000042"/>
    <s v="Welltech (M) Sdn Bhd"/>
    <x v="311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d v="2024-02-03T00:00:00"/>
    <x v="8"/>
    <x v="5"/>
    <s v="INV00000792"/>
    <s v="C00000042"/>
    <s v="Welltech (M) Sdn Bhd"/>
    <x v="303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d v="2024-02-03T00:00:00"/>
    <x v="8"/>
    <x v="5"/>
    <s v="INV00000792"/>
    <s v="C00000042"/>
    <s v="Welltech (M) Sdn Bhd"/>
    <x v="171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d v="2024-02-03T00:00:00"/>
    <x v="8"/>
    <x v="5"/>
    <s v="INV00000793"/>
    <s v="C00000042"/>
    <s v="Welltech (M) Sdn Bhd"/>
    <x v="159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d v="2024-02-05T00:00:00"/>
    <x v="8"/>
    <x v="5"/>
    <s v="INV00000794"/>
    <s v="C00000010"/>
    <s v="Yew Seng Gardening Supply Sdn Bhd"/>
    <x v="188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d v="2024-02-05T00:00:00"/>
    <x v="8"/>
    <x v="5"/>
    <s v="INV00000794"/>
    <s v="C00000010"/>
    <s v="Yew Seng Gardening Supply Sdn Bhd"/>
    <x v="215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d v="2024-02-05T00:00:00"/>
    <x v="8"/>
    <x v="5"/>
    <s v="INV00000794"/>
    <s v="C00000010"/>
    <s v="Yew Seng Gardening Supply Sdn Bhd"/>
    <x v="132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d v="2024-02-05T00:00:00"/>
    <x v="8"/>
    <x v="5"/>
    <s v="INV00000794"/>
    <s v="C00000010"/>
    <s v="Yew Seng Gardening Supply Sdn Bhd"/>
    <x v="4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d v="2024-02-05T00:00:00"/>
    <x v="8"/>
    <x v="5"/>
    <s v="INV00000794"/>
    <s v="C00000010"/>
    <s v="Yew Seng Gardening Supply Sdn Bhd"/>
    <x v="131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d v="2024-02-05T00:00:00"/>
    <x v="8"/>
    <x v="5"/>
    <s v="INV00000794"/>
    <s v="C00000010"/>
    <s v="Yew Seng Gardening Supply Sdn Bhd"/>
    <x v="48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d v="2024-02-06T00:00:00"/>
    <x v="8"/>
    <x v="5"/>
    <s v="INV00000795"/>
    <s v="C00000042"/>
    <s v="Welltech (M) Sdn Bhd"/>
    <x v="319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d v="2024-02-06T00:00:00"/>
    <x v="8"/>
    <x v="5"/>
    <s v="INV00000796"/>
    <s v="C00000042"/>
    <s v="Welltech (M) Sdn Bhd"/>
    <x v="188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d v="2024-02-06T00:00:00"/>
    <x v="8"/>
    <x v="5"/>
    <s v="INV00000796"/>
    <s v="C00000042"/>
    <s v="Welltech (M) Sdn Bhd"/>
    <x v="246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d v="2024-02-06T00:00:00"/>
    <x v="8"/>
    <x v="5"/>
    <s v="INV00000796"/>
    <s v="C00000042"/>
    <s v="Welltech (M) Sdn Bhd"/>
    <x v="301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d v="2024-02-06T00:00:00"/>
    <x v="8"/>
    <x v="5"/>
    <s v="INV00000796"/>
    <s v="C00000042"/>
    <s v="Welltech (M) Sdn Bhd"/>
    <x v="171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d v="2024-02-06T00:00:00"/>
    <x v="8"/>
    <x v="5"/>
    <s v="INV00000797"/>
    <s v="C00000026"/>
    <s v="Megapower Service"/>
    <x v="278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d v="2024-02-06T00:00:00"/>
    <x v="8"/>
    <x v="5"/>
    <s v="INV00000797"/>
    <s v="C00000026"/>
    <s v="Megapower Service"/>
    <x v="99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d v="2024-02-06T00:00:00"/>
    <x v="8"/>
    <x v="5"/>
    <s v="INV00000797"/>
    <s v="C00000026"/>
    <s v="Megapower Service"/>
    <x v="329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d v="2024-02-06T00:00:00"/>
    <x v="8"/>
    <x v="5"/>
    <s v="INV00000797"/>
    <s v="C00000026"/>
    <s v="Megapower Service"/>
    <x v="283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d v="2024-02-06T00:00:00"/>
    <x v="8"/>
    <x v="5"/>
    <s v="INV00000797"/>
    <s v="C00000026"/>
    <s v="Megapower Service"/>
    <x v="141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d v="2024-02-06T00:00:00"/>
    <x v="8"/>
    <x v="5"/>
    <s v="INV00000797"/>
    <s v="C00000026"/>
    <s v="Megapower Service"/>
    <x v="153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d v="2024-02-08T00:00:00"/>
    <x v="8"/>
    <x v="5"/>
    <s v="INV00000798"/>
    <s v="C00000046"/>
    <s v="Berkat Fibreglass"/>
    <x v="15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d v="2024-02-08T00:00:00"/>
    <x v="8"/>
    <x v="5"/>
    <s v="INV00000799"/>
    <s v="C00000010"/>
    <s v="Yew Seng Gardening Supply Sdn Bhd"/>
    <x v="188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d v="2024-02-08T00:00:00"/>
    <x v="8"/>
    <x v="5"/>
    <s v="INV00000799"/>
    <s v="C00000010"/>
    <s v="Yew Seng Gardening Supply Sdn Bhd"/>
    <x v="215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d v="2024-02-08T00:00:00"/>
    <x v="8"/>
    <x v="5"/>
    <s v="INV00000799"/>
    <s v="C00000010"/>
    <s v="Yew Seng Gardening Supply Sdn Bhd"/>
    <x v="132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d v="2024-02-08T00:00:00"/>
    <x v="8"/>
    <x v="5"/>
    <s v="INV00000799"/>
    <s v="C00000010"/>
    <s v="Yew Seng Gardening Supply Sdn Bhd"/>
    <x v="4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d v="2024-02-08T00:00:00"/>
    <x v="8"/>
    <x v="5"/>
    <s v="INV00000799"/>
    <s v="C00000010"/>
    <s v="Yew Seng Gardening Supply Sdn Bhd"/>
    <x v="131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d v="2024-02-08T00:00:00"/>
    <x v="8"/>
    <x v="5"/>
    <s v="INV00000799"/>
    <s v="C00000010"/>
    <s v="Yew Seng Gardening Supply Sdn Bhd"/>
    <x v="151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d v="2024-02-15T00:00:00"/>
    <x v="8"/>
    <x v="5"/>
    <s v="INV00000800"/>
    <s v="C00000019"/>
    <s v="Desuki Affela Empire Enterprise"/>
    <x v="120"/>
    <n v="1"/>
    <s v="Cash"/>
    <n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d v="2024-02-15T00:00:00"/>
    <x v="8"/>
    <x v="5"/>
    <s v="INV00000800"/>
    <s v="C00000019"/>
    <s v="Desuki Affela Empire Enterprise"/>
    <x v="327"/>
    <n v="1"/>
    <s v="Cash"/>
    <n v="0"/>
    <d v="2024-02-15T00:00:00"/>
    <n v="2"/>
    <n v="2024"/>
    <n v="405"/>
    <n v="-405"/>
    <n v="0"/>
    <n v="4289677.9500000011"/>
    <s v="Trsf"/>
    <s v="Trsf 17/3/25 RM1,500.00(RM405.00)"/>
    <m/>
  </r>
  <r>
    <d v="2024-02-15T00:00:00"/>
    <x v="8"/>
    <x v="5"/>
    <s v="INV00000800"/>
    <s v="C00000019"/>
    <s v="Desuki Affela Empire Enterprise"/>
    <x v="132"/>
    <n v="3"/>
    <s v="Cash"/>
    <n v="0"/>
    <d v="2024-02-15T00:00:00"/>
    <n v="2"/>
    <n v="2024"/>
    <n v="187.5"/>
    <n v="-187.5"/>
    <n v="0"/>
    <n v="4289865.4500000011"/>
    <s v="Trsf"/>
    <s v="Trsf 17/3/25 RM1,500.00(RM187.50)"/>
    <m/>
  </r>
  <r>
    <d v="2024-02-15T00:00:00"/>
    <x v="8"/>
    <x v="5"/>
    <s v="INV00000800"/>
    <s v="C00000019"/>
    <s v="Desuki Affela Empire Enterprise"/>
    <x v="243"/>
    <n v="1"/>
    <s v="Cash"/>
    <n v="0"/>
    <d v="2024-02-15T00:00:00"/>
    <n v="2"/>
    <n v="2024"/>
    <n v="390"/>
    <n v="-390"/>
    <n v="0"/>
    <n v="4290255.4500000011"/>
    <s v="Trsf"/>
    <s v="Trsf 17/3/25 RM1,500.00(RM390.00)"/>
    <m/>
  </r>
  <r>
    <d v="2024-02-15T00:00:00"/>
    <x v="8"/>
    <x v="5"/>
    <s v="INV00000801"/>
    <s v="C00000010"/>
    <s v="Yew Seng Gardening Supply Sdn Bhd"/>
    <x v="132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d v="2024-02-15T00:00:00"/>
    <x v="8"/>
    <x v="5"/>
    <s v="INV00000801"/>
    <s v="C00000010"/>
    <s v="Yew Seng Gardening Supply Sdn Bhd"/>
    <x v="131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d v="2024-02-16T00:00:00"/>
    <x v="8"/>
    <x v="5"/>
    <s v="INV00000802"/>
    <s v="C00000021"/>
    <s v="KT Profesional Fiber"/>
    <x v="15"/>
    <n v="1"/>
    <s v="Cash"/>
    <n v="0"/>
    <d v="2024-02-16T00:00:00"/>
    <n v="2"/>
    <n v="2024"/>
    <n v="1738"/>
    <m/>
    <n v="1738"/>
    <n v="4292700.9500000011"/>
    <s v="PD Chq"/>
    <m/>
    <m/>
  </r>
  <r>
    <d v="2024-02-16T00:00:00"/>
    <x v="8"/>
    <x v="5"/>
    <s v="INV00000802"/>
    <s v="C00000021"/>
    <s v="KT Profesional Fiber"/>
    <x v="329"/>
    <n v="1"/>
    <s v="Cash"/>
    <n v="0"/>
    <d v="2024-02-16T00:00:00"/>
    <n v="2"/>
    <n v="2024"/>
    <n v="259.60000000000002"/>
    <m/>
    <n v="259.60000000000002"/>
    <n v="4292960.5500000007"/>
    <s v="PD Chq"/>
    <m/>
    <m/>
  </r>
  <r>
    <d v="2024-02-16T00:00:00"/>
    <x v="8"/>
    <x v="5"/>
    <s v="INV00000802"/>
    <s v="C00000021"/>
    <s v="KT Profesional Fiber"/>
    <x v="171"/>
    <n v="1"/>
    <s v="Cash"/>
    <n v="0"/>
    <d v="2024-02-16T00:00:00"/>
    <n v="2"/>
    <n v="2024"/>
    <n v="95"/>
    <m/>
    <n v="95"/>
    <n v="4293055.5500000007"/>
    <s v="PD Chq"/>
    <m/>
    <m/>
  </r>
  <r>
    <d v="2024-02-16T00:00:00"/>
    <x v="8"/>
    <x v="5"/>
    <s v="INV00000802"/>
    <s v="C00000021"/>
    <s v="KT Profesional Fiber"/>
    <x v="132"/>
    <n v="5"/>
    <s v="Cash"/>
    <n v="0"/>
    <d v="2024-02-16T00:00:00"/>
    <n v="2"/>
    <n v="2024"/>
    <n v="312.5"/>
    <m/>
    <n v="312.5"/>
    <n v="4293368.0500000007"/>
    <s v="PD Chq"/>
    <m/>
    <m/>
  </r>
  <r>
    <d v="2024-02-19T00:00:00"/>
    <x v="8"/>
    <x v="5"/>
    <s v="INV00000803"/>
    <s v="C00000042"/>
    <s v="Welltech (M) Sdn Bhd"/>
    <x v="132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d v="2024-02-20T00:00:00"/>
    <x v="8"/>
    <x v="5"/>
    <s v="INV00000804"/>
    <s v="C00000042"/>
    <s v="Welltech (M) Sdn Bhd"/>
    <x v="278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d v="2024-02-20T00:00:00"/>
    <x v="8"/>
    <x v="5"/>
    <s v="INV00000804"/>
    <s v="C00000042"/>
    <s v="Welltech (M) Sdn Bhd"/>
    <x v="148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d v="2024-02-20T00:00:00"/>
    <x v="8"/>
    <x v="5"/>
    <s v="INV00000804"/>
    <s v="C00000042"/>
    <s v="Welltech (M) Sdn Bhd"/>
    <x v="301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d v="2024-02-20T00:00:00"/>
    <x v="8"/>
    <x v="5"/>
    <s v="INV00000804"/>
    <s v="C00000042"/>
    <s v="Welltech (M) Sdn Bhd"/>
    <x v="171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d v="2024-02-20T00:00:00"/>
    <x v="8"/>
    <x v="5"/>
    <s v="INV00000804"/>
    <s v="C00000042"/>
    <s v="Welltech (M) Sdn Bhd"/>
    <x v="303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d v="2024-02-20T00:00:00"/>
    <x v="8"/>
    <x v="5"/>
    <s v="INV00000804"/>
    <s v="C00000042"/>
    <s v="Welltech (M) Sdn Bhd"/>
    <x v="4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d v="2024-02-20T00:00:00"/>
    <x v="8"/>
    <x v="5"/>
    <s v="INV00000805"/>
    <s v="C00000026"/>
    <s v="Megapower Service"/>
    <x v="141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d v="2024-02-20T00:00:00"/>
    <x v="8"/>
    <x v="5"/>
    <s v="INV00000805"/>
    <s v="C00000026"/>
    <s v="Megapower Service"/>
    <x v="180"/>
    <n v="1"/>
    <s v="Cash"/>
    <n v="0"/>
    <d v="2024-02-20T00:00:00"/>
    <n v="2"/>
    <n v="2024"/>
    <n v="50"/>
    <n v="-50"/>
    <n v="0"/>
    <n v="4301573.0500000007"/>
    <s v="Trsf"/>
    <s v="Trsf 28/2/24 RM967.00"/>
    <m/>
  </r>
  <r>
    <d v="2024-02-20T00:00:00"/>
    <x v="8"/>
    <x v="5"/>
    <s v="INV00000806"/>
    <s v="C00000047"/>
    <s v="KAD Builders Sdn Bhd "/>
    <x v="323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d v="2024-02-20T00:00:00"/>
    <x v="8"/>
    <x v="5"/>
    <s v="INV00000806"/>
    <s v="C00000047"/>
    <s v="KAD Builders Sdn Bhd "/>
    <x v="338"/>
    <n v="1"/>
    <s v="Cash"/>
    <n v="0"/>
    <d v="2024-02-20T00:00:00"/>
    <n v="2"/>
    <n v="2024"/>
    <n v="48"/>
    <n v="-48"/>
    <n v="0"/>
    <n v="4302196.0500000007"/>
    <s v="Cash"/>
    <s v="Cash 21/2/24 RM623.00"/>
    <m/>
  </r>
  <r>
    <d v="2024-02-21T00:00:00"/>
    <x v="8"/>
    <x v="5"/>
    <s v="INV00000807"/>
    <s v="C00000044"/>
    <s v="Cash - Encik Razzak"/>
    <x v="332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d v="2024-02-21T00:00:00"/>
    <x v="8"/>
    <x v="5"/>
    <s v="INV00000807"/>
    <s v="C00000044"/>
    <s v="Cash - Encik Razzak"/>
    <x v="333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d v="2024-02-22T00:00:00"/>
    <x v="8"/>
    <x v="5"/>
    <s v="INV00000808"/>
    <s v="C00000009"/>
    <s v="JMC Steel Engineering Sdn Bhd"/>
    <x v="7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d v="2024-02-22T00:00:00"/>
    <x v="8"/>
    <x v="5"/>
    <s v="INV00000808"/>
    <s v="C00000009"/>
    <s v="JMC Steel Engineering Sdn Bhd"/>
    <x v="96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d v="2024-02-22T00:00:00"/>
    <x v="8"/>
    <x v="5"/>
    <s v="INV00000808"/>
    <s v="C00000009"/>
    <s v="JMC Steel Engineering Sdn Bhd"/>
    <x v="225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d v="2024-02-22T00:00:00"/>
    <x v="8"/>
    <x v="5"/>
    <s v="INV00000808"/>
    <s v="C00000009"/>
    <s v="JMC Steel Engineering Sdn Bhd"/>
    <x v="4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d v="2024-02-23T00:00:00"/>
    <x v="8"/>
    <x v="5"/>
    <s v="INV00000809"/>
    <s v="C00000019"/>
    <s v="Desuki Affela Empire Enterprise"/>
    <x v="7"/>
    <n v="1"/>
    <s v="Cash"/>
    <n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d v="2024-02-23T00:00:00"/>
    <x v="8"/>
    <x v="5"/>
    <s v="INV00000809"/>
    <s v="C00000019"/>
    <s v="Desuki Affela Empire Enterprise"/>
    <x v="327"/>
    <n v="1"/>
    <s v="Cash"/>
    <n v="0"/>
    <d v="2024-02-23T00:00:00"/>
    <n v="2"/>
    <n v="2024"/>
    <n v="405"/>
    <n v="-405"/>
    <n v="0"/>
    <n v="4312459.4500000011"/>
    <s v="Trsf"/>
    <s v="Trsf 3/4/25 RM1,200.00(RM405.00)"/>
    <m/>
  </r>
  <r>
    <d v="2024-02-23T00:00:00"/>
    <x v="8"/>
    <x v="5"/>
    <s v="INV00000809"/>
    <s v="C00000019"/>
    <s v="Desuki Affela Empire Enterprise"/>
    <x v="132"/>
    <n v="3"/>
    <s v="Cash"/>
    <n v="0"/>
    <d v="2024-02-23T00:00:00"/>
    <n v="2"/>
    <n v="2024"/>
    <n v="187.5"/>
    <n v="-187.5"/>
    <n v="0"/>
    <n v="4312646.9500000011"/>
    <s v="Trsf"/>
    <s v="Trsf 3/4/25 RM1,200.00(RM187.50)"/>
    <m/>
  </r>
  <r>
    <d v="2024-02-23T00:00:00"/>
    <x v="8"/>
    <x v="5"/>
    <s v="INV00000809"/>
    <s v="C00000019"/>
    <s v="Desuki Affela Empire Enterprise"/>
    <x v="131"/>
    <n v="1"/>
    <s v="Cash"/>
    <n v="0"/>
    <d v="2024-02-23T00:00:00"/>
    <n v="2"/>
    <n v="2024"/>
    <n v="420"/>
    <n v="-420"/>
    <n v="0"/>
    <n v="4313066.9500000011"/>
    <s v="Trsf"/>
    <s v="Trsf 3/4/25 RM1,200.00(RM394.00), 10/4/25 RM1,400.00(RM26.00)"/>
    <m/>
  </r>
  <r>
    <d v="2024-02-23T00:00:00"/>
    <x v="8"/>
    <x v="5"/>
    <s v="INV00000809"/>
    <s v="C00000019"/>
    <s v="Desuki Affela Empire Enterprise"/>
    <x v="339"/>
    <n v="1"/>
    <s v="Cash"/>
    <n v="0"/>
    <d v="2024-02-23T00:00:00"/>
    <n v="2"/>
    <n v="2024"/>
    <n v="150"/>
    <n v="-150"/>
    <n v="0"/>
    <n v="4313216.9500000011"/>
    <s v="Trsf"/>
    <s v="Trsf 10/4/25 RM1,400.00(RM150.00)"/>
    <m/>
  </r>
  <r>
    <d v="2024-02-23T00:00:00"/>
    <x v="8"/>
    <x v="5"/>
    <s v="INV00000809"/>
    <s v="C00000019"/>
    <s v="Desuki Affela Empire Enterprise"/>
    <x v="273"/>
    <n v="1"/>
    <s v="Cash"/>
    <n v="0"/>
    <d v="2024-02-23T00:00:00"/>
    <n v="2"/>
    <n v="2024"/>
    <n v="160"/>
    <n v="-160"/>
    <n v="0"/>
    <n v="4313376.9500000011"/>
    <s v="Trsf"/>
    <s v="Trsf 10/4/25 RM1,400.00(RM160.00)"/>
    <m/>
  </r>
  <r>
    <d v="2024-02-26T00:00:00"/>
    <x v="8"/>
    <x v="5"/>
    <s v="INV00000810"/>
    <s v="C00000042"/>
    <s v="Welltech (M) Sdn Bhd"/>
    <x v="132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d v="2024-02-26T00:00:00"/>
    <x v="8"/>
    <x v="5"/>
    <s v="INV00000811"/>
    <s v="C00000042"/>
    <s v="Welltech (M) Sdn Bhd"/>
    <x v="278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d v="2024-02-26T00:00:00"/>
    <x v="8"/>
    <x v="5"/>
    <s v="INV00000811"/>
    <s v="C00000042"/>
    <s v="Welltech (M) Sdn Bhd"/>
    <x v="340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d v="2024-02-26T00:00:00"/>
    <x v="8"/>
    <x v="5"/>
    <s v="INV00000811"/>
    <s v="C00000042"/>
    <s v="Welltech (M) Sdn Bhd"/>
    <x v="301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d v="2024-02-26T00:00:00"/>
    <x v="8"/>
    <x v="5"/>
    <s v="INV00000811"/>
    <s v="C00000042"/>
    <s v="Welltech (M) Sdn Bhd"/>
    <x v="171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d v="2024-02-26T00:00:00"/>
    <x v="8"/>
    <x v="5"/>
    <s v="INV00000811"/>
    <s v="C00000042"/>
    <s v="Welltech (M) Sdn Bhd"/>
    <x v="303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d v="2024-02-27T00:00:00"/>
    <x v="8"/>
    <x v="5"/>
    <s v="INV00000812"/>
    <s v="C00000026"/>
    <s v="Megapower Service"/>
    <x v="329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d v="2024-02-28T00:00:00"/>
    <x v="8"/>
    <x v="5"/>
    <s v="INV00000813"/>
    <s v="C00000042"/>
    <s v="Welltech (M) Sdn Bhd"/>
    <x v="159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d v="2024-03-01T00:00:00"/>
    <x v="9"/>
    <x v="5"/>
    <s v="INV00000814"/>
    <s v="C00000021"/>
    <s v="KT Profesional Fiber"/>
    <x v="118"/>
    <n v="1"/>
    <s v="Cash"/>
    <n v="0"/>
    <d v="2024-03-01T00:00:00"/>
    <n v="3"/>
    <n v="2024"/>
    <n v="1738"/>
    <m/>
    <n v="1738"/>
    <n v="4335938.4500000011"/>
    <s v="PD Chq"/>
    <m/>
    <m/>
  </r>
  <r>
    <d v="2024-03-01T00:00:00"/>
    <x v="9"/>
    <x v="5"/>
    <s v="INV00000814"/>
    <s v="C00000021"/>
    <s v="KT Profesional Fiber"/>
    <x v="340"/>
    <n v="2"/>
    <s v="Cash"/>
    <n v="0"/>
    <d v="2024-03-01T00:00:00"/>
    <n v="3"/>
    <n v="2024"/>
    <n v="555"/>
    <m/>
    <n v="555"/>
    <n v="4336493.4500000011"/>
    <s v="PD Chq"/>
    <m/>
    <m/>
  </r>
  <r>
    <d v="2024-03-01T00:00:00"/>
    <x v="9"/>
    <x v="5"/>
    <s v="INV00000814"/>
    <s v="C00000021"/>
    <s v="KT Profesional Fiber"/>
    <x v="171"/>
    <n v="1"/>
    <s v="Cash"/>
    <n v="0"/>
    <d v="2024-03-01T00:00:00"/>
    <n v="3"/>
    <n v="2024"/>
    <n v="95"/>
    <m/>
    <n v="95"/>
    <n v="4336588.4500000011"/>
    <s v="PD Chq"/>
    <m/>
    <m/>
  </r>
  <r>
    <d v="2024-03-01T00:00:00"/>
    <x v="9"/>
    <x v="5"/>
    <s v="INV00000814"/>
    <s v="C00000021"/>
    <s v="KT Profesional Fiber"/>
    <x v="134"/>
    <n v="1"/>
    <s v="Cash"/>
    <n v="0"/>
    <d v="2024-03-01T00:00:00"/>
    <n v="3"/>
    <n v="2024"/>
    <n v="225"/>
    <m/>
    <n v="225"/>
    <n v="4336813.4500000011"/>
    <s v="PD Chq"/>
    <m/>
    <m/>
  </r>
  <r>
    <d v="2024-03-02T00:00:00"/>
    <x v="9"/>
    <x v="5"/>
    <s v="INV00000815"/>
    <s v="C00000010"/>
    <s v="Yew Seng Gardening Supply Sdn Bhd"/>
    <x v="222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d v="2024-03-02T00:00:00"/>
    <x v="9"/>
    <x v="5"/>
    <s v="INV00000815"/>
    <s v="C00000010"/>
    <s v="Yew Seng Gardening Supply Sdn Bhd"/>
    <x v="246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d v="2024-03-02T00:00:00"/>
    <x v="9"/>
    <x v="5"/>
    <s v="INV00000815"/>
    <s v="C00000010"/>
    <s v="Yew Seng Gardening Supply Sdn Bhd"/>
    <x v="132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d v="2024-03-02T00:00:00"/>
    <x v="9"/>
    <x v="5"/>
    <s v="INV00000815"/>
    <s v="C00000010"/>
    <s v="Yew Seng Gardening Supply Sdn Bhd"/>
    <x v="4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d v="2024-03-02T00:00:00"/>
    <x v="9"/>
    <x v="5"/>
    <s v="INV00000815"/>
    <s v="C00000010"/>
    <s v="Yew Seng Gardening Supply Sdn Bhd"/>
    <x v="131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d v="2024-03-02T00:00:00"/>
    <x v="9"/>
    <x v="5"/>
    <s v="INV00000815"/>
    <s v="C00000010"/>
    <s v="Yew Seng Gardening Supply Sdn Bhd"/>
    <x v="48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d v="2024-03-02T00:00:00"/>
    <x v="9"/>
    <x v="5"/>
    <s v="INV00000816"/>
    <s v="C00000043"/>
    <s v="RBD World Wide Sdn Bhd"/>
    <x v="218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d v="2024-03-05T00:00:00"/>
    <x v="9"/>
    <x v="5"/>
    <s v="INV00000817"/>
    <s v="C00000042"/>
    <s v="Welltech (M) Sdn Bhd"/>
    <x v="132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d v="2024-03-05T00:00:00"/>
    <x v="9"/>
    <x v="5"/>
    <s v="INV00000818"/>
    <s v="C00000042"/>
    <s v="Welltech (M) Sdn Bhd"/>
    <x v="278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d v="2024-03-05T00:00:00"/>
    <x v="9"/>
    <x v="5"/>
    <s v="INV00000818"/>
    <s v="C00000042"/>
    <s v="Welltech (M) Sdn Bhd"/>
    <x v="148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d v="2024-03-05T00:00:00"/>
    <x v="9"/>
    <x v="5"/>
    <s v="INV00000818"/>
    <s v="C00000042"/>
    <s v="Welltech (M) Sdn Bhd"/>
    <x v="340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d v="2024-03-05T00:00:00"/>
    <x v="9"/>
    <x v="5"/>
    <s v="INV00000818"/>
    <s v="C00000042"/>
    <s v="Welltech (M) Sdn Bhd"/>
    <x v="301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d v="2024-03-05T00:00:00"/>
    <x v="9"/>
    <x v="5"/>
    <s v="INV00000818"/>
    <s v="C00000042"/>
    <s v="Welltech (M) Sdn Bhd"/>
    <x v="171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d v="2024-03-04T00:00:00"/>
    <x v="9"/>
    <x v="5"/>
    <s v="INV00000819"/>
    <s v="C00000009"/>
    <s v="JMC Steel Engineering Sdn Bhd"/>
    <x v="7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d v="2024-03-05T00:00:00"/>
    <x v="9"/>
    <x v="5"/>
    <s v="INV00000820"/>
    <s v="C00000044"/>
    <s v="Cash - Encik Razzak"/>
    <x v="332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d v="2024-03-05T00:00:00"/>
    <x v="9"/>
    <x v="5"/>
    <s v="INV00000820"/>
    <s v="C00000044"/>
    <s v="Cash - Encik Razzak"/>
    <x v="333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d v="2024-03-05T00:00:00"/>
    <x v="9"/>
    <x v="5"/>
    <s v="INV00000821"/>
    <s v="C00000019"/>
    <s v="Desuki Affela Empire Enterprise"/>
    <x v="7"/>
    <n v="1"/>
    <s v="Cash"/>
    <n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d v="2024-03-05T00:00:00"/>
    <x v="9"/>
    <x v="5"/>
    <s v="INV00000821"/>
    <s v="C00000019"/>
    <s v="Desuki Affela Empire Enterprise"/>
    <x v="4"/>
    <n v="1"/>
    <s v="Cash"/>
    <n v="0"/>
    <d v="2024-03-05T00:00:00"/>
    <n v="3"/>
    <n v="2024"/>
    <n v="110"/>
    <n v="-110"/>
    <n v="0"/>
    <n v="4387160.2500000009"/>
    <s v="Trsf"/>
    <s v="Trsf 16/4/25 RM2,000.00(RM110.00)"/>
    <m/>
  </r>
  <r>
    <d v="2024-03-07T00:00:00"/>
    <x v="9"/>
    <x v="5"/>
    <s v="INV00000822"/>
    <s v="C00000026"/>
    <s v="Megapower Service"/>
    <x v="278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d v="2024-03-07T00:00:00"/>
    <x v="9"/>
    <x v="5"/>
    <s v="INV00000822"/>
    <s v="C00000026"/>
    <s v="Megapower Service"/>
    <x v="4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d v="2024-03-07T00:00:00"/>
    <x v="9"/>
    <x v="5"/>
    <s v="INV00000822"/>
    <s v="C00000026"/>
    <s v="Megapower Service"/>
    <x v="132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d v="2024-03-12T00:00:00"/>
    <x v="9"/>
    <x v="5"/>
    <s v="INV00000823"/>
    <s v="C00000003"/>
    <s v="Pandian Art Gallery Manufacturing"/>
    <x v="15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d v="2024-03-12T00:00:00"/>
    <x v="9"/>
    <x v="5"/>
    <s v="INV00000823"/>
    <s v="C00000003"/>
    <s v="Pandian Art Gallery Manufacturing"/>
    <x v="4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d v="2024-03-12T00:00:00"/>
    <x v="9"/>
    <x v="5"/>
    <s v="INV00000823"/>
    <s v="C00000003"/>
    <s v="Pandian Art Gallery Manufacturing"/>
    <x v="153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d v="2024-03-13T00:00:00"/>
    <x v="9"/>
    <x v="5"/>
    <s v="INV00000824"/>
    <s v="C00000010"/>
    <s v="Yew Seng Gardening Supply Sdn Bhd"/>
    <x v="188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d v="2024-03-13T00:00:00"/>
    <x v="9"/>
    <x v="5"/>
    <s v="INV00000824"/>
    <s v="C00000010"/>
    <s v="Yew Seng Gardening Supply Sdn Bhd"/>
    <x v="331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d v="2024-03-13T00:00:00"/>
    <x v="9"/>
    <x v="5"/>
    <s v="INV00000824"/>
    <s v="C00000010"/>
    <s v="Yew Seng Gardening Supply Sdn Bhd"/>
    <x v="132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d v="2024-03-13T00:00:00"/>
    <x v="9"/>
    <x v="5"/>
    <s v="INV00000824"/>
    <s v="C00000010"/>
    <s v="Yew Seng Gardening Supply Sdn Bhd"/>
    <x v="4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d v="2024-03-13T00:00:00"/>
    <x v="9"/>
    <x v="5"/>
    <s v="INV00000824"/>
    <s v="C00000010"/>
    <s v="Yew Seng Gardening Supply Sdn Bhd"/>
    <x v="131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d v="2024-03-13T00:00:00"/>
    <x v="9"/>
    <x v="5"/>
    <s v="INV00000825"/>
    <s v="C00000042"/>
    <s v="Welltech (M) Sdn Bhd"/>
    <x v="132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d v="2024-03-13T00:00:00"/>
    <x v="9"/>
    <x v="5"/>
    <s v="INV00000826"/>
    <s v="C00000042"/>
    <s v="Welltech (M) Sdn Bhd"/>
    <x v="278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d v="2024-03-13T00:00:00"/>
    <x v="9"/>
    <x v="5"/>
    <s v="INV00000826"/>
    <s v="C00000042"/>
    <s v="Welltech (M) Sdn Bhd"/>
    <x v="148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d v="2024-03-13T00:00:00"/>
    <x v="9"/>
    <x v="5"/>
    <s v="INV00000826"/>
    <s v="C00000042"/>
    <s v="Welltech (M) Sdn Bhd"/>
    <x v="301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d v="2024-03-13T00:00:00"/>
    <x v="9"/>
    <x v="5"/>
    <s v="INV00000826"/>
    <s v="C00000042"/>
    <s v="Welltech (M) Sdn Bhd"/>
    <x v="159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d v="2024-03-13T00:00:00"/>
    <x v="9"/>
    <x v="5"/>
    <s v="INV00000826"/>
    <s v="C00000042"/>
    <s v="Welltech (M) Sdn Bhd"/>
    <x v="341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d v="2024-03-13T00:00:00"/>
    <x v="9"/>
    <x v="5"/>
    <s v="INV00000826"/>
    <s v="C00000042"/>
    <s v="Welltech (M) Sdn Bhd"/>
    <x v="171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d v="2024-03-16T00:00:00"/>
    <x v="9"/>
    <x v="5"/>
    <s v="INV00000827"/>
    <s v="C00000014"/>
    <s v="IK Fibre Glass Enterprise"/>
    <x v="45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d v="2024-03-16T00:00:00"/>
    <x v="9"/>
    <x v="5"/>
    <s v="INV00000827"/>
    <s v="C00000014"/>
    <s v="IK Fibre Glass Enterprise"/>
    <x v="246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d v="2024-03-16T00:00:00"/>
    <x v="9"/>
    <x v="5"/>
    <s v="INV00000827"/>
    <s v="C00000014"/>
    <s v="IK Fibre Glass Enterprise"/>
    <x v="315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d v="2024-03-16T00:00:00"/>
    <x v="9"/>
    <x v="5"/>
    <s v="INV00000827"/>
    <s v="C00000014"/>
    <s v="IK Fibre Glass Enterprise"/>
    <x v="4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d v="2024-03-16T00:00:00"/>
    <x v="9"/>
    <x v="5"/>
    <s v="INV00000827"/>
    <s v="C00000014"/>
    <s v="IK Fibre Glass Enterprise"/>
    <x v="293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d v="2024-03-16T00:00:00"/>
    <x v="9"/>
    <x v="5"/>
    <s v="INV00000828"/>
    <s v="C00000048"/>
    <s v="Cash - Encik Mohammad Mongal "/>
    <x v="200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d v="2024-03-16T00:00:00"/>
    <x v="9"/>
    <x v="5"/>
    <s v="INV00000829"/>
    <s v="C00000019"/>
    <s v="Desuki Affela Empire Enterprise"/>
    <x v="7"/>
    <n v="1"/>
    <s v="Cash"/>
    <n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d v="2024-03-16T00:00:00"/>
    <x v="9"/>
    <x v="5"/>
    <s v="INV00000829"/>
    <s v="C00000019"/>
    <s v="Desuki Affela Empire Enterprise"/>
    <x v="225"/>
    <n v="1"/>
    <s v="Cash"/>
    <n v="0"/>
    <d v="2024-03-16T00:00:00"/>
    <n v="3"/>
    <n v="2024"/>
    <n v="405"/>
    <n v="-405"/>
    <n v="0"/>
    <n v="4440595.3500000006"/>
    <s v="Trsf"/>
    <s v="Trsf 23/4/25 RM2,000.00(RM405.00)"/>
    <m/>
  </r>
  <r>
    <d v="2024-03-16T00:00:00"/>
    <x v="9"/>
    <x v="5"/>
    <s v="INV00000829"/>
    <s v="C00000019"/>
    <s v="Desuki Affela Empire Enterprise"/>
    <x v="132"/>
    <n v="3"/>
    <s v="Cash"/>
    <n v="0"/>
    <d v="2024-03-16T00:00:00"/>
    <n v="3"/>
    <n v="2024"/>
    <n v="187.5"/>
    <n v="-187.5"/>
    <n v="0"/>
    <n v="4440782.8500000006"/>
    <s v="Trsf"/>
    <s v="Trsf 23/4/25 RM2,000.00(RM187.50)"/>
    <m/>
  </r>
  <r>
    <d v="2024-03-16T00:00:00"/>
    <x v="9"/>
    <x v="5"/>
    <s v="INV00000829"/>
    <s v="C00000019"/>
    <s v="Desuki Affela Empire Enterprise"/>
    <x v="4"/>
    <n v="1"/>
    <s v="Cash"/>
    <n v="0"/>
    <d v="2024-03-16T00:00:00"/>
    <n v="3"/>
    <n v="2024"/>
    <n v="110"/>
    <n v="-110"/>
    <n v="0"/>
    <n v="4440892.8500000006"/>
    <s v="Trsf"/>
    <s v="Trsf 23/4/25 RM2,000.00(RM110.00)"/>
    <m/>
  </r>
  <r>
    <d v="2024-03-16T00:00:00"/>
    <x v="9"/>
    <x v="5"/>
    <s v="INV00000829"/>
    <s v="C00000019"/>
    <s v="Desuki Affela Empire Enterprise"/>
    <x v="243"/>
    <n v="1"/>
    <s v="Cash"/>
    <n v="0"/>
    <d v="2024-03-16T00:00:00"/>
    <n v="3"/>
    <n v="2024"/>
    <n v="390"/>
    <n v="-390"/>
    <n v="0"/>
    <n v="4441282.8500000006"/>
    <s v="Trsf"/>
    <s v="Trsf 23/4/25 RM2,000.00(RM390.00)"/>
    <m/>
  </r>
  <r>
    <d v="2024-03-16T00:00:00"/>
    <x v="9"/>
    <x v="5"/>
    <s v="INV00000829"/>
    <s v="C00000019"/>
    <s v="Desuki Affela Empire Enterprise"/>
    <x v="317"/>
    <n v="1"/>
    <s v="Cash"/>
    <n v="0"/>
    <d v="2024-03-16T00:00:00"/>
    <n v="3"/>
    <n v="2024"/>
    <n v="283.8"/>
    <n v="-283.8"/>
    <n v="0"/>
    <n v="4441566.6500000004"/>
    <s v="Trsf"/>
    <s v="Trsf 23/4/25 RM2,000.00(RM283.80)"/>
    <m/>
  </r>
  <r>
    <d v="2024-03-16T00:00:00"/>
    <x v="9"/>
    <x v="5"/>
    <s v="INV00000829"/>
    <s v="C00000019"/>
    <s v="Desuki Affela Empire Enterprise"/>
    <x v="342"/>
    <n v="1"/>
    <s v="Cash"/>
    <n v="0"/>
    <d v="2024-03-16T00:00:00"/>
    <n v="3"/>
    <n v="2024"/>
    <n v="260"/>
    <n v="-101.7"/>
    <n v="158.30000000000001"/>
    <n v="4441826.6500000004"/>
    <s v="Trsf"/>
    <s v="Trsf 23/4/25 RM2,000.00(RM101.70)"/>
    <m/>
  </r>
  <r>
    <d v="2024-03-16T00:00:00"/>
    <x v="9"/>
    <x v="5"/>
    <s v="INV00000829"/>
    <s v="C00000019"/>
    <s v="Desuki Affela Empire Enterprise"/>
    <x v="153"/>
    <n v="2"/>
    <s v="Cash"/>
    <n v="0"/>
    <d v="2024-03-16T00:00:00"/>
    <n v="3"/>
    <n v="2024"/>
    <n v="120"/>
    <m/>
    <n v="120"/>
    <n v="4441946.6500000004"/>
    <s v="Trsf"/>
    <m/>
    <m/>
  </r>
  <r>
    <d v="2024-03-16T00:00:00"/>
    <x v="9"/>
    <x v="5"/>
    <s v="INV00000830"/>
    <s v="C00000042"/>
    <s v="Welltech (M) Sdn Bhd"/>
    <x v="132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d v="2024-03-16T00:00:00"/>
    <x v="9"/>
    <x v="5"/>
    <s v="INV00000831"/>
    <s v="C00000042"/>
    <s v="Welltech (M) Sdn Bhd"/>
    <x v="278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d v="2024-03-16T00:00:00"/>
    <x v="9"/>
    <x v="5"/>
    <s v="INV00000831"/>
    <s v="C00000042"/>
    <s v="Welltech (M) Sdn Bhd"/>
    <x v="340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d v="2024-03-16T00:00:00"/>
    <x v="9"/>
    <x v="5"/>
    <s v="INV00000831"/>
    <s v="C00000042"/>
    <s v="Welltech (M) Sdn Bhd"/>
    <x v="301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d v="2024-03-16T00:00:00"/>
    <x v="9"/>
    <x v="5"/>
    <s v="INV00000831"/>
    <s v="C00000042"/>
    <s v="Welltech (M) Sdn Bhd"/>
    <x v="159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d v="2024-03-16T00:00:00"/>
    <x v="9"/>
    <x v="5"/>
    <s v="INV00000831"/>
    <s v="C00000042"/>
    <s v="Welltech (M) Sdn Bhd"/>
    <x v="171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d v="2024-03-19T00:00:00"/>
    <x v="9"/>
    <x v="5"/>
    <s v="INV00000832"/>
    <s v="C00000042"/>
    <s v="Welltech (M) Sdn Bhd"/>
    <x v="132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d v="2024-03-19T00:00:00"/>
    <x v="9"/>
    <x v="5"/>
    <s v="INV00000833"/>
    <s v="C00000042"/>
    <s v="Welltech (M) Sdn Bhd"/>
    <x v="278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d v="2024-03-19T00:00:00"/>
    <x v="9"/>
    <x v="5"/>
    <s v="INV00000833"/>
    <s v="C00000042"/>
    <s v="Welltech (M) Sdn Bhd"/>
    <x v="340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d v="2024-03-19T00:00:00"/>
    <x v="9"/>
    <x v="5"/>
    <s v="INV00000833"/>
    <s v="C00000042"/>
    <s v="Welltech (M) Sdn Bhd"/>
    <x v="301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d v="2024-03-19T00:00:00"/>
    <x v="9"/>
    <x v="5"/>
    <s v="INV00000833"/>
    <s v="C00000042"/>
    <s v="Welltech (M) Sdn Bhd"/>
    <x v="159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d v="2024-03-20T00:00:00"/>
    <x v="9"/>
    <x v="5"/>
    <s v="INV00000834"/>
    <s v="C00000037"/>
    <s v="Suntruck Sdn Bhd"/>
    <x v="188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d v="2024-03-20T00:00:00"/>
    <x v="9"/>
    <x v="5"/>
    <s v="INV00000834"/>
    <s v="C00000037"/>
    <s v="Suntruck Sdn Bhd"/>
    <x v="112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d v="2024-03-20T00:00:00"/>
    <x v="9"/>
    <x v="5"/>
    <s v="INV00000834"/>
    <s v="C00000037"/>
    <s v="Suntruck Sdn Bhd"/>
    <x v="223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d v="2024-03-20T00:00:00"/>
    <x v="9"/>
    <x v="5"/>
    <s v="INV00000834"/>
    <s v="C00000037"/>
    <s v="Suntruck Sdn Bhd"/>
    <x v="329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d v="2024-03-20T00:00:00"/>
    <x v="9"/>
    <x v="5"/>
    <s v="INV00000834"/>
    <s v="C00000037"/>
    <s v="Suntruck Sdn Bhd"/>
    <x v="171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d v="2024-03-21T00:00:00"/>
    <x v="9"/>
    <x v="5"/>
    <s v="INV00000835"/>
    <s v="C00000010"/>
    <s v="Yew Seng Gardening Supply Sdn Bhd"/>
    <x v="188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d v="2024-03-21T00:00:00"/>
    <x v="9"/>
    <x v="5"/>
    <s v="INV00000835"/>
    <s v="C00000010"/>
    <s v="Yew Seng Gardening Supply Sdn Bhd"/>
    <x v="215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d v="2024-03-21T00:00:00"/>
    <x v="9"/>
    <x v="5"/>
    <s v="INV00000835"/>
    <s v="C00000010"/>
    <s v="Yew Seng Gardening Supply Sdn Bhd"/>
    <x v="132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d v="2024-03-21T00:00:00"/>
    <x v="9"/>
    <x v="5"/>
    <s v="INV00000835"/>
    <s v="C00000010"/>
    <s v="Yew Seng Gardening Supply Sdn Bhd"/>
    <x v="4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d v="2024-03-21T00:00:00"/>
    <x v="9"/>
    <x v="5"/>
    <s v="INV00000835"/>
    <s v="C00000010"/>
    <s v="Yew Seng Gardening Supply Sdn Bhd"/>
    <x v="343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d v="2024-03-21T00:00:00"/>
    <x v="9"/>
    <x v="5"/>
    <s v="INV00000835"/>
    <s v="C00000010"/>
    <s v="Yew Seng Gardening Supply Sdn Bhd"/>
    <x v="48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d v="2024-03-21T00:00:00"/>
    <x v="9"/>
    <x v="5"/>
    <s v="INV00000835"/>
    <s v="C00000010"/>
    <s v="Yew Seng Gardening Supply Sdn Bhd"/>
    <x v="344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d v="2024-03-22T00:00:00"/>
    <x v="9"/>
    <x v="5"/>
    <s v="INV00000836"/>
    <s v="C00000044"/>
    <s v="Cash - Encik Razzak"/>
    <x v="188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d v="2024-03-22T00:00:00"/>
    <x v="9"/>
    <x v="5"/>
    <s v="INV00000836"/>
    <s v="C00000044"/>
    <s v="Cash - Encik Razzak"/>
    <x v="246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d v="2024-03-22T00:00:00"/>
    <x v="9"/>
    <x v="5"/>
    <s v="INV00000836"/>
    <s v="C00000044"/>
    <s v="Cash - Encik Razzak"/>
    <x v="311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d v="2024-03-22T00:00:00"/>
    <x v="9"/>
    <x v="5"/>
    <s v="INV00000836"/>
    <s v="C00000044"/>
    <s v="Cash - Encik Razzak"/>
    <x v="4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d v="2024-03-28T00:00:00"/>
    <x v="9"/>
    <x v="5"/>
    <s v="INV00000837"/>
    <s v="C00000019"/>
    <s v="Desuki Affela Empire Enterprise"/>
    <x v="7"/>
    <n v="1"/>
    <s v="Cash"/>
    <n v="0"/>
    <d v="2024-03-28T00:00:00"/>
    <n v="3"/>
    <n v="2024"/>
    <n v="1738"/>
    <m/>
    <n v="1738"/>
    <n v="4484397.1500000004"/>
    <s v="Trsf"/>
    <m/>
    <m/>
  </r>
  <r>
    <d v="2024-03-28T00:00:00"/>
    <x v="9"/>
    <x v="5"/>
    <s v="INV00000837"/>
    <s v="C00000019"/>
    <s v="Desuki Affela Empire Enterprise"/>
    <x v="225"/>
    <n v="1"/>
    <s v="Cash"/>
    <n v="0"/>
    <d v="2024-03-28T00:00:00"/>
    <n v="3"/>
    <n v="2024"/>
    <n v="405"/>
    <m/>
    <n v="405"/>
    <n v="4484802.1500000004"/>
    <s v="Trsf"/>
    <m/>
    <m/>
  </r>
  <r>
    <d v="2024-03-28T00:00:00"/>
    <x v="9"/>
    <x v="5"/>
    <s v="INV00000837"/>
    <s v="C00000019"/>
    <s v="Desuki Affela Empire Enterprise"/>
    <x v="243"/>
    <n v="1"/>
    <s v="Cash"/>
    <n v="0"/>
    <d v="2024-03-28T00:00:00"/>
    <n v="3"/>
    <n v="2024"/>
    <n v="390"/>
    <m/>
    <n v="390"/>
    <n v="4485192.1500000004"/>
    <s v="Trsf"/>
    <m/>
    <m/>
  </r>
  <r>
    <d v="2024-03-29T00:00:00"/>
    <x v="9"/>
    <x v="5"/>
    <s v="INV00000838"/>
    <s v="C00000042"/>
    <s v="Welltech (M) Sdn Bhd"/>
    <x v="132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d v="2024-03-29T00:00:00"/>
    <x v="9"/>
    <x v="5"/>
    <s v="INV00000839"/>
    <s v="C00000042"/>
    <s v="Welltech (M) Sdn Bhd"/>
    <x v="278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d v="2024-03-29T00:00:00"/>
    <x v="9"/>
    <x v="5"/>
    <s v="INV00000839"/>
    <s v="C00000042"/>
    <s v="Welltech (M) Sdn Bhd"/>
    <x v="100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d v="2024-03-29T00:00:00"/>
    <x v="9"/>
    <x v="5"/>
    <s v="INV00000839"/>
    <s v="C00000042"/>
    <s v="Welltech (M) Sdn Bhd"/>
    <x v="301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d v="2024-03-29T00:00:00"/>
    <x v="9"/>
    <x v="5"/>
    <s v="INV00000839"/>
    <s v="C00000042"/>
    <s v="Welltech (M) Sdn Bhd"/>
    <x v="171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d v="2024-03-30T00:00:00"/>
    <x v="9"/>
    <x v="5"/>
    <s v="INV00000840"/>
    <s v="C00000021"/>
    <s v="KT Profesional Fiber"/>
    <x v="15"/>
    <n v="1"/>
    <s v="Cash"/>
    <n v="0"/>
    <d v="2024-03-30T00:00:00"/>
    <n v="3"/>
    <n v="2024"/>
    <n v="1738"/>
    <m/>
    <n v="1738"/>
    <n v="4497476.1500000004"/>
    <s v="PD Chq"/>
    <m/>
    <m/>
  </r>
  <r>
    <d v="2024-03-30T00:00:00"/>
    <x v="9"/>
    <x v="5"/>
    <s v="INV00000840"/>
    <s v="C00000021"/>
    <s v="KT Profesional Fiber"/>
    <x v="318"/>
    <n v="3"/>
    <s v="Cash"/>
    <n v="0"/>
    <d v="2024-03-30T00:00:00"/>
    <n v="3"/>
    <n v="2024"/>
    <n v="832.5"/>
    <m/>
    <n v="832.5"/>
    <n v="4498308.6500000004"/>
    <s v="PD Chq"/>
    <m/>
    <m/>
  </r>
  <r>
    <d v="2024-03-30T00:00:00"/>
    <x v="9"/>
    <x v="5"/>
    <s v="INV00000840"/>
    <s v="C00000021"/>
    <s v="KT Profesional Fiber"/>
    <x v="171"/>
    <n v="1"/>
    <s v="Cash"/>
    <n v="0"/>
    <d v="2024-03-30T00:00:00"/>
    <n v="3"/>
    <n v="2024"/>
    <n v="95"/>
    <m/>
    <n v="95"/>
    <n v="4498403.6500000004"/>
    <s v="PD Chq"/>
    <m/>
    <m/>
  </r>
  <r>
    <d v="2024-03-30T00:00:00"/>
    <x v="9"/>
    <x v="5"/>
    <s v="INV00000841"/>
    <s v="C00000003"/>
    <s v="Pandian Art Gallery Manufacturing"/>
    <x v="15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d v="2024-03-30T00:00:00"/>
    <x v="9"/>
    <x v="5"/>
    <s v="INV00000841"/>
    <s v="C00000003"/>
    <s v="Pandian Art Gallery Manufacturing"/>
    <x v="4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d v="2024-04-04T00:00:00"/>
    <x v="10"/>
    <x v="5"/>
    <s v="INV00000842"/>
    <s v="C00000044"/>
    <s v="Cash - Encik Razzak"/>
    <x v="188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d v="2024-04-04T00:00:00"/>
    <x v="10"/>
    <x v="5"/>
    <s v="INV00000842"/>
    <s v="C00000044"/>
    <s v="Cash - Encik Razzak"/>
    <x v="246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d v="2024-04-05T00:00:00"/>
    <x v="10"/>
    <x v="5"/>
    <s v="INV00000843"/>
    <s v="C00000009"/>
    <s v="JMC Steel Engineering Sdn Bhd"/>
    <x v="120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d v="2024-04-05T00:00:00"/>
    <x v="10"/>
    <x v="5"/>
    <s v="INV00000843"/>
    <s v="C00000009"/>
    <s v="JMC Steel Engineering Sdn Bhd"/>
    <x v="96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d v="2024-04-05T00:00:00"/>
    <x v="10"/>
    <x v="5"/>
    <s v="INV00000843"/>
    <s v="C00000009"/>
    <s v="JMC Steel Engineering Sdn Bhd"/>
    <x v="225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d v="2024-04-05T00:00:00"/>
    <x v="10"/>
    <x v="5"/>
    <s v="INV00000843"/>
    <s v="C00000009"/>
    <s v="JMC Steel Engineering Sdn Bhd"/>
    <x v="218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d v="2024-04-05T00:00:00"/>
    <x v="10"/>
    <x v="5"/>
    <s v="INV00000843"/>
    <s v="C00000009"/>
    <s v="JMC Steel Engineering Sdn Bhd"/>
    <x v="132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d v="2024-04-05T00:00:00"/>
    <x v="10"/>
    <x v="5"/>
    <s v="INV00000843"/>
    <s v="C00000009"/>
    <s v="JMC Steel Engineering Sdn Bhd"/>
    <x v="343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d v="2024-04-08T00:00:00"/>
    <x v="10"/>
    <x v="5"/>
    <s v="INV00000844"/>
    <s v="C00000009"/>
    <s v="JMC Steel Engineering Sdn Bhd"/>
    <x v="285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d v="2024-04-08T00:00:00"/>
    <x v="10"/>
    <x v="5"/>
    <s v="INV00000845"/>
    <s v="C00000019"/>
    <s v="Desuki Affela Empire Enterprise"/>
    <x v="120"/>
    <n v="1"/>
    <s v="Cash"/>
    <n v="0"/>
    <d v="2024-04-08T00:00:00"/>
    <n v="4"/>
    <n v="2024"/>
    <n v="1738"/>
    <m/>
    <n v="1738"/>
    <n v="4500432.95"/>
    <s v="Trsf"/>
    <m/>
    <m/>
  </r>
  <r>
    <d v="2024-04-08T00:00:00"/>
    <x v="10"/>
    <x v="5"/>
    <s v="INV00000845"/>
    <s v="C00000019"/>
    <s v="Desuki Affela Empire Enterprise"/>
    <x v="225"/>
    <n v="1"/>
    <s v="Cash"/>
    <n v="0"/>
    <d v="2024-04-08T00:00:00"/>
    <n v="4"/>
    <n v="2024"/>
    <n v="405"/>
    <m/>
    <n v="405"/>
    <n v="4500837.95"/>
    <s v="Trsf"/>
    <m/>
    <m/>
  </r>
  <r>
    <d v="2024-04-08T00:00:00"/>
    <x v="10"/>
    <x v="5"/>
    <s v="INV00000845"/>
    <s v="C00000019"/>
    <s v="Desuki Affela Empire Enterprise"/>
    <x v="243"/>
    <n v="1"/>
    <s v="Cash"/>
    <n v="0"/>
    <d v="2024-04-08T00:00:00"/>
    <n v="4"/>
    <n v="2024"/>
    <n v="395"/>
    <m/>
    <n v="395"/>
    <n v="4501232.95"/>
    <s v="Trsf"/>
    <m/>
    <m/>
  </r>
  <r>
    <d v="2024-04-08T00:00:00"/>
    <x v="10"/>
    <x v="5"/>
    <s v="INV00000845"/>
    <s v="C00000019"/>
    <s v="Desuki Affela Empire Enterprise"/>
    <x v="141"/>
    <n v="1"/>
    <s v="Cash"/>
    <n v="0"/>
    <d v="2024-04-08T00:00:00"/>
    <n v="4"/>
    <n v="2024"/>
    <n v="150"/>
    <m/>
    <n v="150"/>
    <n v="4501382.95"/>
    <s v="Trsf"/>
    <m/>
    <m/>
  </r>
  <r>
    <d v="2024-04-08T00:00:00"/>
    <x v="10"/>
    <x v="5"/>
    <s v="INV00000846"/>
    <s v="C00000021"/>
    <s v="KT Profesional Fiber"/>
    <x v="15"/>
    <n v="1"/>
    <s v="Cash"/>
    <n v="0"/>
    <d v="2024-04-08T00:00:00"/>
    <n v="4"/>
    <n v="2024"/>
    <n v="1738"/>
    <m/>
    <n v="1738"/>
    <n v="4503120.95"/>
    <s v="PD Chq"/>
    <m/>
    <m/>
  </r>
  <r>
    <d v="2024-04-08T00:00:00"/>
    <x v="10"/>
    <x v="5"/>
    <s v="INV00000846"/>
    <s v="C00000021"/>
    <s v="KT Profesional Fiber"/>
    <x v="318"/>
    <n v="3"/>
    <s v="Cash"/>
    <n v="0"/>
    <d v="2024-04-08T00:00:00"/>
    <n v="4"/>
    <n v="2024"/>
    <n v="832.5"/>
    <m/>
    <n v="832.5"/>
    <n v="4503953.45"/>
    <s v="PD Chq"/>
    <m/>
    <m/>
  </r>
  <r>
    <d v="2024-04-08T00:00:00"/>
    <x v="10"/>
    <x v="5"/>
    <s v="INV00000846"/>
    <s v="C00000021"/>
    <s v="KT Profesional Fiber"/>
    <x v="171"/>
    <n v="1"/>
    <s v="Cash"/>
    <n v="0"/>
    <d v="2024-04-08T00:00:00"/>
    <n v="4"/>
    <n v="2024"/>
    <n v="95"/>
    <m/>
    <n v="95"/>
    <n v="4504048.45"/>
    <s v="PD Chq"/>
    <m/>
    <m/>
  </r>
  <r>
    <d v="2024-04-06T00:00:00"/>
    <x v="10"/>
    <x v="5"/>
    <s v="INV00000847"/>
    <s v="C00000042"/>
    <s v="Welltech (M) Sdn Bhd"/>
    <x v="159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d v="2024-04-12T00:00:00"/>
    <x v="10"/>
    <x v="5"/>
    <s v="INV00000848"/>
    <s v="C00000006"/>
    <s v="Perniagaan Fibra Sahih"/>
    <x v="7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d v="2024-04-12T00:00:00"/>
    <x v="10"/>
    <x v="5"/>
    <s v="INV00000848"/>
    <s v="C00000006"/>
    <s v="Perniagaan Fibra Sahih"/>
    <x v="246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d v="2024-04-12T00:00:00"/>
    <x v="10"/>
    <x v="5"/>
    <s v="INV00000849"/>
    <s v="C00000042"/>
    <s v="Welltech (M) Sdn Bhd"/>
    <x v="132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d v="2024-04-12T00:00:00"/>
    <x v="10"/>
    <x v="5"/>
    <s v="INV00000850"/>
    <s v="C00000042"/>
    <s v="Welltech (M) Sdn Bhd"/>
    <x v="278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d v="2024-04-12T00:00:00"/>
    <x v="10"/>
    <x v="5"/>
    <s v="INV00000850"/>
    <s v="C00000042"/>
    <s v="Welltech (M) Sdn Bhd"/>
    <x v="148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d v="2024-04-12T00:00:00"/>
    <x v="10"/>
    <x v="5"/>
    <s v="INV00000850"/>
    <s v="C00000042"/>
    <s v="Welltech (M) Sdn Bhd"/>
    <x v="301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d v="2024-04-12T00:00:00"/>
    <x v="10"/>
    <x v="5"/>
    <s v="INV00000850"/>
    <s v="C00000042"/>
    <s v="Welltech (M) Sdn Bhd"/>
    <x v="171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d v="2024-04-12T00:00:00"/>
    <x v="10"/>
    <x v="5"/>
    <s v="INV00000850"/>
    <s v="C00000042"/>
    <s v="Welltech (M) Sdn Bhd"/>
    <x v="159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d v="2024-04-20T00:00:00"/>
    <x v="10"/>
    <x v="5"/>
    <s v="INV00000851"/>
    <s v="C00000019"/>
    <s v="Desuki Affela Empire Enterprise"/>
    <x v="120"/>
    <n v="1"/>
    <s v="Cash"/>
    <n v="0"/>
    <d v="2024-04-20T00:00:00"/>
    <n v="4"/>
    <n v="2024"/>
    <n v="1738"/>
    <m/>
    <n v="1738"/>
    <n v="4528280.45"/>
    <s v="Trsf"/>
    <m/>
    <m/>
  </r>
  <r>
    <d v="2024-04-20T00:00:00"/>
    <x v="10"/>
    <x v="5"/>
    <s v="INV00000851"/>
    <s v="C00000019"/>
    <s v="Desuki Affela Empire Enterprise"/>
    <x v="132"/>
    <n v="3"/>
    <s v="Cash"/>
    <n v="0"/>
    <d v="2024-04-20T00:00:00"/>
    <n v="4"/>
    <n v="2024"/>
    <n v="187.5"/>
    <m/>
    <n v="187.5"/>
    <n v="4528467.95"/>
    <s v="Trsf"/>
    <m/>
    <m/>
  </r>
  <r>
    <d v="2024-04-22T00:00:00"/>
    <x v="10"/>
    <x v="5"/>
    <s v="INV00000852"/>
    <s v="C00000010"/>
    <s v="Yew Seng Gardening Supply Sdn Bhd"/>
    <x v="188"/>
    <n v="6"/>
    <n v="120"/>
    <n v="120"/>
    <d v="2024-08-20T00:00:00"/>
    <n v="8"/>
    <n v="2024"/>
    <n v="9768"/>
    <n v="-9768"/>
    <n v="0"/>
    <n v="4538235.95"/>
    <s v="Trsf"/>
    <s v="Trsf 27/9/24 RM27,539.00"/>
    <m/>
  </r>
  <r>
    <d v="2024-04-22T00:00:00"/>
    <x v="10"/>
    <x v="5"/>
    <s v="INV00000852"/>
    <s v="C00000010"/>
    <s v="Yew Seng Gardening Supply Sdn Bhd"/>
    <x v="246"/>
    <n v="10"/>
    <n v="120"/>
    <n v="120"/>
    <d v="2024-08-20T00:00:00"/>
    <n v="8"/>
    <n v="2024"/>
    <n v="1740"/>
    <n v="-1740"/>
    <n v="0"/>
    <n v="4539975.95"/>
    <s v="Trsf"/>
    <s v="Trsf 27/9/24 RM27,539.00"/>
    <m/>
  </r>
  <r>
    <d v="2024-04-22T00:00:00"/>
    <x v="10"/>
    <x v="5"/>
    <s v="INV00000852"/>
    <s v="C00000010"/>
    <s v="Yew Seng Gardening Supply Sdn Bhd"/>
    <x v="4"/>
    <n v="4"/>
    <n v="120"/>
    <n v="120"/>
    <d v="2024-08-20T00:00:00"/>
    <n v="8"/>
    <n v="2024"/>
    <n v="440"/>
    <n v="-440"/>
    <n v="0"/>
    <n v="4540415.95"/>
    <s v="Trsf"/>
    <s v="Trsf 27/9/24 RM27,539.00"/>
    <m/>
  </r>
  <r>
    <d v="2024-04-22T00:00:00"/>
    <x v="10"/>
    <x v="5"/>
    <s v="INV00000852"/>
    <s v="C00000010"/>
    <s v="Yew Seng Gardening Supply Sdn Bhd"/>
    <x v="48"/>
    <n v="1"/>
    <n v="120"/>
    <n v="120"/>
    <d v="2024-08-20T00:00:00"/>
    <n v="8"/>
    <n v="2024"/>
    <n v="395"/>
    <n v="-395"/>
    <n v="0"/>
    <n v="4540810.95"/>
    <s v="Trsf"/>
    <s v="Trsf 27/9/24 RM27,539.00"/>
    <m/>
  </r>
  <r>
    <d v="2024-04-24T00:00:00"/>
    <x v="10"/>
    <x v="5"/>
    <s v="INV00000853"/>
    <s v="C00000014"/>
    <s v="IK Fibre Glass Enterprise"/>
    <x v="45"/>
    <n v="1"/>
    <s v="Cash"/>
    <n v="0"/>
    <d v="2024-04-24T00:00:00"/>
    <n v="4"/>
    <n v="2024"/>
    <n v="1628"/>
    <n v="-1628"/>
    <n v="0"/>
    <n v="4542438.95"/>
    <s v="Cash"/>
    <s v="Cash 29/4/24 RM3,087.80"/>
    <m/>
  </r>
  <r>
    <d v="2024-04-24T00:00:00"/>
    <x v="10"/>
    <x v="5"/>
    <s v="INV00000853"/>
    <s v="C00000014"/>
    <s v="IK Fibre Glass Enterprise"/>
    <x v="246"/>
    <n v="3"/>
    <s v="Cash"/>
    <n v="0"/>
    <d v="2024-04-24T00:00:00"/>
    <n v="4"/>
    <n v="2024"/>
    <n v="621"/>
    <n v="-621"/>
    <n v="0"/>
    <n v="4543059.95"/>
    <s v="Cash"/>
    <s v="Cash 29/4/24 RM3,087.80"/>
    <m/>
  </r>
  <r>
    <d v="2024-04-24T00:00:00"/>
    <x v="10"/>
    <x v="5"/>
    <s v="INV00000853"/>
    <s v="C00000014"/>
    <s v="IK Fibre Glass Enterprise"/>
    <x v="315"/>
    <n v="1"/>
    <s v="Cash"/>
    <n v="0"/>
    <d v="2024-04-24T00:00:00"/>
    <n v="4"/>
    <n v="2024"/>
    <n v="283.8"/>
    <n v="-283.8"/>
    <n v="0"/>
    <n v="4543343.75"/>
    <s v="Cash"/>
    <s v="Cash 29/4/24 RM3,087.80"/>
    <m/>
  </r>
  <r>
    <d v="2024-04-24T00:00:00"/>
    <x v="10"/>
    <x v="5"/>
    <s v="INV00000853"/>
    <s v="C00000014"/>
    <s v="IK Fibre Glass Enterprise"/>
    <x v="293"/>
    <n v="1"/>
    <s v="Cash"/>
    <n v="0"/>
    <d v="2024-04-24T00:00:00"/>
    <n v="4"/>
    <n v="2024"/>
    <n v="160"/>
    <n v="-160"/>
    <n v="0"/>
    <n v="4543503.75"/>
    <s v="Cash"/>
    <s v="Cash 29/4/24 RM3,087.80"/>
    <m/>
  </r>
  <r>
    <d v="2024-04-24T00:00:00"/>
    <x v="10"/>
    <x v="5"/>
    <s v="INV00000853"/>
    <s v="C00000014"/>
    <s v="IK Fibre Glass Enterprise"/>
    <x v="277"/>
    <n v="1"/>
    <s v="Cash"/>
    <n v="0"/>
    <d v="2024-04-24T00:00:00"/>
    <n v="4"/>
    <n v="2024"/>
    <n v="165"/>
    <n v="-165"/>
    <n v="0"/>
    <n v="4543668.75"/>
    <s v="Cash"/>
    <s v="Cash 29/4/24 RM3,087.80"/>
    <m/>
  </r>
  <r>
    <d v="2024-04-24T00:00:00"/>
    <x v="10"/>
    <x v="5"/>
    <s v="INV00000853"/>
    <s v="C00000014"/>
    <s v="IK Fibre Glass Enterprise"/>
    <x v="4"/>
    <n v="1"/>
    <s v="Cash"/>
    <n v="0"/>
    <d v="2024-04-24T00:00:00"/>
    <n v="4"/>
    <n v="2024"/>
    <n v="110"/>
    <n v="-110"/>
    <n v="0"/>
    <n v="4543778.75"/>
    <s v="Cash"/>
    <s v="Cash 29/4/24 RM3,087.80"/>
    <m/>
  </r>
  <r>
    <d v="2024-04-24T00:00:00"/>
    <x v="10"/>
    <x v="5"/>
    <s v="INV00000853"/>
    <s v="C00000014"/>
    <s v="IK Fibre Glass Enterprise"/>
    <x v="153"/>
    <n v="2"/>
    <s v="Cash"/>
    <n v="0"/>
    <d v="2024-04-24T00:00:00"/>
    <n v="4"/>
    <n v="2024"/>
    <n v="120"/>
    <n v="-120"/>
    <n v="0"/>
    <n v="4543898.75"/>
    <s v="Cash"/>
    <s v="Cash 29/4/24 RM3,087.80"/>
    <m/>
  </r>
  <r>
    <d v="2024-04-25T00:00:00"/>
    <x v="10"/>
    <x v="5"/>
    <s v="INV00000854"/>
    <s v="C00000021"/>
    <s v="KT Profesional Fiber"/>
    <x v="15"/>
    <n v="1"/>
    <s v="Cash"/>
    <n v="0"/>
    <d v="2024-04-25T00:00:00"/>
    <n v="4"/>
    <n v="2024"/>
    <n v="1738"/>
    <m/>
    <n v="1738"/>
    <n v="4545636.75"/>
    <s v="PD Chq"/>
    <m/>
    <m/>
  </r>
  <r>
    <d v="2024-04-25T00:00:00"/>
    <x v="10"/>
    <x v="5"/>
    <s v="INV00000854"/>
    <s v="C00000021"/>
    <s v="KT Profesional Fiber"/>
    <x v="318"/>
    <n v="2"/>
    <s v="Cash"/>
    <n v="0"/>
    <d v="2024-04-25T00:00:00"/>
    <n v="4"/>
    <n v="2024"/>
    <n v="555"/>
    <m/>
    <n v="555"/>
    <n v="4470238.1499999994"/>
    <s v="PD Chq"/>
    <m/>
    <m/>
  </r>
  <r>
    <d v="2024-04-25T00:00:00"/>
    <x v="10"/>
    <x v="5"/>
    <s v="INV00000854"/>
    <s v="C00000021"/>
    <s v="KT Profesional Fiber"/>
    <x v="171"/>
    <n v="1"/>
    <s v="Cash"/>
    <n v="0"/>
    <d v="2024-04-25T00:00:00"/>
    <n v="4"/>
    <n v="2024"/>
    <n v="95"/>
    <m/>
    <n v="95"/>
    <n v="4471328.1499999994"/>
    <s v="PD Chq"/>
    <m/>
    <m/>
  </r>
  <r>
    <d v="2024-04-25T00:00:00"/>
    <x v="10"/>
    <x v="5"/>
    <s v="INV00000854"/>
    <s v="C00000021"/>
    <s v="KT Profesional Fiber"/>
    <x v="12"/>
    <n v="5"/>
    <s v="Cash"/>
    <n v="0"/>
    <d v="2024-04-25T00:00:00"/>
    <n v="4"/>
    <n v="2024"/>
    <n v="312.5"/>
    <m/>
    <n v="312.5"/>
    <n v="4473173.6499999994"/>
    <s v="PD Chq"/>
    <m/>
    <m/>
  </r>
  <r>
    <d v="2024-04-25T00:00:00"/>
    <x v="10"/>
    <x v="5"/>
    <s v="INV00000854"/>
    <s v="C00000021"/>
    <s v="KT Profesional Fiber"/>
    <x v="345"/>
    <n v="12"/>
    <s v="Cash"/>
    <n v="0"/>
    <d v="2024-04-25T00:00:00"/>
    <n v="4"/>
    <n v="2024"/>
    <n v="480"/>
    <m/>
    <n v="480"/>
    <n v="4473761.1499999994"/>
    <s v="PD Chq"/>
    <m/>
    <m/>
  </r>
  <r>
    <d v="2024-04-26T00:00:00"/>
    <x v="10"/>
    <x v="5"/>
    <s v="INV00000855"/>
    <s v="C00000044"/>
    <s v="Cash - Encik Razzak"/>
    <x v="188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d v="2024-04-26T00:00:00"/>
    <x v="10"/>
    <x v="5"/>
    <s v="INV00000855"/>
    <s v="C00000044"/>
    <s v="Cash - Encik Razzak"/>
    <x v="246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d v="2024-04-26T00:00:00"/>
    <x v="10"/>
    <x v="5"/>
    <s v="INV00000855"/>
    <s v="C00000044"/>
    <s v="Cash - Encik Razzak"/>
    <x v="153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d v="2024-04-29T00:00:00"/>
    <x v="10"/>
    <x v="5"/>
    <s v="INV00000856"/>
    <s v="C00000019"/>
    <s v="Desuki Affela Empire Enterprise"/>
    <x v="131"/>
    <n v="1"/>
    <s v="Cash"/>
    <n v="0"/>
    <d v="2024-04-29T00:00:00"/>
    <n v="4"/>
    <n v="2024"/>
    <n v="420"/>
    <m/>
    <n v="420"/>
    <n v="4476234.1499999994"/>
    <s v="Trsf"/>
    <m/>
    <m/>
  </r>
  <r>
    <d v="2024-04-29T00:00:00"/>
    <x v="10"/>
    <x v="5"/>
    <s v="INV00000856"/>
    <s v="C00000019"/>
    <s v="Desuki Affela Empire Enterprise"/>
    <x v="4"/>
    <n v="1"/>
    <s v="Cash"/>
    <n v="0"/>
    <d v="2024-04-29T00:00:00"/>
    <n v="4"/>
    <n v="2024"/>
    <n v="110"/>
    <m/>
    <n v="110"/>
    <n v="4476314.1499999994"/>
    <s v="Trsf"/>
    <m/>
    <m/>
  </r>
  <r>
    <d v="2024-04-29T00:00:00"/>
    <x v="10"/>
    <x v="5"/>
    <s v="INV00000857"/>
    <s v="C00000041"/>
    <s v="Airebus Sdn Bhd"/>
    <x v="292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d v="2024-04-29T00:00:00"/>
    <x v="10"/>
    <x v="5"/>
    <s v="INV00000857"/>
    <s v="C00000041"/>
    <s v="Airebus Sdn Bhd"/>
    <x v="346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d v="2024-04-29T00:00:00"/>
    <x v="10"/>
    <x v="5"/>
    <s v="INV00000858"/>
    <s v="C00000009"/>
    <s v="JMC Steel Engineering Sdn Bhd"/>
    <x v="120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d v="2024-04-29T00:00:00"/>
    <x v="10"/>
    <x v="5"/>
    <s v="INV00000858"/>
    <s v="C00000009"/>
    <s v="JMC Steel Engineering Sdn Bhd"/>
    <x v="96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d v="2024-04-29T00:00:00"/>
    <x v="10"/>
    <x v="5"/>
    <s v="INV00000858"/>
    <s v="C00000009"/>
    <s v="JMC Steel Engineering Sdn Bhd"/>
    <x v="52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d v="2024-04-29T00:00:00"/>
    <x v="10"/>
    <x v="5"/>
    <s v="INV00000859"/>
    <s v="C00000042"/>
    <s v="Welltech (M) Sdn Bhd"/>
    <x v="132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d v="2024-04-29T00:00:00"/>
    <x v="10"/>
    <x v="5"/>
    <s v="INV00000859"/>
    <s v="C00000042"/>
    <s v="Welltech (M) Sdn Bhd"/>
    <x v="347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d v="2024-04-29T00:00:00"/>
    <x v="10"/>
    <x v="5"/>
    <s v="INV00000860"/>
    <s v="C00000042"/>
    <s v="Welltech (M) Sdn Bhd"/>
    <x v="278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d v="2024-04-29T00:00:00"/>
    <x v="10"/>
    <x v="5"/>
    <s v="INV00000860"/>
    <s v="C00000042"/>
    <s v="Welltech (M) Sdn Bhd"/>
    <x v="148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d v="2024-04-29T00:00:00"/>
    <x v="10"/>
    <x v="5"/>
    <s v="INV00000860"/>
    <s v="C00000042"/>
    <s v="Welltech (M) Sdn Bhd"/>
    <x v="301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d v="2024-04-29T00:00:00"/>
    <x v="10"/>
    <x v="5"/>
    <s v="INV00000860"/>
    <s v="C00000042"/>
    <s v="Welltech (M) Sdn Bhd"/>
    <x v="159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d v="2024-05-01T00:00:00"/>
    <x v="11"/>
    <x v="5"/>
    <s v="INV00000861"/>
    <s v="C00000019"/>
    <s v="Desuki Affela Empire Enterprise"/>
    <x v="7"/>
    <n v="1"/>
    <s v="Cash"/>
    <n v="0"/>
    <d v="2024-05-01T00:00:00"/>
    <n v="5"/>
    <n v="2024"/>
    <n v="1760"/>
    <m/>
    <n v="1760"/>
    <n v="4522710.45"/>
    <s v="Trsf"/>
    <m/>
    <m/>
  </r>
  <r>
    <d v="2024-05-01T00:00:00"/>
    <x v="11"/>
    <x v="5"/>
    <s v="INV00000861"/>
    <s v="C00000019"/>
    <s v="Desuki Affela Empire Enterprise"/>
    <x v="225"/>
    <n v="1"/>
    <s v="Cash"/>
    <n v="0"/>
    <d v="2024-05-01T00:00:00"/>
    <n v="5"/>
    <n v="2024"/>
    <n v="405"/>
    <m/>
    <n v="405"/>
    <n v="4524835.45"/>
    <s v="Trsf"/>
    <m/>
    <m/>
  </r>
  <r>
    <d v="2024-05-01T00:00:00"/>
    <x v="11"/>
    <x v="5"/>
    <s v="INV00000861"/>
    <s v="C00000019"/>
    <s v="Desuki Affela Empire Enterprise"/>
    <x v="243"/>
    <n v="1"/>
    <s v="Cash"/>
    <n v="0"/>
    <d v="2024-05-01T00:00:00"/>
    <n v="5"/>
    <n v="2024"/>
    <n v="390"/>
    <m/>
    <n v="390"/>
    <n v="4527160.45"/>
    <s v="Trsf"/>
    <m/>
    <m/>
  </r>
  <r>
    <d v="2024-05-01T00:00:00"/>
    <x v="11"/>
    <x v="5"/>
    <s v="INV00000861"/>
    <s v="C00000019"/>
    <s v="Desuki Affela Empire Enterprise"/>
    <x v="132"/>
    <n v="3"/>
    <s v="Cash"/>
    <n v="0"/>
    <d v="2024-05-01T00:00:00"/>
    <n v="5"/>
    <n v="2024"/>
    <n v="187.5"/>
    <m/>
    <n v="187.5"/>
    <n v="4527337.95"/>
    <s v="Trsf"/>
    <m/>
    <m/>
  </r>
  <r>
    <d v="2024-05-03T00:00:00"/>
    <x v="11"/>
    <x v="5"/>
    <s v="INV00000862"/>
    <s v="C00000014"/>
    <s v="IK Fibre Glass Enterprise"/>
    <x v="315"/>
    <n v="1"/>
    <s v="Cash"/>
    <n v="0"/>
    <d v="2024-05-03T00:00:00"/>
    <n v="5"/>
    <n v="2024"/>
    <n v="283.8"/>
    <n v="-283.8"/>
    <n v="0"/>
    <n v="4528433.45"/>
    <s v="Cash"/>
    <s v="Cash 14/5/24 RM443.80"/>
    <m/>
  </r>
  <r>
    <d v="2024-05-03T00:00:00"/>
    <x v="11"/>
    <x v="5"/>
    <s v="INV00000862"/>
    <s v="C00000014"/>
    <s v="IK Fibre Glass Enterprise"/>
    <x v="293"/>
    <n v="1"/>
    <s v="Cash"/>
    <n v="0"/>
    <d v="2024-05-03T00:00:00"/>
    <n v="5"/>
    <n v="2024"/>
    <n v="160"/>
    <n v="-160"/>
    <n v="0"/>
    <n v="4530048.45"/>
    <s v="Cash"/>
    <s v="Cash 14/5/24 RM443.80"/>
    <m/>
  </r>
  <r>
    <d v="2024-05-04T00:00:00"/>
    <x v="11"/>
    <x v="5"/>
    <s v="INV00000863"/>
    <s v="C00000042"/>
    <s v="Welltech (M) Sdn Bhd"/>
    <x v="132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d v="2024-05-04T00:00:00"/>
    <x v="11"/>
    <x v="5"/>
    <s v="INV00000864"/>
    <s v="C00000042"/>
    <s v="Welltech (M) Sdn Bhd"/>
    <x v="348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d v="2024-05-04T00:00:00"/>
    <x v="11"/>
    <x v="5"/>
    <s v="INV00000864"/>
    <s v="C00000042"/>
    <s v="Welltech (M) Sdn Bhd"/>
    <x v="148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d v="2024-05-04T00:00:00"/>
    <x v="11"/>
    <x v="5"/>
    <s v="INV00000864"/>
    <s v="C00000042"/>
    <s v="Welltech (M) Sdn Bhd"/>
    <x v="301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d v="2024-05-04T00:00:00"/>
    <x v="11"/>
    <x v="5"/>
    <s v="INV00000864"/>
    <s v="C00000042"/>
    <s v="Welltech (M) Sdn Bhd"/>
    <x v="159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d v="2024-05-04T00:00:00"/>
    <x v="11"/>
    <x v="5"/>
    <s v="INV00000864"/>
    <s v="C00000042"/>
    <s v="Welltech (M) Sdn Bhd"/>
    <x v="171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d v="2024-05-07T00:00:00"/>
    <x v="11"/>
    <x v="5"/>
    <s v="INV00000865"/>
    <s v="C00000026"/>
    <s v="Megapower Service"/>
    <x v="348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d v="2024-05-07T00:00:00"/>
    <x v="11"/>
    <x v="5"/>
    <s v="INV00000865"/>
    <s v="C00000026"/>
    <s v="Megapower Service"/>
    <x v="225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d v="2024-05-07T00:00:00"/>
    <x v="11"/>
    <x v="5"/>
    <s v="INV00000865"/>
    <s v="C00000026"/>
    <s v="Megapower Service"/>
    <x v="4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d v="2024-05-07T00:00:00"/>
    <x v="11"/>
    <x v="5"/>
    <s v="INV00000865"/>
    <s v="C00000026"/>
    <s v="Megapower Service"/>
    <x v="329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d v="2024-05-07T00:00:00"/>
    <x v="11"/>
    <x v="5"/>
    <s v="INV00000865"/>
    <s v="C00000026"/>
    <s v="Megapower Service"/>
    <x v="153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d v="2024-05-07T00:00:00"/>
    <x v="11"/>
    <x v="5"/>
    <s v="INV00000865"/>
    <s v="C00000026"/>
    <s v="Megapower Service"/>
    <x v="283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d v="2024-05-09T00:00:00"/>
    <x v="11"/>
    <x v="5"/>
    <s v="INV00000866"/>
    <s v="C00000037"/>
    <s v="Suntruck Sdn Bhd"/>
    <x v="222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d v="2024-05-09T00:00:00"/>
    <x v="11"/>
    <x v="5"/>
    <s v="INV00000866"/>
    <s v="C00000037"/>
    <s v="Suntruck Sdn Bhd"/>
    <x v="112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d v="2024-05-09T00:00:00"/>
    <x v="11"/>
    <x v="5"/>
    <s v="INV00000866"/>
    <s v="C00000037"/>
    <s v="Suntruck Sdn Bhd"/>
    <x v="349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d v="2024-05-09T00:00:00"/>
    <x v="11"/>
    <x v="5"/>
    <s v="INV00000866"/>
    <s v="C00000037"/>
    <s v="Suntruck Sdn Bhd"/>
    <x v="223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d v="2024-05-09T00:00:00"/>
    <x v="11"/>
    <x v="5"/>
    <s v="INV00000866"/>
    <s v="C00000037"/>
    <s v="Suntruck Sdn Bhd"/>
    <x v="132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d v="2024-05-10T00:00:00"/>
    <x v="11"/>
    <x v="5"/>
    <s v="INV00000867"/>
    <s v="C00000006"/>
    <s v="Perniagaan Fibra Sahih"/>
    <x v="7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d v="2024-05-10T00:00:00"/>
    <x v="11"/>
    <x v="5"/>
    <s v="INV00000867"/>
    <s v="C00000006"/>
    <s v="Perniagaan Fibra Sahih"/>
    <x v="246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d v="2024-05-10T00:00:00"/>
    <x v="11"/>
    <x v="5"/>
    <s v="INV00000867"/>
    <s v="C00000006"/>
    <s v="Perniagaan Fibra Sahih"/>
    <x v="4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d v="2024-05-10T00:00:00"/>
    <x v="11"/>
    <x v="5"/>
    <s v="INV00000867"/>
    <s v="C00000006"/>
    <s v="Perniagaan Fibra Sahih"/>
    <x v="53"/>
    <n v="2"/>
    <s v="Cash"/>
    <n v="0"/>
    <d v="2024-05-10T00:00:00"/>
    <n v="5"/>
    <n v="2024"/>
    <n v="96"/>
    <n v="-96"/>
    <n v="0"/>
    <n v="4551333.25"/>
    <s v="Chq"/>
    <s v="Cash deposit 30/7/24 RM5,577.00"/>
    <m/>
  </r>
  <r>
    <d v="2024-05-10T00:00:00"/>
    <x v="11"/>
    <x v="5"/>
    <s v="INV00000867"/>
    <s v="C00000006"/>
    <s v="Perniagaan Fibra Sahih"/>
    <x v="350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d v="2024-05-10T00:00:00"/>
    <x v="11"/>
    <x v="5"/>
    <s v="INV00000867"/>
    <s v="C00000006"/>
    <s v="Perniagaan Fibra Sahih"/>
    <x v="274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d v="2024-05-09T00:00:00"/>
    <x v="11"/>
    <x v="5"/>
    <s v="INV00000868"/>
    <s v="C00000042"/>
    <s v="Welltech (M) Sdn Bhd"/>
    <x v="132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d v="2024-05-09T00:00:00"/>
    <x v="11"/>
    <x v="5"/>
    <s v="INV00000869"/>
    <s v="C00000042"/>
    <s v="Welltech (M) Sdn Bhd"/>
    <x v="348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d v="2024-05-09T00:00:00"/>
    <x v="11"/>
    <x v="5"/>
    <s v="INV00000869"/>
    <s v="C00000042"/>
    <s v="Welltech (M) Sdn Bhd"/>
    <x v="148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d v="2024-05-09T00:00:00"/>
    <x v="11"/>
    <x v="5"/>
    <s v="INV00000869"/>
    <s v="C00000042"/>
    <s v="Welltech (M) Sdn Bhd"/>
    <x v="301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d v="2024-05-09T00:00:00"/>
    <x v="11"/>
    <x v="5"/>
    <s v="INV00000869"/>
    <s v="C00000042"/>
    <s v="Welltech (M) Sdn Bhd"/>
    <x v="159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d v="2024-05-09T00:00:00"/>
    <x v="11"/>
    <x v="5"/>
    <s v="INV00000869"/>
    <s v="C00000042"/>
    <s v="Welltech (M) Sdn Bhd"/>
    <x v="171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d v="2024-05-10T00:00:00"/>
    <x v="11"/>
    <x v="5"/>
    <s v="INV00000870"/>
    <s v="C00000019"/>
    <s v="Desuki Affela Empire Enterprise"/>
    <x v="7"/>
    <n v="1"/>
    <s v="Cash"/>
    <n v="0"/>
    <d v="2024-05-10T00:00:00"/>
    <n v="5"/>
    <n v="2024"/>
    <n v="1760"/>
    <m/>
    <n v="1760"/>
    <n v="4570933.75"/>
    <s v="Trsf"/>
    <m/>
    <m/>
  </r>
  <r>
    <d v="2024-05-10T00:00:00"/>
    <x v="11"/>
    <x v="5"/>
    <s v="INV00000870"/>
    <s v="C00000019"/>
    <s v="Desuki Affela Empire Enterprise"/>
    <x v="327"/>
    <n v="1"/>
    <s v="Cash"/>
    <n v="0"/>
    <d v="2024-05-10T00:00:00"/>
    <n v="5"/>
    <n v="2024"/>
    <n v="405"/>
    <m/>
    <n v="405"/>
    <n v="4573232.75"/>
    <s v="Trsf"/>
    <m/>
    <m/>
  </r>
  <r>
    <d v="2024-05-10T00:00:00"/>
    <x v="11"/>
    <x v="5"/>
    <s v="INV00000870"/>
    <s v="C00000019"/>
    <s v="Desuki Affela Empire Enterprise"/>
    <x v="132"/>
    <n v="3"/>
    <s v="Cash"/>
    <n v="0"/>
    <d v="2024-05-10T00:00:00"/>
    <n v="5"/>
    <n v="2024"/>
    <n v="187.5"/>
    <m/>
    <n v="187.5"/>
    <n v="4574887.25"/>
    <s v="Trsf"/>
    <m/>
    <m/>
  </r>
  <r>
    <d v="2024-05-10T00:00:00"/>
    <x v="11"/>
    <x v="5"/>
    <s v="INV00000870"/>
    <s v="C00000019"/>
    <s v="Desuki Affela Empire Enterprise"/>
    <x v="273"/>
    <n v="1"/>
    <s v="Cash"/>
    <n v="0"/>
    <d v="2024-05-10T00:00:00"/>
    <n v="5"/>
    <n v="2024"/>
    <n v="160"/>
    <m/>
    <n v="160"/>
    <n v="4575859.75"/>
    <s v="Trsf"/>
    <m/>
    <m/>
  </r>
  <r>
    <d v="2024-05-10T00:00:00"/>
    <x v="11"/>
    <x v="5"/>
    <s v="INV00000871"/>
    <s v="C00000010"/>
    <s v="Yew Seng Gardening Supply Sdn Bhd"/>
    <x v="188"/>
    <n v="6"/>
    <n v="120"/>
    <n v="120"/>
    <d v="2024-09-07T00:00:00"/>
    <n v="9"/>
    <n v="2024"/>
    <n v="9768"/>
    <n v="-9768"/>
    <n v="0"/>
    <n v="4532478.45"/>
    <s v="Trsf"/>
    <s v="Trsf 21/10/24 RM13,338.00"/>
    <m/>
  </r>
  <r>
    <d v="2024-05-10T00:00:00"/>
    <x v="11"/>
    <x v="5"/>
    <s v="INV00000871"/>
    <s v="C00000010"/>
    <s v="Yew Seng Gardening Supply Sdn Bhd"/>
    <x v="215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d v="2024-05-10T00:00:00"/>
    <x v="11"/>
    <x v="5"/>
    <s v="INV00000871"/>
    <s v="C00000010"/>
    <s v="Yew Seng Gardening Supply Sdn Bhd"/>
    <x v="132"/>
    <n v="10"/>
    <n v="120"/>
    <n v="120"/>
    <d v="2024-09-07T00:00:00"/>
    <n v="9"/>
    <n v="2024"/>
    <n v="575"/>
    <n v="-575"/>
    <n v="0"/>
    <n v="4527735.45"/>
    <s v="Trsf"/>
    <s v="Trsf 21/10/24 RM13,338.00"/>
    <m/>
  </r>
  <r>
    <d v="2024-05-10T00:00:00"/>
    <x v="11"/>
    <x v="5"/>
    <s v="INV00000871"/>
    <s v="C00000010"/>
    <s v="Yew Seng Gardening Supply Sdn Bhd"/>
    <x v="4"/>
    <n v="4"/>
    <n v="120"/>
    <n v="120"/>
    <d v="2024-09-07T00:00:00"/>
    <n v="9"/>
    <n v="2024"/>
    <n v="440"/>
    <n v="-440"/>
    <n v="0"/>
    <n v="4527777.95"/>
    <s v="Trsf"/>
    <s v="Trsf 21/10/24 RM13,338.00"/>
    <m/>
  </r>
  <r>
    <d v="2024-05-10T00:00:00"/>
    <x v="11"/>
    <x v="5"/>
    <s v="INV00000871"/>
    <s v="C00000010"/>
    <s v="Yew Seng Gardening Supply Sdn Bhd"/>
    <x v="343"/>
    <n v="1"/>
    <n v="120"/>
    <n v="120"/>
    <d v="2024-09-07T00:00:00"/>
    <n v="9"/>
    <n v="2024"/>
    <n v="420"/>
    <n v="-420"/>
    <n v="0"/>
    <n v="4528853.45"/>
    <s v="Trsf"/>
    <s v="Trsf 21/10/24 RM13,338.00"/>
    <m/>
  </r>
  <r>
    <d v="2024-05-10T00:00:00"/>
    <x v="11"/>
    <x v="5"/>
    <s v="INV00000871"/>
    <s v="C00000010"/>
    <s v="Yew Seng Gardening Supply Sdn Bhd"/>
    <x v="48"/>
    <n v="1"/>
    <n v="120"/>
    <n v="120"/>
    <d v="2024-09-07T00:00:00"/>
    <n v="9"/>
    <n v="2024"/>
    <n v="395"/>
    <n v="-395"/>
    <n v="0"/>
    <n v="4530443.45"/>
    <s v="Trsf"/>
    <s v="Trsf 21/10/24 RM13,338.00"/>
    <m/>
  </r>
  <r>
    <d v="2024-05-14T00:00:00"/>
    <x v="11"/>
    <x v="5"/>
    <s v="INV00000872"/>
    <s v="C00000042"/>
    <s v="Welltech (M) Sdn Bhd"/>
    <x v="148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d v="2024-05-14T00:00:00"/>
    <x v="11"/>
    <x v="5"/>
    <s v="INV00000872"/>
    <s v="C00000042"/>
    <s v="Welltech (M) Sdn Bhd"/>
    <x v="301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d v="2024-05-14T00:00:00"/>
    <x v="11"/>
    <x v="5"/>
    <s v="INV00000872"/>
    <s v="C00000042"/>
    <s v="Welltech (M) Sdn Bhd"/>
    <x v="159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d v="2024-05-14T00:00:00"/>
    <x v="11"/>
    <x v="5"/>
    <s v="INV00000872"/>
    <s v="C00000042"/>
    <s v="Welltech (M) Sdn Bhd"/>
    <x v="171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d v="2024-05-17T00:00:00"/>
    <x v="11"/>
    <x v="5"/>
    <s v="INV00000873"/>
    <s v="C00000042"/>
    <s v="Welltech (M) Sdn Bhd"/>
    <x v="132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d v="2024-05-17T00:00:00"/>
    <x v="11"/>
    <x v="5"/>
    <s v="INV00000874"/>
    <s v="C00000042"/>
    <s v="Welltech (M) Sdn Bhd"/>
    <x v="348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d v="2024-05-17T00:00:00"/>
    <x v="11"/>
    <x v="5"/>
    <s v="INV00000874"/>
    <s v="C00000042"/>
    <s v="Welltech (M) Sdn Bhd"/>
    <x v="148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d v="2024-05-17T00:00:00"/>
    <x v="11"/>
    <x v="5"/>
    <s v="INV00000874"/>
    <s v="C00000042"/>
    <s v="Welltech (M) Sdn Bhd"/>
    <x v="301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d v="2024-05-17T00:00:00"/>
    <x v="11"/>
    <x v="5"/>
    <s v="INV00000874"/>
    <s v="C00000042"/>
    <s v="Welltech (M) Sdn Bhd"/>
    <x v="159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d v="2024-05-20T00:00:00"/>
    <x v="11"/>
    <x v="5"/>
    <s v="INV00000875"/>
    <s v="C00000021"/>
    <s v="KT Profesional Fiber"/>
    <x v="15"/>
    <n v="1"/>
    <s v="Cash"/>
    <n v="0"/>
    <d v="2024-05-20T00:00:00"/>
    <n v="5"/>
    <n v="2024"/>
    <n v="1760"/>
    <m/>
    <n v="1760"/>
    <n v="4547604.3499999996"/>
    <s v="PD Chq"/>
    <m/>
    <m/>
  </r>
  <r>
    <d v="2024-05-20T00:00:00"/>
    <x v="11"/>
    <x v="5"/>
    <s v="INV00000875"/>
    <s v="C00000021"/>
    <s v="KT Profesional Fiber"/>
    <x v="318"/>
    <n v="2"/>
    <s v="Cash"/>
    <n v="0"/>
    <d v="2024-05-20T00:00:00"/>
    <n v="5"/>
    <n v="2024"/>
    <n v="555"/>
    <m/>
    <n v="555"/>
    <n v="4546061.75"/>
    <s v="PD Chq"/>
    <m/>
    <m/>
  </r>
  <r>
    <d v="2024-05-20T00:00:00"/>
    <x v="11"/>
    <x v="5"/>
    <s v="INV00000875"/>
    <s v="C00000021"/>
    <s v="KT Profesional Fiber"/>
    <x v="171"/>
    <n v="1"/>
    <s v="Cash"/>
    <n v="0"/>
    <d v="2024-05-20T00:00:00"/>
    <n v="5"/>
    <n v="2024"/>
    <n v="95"/>
    <m/>
    <n v="95"/>
    <n v="4545656.95"/>
    <s v="PD Chq"/>
    <m/>
    <m/>
  </r>
  <r>
    <d v="2024-05-20T00:00:00"/>
    <x v="11"/>
    <x v="5"/>
    <s v="INV00000875"/>
    <s v="C00000021"/>
    <s v="KT Profesional Fiber"/>
    <x v="12"/>
    <n v="5"/>
    <s v="Cash"/>
    <n v="0"/>
    <d v="2024-05-20T00:00:00"/>
    <n v="5"/>
    <n v="2024"/>
    <n v="312.5"/>
    <m/>
    <n v="312.5"/>
    <n v="4552837.25"/>
    <s v="PD Chq"/>
    <m/>
    <m/>
  </r>
  <r>
    <d v="2024-05-25T00:00:00"/>
    <x v="11"/>
    <x v="5"/>
    <s v="INV00000876"/>
    <s v="C00000021"/>
    <s v="KT Profesional Fiber"/>
    <x v="15"/>
    <n v="1"/>
    <s v="Cash"/>
    <n v="0"/>
    <d v="2024-05-25T00:00:00"/>
    <n v="5"/>
    <n v="2024"/>
    <n v="1760"/>
    <m/>
    <n v="1760"/>
    <n v="4549980.95"/>
    <s v="PD Chq"/>
    <m/>
    <m/>
  </r>
  <r>
    <d v="2024-05-25T00:00:00"/>
    <x v="11"/>
    <x v="5"/>
    <s v="INV00000876"/>
    <s v="C00000021"/>
    <s v="KT Profesional Fiber"/>
    <x v="318"/>
    <n v="2"/>
    <s v="Cash"/>
    <n v="0"/>
    <d v="2024-05-25T00:00:00"/>
    <n v="5"/>
    <n v="2024"/>
    <n v="555"/>
    <m/>
    <n v="555"/>
    <n v="4548870.95"/>
    <s v="PD Chq"/>
    <m/>
    <m/>
  </r>
  <r>
    <d v="2024-05-25T00:00:00"/>
    <x v="11"/>
    <x v="5"/>
    <s v="INV00000876"/>
    <s v="C00000021"/>
    <s v="KT Profesional Fiber"/>
    <x v="171"/>
    <n v="1"/>
    <s v="Cash"/>
    <n v="0"/>
    <d v="2024-05-25T00:00:00"/>
    <n v="5"/>
    <n v="2024"/>
    <n v="95"/>
    <m/>
    <n v="95"/>
    <n v="4548542.25"/>
    <s v="PD Chq"/>
    <m/>
    <m/>
  </r>
  <r>
    <d v="2024-05-28T00:00:00"/>
    <x v="11"/>
    <x v="5"/>
    <s v="INV00000877"/>
    <s v="C00000019"/>
    <s v="Desuki Affela Empire Enterprise"/>
    <x v="120"/>
    <n v="1"/>
    <s v="Cash"/>
    <n v="0"/>
    <d v="2024-05-28T00:00:00"/>
    <n v="5"/>
    <n v="2024"/>
    <n v="1760"/>
    <m/>
    <n v="1760"/>
    <n v="4550759.75"/>
    <s v="Trsf"/>
    <m/>
    <m/>
  </r>
  <r>
    <d v="2024-05-28T00:00:00"/>
    <x v="11"/>
    <x v="5"/>
    <s v="INV00000877"/>
    <s v="C00000019"/>
    <s v="Desuki Affela Empire Enterprise"/>
    <x v="225"/>
    <n v="1"/>
    <s v="Cash"/>
    <n v="0"/>
    <d v="2024-05-28T00:00:00"/>
    <n v="5"/>
    <n v="2024"/>
    <n v="405"/>
    <m/>
    <n v="405"/>
    <n v="4554218.25"/>
    <s v="Trsf"/>
    <m/>
    <m/>
  </r>
  <r>
    <d v="2024-05-28T00:00:00"/>
    <x v="11"/>
    <x v="5"/>
    <s v="INV00000877"/>
    <s v="C00000019"/>
    <s v="Desuki Affela Empire Enterprise"/>
    <x v="4"/>
    <n v="1"/>
    <s v="Cash"/>
    <n v="0"/>
    <d v="2024-05-28T00:00:00"/>
    <n v="5"/>
    <n v="2024"/>
    <n v="110"/>
    <m/>
    <n v="110"/>
    <n v="4552217.25"/>
    <s v="Trsf"/>
    <m/>
    <m/>
  </r>
  <r>
    <d v="2024-05-28T00:00:00"/>
    <x v="11"/>
    <x v="5"/>
    <s v="INV00000877"/>
    <s v="C00000019"/>
    <s v="Desuki Affela Empire Enterprise"/>
    <x v="141"/>
    <n v="1"/>
    <s v="Cash"/>
    <n v="0"/>
    <d v="2024-05-28T00:00:00"/>
    <n v="5"/>
    <n v="2024"/>
    <n v="150"/>
    <m/>
    <n v="150"/>
    <n v="4551187.25"/>
    <s v="Trsf"/>
    <m/>
    <m/>
  </r>
  <r>
    <d v="2024-05-28T00:00:00"/>
    <x v="11"/>
    <x v="5"/>
    <s v="INV00000877"/>
    <s v="C00000019"/>
    <s v="Desuki Affela Empire Enterprise"/>
    <x v="317"/>
    <n v="1"/>
    <s v="Cash"/>
    <n v="0"/>
    <d v="2024-05-28T00:00:00"/>
    <n v="5"/>
    <n v="2024"/>
    <n v="283.8"/>
    <m/>
    <n v="283.8"/>
    <n v="4551617.05"/>
    <s v="Trsf"/>
    <m/>
    <m/>
  </r>
  <r>
    <d v="2024-05-28T00:00:00"/>
    <x v="11"/>
    <x v="5"/>
    <s v="INV00000878"/>
    <s v="C00000014"/>
    <s v="IK Fibre Glass Enterprise"/>
    <x v="45"/>
    <n v="1"/>
    <s v="Cash"/>
    <n v="0"/>
    <d v="2024-05-28T00:00:00"/>
    <n v="5"/>
    <n v="2024"/>
    <n v="1650"/>
    <n v="-1650"/>
    <n v="0"/>
    <n v="4553272.25"/>
    <s v="Cash"/>
    <s v="Cash 29/5/24 RM3,373.80"/>
    <m/>
  </r>
  <r>
    <d v="2024-05-28T00:00:00"/>
    <x v="11"/>
    <x v="5"/>
    <s v="INV00000878"/>
    <s v="C00000014"/>
    <s v="IK Fibre Glass Enterprise"/>
    <x v="351"/>
    <n v="4"/>
    <s v="Cash"/>
    <n v="0"/>
    <d v="2024-05-28T00:00:00"/>
    <n v="5"/>
    <n v="2024"/>
    <n v="840"/>
    <n v="-840"/>
    <n v="0"/>
    <n v="4552821.25"/>
    <s v="Cash"/>
    <s v="Cash 29/5/24 RM3,373.80"/>
    <m/>
  </r>
  <r>
    <d v="2024-05-28T00:00:00"/>
    <x v="11"/>
    <x v="5"/>
    <s v="INV00000878"/>
    <s v="C00000014"/>
    <s v="IK Fibre Glass Enterprise"/>
    <x v="352"/>
    <n v="1"/>
    <s v="Cash"/>
    <n v="0"/>
    <d v="2024-05-28T00:00:00"/>
    <n v="5"/>
    <n v="2024"/>
    <n v="280"/>
    <n v="-280"/>
    <n v="0"/>
    <n v="4552723.75"/>
    <s v="Cash"/>
    <s v="Cash 29/5/24 RM3,373.80"/>
    <m/>
  </r>
  <r>
    <d v="2024-05-28T00:00:00"/>
    <x v="11"/>
    <x v="5"/>
    <s v="INV00000878"/>
    <s v="C00000014"/>
    <s v="IK Fibre Glass Enterprise"/>
    <x v="293"/>
    <n v="2"/>
    <s v="Cash"/>
    <n v="0"/>
    <d v="2024-05-28T00:00:00"/>
    <n v="5"/>
    <n v="2024"/>
    <n v="320"/>
    <n v="-320"/>
    <n v="0"/>
    <n v="4566978.25"/>
    <s v="Cash"/>
    <s v="Cash 29/5/24 RM3,373.80"/>
    <m/>
  </r>
  <r>
    <d v="2024-05-28T00:00:00"/>
    <x v="11"/>
    <x v="5"/>
    <s v="INV00000878"/>
    <s v="C00000014"/>
    <s v="IK Fibre Glass Enterprise"/>
    <x v="317"/>
    <n v="1"/>
    <s v="Cash"/>
    <n v="0"/>
    <d v="2024-05-28T00:00:00"/>
    <n v="5"/>
    <n v="2024"/>
    <n v="283.8"/>
    <n v="-283.8"/>
    <n v="0"/>
    <n v="4560828.05"/>
    <s v="Cash"/>
    <s v="Cash 29/5/24 RM3,373.80"/>
    <m/>
  </r>
  <r>
    <d v="2024-05-29T00:00:00"/>
    <x v="11"/>
    <x v="5"/>
    <s v="INV00000879"/>
    <s v="C00000046"/>
    <s v="Berkat Fibreglass"/>
    <x v="353"/>
    <n v="1"/>
    <s v="Cash"/>
    <n v="0"/>
    <d v="2024-05-29T00:00:00"/>
    <n v="5"/>
    <n v="2024"/>
    <n v="240"/>
    <n v="-240"/>
    <n v="0"/>
    <n v="4575939.75"/>
    <s v="Cash"/>
    <s v="Cash 29/5/24 RM723.00"/>
    <m/>
  </r>
  <r>
    <d v="2024-05-29T00:00:00"/>
    <x v="11"/>
    <x v="5"/>
    <s v="INV00000879"/>
    <s v="C00000046"/>
    <s v="Berkat Fibreglass"/>
    <x v="354"/>
    <n v="1"/>
    <s v="Cash"/>
    <n v="0"/>
    <d v="2024-05-29T00:00:00"/>
    <n v="5"/>
    <n v="2024"/>
    <n v="225"/>
    <n v="-225"/>
    <n v="0"/>
    <n v="4522935.45"/>
    <s v="Cash"/>
    <s v="Cash 29/5/24 RM723.00"/>
    <m/>
  </r>
  <r>
    <d v="2024-05-29T00:00:00"/>
    <x v="11"/>
    <x v="5"/>
    <s v="INV00000879"/>
    <s v="C00000046"/>
    <s v="Berkat Fibreglass"/>
    <x v="267"/>
    <n v="1"/>
    <s v="Cash"/>
    <n v="0"/>
    <d v="2024-05-29T00:00:00"/>
    <n v="5"/>
    <n v="2024"/>
    <n v="258"/>
    <n v="-258"/>
    <n v="0"/>
    <n v="4525093.45"/>
    <s v="Cash"/>
    <s v="Cash 29/5/24 RM723.00"/>
    <m/>
  </r>
  <r>
    <d v="2024-05-29T00:00:00"/>
    <x v="11"/>
    <x v="5"/>
    <s v="INV00000880"/>
    <s v="C00000044"/>
    <s v="Cash - Encik Razzak"/>
    <x v="188"/>
    <n v="1"/>
    <s v="Cash"/>
    <n v="0"/>
    <d v="2024-05-29T00:00:00"/>
    <n v="5"/>
    <n v="2024"/>
    <n v="1672"/>
    <n v="-1672"/>
    <n v="0"/>
    <n v="4528832.45"/>
    <s v="Cash"/>
    <s v="Cash 30/5/24 RM2,412.00"/>
    <m/>
  </r>
  <r>
    <d v="2024-05-29T00:00:00"/>
    <x v="11"/>
    <x v="5"/>
    <s v="INV00000880"/>
    <s v="C00000044"/>
    <s v="Cash - Encik Razzak"/>
    <x v="351"/>
    <n v="3"/>
    <s v="Cash"/>
    <n v="0"/>
    <d v="2024-05-29T00:00:00"/>
    <n v="5"/>
    <n v="2024"/>
    <n v="630"/>
    <n v="-630"/>
    <n v="0"/>
    <n v="4527967.95"/>
    <s v="Cash"/>
    <s v="Cash 30/5/24 RM2,412.00"/>
    <m/>
  </r>
  <r>
    <d v="2024-05-29T00:00:00"/>
    <x v="11"/>
    <x v="5"/>
    <s v="INV00000880"/>
    <s v="C00000044"/>
    <s v="Cash - Encik Razzak"/>
    <x v="4"/>
    <n v="1"/>
    <s v="Cash"/>
    <n v="0"/>
    <d v="2024-05-29T00:00:00"/>
    <n v="5"/>
    <n v="2024"/>
    <n v="110"/>
    <n v="-110"/>
    <n v="0"/>
    <n v="4528543.45"/>
    <s v="Cash"/>
    <s v="Cash 30/5/24 RM2,412.00"/>
    <m/>
  </r>
  <r>
    <d v="2024-05-29T00:00:00"/>
    <x v="11"/>
    <x v="5"/>
    <s v="INV00000881"/>
    <s v="C00000042"/>
    <s v="Welltech (M) Sdn Bhd"/>
    <x v="132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d v="2024-05-29T00:00:00"/>
    <x v="11"/>
    <x v="5"/>
    <s v="INV00000882"/>
    <s v="C00000042"/>
    <s v="Welltech (M) Sdn Bhd"/>
    <x v="348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d v="2024-05-29T00:00:00"/>
    <x v="11"/>
    <x v="5"/>
    <s v="INV00000882"/>
    <s v="C00000042"/>
    <s v="Welltech (M) Sdn Bhd"/>
    <x v="351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d v="2024-05-29T00:00:00"/>
    <x v="11"/>
    <x v="5"/>
    <s v="INV00000882"/>
    <s v="C00000042"/>
    <s v="Welltech (M) Sdn Bhd"/>
    <x v="301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d v="2024-05-29T00:00:00"/>
    <x v="11"/>
    <x v="5"/>
    <s v="INV00000882"/>
    <s v="C00000042"/>
    <s v="Welltech (M) Sdn Bhd"/>
    <x v="159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d v="2024-06-01T00:00:00"/>
    <x v="1"/>
    <x v="5"/>
    <s v="INV00000883"/>
    <s v="C00000010"/>
    <s v="Yew Seng Gardening Supply Sdn Bhd"/>
    <x v="222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d v="2024-06-01T00:00:00"/>
    <x v="1"/>
    <x v="5"/>
    <s v="INV00000883"/>
    <s v="C00000010"/>
    <s v="Yew Seng Gardening Supply Sdn Bhd"/>
    <x v="246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d v="2024-06-01T00:00:00"/>
    <x v="1"/>
    <x v="5"/>
    <s v="INV00000883"/>
    <s v="C00000010"/>
    <s v="Yew Seng Gardening Supply Sdn Bhd"/>
    <x v="355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d v="2024-06-01T00:00:00"/>
    <x v="1"/>
    <x v="5"/>
    <s v="INV00000883"/>
    <s v="C00000010"/>
    <s v="Yew Seng Gardening Supply Sdn Bhd"/>
    <x v="4"/>
    <n v="4"/>
    <n v="120"/>
    <n v="120"/>
    <d v="2024-09-29T00:00:00"/>
    <n v="9"/>
    <n v="2024"/>
    <n v="440"/>
    <n v="-440"/>
    <n v="0"/>
    <n v="4511622.45"/>
    <s v="Trsf"/>
    <s v="Trsf 27/11/24 RM35,750.50"/>
    <m/>
  </r>
  <r>
    <d v="2024-06-01T00:00:00"/>
    <x v="1"/>
    <x v="5"/>
    <s v="INV00000883"/>
    <s v="C00000010"/>
    <s v="Yew Seng Gardening Supply Sdn Bhd"/>
    <x v="343"/>
    <n v="1"/>
    <n v="120"/>
    <n v="120"/>
    <d v="2024-09-29T00:00:00"/>
    <n v="9"/>
    <n v="2024"/>
    <n v="420"/>
    <n v="-420"/>
    <n v="0"/>
    <n v="4521370.45"/>
    <s v="Trsf"/>
    <s v="Trsf 27/11/24 RM35,750.50"/>
    <m/>
  </r>
  <r>
    <d v="2024-06-01T00:00:00"/>
    <x v="1"/>
    <x v="5"/>
    <s v="INV00000883"/>
    <s v="C00000010"/>
    <s v="Yew Seng Gardening Supply Sdn Bhd"/>
    <x v="48"/>
    <n v="1"/>
    <n v="120"/>
    <n v="120"/>
    <d v="2024-09-29T00:00:00"/>
    <n v="9"/>
    <n v="2024"/>
    <n v="395"/>
    <n v="-395"/>
    <n v="0"/>
    <n v="4524825.45"/>
    <s v="Trsf"/>
    <s v="Trsf 27/11/24 RM35,750.50"/>
    <m/>
  </r>
  <r>
    <d v="2024-06-01T00:00:00"/>
    <x v="1"/>
    <x v="5"/>
    <s v="INV00000883"/>
    <s v="C00000010"/>
    <s v="Yew Seng Gardening Supply Sdn Bhd"/>
    <x v="151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d v="2024-06-01T00:00:00"/>
    <x v="1"/>
    <x v="5"/>
    <s v="INV00000884"/>
    <s v="C00000021"/>
    <s v="KT Profesional Fiber"/>
    <x v="15"/>
    <n v="1"/>
    <s v="Cash"/>
    <n v="0"/>
    <d v="2024-06-01T00:00:00"/>
    <n v="6"/>
    <n v="2024"/>
    <n v="1760"/>
    <m/>
    <n v="1760"/>
    <n v="4528910.45"/>
    <s v="PD Chq"/>
    <m/>
    <m/>
  </r>
  <r>
    <d v="2024-06-01T00:00:00"/>
    <x v="1"/>
    <x v="5"/>
    <s v="INV00000884"/>
    <s v="C00000021"/>
    <s v="KT Profesional Fiber"/>
    <x v="318"/>
    <n v="2"/>
    <s v="Cash"/>
    <n v="0"/>
    <d v="2024-06-01T00:00:00"/>
    <n v="6"/>
    <n v="2024"/>
    <n v="555"/>
    <m/>
    <n v="555"/>
    <n v="4528705.45"/>
    <s v="PD Chq"/>
    <m/>
    <m/>
  </r>
  <r>
    <d v="2024-06-01T00:00:00"/>
    <x v="1"/>
    <x v="5"/>
    <s v="INV00000884"/>
    <s v="C00000021"/>
    <s v="KT Profesional Fiber"/>
    <x v="171"/>
    <n v="1"/>
    <s v="Cash"/>
    <n v="0"/>
    <d v="2024-06-01T00:00:00"/>
    <n v="6"/>
    <n v="2024"/>
    <n v="95"/>
    <m/>
    <n v="95"/>
    <n v="4529983.45"/>
    <s v="PD Chq"/>
    <m/>
    <m/>
  </r>
  <r>
    <d v="2024-06-04T00:00:00"/>
    <x v="1"/>
    <x v="5"/>
    <s v="INV00000885"/>
    <s v="C00000014"/>
    <s v="IK Fibre Glass Enterprise"/>
    <x v="45"/>
    <n v="1"/>
    <s v="Cash"/>
    <n v="0"/>
    <d v="2024-06-04T00:00:00"/>
    <n v="6"/>
    <n v="2024"/>
    <n v="1650"/>
    <n v="-1650"/>
    <n v="0"/>
    <n v="4531725.95"/>
    <s v="Cash"/>
    <s v="Cash 5/6/24 RM2,090.00"/>
    <m/>
  </r>
  <r>
    <d v="2024-06-04T00:00:00"/>
    <x v="1"/>
    <x v="5"/>
    <s v="INV00000885"/>
    <s v="C00000014"/>
    <s v="IK Fibre Glass Enterprise"/>
    <x v="352"/>
    <n v="1"/>
    <s v="Cash"/>
    <n v="0"/>
    <d v="2024-06-04T00:00:00"/>
    <n v="6"/>
    <n v="2024"/>
    <n v="280"/>
    <n v="-280"/>
    <n v="0"/>
    <n v="4540123.95"/>
    <s v="Cash"/>
    <s v="Cash 5/6/24 RM2,090.00"/>
    <m/>
  </r>
  <r>
    <d v="2024-06-04T00:00:00"/>
    <x v="1"/>
    <x v="5"/>
    <s v="INV00000885"/>
    <s v="C00000014"/>
    <s v="IK Fibre Glass Enterprise"/>
    <x v="293"/>
    <n v="1"/>
    <s v="Cash"/>
    <n v="0"/>
    <d v="2024-06-04T00:00:00"/>
    <n v="6"/>
    <n v="2024"/>
    <n v="160"/>
    <n v="-160"/>
    <n v="0"/>
    <n v="4541743.95"/>
    <s v="Cash"/>
    <s v="Cash 5/6/24 RM2,090.00"/>
    <m/>
  </r>
  <r>
    <d v="2024-06-04T00:00:00"/>
    <x v="1"/>
    <x v="5"/>
    <s v="INV00000886"/>
    <s v="C00000003"/>
    <s v="Pandian Art Gallery Manufacturing"/>
    <x v="15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d v="2024-06-04T00:00:00"/>
    <x v="1"/>
    <x v="5"/>
    <s v="INV00000886"/>
    <s v="C00000003"/>
    <s v="Pandian Art Gallery Manufacturing"/>
    <x v="4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d v="2024-06-05T00:00:00"/>
    <x v="1"/>
    <x v="5"/>
    <s v="INV00000887"/>
    <s v="C00000046"/>
    <s v="Berkat Fibreglass"/>
    <x v="317"/>
    <n v="1"/>
    <s v="Cash"/>
    <n v="0"/>
    <d v="2024-06-05T00:00:00"/>
    <n v="6"/>
    <n v="2024"/>
    <n v="283.8"/>
    <n v="-283.8"/>
    <n v="0"/>
    <n v="4544330.75"/>
    <s v="Cash"/>
    <s v="Cash 5/6/24 RM283.80"/>
    <m/>
  </r>
  <r>
    <d v="2024-06-06T00:00:00"/>
    <x v="1"/>
    <x v="5"/>
    <s v="INV00000888"/>
    <s v="C00000042"/>
    <s v="Welltech (M) Sdn Bhd"/>
    <x v="132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d v="2024-06-06T00:00:00"/>
    <x v="1"/>
    <x v="5"/>
    <s v="INV00000889"/>
    <s v="C00000042"/>
    <s v="Welltech (M) Sdn Bhd"/>
    <x v="348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d v="2024-06-06T00:00:00"/>
    <x v="1"/>
    <x v="5"/>
    <s v="INV00000889"/>
    <s v="C00000042"/>
    <s v="Welltech (M) Sdn Bhd"/>
    <x v="351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d v="2024-06-06T00:00:00"/>
    <x v="1"/>
    <x v="5"/>
    <s v="INV00000889"/>
    <s v="C00000042"/>
    <s v="Welltech (M) Sdn Bhd"/>
    <x v="301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d v="2024-06-06T00:00:00"/>
    <x v="1"/>
    <x v="5"/>
    <s v="INV00000889"/>
    <s v="C00000042"/>
    <s v="Welltech (M) Sdn Bhd"/>
    <x v="171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d v="2024-06-06T00:00:00"/>
    <x v="1"/>
    <x v="5"/>
    <s v="INV00000889"/>
    <s v="C00000042"/>
    <s v="Welltech (M) Sdn Bhd"/>
    <x v="4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d v="2024-06-07T00:00:00"/>
    <x v="1"/>
    <x v="5"/>
    <s v="INV00000890"/>
    <s v="C00000019"/>
    <s v="Desuki Affela Empire Enterprise"/>
    <x v="7"/>
    <n v="1"/>
    <s v="Cash"/>
    <n v="0"/>
    <d v="2024-06-07T00:00:00"/>
    <n v="6"/>
    <n v="2024"/>
    <n v="1760"/>
    <m/>
    <n v="1760"/>
    <n v="4549004.75"/>
    <s v="Trsf"/>
    <m/>
    <m/>
  </r>
  <r>
    <d v="2024-06-07T00:00:00"/>
    <x v="1"/>
    <x v="5"/>
    <s v="INV00000890"/>
    <s v="C00000019"/>
    <s v="Desuki Affela Empire Enterprise"/>
    <x v="355"/>
    <n v="2"/>
    <s v="Cash"/>
    <n v="0"/>
    <d v="2024-06-07T00:00:00"/>
    <n v="6"/>
    <n v="2024"/>
    <n v="125"/>
    <m/>
    <n v="125"/>
    <n v="4547924.75"/>
    <s v="Trsf"/>
    <m/>
    <m/>
  </r>
  <r>
    <d v="2024-06-07T00:00:00"/>
    <x v="1"/>
    <x v="5"/>
    <s v="INV00000890"/>
    <s v="C00000019"/>
    <s v="Desuki Affela Empire Enterprise"/>
    <x v="4"/>
    <n v="1"/>
    <s v="Cash"/>
    <n v="0"/>
    <d v="2024-06-07T00:00:00"/>
    <n v="6"/>
    <n v="2024"/>
    <n v="110"/>
    <m/>
    <n v="110"/>
    <n v="4548004.75"/>
    <s v="Trsf"/>
    <m/>
    <m/>
  </r>
  <r>
    <d v="2024-06-07T00:00:00"/>
    <x v="1"/>
    <x v="5"/>
    <s v="INV00000890"/>
    <s v="C00000019"/>
    <s v="Desuki Affela Empire Enterprise"/>
    <x v="243"/>
    <n v="1"/>
    <s v="Cash"/>
    <n v="0"/>
    <d v="2024-06-07T00:00:00"/>
    <n v="6"/>
    <n v="2024"/>
    <n v="395"/>
    <m/>
    <n v="395"/>
    <n v="4548602.25"/>
    <s v="Trsf"/>
    <m/>
    <m/>
  </r>
  <r>
    <d v="2024-06-08T00:00:00"/>
    <x v="1"/>
    <x v="5"/>
    <s v="INV00000891"/>
    <s v="C00000037"/>
    <s v="Suntruck Sdn Bhd"/>
    <x v="222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d v="2024-06-08T00:00:00"/>
    <x v="1"/>
    <x v="5"/>
    <s v="INV00000891"/>
    <s v="C00000037"/>
    <s v="Suntruck Sdn Bhd"/>
    <x v="112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d v="2024-06-08T00:00:00"/>
    <x v="1"/>
    <x v="5"/>
    <s v="INV00000891"/>
    <s v="C00000037"/>
    <s v="Suntruck Sdn Bhd"/>
    <x v="223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d v="2024-06-08T00:00:00"/>
    <x v="1"/>
    <x v="5"/>
    <s v="INV00000891"/>
    <s v="C00000037"/>
    <s v="Suntruck Sdn Bhd"/>
    <x v="329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d v="2024-06-12T00:00:00"/>
    <x v="1"/>
    <x v="5"/>
    <s v="INV00000892"/>
    <s v="C00000027"/>
    <s v="Transform Star Sdn Bhd"/>
    <x v="7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d v="2024-06-12T00:00:00"/>
    <x v="1"/>
    <x v="5"/>
    <s v="INV00000892"/>
    <s v="C00000027"/>
    <s v="Transform Star Sdn Bhd"/>
    <x v="329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d v="2024-06-12T00:00:00"/>
    <x v="1"/>
    <x v="5"/>
    <s v="INV00000892"/>
    <s v="C00000027"/>
    <s v="Transform Star Sdn Bhd"/>
    <x v="141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d v="2024-06-12T00:00:00"/>
    <x v="1"/>
    <x v="5"/>
    <s v="INV00000892"/>
    <s v="C00000027"/>
    <s v="Transform Star Sdn Bhd"/>
    <x v="138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d v="2024-06-12T00:00:00"/>
    <x v="1"/>
    <x v="5"/>
    <s v="INV00000892"/>
    <s v="C00000027"/>
    <s v="Transform Star Sdn Bhd"/>
    <x v="171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d v="2024-06-12T00:00:00"/>
    <x v="1"/>
    <x v="5"/>
    <s v="INV00000892"/>
    <s v="C00000027"/>
    <s v="Transform Star Sdn Bhd"/>
    <x v="153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d v="2024-06-12T00:00:00"/>
    <x v="1"/>
    <x v="5"/>
    <s v="INV00000892"/>
    <s v="C00000027"/>
    <s v="Transform Star Sdn Bhd"/>
    <x v="343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d v="2024-06-12T00:00:00"/>
    <x v="1"/>
    <x v="5"/>
    <s v="INV00000893"/>
    <s v="C00000042"/>
    <s v="Welltech (M) Sdn Bhd"/>
    <x v="355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d v="2024-06-12T00:00:00"/>
    <x v="1"/>
    <x v="5"/>
    <s v="INV00000894"/>
    <s v="C00000042"/>
    <s v="Welltech (M) Sdn Bhd"/>
    <x v="348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d v="2024-06-12T00:00:00"/>
    <x v="1"/>
    <x v="5"/>
    <s v="INV00000894"/>
    <s v="C00000042"/>
    <s v="Welltech (M) Sdn Bhd"/>
    <x v="351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d v="2024-06-12T00:00:00"/>
    <x v="1"/>
    <x v="5"/>
    <s v="INV00000894"/>
    <s v="C00000042"/>
    <s v="Welltech (M) Sdn Bhd"/>
    <x v="301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d v="2024-06-12T00:00:00"/>
    <x v="1"/>
    <x v="5"/>
    <s v="INV00000894"/>
    <s v="C00000042"/>
    <s v="Welltech (M) Sdn Bhd"/>
    <x v="159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d v="2024-06-14T00:00:00"/>
    <x v="1"/>
    <x v="5"/>
    <s v="INV00000895"/>
    <s v="C00000042"/>
    <s v="Welltech (M) Sdn Bhd"/>
    <x v="355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d v="2024-06-14T00:00:00"/>
    <x v="1"/>
    <x v="5"/>
    <s v="INV00000896"/>
    <s v="C00000042"/>
    <s v="Welltech (M) Sdn Bhd"/>
    <x v="348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d v="2024-06-14T00:00:00"/>
    <x v="1"/>
    <x v="5"/>
    <s v="INV00000896"/>
    <s v="C00000042"/>
    <s v="Welltech (M) Sdn Bhd"/>
    <x v="351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d v="2024-06-14T00:00:00"/>
    <x v="1"/>
    <x v="5"/>
    <s v="INV00000896"/>
    <s v="C00000042"/>
    <s v="Welltech (M) Sdn Bhd"/>
    <x v="301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d v="2024-06-14T00:00:00"/>
    <x v="1"/>
    <x v="5"/>
    <s v="INV00000896"/>
    <s v="C00000042"/>
    <s v="Welltech (M) Sdn Bhd"/>
    <x v="171"/>
    <n v="8"/>
    <s v="Cash"/>
    <n v="0"/>
    <d v="2024-06-14T00:00:00"/>
    <n v="6"/>
    <n v="2024"/>
    <n v="760"/>
    <n v="-760"/>
    <n v="0"/>
    <n v="4528097.95"/>
    <s v="Trsf"/>
    <s v="Trsf 26/11/24 RM30,000.00(RM"/>
    <m/>
  </r>
  <r>
    <d v="2024-06-14T00:00:00"/>
    <x v="1"/>
    <x v="5"/>
    <s v="INV00000896"/>
    <s v="C00000042"/>
    <s v="Welltech (M) Sdn Bhd"/>
    <x v="159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d v="2024-06-20T00:00:00"/>
    <x v="1"/>
    <x v="5"/>
    <s v="INV00000897"/>
    <s v="C00000049"/>
    <s v="DOB Engineering Solutions"/>
    <x v="302"/>
    <n v="3"/>
    <s v="Cash"/>
    <n v="0"/>
    <d v="2024-06-20T00:00:00"/>
    <n v="6"/>
    <n v="2024"/>
    <n v="10800"/>
    <n v="-10800"/>
    <n v="0"/>
    <n v="4540848.45"/>
    <s v="Cash"/>
    <s v="Trsf 20/6/24 RM12,896.00"/>
    <m/>
  </r>
  <r>
    <d v="2024-06-20T00:00:00"/>
    <x v="1"/>
    <x v="5"/>
    <s v="INV00000897"/>
    <s v="C00000049"/>
    <s v="DOB Engineering Solutions"/>
    <x v="246"/>
    <n v="4"/>
    <s v="Cash"/>
    <n v="0"/>
    <d v="2024-06-20T00:00:00"/>
    <n v="6"/>
    <n v="2024"/>
    <n v="900"/>
    <n v="-900"/>
    <n v="0"/>
    <n v="4531475.95"/>
    <s v="Cash"/>
    <s v="Trsf 20/6/24 RM12,896.00"/>
    <m/>
  </r>
  <r>
    <d v="2024-06-20T00:00:00"/>
    <x v="1"/>
    <x v="5"/>
    <s v="INV00000897"/>
    <s v="C00000049"/>
    <s v="DOB Engineering Solutions"/>
    <x v="292"/>
    <n v="4"/>
    <s v="Cash"/>
    <n v="0"/>
    <d v="2024-06-20T00:00:00"/>
    <n v="6"/>
    <n v="2024"/>
    <n v="900"/>
    <n v="-900"/>
    <n v="0"/>
    <n v="4553767.95"/>
    <s v="Cash"/>
    <s v="Trsf 20/6/24 RM12,896.00"/>
    <m/>
  </r>
  <r>
    <d v="2024-06-20T00:00:00"/>
    <x v="1"/>
    <x v="5"/>
    <s v="INV00000897"/>
    <s v="C00000049"/>
    <s v="DOB Engineering Solutions"/>
    <x v="4"/>
    <n v="1"/>
    <s v="Cash"/>
    <n v="0"/>
    <d v="2024-06-20T00:00:00"/>
    <n v="6"/>
    <n v="2024"/>
    <n v="110"/>
    <n v="-110"/>
    <n v="0"/>
    <n v="4545521.95"/>
    <s v="Cash"/>
    <s v="Trsf 20/6/24 RM12,896.00"/>
    <m/>
  </r>
  <r>
    <d v="2024-06-20T00:00:00"/>
    <x v="1"/>
    <x v="5"/>
    <s v="INV00000897"/>
    <s v="C00000049"/>
    <s v="DOB Engineering Solutions"/>
    <x v="356"/>
    <n v="2"/>
    <s v="Cash"/>
    <n v="0"/>
    <d v="2024-06-20T00:00:00"/>
    <n v="6"/>
    <n v="2024"/>
    <n v="90"/>
    <n v="-90"/>
    <n v="0"/>
    <n v="4544921.95"/>
    <s v="Cash"/>
    <s v="Trsf 20/6/24 RM12,896.00"/>
    <m/>
  </r>
  <r>
    <d v="2024-06-20T00:00:00"/>
    <x v="1"/>
    <x v="5"/>
    <s v="INV00000897"/>
    <s v="C00000049"/>
    <s v="DOB Engineering Solutions"/>
    <x v="357"/>
    <n v="1"/>
    <s v="Cash"/>
    <n v="0"/>
    <d v="2024-06-20T00:00:00"/>
    <n v="6"/>
    <n v="2024"/>
    <n v="48"/>
    <n v="-48"/>
    <n v="0"/>
    <n v="4543466.95"/>
    <s v="Cash"/>
    <s v="Trsf 20/6/24 RM12,896.00"/>
    <m/>
  </r>
  <r>
    <d v="2024-06-20T00:00:00"/>
    <x v="1"/>
    <x v="5"/>
    <s v="INV00000897"/>
    <s v="C00000049"/>
    <s v="DOB Engineering Solutions"/>
    <x v="358"/>
    <n v="1"/>
    <s v="Cash"/>
    <n v="0"/>
    <d v="2024-06-20T00:00:00"/>
    <n v="6"/>
    <n v="2024"/>
    <n v="48"/>
    <n v="-48"/>
    <n v="0"/>
    <n v="4544474.95"/>
    <s v="Cash"/>
    <s v="Trsf 20/6/24 RM12,896.00"/>
    <m/>
  </r>
  <r>
    <d v="2024-06-21T00:00:00"/>
    <x v="1"/>
    <x v="5"/>
    <s v="INV00000898"/>
    <s v="C00000050"/>
    <s v="YL Professional Fiber Trading"/>
    <x v="188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d v="2024-06-21T00:00:00"/>
    <x v="1"/>
    <x v="5"/>
    <s v="INV00000898"/>
    <s v="C00000050"/>
    <s v="YL Professional Fiber Trading"/>
    <x v="171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d v="2024-06-21T00:00:00"/>
    <x v="1"/>
    <x v="5"/>
    <s v="INV00000898"/>
    <s v="C00000050"/>
    <s v="YL Professional Fiber Trading"/>
    <x v="12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d v="2024-06-21T00:00:00"/>
    <x v="1"/>
    <x v="5"/>
    <s v="INV00000898"/>
    <s v="C00000050"/>
    <s v="YL Professional Fiber Trading"/>
    <x v="134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d v="2024-06-22T00:00:00"/>
    <x v="1"/>
    <x v="5"/>
    <s v="INV00000899"/>
    <s v="C00000019"/>
    <s v="Desuki Affela Empire Enterprise"/>
    <x v="7"/>
    <n v="1"/>
    <s v="Cash"/>
    <n v="0"/>
    <d v="2024-06-22T00:00:00"/>
    <n v="6"/>
    <n v="2024"/>
    <n v="1760"/>
    <m/>
    <n v="1760"/>
    <n v="4547266.75"/>
    <s v="Trsf"/>
    <m/>
    <m/>
  </r>
  <r>
    <d v="2024-06-22T00:00:00"/>
    <x v="1"/>
    <x v="5"/>
    <s v="INV00000899"/>
    <s v="C00000019"/>
    <s v="Desuki Affela Empire Enterprise"/>
    <x v="225"/>
    <n v="1"/>
    <s v="Cash"/>
    <n v="0"/>
    <d v="2024-06-22T00:00:00"/>
    <n v="6"/>
    <n v="2024"/>
    <n v="405"/>
    <m/>
    <n v="405"/>
    <n v="4545966.95"/>
    <s v="Trsf"/>
    <m/>
    <m/>
  </r>
  <r>
    <d v="2024-06-22T00:00:00"/>
    <x v="1"/>
    <x v="5"/>
    <s v="INV00000899"/>
    <s v="C00000019"/>
    <s v="Desuki Affela Empire Enterprise"/>
    <x v="355"/>
    <n v="3"/>
    <s v="Cash"/>
    <n v="0"/>
    <d v="2024-06-22T00:00:00"/>
    <n v="6"/>
    <n v="2024"/>
    <n v="187.5"/>
    <m/>
    <n v="187.5"/>
    <n v="4552712.25"/>
    <s v="Trsf"/>
    <m/>
    <m/>
  </r>
  <r>
    <d v="2024-06-22T00:00:00"/>
    <x v="1"/>
    <x v="5"/>
    <s v="INV00000899"/>
    <s v="C00000019"/>
    <s v="Desuki Affela Empire Enterprise"/>
    <x v="4"/>
    <n v="1"/>
    <s v="Cash"/>
    <n v="0"/>
    <d v="2024-06-22T00:00:00"/>
    <n v="6"/>
    <n v="2024"/>
    <n v="110"/>
    <m/>
    <n v="110"/>
    <n v="4548330.95"/>
    <s v="Trsf"/>
    <m/>
    <m/>
  </r>
  <r>
    <d v="2024-06-24T00:00:00"/>
    <x v="1"/>
    <x v="5"/>
    <s v="INV00000900"/>
    <s v="C00000010"/>
    <s v="Yew Seng Gardening Supply Sdn Bhd"/>
    <x v="222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d v="2024-06-24T00:00:00"/>
    <x v="1"/>
    <x v="5"/>
    <s v="INV00000900"/>
    <s v="C00000010"/>
    <s v="Yew Seng Gardening Supply Sdn Bhd"/>
    <x v="318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d v="2024-06-24T00:00:00"/>
    <x v="1"/>
    <x v="5"/>
    <s v="INV00000900"/>
    <s v="C00000010"/>
    <s v="Yew Seng Gardening Supply Sdn Bhd"/>
    <x v="355"/>
    <n v="10"/>
    <n v="120"/>
    <n v="120"/>
    <d v="2024-10-22T00:00:00"/>
    <n v="10"/>
    <n v="2024"/>
    <n v="575"/>
    <n v="-575"/>
    <n v="0"/>
    <n v="4549574.75"/>
    <s v="Trsf"/>
    <s v="Trsf 27/11/24 RM35,750.50"/>
    <m/>
  </r>
  <r>
    <d v="2024-06-24T00:00:00"/>
    <x v="1"/>
    <x v="5"/>
    <s v="INV00000900"/>
    <s v="C00000010"/>
    <s v="Yew Seng Gardening Supply Sdn Bhd"/>
    <x v="4"/>
    <n v="8"/>
    <n v="120"/>
    <n v="120"/>
    <d v="2024-10-22T00:00:00"/>
    <n v="10"/>
    <n v="2024"/>
    <n v="880"/>
    <n v="-880"/>
    <n v="0"/>
    <n v="4554693.25"/>
    <s v="Trsf"/>
    <s v="Trsf 27/11/24 RM35,750.50"/>
    <m/>
  </r>
  <r>
    <d v="2024-06-25T00:00:00"/>
    <x v="1"/>
    <x v="5"/>
    <s v="INV00000901"/>
    <s v="C00000009"/>
    <s v="JMC Steel Engineering Sdn Bhd"/>
    <x v="348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d v="2024-06-25T00:00:00"/>
    <x v="1"/>
    <x v="5"/>
    <s v="INV00000901"/>
    <s v="C00000009"/>
    <s v="JMC Steel Engineering Sdn Bhd"/>
    <x v="225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d v="2024-06-25T00:00:00"/>
    <x v="1"/>
    <x v="5"/>
    <s v="INV00000901"/>
    <s v="C00000009"/>
    <s v="JMC Steel Engineering Sdn Bhd"/>
    <x v="218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d v="2024-06-25T00:00:00"/>
    <x v="1"/>
    <x v="5"/>
    <s v="INV00000901"/>
    <s v="C00000009"/>
    <s v="JMC Steel Engineering Sdn Bhd"/>
    <x v="4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d v="2024-06-26T00:00:00"/>
    <x v="1"/>
    <x v="5"/>
    <s v="INV00000902"/>
    <s v="C00000010"/>
    <s v="Yew Seng Gardening Supply Sdn Bhd"/>
    <x v="329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d v="2024-06-26T00:00:00"/>
    <x v="1"/>
    <x v="5"/>
    <s v="INV00000902"/>
    <s v="C00000010"/>
    <s v="Yew Seng Gardening Supply Sdn Bhd"/>
    <x v="219"/>
    <n v="2"/>
    <n v="120"/>
    <n v="120"/>
    <d v="2024-10-24T00:00:00"/>
    <n v="10"/>
    <n v="2024"/>
    <n v="360"/>
    <n v="-360"/>
    <n v="0"/>
    <n v="4552803.75"/>
    <s v="Trsf"/>
    <s v="Trsf 27/11/24 RM35,750.50"/>
    <m/>
  </r>
  <r>
    <d v="2024-06-26T00:00:00"/>
    <x v="1"/>
    <x v="5"/>
    <s v="INV00000902"/>
    <s v="C00000010"/>
    <s v="Yew Seng Gardening Supply Sdn Bhd"/>
    <x v="359"/>
    <n v="1"/>
    <n v="120"/>
    <n v="120"/>
    <d v="2024-10-24T00:00:00"/>
    <n v="10"/>
    <n v="2024"/>
    <n v="260"/>
    <n v="-260"/>
    <n v="0"/>
    <n v="4566918.25"/>
    <s v="Trsf"/>
    <s v="Trsf 27/11/24 RM35,750.50"/>
    <m/>
  </r>
  <r>
    <d v="2024-06-27T00:00:00"/>
    <x v="1"/>
    <x v="5"/>
    <s v="INV00000903"/>
    <s v="C00000051"/>
    <s v="Cash - Encik Aziz (Shikh House of Design)"/>
    <x v="259"/>
    <n v="1"/>
    <s v="Cash"/>
    <n v="0"/>
    <d v="2024-06-27T00:00:00"/>
    <n v="6"/>
    <n v="2024"/>
    <n v="337.5"/>
    <n v="-337.5"/>
    <n v="0"/>
    <n v="4560881.75"/>
    <s v="Cash"/>
    <s v="Cash 28/6/24 RM755.00"/>
    <m/>
  </r>
  <r>
    <d v="2024-06-27T00:00:00"/>
    <x v="1"/>
    <x v="5"/>
    <s v="INV00000903"/>
    <s v="C00000051"/>
    <s v="Cash - Encik Aziz (Shikh House of Design)"/>
    <x v="351"/>
    <n v="1"/>
    <s v="Cash"/>
    <n v="0"/>
    <d v="2024-06-27T00:00:00"/>
    <n v="6"/>
    <n v="2024"/>
    <n v="255"/>
    <n v="-255"/>
    <n v="0"/>
    <n v="4559233.25"/>
    <s v="Cash"/>
    <s v="Cash 28/6/24 RM755.00"/>
    <m/>
  </r>
  <r>
    <d v="2024-06-27T00:00:00"/>
    <x v="1"/>
    <x v="5"/>
    <s v="INV00000903"/>
    <s v="C00000051"/>
    <s v="Cash - Encik Aziz (Shikh House of Design)"/>
    <x v="171"/>
    <n v="1"/>
    <s v="Cash"/>
    <n v="0"/>
    <d v="2024-06-27T00:00:00"/>
    <n v="6"/>
    <n v="2024"/>
    <n v="100"/>
    <n v="-100"/>
    <n v="0"/>
    <n v="4558877.75"/>
    <s v="Cash"/>
    <s v="Cash 28/6/24 RM755.00"/>
    <m/>
  </r>
  <r>
    <d v="2024-06-27T00:00:00"/>
    <x v="1"/>
    <x v="5"/>
    <s v="INV00000903"/>
    <s v="C00000051"/>
    <s v="Cash - Encik Aziz (Shikh House of Design)"/>
    <x v="355"/>
    <n v="1"/>
    <s v="Cash"/>
    <n v="0"/>
    <d v="2024-06-27T00:00:00"/>
    <n v="6"/>
    <n v="2024"/>
    <n v="62.5"/>
    <n v="-62.5"/>
    <n v="0"/>
    <n v="4558220.25"/>
    <s v="Cash"/>
    <s v="Cash 28/6/24 RM755.00"/>
    <m/>
  </r>
  <r>
    <d v="2024-06-28T00:00:00"/>
    <x v="1"/>
    <x v="5"/>
    <s v="INV00000904"/>
    <s v="C00000042"/>
    <s v="Welltech (M) Sdn Bhd"/>
    <x v="355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d v="2024-06-28T00:00:00"/>
    <x v="1"/>
    <x v="5"/>
    <s v="INV00000905"/>
    <s v="C00000042"/>
    <s v="Welltech (M) Sdn Bhd"/>
    <x v="348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d v="2024-06-28T00:00:00"/>
    <x v="1"/>
    <x v="5"/>
    <s v="INV00000905"/>
    <s v="C00000042"/>
    <s v="Welltech (M) Sdn Bhd"/>
    <x v="340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d v="2024-06-28T00:00:00"/>
    <x v="1"/>
    <x v="5"/>
    <s v="INV00000905"/>
    <s v="C00000042"/>
    <s v="Welltech (M) Sdn Bhd"/>
    <x v="301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d v="2024-06-28T00:00:00"/>
    <x v="1"/>
    <x v="5"/>
    <s v="INV00000905"/>
    <s v="C00000042"/>
    <s v="Welltech (M) Sdn Bhd"/>
    <x v="101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d v="2024-06-28T00:00:00"/>
    <x v="1"/>
    <x v="5"/>
    <s v="INV00000905"/>
    <s v="C00000042"/>
    <s v="Welltech (M) Sdn Bhd"/>
    <x v="171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d v="2024-06-28T00:00:00"/>
    <x v="1"/>
    <x v="5"/>
    <s v="INV00000905"/>
    <s v="C00000042"/>
    <s v="Welltech (M) Sdn Bhd"/>
    <x v="159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d v="2024-07-02T00:00:00"/>
    <x v="2"/>
    <x v="5"/>
    <s v="INV00000906"/>
    <s v="C00000052"/>
    <s v="Cash - Mr Wong"/>
    <x v="360"/>
    <n v="1"/>
    <s v="Cash"/>
    <n v="0"/>
    <d v="2024-07-02T00:00:00"/>
    <n v="7"/>
    <n v="2024"/>
    <n v="337.5"/>
    <n v="-337.5"/>
    <n v="0"/>
    <n v="4911607.95"/>
    <s v="Cash"/>
    <s v="Trsf 1/7/24 RM1,131.50"/>
    <m/>
  </r>
  <r>
    <d v="2024-07-02T00:00:00"/>
    <x v="2"/>
    <x v="5"/>
    <s v="INV00000906"/>
    <s v="C00000052"/>
    <s v="Cash - Mr Wong"/>
    <x v="351"/>
    <n v="1"/>
    <s v="Cash"/>
    <n v="0"/>
    <d v="2024-07-02T00:00:00"/>
    <n v="7"/>
    <n v="2024"/>
    <n v="255"/>
    <n v="-255"/>
    <n v="0"/>
    <n v="4911862.95"/>
    <s v="Cash"/>
    <s v="Trsf 1/7/24 RM1,131.50"/>
    <m/>
  </r>
  <r>
    <d v="2024-07-02T00:00:00"/>
    <x v="2"/>
    <x v="5"/>
    <s v="INV00000906"/>
    <s v="C00000052"/>
    <s v="Cash - Mr Wong"/>
    <x v="4"/>
    <n v="1"/>
    <s v="Cash"/>
    <n v="0"/>
    <d v="2024-07-02T00:00:00"/>
    <n v="7"/>
    <n v="2024"/>
    <n v="115"/>
    <n v="-115"/>
    <n v="0"/>
    <n v="4911977.95"/>
    <s v="Cash"/>
    <s v="Trsf 1/7/24 RM1,131.50"/>
    <m/>
  </r>
  <r>
    <d v="2024-07-02T00:00:00"/>
    <x v="2"/>
    <x v="5"/>
    <s v="INV00000906"/>
    <s v="C00000052"/>
    <s v="Cash - Mr Wong"/>
    <x v="223"/>
    <n v="1"/>
    <s v="Cash"/>
    <n v="0"/>
    <d v="2024-07-02T00:00:00"/>
    <n v="7"/>
    <n v="2024"/>
    <n v="49"/>
    <n v="-49"/>
    <n v="0"/>
    <n v="4912026.95"/>
    <s v="Cash"/>
    <s v="Trsf 1/7/24 RM1,131.50"/>
    <m/>
  </r>
  <r>
    <d v="2024-07-02T00:00:00"/>
    <x v="2"/>
    <x v="5"/>
    <s v="INV00000906"/>
    <s v="C00000052"/>
    <s v="Cash - Mr Wong"/>
    <x v="317"/>
    <n v="1"/>
    <s v="Cash"/>
    <n v="0"/>
    <d v="2024-07-02T00:00:00"/>
    <n v="7"/>
    <n v="2024"/>
    <n v="297"/>
    <n v="-297"/>
    <n v="0"/>
    <n v="4912323.95"/>
    <s v="Cash"/>
    <s v="Trsf 1/7/24 RM1,131.50"/>
    <m/>
  </r>
  <r>
    <d v="2024-07-02T00:00:00"/>
    <x v="2"/>
    <x v="5"/>
    <s v="INV00000906"/>
    <s v="C00000052"/>
    <s v="Cash - Mr Wong"/>
    <x v="357"/>
    <n v="1"/>
    <s v="Cash"/>
    <n v="0"/>
    <d v="2024-07-02T00:00:00"/>
    <n v="7"/>
    <n v="2024"/>
    <n v="48"/>
    <n v="-48"/>
    <n v="0"/>
    <n v="4912371.95"/>
    <s v="Cash"/>
    <s v="Trsf 1/7/24 RM1,131.50"/>
    <m/>
  </r>
  <r>
    <d v="2024-07-02T00:00:00"/>
    <x v="2"/>
    <x v="5"/>
    <s v="INV00000906"/>
    <s v="C00000052"/>
    <s v="Cash - Mr Wong"/>
    <x v="361"/>
    <n v="5"/>
    <s v="Cash"/>
    <n v="0"/>
    <d v="2024-07-02T00:00:00"/>
    <n v="7"/>
    <n v="2024"/>
    <n v="30"/>
    <n v="-30"/>
    <n v="0"/>
    <n v="4912401.95"/>
    <s v="Cash"/>
    <s v="Trsf 1/7/24 RM1,131.50"/>
    <m/>
  </r>
  <r>
    <d v="2024-07-02T00:00:00"/>
    <x v="2"/>
    <x v="5"/>
    <s v="INV00000907"/>
    <s v="C00000010"/>
    <s v="Yew Seng Gardening Supply Sdn Bhd"/>
    <x v="138"/>
    <n v="1"/>
    <n v="120"/>
    <n v="120"/>
    <d v="2024-10-30T00:00:00"/>
    <n v="10"/>
    <n v="2024"/>
    <n v="160"/>
    <n v="-160"/>
    <n v="0"/>
    <n v="4912561.95"/>
    <s v="Trsf"/>
    <s v="Trsf 26/12/24 RM17,821.50"/>
    <m/>
  </r>
  <r>
    <d v="2024-07-02T00:00:00"/>
    <x v="2"/>
    <x v="5"/>
    <s v="INV00000907"/>
    <s v="C00000010"/>
    <s v="Yew Seng Gardening Supply Sdn Bhd"/>
    <x v="362"/>
    <n v="1"/>
    <n v="120"/>
    <n v="120"/>
    <d v="2024-10-30T00:00:00"/>
    <n v="10"/>
    <n v="2024"/>
    <n v="260"/>
    <n v="-260"/>
    <n v="0"/>
    <n v="4912821.95"/>
    <s v="Trsf"/>
    <s v="Trsf 26/12/24 RM17,821.50"/>
    <m/>
  </r>
  <r>
    <d v="2024-07-02T00:00:00"/>
    <x v="2"/>
    <x v="5"/>
    <s v="INV00000908"/>
    <s v="C00000044"/>
    <s v="Cash - Encik Razzak"/>
    <x v="363"/>
    <n v="3"/>
    <s v="Cash"/>
    <n v="0"/>
    <d v="2024-07-02T00:00:00"/>
    <n v="7"/>
    <n v="2024"/>
    <n v="534"/>
    <n v="-534"/>
    <n v="0"/>
    <n v="4913355.95"/>
    <s v="Cash"/>
    <s v="Cash 7/7/24 RM1,086.00"/>
    <m/>
  </r>
  <r>
    <d v="2024-07-02T00:00:00"/>
    <x v="2"/>
    <x v="5"/>
    <s v="INV00000908"/>
    <s v="C00000044"/>
    <s v="Cash - Encik Razzak"/>
    <x v="214"/>
    <n v="4"/>
    <s v="Cash"/>
    <n v="0"/>
    <d v="2024-07-02T00:00:00"/>
    <n v="7"/>
    <n v="2024"/>
    <n v="552"/>
    <n v="-552"/>
    <n v="0"/>
    <n v="4913907.95"/>
    <s v="Cash"/>
    <s v="Cash 7/7/24 RM1,086.00"/>
    <m/>
  </r>
  <r>
    <d v="2024-07-02T00:00:00"/>
    <x v="2"/>
    <x v="5"/>
    <s v="INV00000909"/>
    <s v="C00000027"/>
    <s v="Transform Star Sdn Bhd"/>
    <x v="7"/>
    <n v="4"/>
    <s v="Cash"/>
    <n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d v="2024-07-02T00:00:00"/>
    <x v="2"/>
    <x v="5"/>
    <s v="INV00000909"/>
    <s v="C00000027"/>
    <s v="Transform Star Sdn Bhd"/>
    <x v="104"/>
    <n v="1"/>
    <s v="Cash"/>
    <n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d v="2024-07-02T00:00:00"/>
    <x v="2"/>
    <x v="5"/>
    <s v="INV00000909"/>
    <s v="C00000027"/>
    <s v="Transform Star Sdn Bhd"/>
    <x v="141"/>
    <n v="2"/>
    <s v="Cash"/>
    <n v="0"/>
    <d v="2024-07-02T00:00:00"/>
    <n v="7"/>
    <n v="2024"/>
    <n v="320"/>
    <n v="-320"/>
    <n v="0"/>
    <n v="4922376.3500000006"/>
    <s v="Trsf"/>
    <s v="Bank Islam 172033 Cleared 2/1/25 RM5,000.00(RM320.00)"/>
    <m/>
  </r>
  <r>
    <d v="2024-07-02T00:00:00"/>
    <x v="2"/>
    <x v="5"/>
    <s v="INV00000909"/>
    <s v="C00000027"/>
    <s v="Transform Star Sdn Bhd"/>
    <x v="153"/>
    <n v="6"/>
    <s v="Cash"/>
    <n v="0"/>
    <d v="2024-07-02T00:00:00"/>
    <n v="7"/>
    <n v="2024"/>
    <n v="360"/>
    <n v="-360"/>
    <n v="0"/>
    <n v="4922736.3500000006"/>
    <s v="Trsf"/>
    <s v="Bank Islam 172033 Cleared 2/1/25 RM5,000.00(RM360.00)"/>
    <m/>
  </r>
  <r>
    <d v="2024-07-02T00:00:00"/>
    <x v="2"/>
    <x v="5"/>
    <s v="INV00000909"/>
    <s v="C00000027"/>
    <s v="Transform Star Sdn Bhd"/>
    <x v="171"/>
    <n v="2"/>
    <s v="Cash"/>
    <n v="0"/>
    <d v="2024-07-02T00:00:00"/>
    <n v="7"/>
    <n v="2024"/>
    <n v="190"/>
    <n v="-190"/>
    <n v="0"/>
    <n v="4922926.3500000006"/>
    <s v="Trsf"/>
    <s v="Bank Islam 172033 Cleared 2/1/25 RM5,000.00(RM190.00)"/>
    <m/>
  </r>
  <r>
    <d v="2024-07-02T00:00:00"/>
    <x v="2"/>
    <x v="5"/>
    <s v="INV00000909"/>
    <s v="C00000027"/>
    <s v="Transform Star Sdn Bhd"/>
    <x v="329"/>
    <n v="2"/>
    <s v="Cash"/>
    <n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d v="2024-07-02T00:00:00"/>
    <x v="2"/>
    <x v="5"/>
    <s v="INV00000909"/>
    <s v="C00000027"/>
    <s v="Transform Star Sdn Bhd"/>
    <x v="140"/>
    <n v="4"/>
    <s v="Cash"/>
    <n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d v="2024-07-02T00:00:00"/>
    <x v="2"/>
    <x v="5"/>
    <s v="INV00000910"/>
    <s v="C00000003"/>
    <s v="Pandian Art Gallery Manufacturing"/>
    <x v="355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d v="2024-07-03T00:00:00"/>
    <x v="2"/>
    <x v="5"/>
    <s v="INV00000911"/>
    <s v="C00000049"/>
    <s v="DOB Engineering Solutions"/>
    <x v="364"/>
    <n v="1"/>
    <s v="Cash"/>
    <n v="0"/>
    <d v="2024-07-03T00:00:00"/>
    <n v="7"/>
    <n v="2024"/>
    <n v="200"/>
    <n v="-200"/>
    <n v="0"/>
    <n v="4925504.3500000006"/>
    <s v="Cash"/>
    <s v="Trsf 3/7/24 RM375.00"/>
    <m/>
  </r>
  <r>
    <d v="2024-07-03T00:00:00"/>
    <x v="2"/>
    <x v="5"/>
    <s v="INV00000911"/>
    <s v="C00000049"/>
    <s v="DOB Engineering Solutions"/>
    <x v="297"/>
    <n v="1"/>
    <s v="Cash"/>
    <n v="0"/>
    <d v="2024-07-03T00:00:00"/>
    <n v="7"/>
    <n v="2024"/>
    <n v="175"/>
    <n v="-175"/>
    <n v="0"/>
    <n v="4925679.3500000006"/>
    <s v="Cash"/>
    <s v="Trsf 3/7/24 RM375.00"/>
    <m/>
  </r>
  <r>
    <d v="2024-07-04T00:00:00"/>
    <x v="2"/>
    <x v="5"/>
    <s v="INV00000912"/>
    <s v="C00000006"/>
    <s v="Perniagaan Fibra Sahih"/>
    <x v="7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d v="2024-07-04T00:00:00"/>
    <x v="2"/>
    <x v="5"/>
    <s v="INV00000912"/>
    <s v="C00000006"/>
    <s v="Perniagaan Fibra Sahih"/>
    <x v="340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d v="2024-07-04T00:00:00"/>
    <x v="2"/>
    <x v="5"/>
    <s v="INV00000912"/>
    <s v="C00000006"/>
    <s v="Perniagaan Fibra Sahih"/>
    <x v="98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d v="2024-07-04T00:00:00"/>
    <x v="2"/>
    <x v="5"/>
    <s v="INV00000912"/>
    <s v="C00000006"/>
    <s v="Perniagaan Fibra Sahih"/>
    <x v="153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d v="2024-07-04T00:00:00"/>
    <x v="2"/>
    <x v="5"/>
    <s v="INV00000912"/>
    <s v="C00000006"/>
    <s v="Perniagaan Fibra Sahih"/>
    <x v="286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d v="2024-07-04T00:00:00"/>
    <x v="2"/>
    <x v="5"/>
    <s v="INV00000912"/>
    <s v="C00000006"/>
    <s v="Perniagaan Fibra Sahih"/>
    <x v="4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d v="2024-07-04T00:00:00"/>
    <x v="2"/>
    <x v="5"/>
    <s v="INV00000913"/>
    <s v="C00000019"/>
    <s v="Desuki Affela Empire Enterprise"/>
    <x v="7"/>
    <n v="1"/>
    <s v="Cash"/>
    <n v="0"/>
    <d v="2024-07-04T00:00:00"/>
    <n v="7"/>
    <n v="2024"/>
    <n v="1760"/>
    <m/>
    <n v="1760"/>
    <n v="4930559.8500000006"/>
    <s v="Trsf"/>
    <m/>
    <m/>
  </r>
  <r>
    <d v="2024-07-04T00:00:00"/>
    <x v="2"/>
    <x v="5"/>
    <s v="INV00000913"/>
    <s v="C00000019"/>
    <s v="Desuki Affela Empire Enterprise"/>
    <x v="225"/>
    <n v="1"/>
    <s v="Cash"/>
    <n v="0"/>
    <d v="2024-07-04T00:00:00"/>
    <n v="7"/>
    <n v="2024"/>
    <n v="405"/>
    <m/>
    <n v="405"/>
    <n v="4930964.8500000006"/>
    <s v="Trsf"/>
    <m/>
    <m/>
  </r>
  <r>
    <d v="2024-07-04T00:00:00"/>
    <x v="2"/>
    <x v="5"/>
    <s v="INV00000913"/>
    <s v="C00000019"/>
    <s v="Desuki Affela Empire Enterprise"/>
    <x v="355"/>
    <n v="2"/>
    <s v="Cash"/>
    <n v="0"/>
    <d v="2024-07-04T00:00:00"/>
    <n v="7"/>
    <n v="2024"/>
    <n v="125"/>
    <m/>
    <n v="125"/>
    <n v="4931089.8500000006"/>
    <s v="Trsf"/>
    <m/>
    <m/>
  </r>
  <r>
    <d v="2024-07-04T00:00:00"/>
    <x v="2"/>
    <x v="5"/>
    <s v="INV00000913"/>
    <s v="C00000019"/>
    <s v="Desuki Affela Empire Enterprise"/>
    <x v="343"/>
    <n v="1"/>
    <s v="Cash"/>
    <n v="0"/>
    <d v="2024-07-04T00:00:00"/>
    <n v="7"/>
    <n v="2024"/>
    <n v="420"/>
    <m/>
    <n v="420"/>
    <n v="4931509.8500000006"/>
    <s v="Trsf"/>
    <m/>
    <m/>
  </r>
  <r>
    <d v="2024-07-04T00:00:00"/>
    <x v="2"/>
    <x v="5"/>
    <s v="INV00000913"/>
    <s v="C00000019"/>
    <s v="Desuki Affela Empire Enterprise"/>
    <x v="243"/>
    <n v="1"/>
    <s v="Cash"/>
    <n v="0"/>
    <d v="2024-07-04T00:00:00"/>
    <n v="7"/>
    <n v="2024"/>
    <n v="395"/>
    <m/>
    <n v="395"/>
    <n v="4931904.8500000006"/>
    <s v="Trsf"/>
    <m/>
    <m/>
  </r>
  <r>
    <d v="2024-07-06T00:00:00"/>
    <x v="2"/>
    <x v="5"/>
    <s v="INV00000914"/>
    <s v="C00000044"/>
    <s v="Cash - Encik Razzak"/>
    <x v="188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d v="2024-07-06T00:00:00"/>
    <x v="2"/>
    <x v="5"/>
    <s v="INV00000914"/>
    <s v="C00000044"/>
    <s v="Cash - Encik Razzak"/>
    <x v="351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d v="2024-07-06T00:00:00"/>
    <x v="2"/>
    <x v="5"/>
    <s v="INV00000915"/>
    <s v="C00000049"/>
    <s v="DOB Engineering Solutions"/>
    <x v="7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d v="2024-07-09T00:00:00"/>
    <x v="2"/>
    <x v="5"/>
    <s v="INV00000916"/>
    <s v="C00000042"/>
    <s v="Welltech (M) Sdn Bhd"/>
    <x v="355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d v="2024-07-09T00:00:00"/>
    <x v="2"/>
    <x v="5"/>
    <s v="INV00000917"/>
    <s v="C00000042"/>
    <s v="Welltech (M) Sdn Bhd"/>
    <x v="348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d v="2024-07-09T00:00:00"/>
    <x v="2"/>
    <x v="5"/>
    <s v="INV00000917"/>
    <s v="C00000042"/>
    <s v="Welltech (M) Sdn Bhd"/>
    <x v="340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d v="2024-07-09T00:00:00"/>
    <x v="2"/>
    <x v="5"/>
    <s v="INV00000917"/>
    <s v="C00000042"/>
    <s v="Welltech (M) Sdn Bhd"/>
    <x v="101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d v="2024-07-09T00:00:00"/>
    <x v="2"/>
    <x v="5"/>
    <s v="INV00000917"/>
    <s v="C00000042"/>
    <s v="Welltech (M) Sdn Bhd"/>
    <x v="101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d v="2024-07-09T00:00:00"/>
    <x v="2"/>
    <x v="5"/>
    <s v="INV00000917"/>
    <s v="C00000042"/>
    <s v="Welltech (M) Sdn Bhd"/>
    <x v="171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d v="2024-07-09T00:00:00"/>
    <x v="2"/>
    <x v="5"/>
    <s v="INV00000917"/>
    <s v="C00000042"/>
    <s v="Welltech (M) Sdn Bhd"/>
    <x v="159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d v="2024-07-12T00:00:00"/>
    <x v="2"/>
    <x v="5"/>
    <s v="INV00000918"/>
    <s v="C00000009"/>
    <s v="JMC Steel Engineering Sdn Bhd"/>
    <x v="225"/>
    <n v="2"/>
    <n v="60"/>
    <n v="60"/>
    <d v="2024-09-10T00:00:00"/>
    <n v="9"/>
    <n v="2024"/>
    <n v="658.8"/>
    <n v="-658.8"/>
    <n v="0"/>
    <n v="4978461.1500000004"/>
    <s v="Chq"/>
    <s v="Chq HL 028218 dd 31/1/25 RM5,702.80"/>
    <m/>
  </r>
  <r>
    <d v="2024-07-12T00:00:00"/>
    <x v="2"/>
    <x v="5"/>
    <s v="INV00000918"/>
    <s v="C00000009"/>
    <s v="JMC Steel Engineering Sdn Bhd"/>
    <x v="123"/>
    <n v="1"/>
    <n v="60"/>
    <n v="60"/>
    <d v="2024-09-10T00:00:00"/>
    <n v="9"/>
    <n v="2024"/>
    <n v="160"/>
    <n v="-160"/>
    <n v="0"/>
    <n v="4978621.1500000004"/>
    <s v="Chq"/>
    <s v="Chq HL 028218 dd 31/1/25 RM5,702.80"/>
    <m/>
  </r>
  <r>
    <d v="2024-07-12T00:00:00"/>
    <x v="2"/>
    <x v="5"/>
    <s v="INV00000919"/>
    <s v="C00000050"/>
    <s v="YL Professional Fiber Trading"/>
    <x v="188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d v="2024-07-12T00:00:00"/>
    <x v="2"/>
    <x v="5"/>
    <s v="INV00000919"/>
    <s v="C00000050"/>
    <s v="YL Professional Fiber Trading"/>
    <x v="318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d v="2024-07-12T00:00:00"/>
    <x v="2"/>
    <x v="5"/>
    <s v="INV00000919"/>
    <s v="C00000050"/>
    <s v="YL Professional Fiber Trading"/>
    <x v="171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d v="2024-07-12T00:00:00"/>
    <x v="2"/>
    <x v="5"/>
    <s v="INV00000919"/>
    <s v="C00000050"/>
    <s v="YL Professional Fiber Trading"/>
    <x v="355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d v="2024-07-16T00:00:00"/>
    <x v="2"/>
    <x v="5"/>
    <s v="INV00000920"/>
    <s v="C00000053"/>
    <s v="Cash - Shikh House of Design"/>
    <x v="365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d v="2024-07-17T00:00:00"/>
    <x v="2"/>
    <x v="5"/>
    <s v="INV00000921"/>
    <s v="C00000019"/>
    <s v="Desuki Affela Empire Enterprise"/>
    <x v="7"/>
    <n v="1"/>
    <s v="Cash"/>
    <n v="0"/>
    <d v="2024-07-17T00:00:00"/>
    <n v="7"/>
    <n v="2024"/>
    <n v="1760"/>
    <m/>
    <n v="1760"/>
    <n v="4983728.6500000004"/>
    <s v="Trsf"/>
    <m/>
    <m/>
  </r>
  <r>
    <d v="2024-07-17T00:00:00"/>
    <x v="2"/>
    <x v="5"/>
    <s v="INV00000921"/>
    <s v="C00000019"/>
    <s v="Desuki Affela Empire Enterprise"/>
    <x v="225"/>
    <n v="1"/>
    <s v="Cash"/>
    <n v="0"/>
    <d v="2024-07-17T00:00:00"/>
    <n v="7"/>
    <n v="2024"/>
    <n v="405"/>
    <m/>
    <n v="405"/>
    <n v="4984133.6500000004"/>
    <s v="Trsf"/>
    <m/>
    <m/>
  </r>
  <r>
    <d v="2024-07-18T00:00:00"/>
    <x v="2"/>
    <x v="5"/>
    <s v="INV00000922"/>
    <s v="C00000010"/>
    <s v="Yew Seng Gardening Supply Sdn Bhd"/>
    <x v="222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d v="2024-07-18T00:00:00"/>
    <x v="2"/>
    <x v="5"/>
    <s v="INV00000922"/>
    <s v="C00000010"/>
    <s v="Yew Seng Gardening Supply Sdn Bhd"/>
    <x v="246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d v="2024-07-18T00:00:00"/>
    <x v="2"/>
    <x v="5"/>
    <s v="INV00000922"/>
    <s v="C00000010"/>
    <s v="Yew Seng Gardening Supply Sdn Bhd"/>
    <x v="355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d v="2024-07-18T00:00:00"/>
    <x v="2"/>
    <x v="5"/>
    <s v="INV00000922"/>
    <s v="C00000010"/>
    <s v="Yew Seng Gardening Supply Sdn Bhd"/>
    <x v="4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d v="2024-07-18T00:00:00"/>
    <x v="2"/>
    <x v="5"/>
    <s v="INV00000922"/>
    <s v="C00000010"/>
    <s v="Yew Seng Gardening Supply Sdn Bhd"/>
    <x v="366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d v="2024-07-18T00:00:00"/>
    <x v="2"/>
    <x v="5"/>
    <s v="INV00000923"/>
    <s v="C00000010"/>
    <s v="Yew Seng Gardening Supply Sdn Bhd"/>
    <x v="90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d v="2024-07-18T00:00:00"/>
    <x v="2"/>
    <x v="5"/>
    <s v="INV00000923"/>
    <s v="C00000010"/>
    <s v="Yew Seng Gardening Supply Sdn Bhd"/>
    <x v="367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d v="2024-07-18T00:00:00"/>
    <x v="2"/>
    <x v="5"/>
    <s v="INV00000923"/>
    <s v="C00000010"/>
    <s v="Yew Seng Gardening Supply Sdn Bhd"/>
    <x v="353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d v="2024-07-20T00:00:00"/>
    <x v="2"/>
    <x v="5"/>
    <s v="INV00000924"/>
    <s v="C00000050"/>
    <s v="YL Professional Fiber Trading"/>
    <x v="188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d v="2024-07-20T00:00:00"/>
    <x v="2"/>
    <x v="5"/>
    <s v="INV00000924"/>
    <s v="C00000050"/>
    <s v="YL Professional Fiber Trading"/>
    <x v="318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d v="2024-07-20T00:00:00"/>
    <x v="2"/>
    <x v="5"/>
    <s v="INV00000924"/>
    <s v="C00000050"/>
    <s v="YL Professional Fiber Trading"/>
    <x v="171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d v="2024-07-20T00:00:00"/>
    <x v="2"/>
    <x v="5"/>
    <s v="INV00000924"/>
    <s v="C00000050"/>
    <s v="YL Professional Fiber Trading"/>
    <x v="355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d v="2024-07-20T00:00:00"/>
    <x v="2"/>
    <x v="5"/>
    <s v="INV00000924"/>
    <s v="C00000050"/>
    <s v="YL Professional Fiber Trading"/>
    <x v="345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d v="2024-07-23T00:00:00"/>
    <x v="2"/>
    <x v="5"/>
    <s v="INV00000925"/>
    <s v="C00000009"/>
    <s v="JMC Steel Engineering Sdn Bhd"/>
    <x v="224"/>
    <n v="2"/>
    <n v="60"/>
    <n v="60"/>
    <d v="2024-09-21T00:00:00"/>
    <n v="9"/>
    <n v="2024"/>
    <n v="3256"/>
    <n v="-3256"/>
    <n v="0"/>
    <n v="5007776.1500000004"/>
    <s v="Chq"/>
    <s v="Chq HL 028218 dd 31/1/25 RM5,702.80"/>
    <m/>
  </r>
  <r>
    <d v="2024-07-23T00:00:00"/>
    <x v="2"/>
    <x v="5"/>
    <s v="INV00000925"/>
    <s v="C00000009"/>
    <s v="JMC Steel Engineering Sdn Bhd"/>
    <x v="96"/>
    <n v="1"/>
    <n v="60"/>
    <n v="60"/>
    <d v="2024-09-21T00:00:00"/>
    <n v="9"/>
    <n v="2024"/>
    <n v="1628"/>
    <n v="-1628"/>
    <n v="0"/>
    <n v="5009404.1500000004"/>
    <s v="Chq"/>
    <s v="Chq HL 028218 dd 31/1/25 RM5,702.80"/>
    <m/>
  </r>
  <r>
    <d v="2024-07-24T00:00:00"/>
    <x v="2"/>
    <x v="5"/>
    <s v="INV00000926"/>
    <s v="C00000019"/>
    <s v="Desuki Affela Empire Enterprise"/>
    <x v="7"/>
    <n v="1"/>
    <s v="Cash"/>
    <n v="0"/>
    <d v="2024-07-24T00:00:00"/>
    <n v="7"/>
    <n v="2024"/>
    <n v="1760"/>
    <m/>
    <n v="1760"/>
    <n v="5011164.1500000004"/>
    <s v="Trsf"/>
    <m/>
    <m/>
  </r>
  <r>
    <d v="2024-07-24T00:00:00"/>
    <x v="2"/>
    <x v="5"/>
    <s v="INV00000926"/>
    <s v="C00000019"/>
    <s v="Desuki Affela Empire Enterprise"/>
    <x v="225"/>
    <n v="1"/>
    <s v="Cash"/>
    <n v="0"/>
    <d v="2024-07-24T00:00:00"/>
    <n v="7"/>
    <n v="2024"/>
    <n v="405"/>
    <m/>
    <n v="405"/>
    <n v="5011569.1500000004"/>
    <s v="Trsf"/>
    <m/>
    <m/>
  </r>
  <r>
    <d v="2024-07-24T00:00:00"/>
    <x v="2"/>
    <x v="5"/>
    <s v="INV00000926"/>
    <s v="C00000019"/>
    <s v="Desuki Affela Empire Enterprise"/>
    <x v="355"/>
    <n v="3"/>
    <s v="Cash"/>
    <n v="0"/>
    <d v="2024-07-24T00:00:00"/>
    <n v="7"/>
    <n v="2024"/>
    <n v="187.5"/>
    <m/>
    <n v="187.5"/>
    <n v="5011756.6500000004"/>
    <s v="Trsf"/>
    <m/>
    <m/>
  </r>
  <r>
    <d v="2024-07-24T00:00:00"/>
    <x v="2"/>
    <x v="5"/>
    <s v="INV00000926"/>
    <s v="C00000019"/>
    <s v="Desuki Affela Empire Enterprise"/>
    <x v="4"/>
    <n v="1"/>
    <s v="Cash"/>
    <n v="0"/>
    <d v="2024-07-24T00:00:00"/>
    <n v="7"/>
    <n v="2024"/>
    <n v="110"/>
    <m/>
    <n v="110"/>
    <n v="5011866.6500000004"/>
    <s v="Trsf"/>
    <m/>
    <m/>
  </r>
  <r>
    <d v="2024-07-24T00:00:00"/>
    <x v="2"/>
    <x v="5"/>
    <s v="INV00000926"/>
    <s v="C00000019"/>
    <s v="Desuki Affela Empire Enterprise"/>
    <x v="243"/>
    <n v="1"/>
    <s v="Cash"/>
    <n v="0"/>
    <d v="2024-07-24T00:00:00"/>
    <n v="7"/>
    <n v="2024"/>
    <n v="395"/>
    <m/>
    <n v="395"/>
    <n v="5012261.6500000004"/>
    <s v="Trsf"/>
    <m/>
    <m/>
  </r>
  <r>
    <d v="2024-07-24T00:00:00"/>
    <x v="2"/>
    <x v="5"/>
    <s v="INV00000926"/>
    <s v="C00000019"/>
    <s v="Desuki Affela Empire Enterprise"/>
    <x v="273"/>
    <n v="1"/>
    <s v="Cash"/>
    <n v="0"/>
    <d v="2024-07-24T00:00:00"/>
    <n v="7"/>
    <n v="2024"/>
    <n v="160"/>
    <m/>
    <n v="160"/>
    <n v="5012421.6500000004"/>
    <s v="Trsf"/>
    <m/>
    <m/>
  </r>
  <r>
    <d v="2024-07-24T00:00:00"/>
    <x v="2"/>
    <x v="5"/>
    <s v="INV00000926"/>
    <s v="C00000019"/>
    <s v="Desuki Affela Empire Enterprise"/>
    <x v="141"/>
    <n v="1"/>
    <s v="Cash"/>
    <n v="0"/>
    <d v="2024-07-24T00:00:00"/>
    <n v="7"/>
    <n v="2024"/>
    <n v="150"/>
    <m/>
    <n v="150"/>
    <n v="5012571.6500000004"/>
    <s v="Trsf"/>
    <m/>
    <m/>
  </r>
  <r>
    <d v="2024-07-24T00:00:00"/>
    <x v="2"/>
    <x v="5"/>
    <s v="INV00000926"/>
    <s v="C00000019"/>
    <s v="Desuki Affela Empire Enterprise"/>
    <x v="317"/>
    <n v="1"/>
    <s v="Cash"/>
    <n v="0"/>
    <d v="2024-07-24T00:00:00"/>
    <n v="7"/>
    <n v="2024"/>
    <n v="283.8"/>
    <m/>
    <n v="283.8"/>
    <n v="5012855.45"/>
    <s v="Trsf"/>
    <m/>
    <m/>
  </r>
  <r>
    <d v="2024-07-25T00:00:00"/>
    <x v="2"/>
    <x v="5"/>
    <s v="INV00000927"/>
    <s v="C00000042"/>
    <s v="Welltech (M) Sdn Bhd"/>
    <x v="355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d v="2024-07-25T00:00:00"/>
    <x v="2"/>
    <x v="5"/>
    <s v="INV00000928"/>
    <s v="C00000042"/>
    <s v="Welltech (M) Sdn Bhd"/>
    <x v="348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d v="2024-07-25T00:00:00"/>
    <x v="2"/>
    <x v="5"/>
    <s v="INV00000928"/>
    <s v="C00000042"/>
    <s v="Welltech (M) Sdn Bhd"/>
    <x v="246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d v="2024-07-25T00:00:00"/>
    <x v="2"/>
    <x v="5"/>
    <s v="INV00000928"/>
    <s v="C00000042"/>
    <s v="Welltech (M) Sdn Bhd"/>
    <x v="101"/>
    <n v="20"/>
    <s v="Cash"/>
    <n v="0"/>
    <d v="2024-07-25T00:00:00"/>
    <n v="7"/>
    <n v="2024"/>
    <n v="4800"/>
    <n v="-4800"/>
    <n v="0"/>
    <n v="5050332.95"/>
    <s v="Trsf"/>
    <s v="Trsf 31/12/24 RM18,000.00(RM2,750.10), 2/1/25 RM20,000.00(RM2,049.90)"/>
    <m/>
  </r>
  <r>
    <d v="2024-07-25T00:00:00"/>
    <x v="2"/>
    <x v="5"/>
    <s v="INV00000928"/>
    <s v="C00000042"/>
    <s v="Welltech (M) Sdn Bhd"/>
    <x v="171"/>
    <n v="4"/>
    <s v="Cash"/>
    <n v="0"/>
    <d v="2024-07-25T00:00:00"/>
    <n v="7"/>
    <n v="2024"/>
    <n v="380"/>
    <n v="-380"/>
    <n v="0"/>
    <n v="5050712.95"/>
    <s v="Trsf"/>
    <s v="Trsf 2/1/25 RM20,000.00(RM380.00)"/>
    <m/>
  </r>
  <r>
    <d v="2024-07-25T00:00:00"/>
    <x v="2"/>
    <x v="5"/>
    <s v="INV00000928"/>
    <s v="C00000042"/>
    <s v="Welltech (M) Sdn Bhd"/>
    <x v="159"/>
    <n v="1"/>
    <s v="Cash"/>
    <n v="0"/>
    <d v="2024-07-25T00:00:00"/>
    <n v="7"/>
    <n v="2024"/>
    <n v="1000"/>
    <n v="-1000"/>
    <n v="0"/>
    <n v="5051712.95"/>
    <s v="Trsf"/>
    <s v="Trsf 2/1/25 RM20,000.00(RM1,000.00)"/>
    <m/>
  </r>
  <r>
    <d v="2024-07-25T00:00:00"/>
    <x v="2"/>
    <x v="5"/>
    <s v="INV00000928"/>
    <s v="C00000042"/>
    <s v="Welltech (M) Sdn Bhd"/>
    <x v="368"/>
    <n v="1"/>
    <s v="Cash"/>
    <n v="0"/>
    <d v="2024-07-25T00:00:00"/>
    <n v="7"/>
    <n v="2024"/>
    <n v="975"/>
    <n v="-975"/>
    <n v="0"/>
    <n v="5052687.95"/>
    <s v="Trsf"/>
    <s v="Trsf 2/1/25 RM20,000.00(RM975.00)"/>
    <m/>
  </r>
  <r>
    <d v="2024-07-27T00:00:00"/>
    <x v="2"/>
    <x v="5"/>
    <s v="INV00000929"/>
    <s v="C00000049"/>
    <s v="DOB Engineering Solutions"/>
    <x v="7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d v="2024-07-27T00:00:00"/>
    <x v="2"/>
    <x v="5"/>
    <s v="INV00000929"/>
    <s v="C00000049"/>
    <s v="DOB Engineering Solutions"/>
    <x v="292"/>
    <n v="4"/>
    <s v="Cash"/>
    <n v="0"/>
    <d v="2024-07-27T00:00:00"/>
    <n v="7"/>
    <n v="2024"/>
    <n v="900"/>
    <m/>
    <n v="900"/>
    <n v="5057107.95"/>
    <s v="Cash"/>
    <m/>
    <m/>
  </r>
  <r>
    <d v="2024-07-27T00:00:00"/>
    <x v="2"/>
    <x v="5"/>
    <s v="INV00000929"/>
    <s v="C00000049"/>
    <s v="DOB Engineering Solutions"/>
    <x v="4"/>
    <n v="1"/>
    <s v="Cash"/>
    <n v="0"/>
    <d v="2024-07-27T00:00:00"/>
    <n v="7"/>
    <n v="2024"/>
    <n v="110"/>
    <m/>
    <n v="110"/>
    <n v="5057217.95"/>
    <s v="Cash"/>
    <m/>
    <m/>
  </r>
  <r>
    <d v="2024-07-27T00:00:00"/>
    <x v="2"/>
    <x v="5"/>
    <s v="INV00000929"/>
    <s v="C00000049"/>
    <s v="DOB Engineering Solutions"/>
    <x v="369"/>
    <n v="1"/>
    <s v="Cash"/>
    <n v="0"/>
    <d v="2024-07-27T00:00:00"/>
    <n v="7"/>
    <n v="2024"/>
    <n v="40"/>
    <m/>
    <n v="40"/>
    <n v="5057257.95"/>
    <s v="Cash"/>
    <m/>
    <m/>
  </r>
  <r>
    <d v="2024-07-27T00:00:00"/>
    <x v="2"/>
    <x v="5"/>
    <s v="INV00000929"/>
    <s v="C00000049"/>
    <s v="DOB Engineering Solutions"/>
    <x v="141"/>
    <n v="1"/>
    <s v="Cash"/>
    <n v="0"/>
    <d v="2024-07-27T00:00:00"/>
    <n v="7"/>
    <n v="2024"/>
    <n v="175"/>
    <m/>
    <n v="175"/>
    <n v="5057432.95"/>
    <s v="Cash"/>
    <m/>
    <m/>
  </r>
  <r>
    <d v="2024-07-29T00:00:00"/>
    <x v="2"/>
    <x v="5"/>
    <s v="INV00000930"/>
    <s v="C00000027"/>
    <s v="Transform Star Sdn Bhd"/>
    <x v="7"/>
    <n v="4"/>
    <s v="Cash"/>
    <n v="0"/>
    <d v="2024-07-29T00:00:00"/>
    <n v="7"/>
    <n v="2024"/>
    <n v="7040"/>
    <n v="-4244.7"/>
    <n v="2795.3"/>
    <n v="5064472.95"/>
    <s v="Trsf"/>
    <s v="Bank Islam 172042 Cleared 22/1/25 RM5,000.00(RM4,244.70)"/>
    <m/>
  </r>
  <r>
    <d v="2024-07-29T00:00:00"/>
    <x v="2"/>
    <x v="5"/>
    <s v="INV00000930"/>
    <s v="C00000027"/>
    <s v="Transform Star Sdn Bhd"/>
    <x v="140"/>
    <n v="4"/>
    <s v="Cash"/>
    <n v="0"/>
    <d v="2024-07-29T00:00:00"/>
    <n v="7"/>
    <n v="2024"/>
    <n v="1684.8"/>
    <m/>
    <n v="1684.8"/>
    <n v="5066157.75"/>
    <s v="Trsf"/>
    <m/>
    <m/>
  </r>
  <r>
    <d v="2024-07-29T00:00:00"/>
    <x v="2"/>
    <x v="5"/>
    <s v="INV00000930"/>
    <s v="C00000027"/>
    <s v="Transform Star Sdn Bhd"/>
    <x v="101"/>
    <n v="1"/>
    <s v="Cash"/>
    <n v="0"/>
    <d v="2024-07-29T00:00:00"/>
    <n v="7"/>
    <n v="2024"/>
    <n v="280"/>
    <m/>
    <n v="280"/>
    <n v="5066437.75"/>
    <s v="Trsf"/>
    <m/>
    <m/>
  </r>
  <r>
    <d v="2024-07-29T00:00:00"/>
    <x v="2"/>
    <x v="5"/>
    <s v="INV00000930"/>
    <s v="C00000027"/>
    <s v="Transform Star Sdn Bhd"/>
    <x v="329"/>
    <n v="2"/>
    <s v="Cash"/>
    <n v="0"/>
    <d v="2024-07-29T00:00:00"/>
    <n v="7"/>
    <n v="2024"/>
    <n v="563.20000000000005"/>
    <m/>
    <n v="563.20000000000005"/>
    <n v="5067000.95"/>
    <s v="Trsf"/>
    <m/>
    <m/>
  </r>
  <r>
    <d v="2024-07-29T00:00:00"/>
    <x v="2"/>
    <x v="5"/>
    <s v="INV00000930"/>
    <s v="C00000027"/>
    <s v="Transform Star Sdn Bhd"/>
    <x v="171"/>
    <n v="4"/>
    <s v="Cash"/>
    <n v="0"/>
    <d v="2024-07-29T00:00:00"/>
    <n v="7"/>
    <n v="2024"/>
    <n v="380"/>
    <m/>
    <n v="380"/>
    <n v="5067380.95"/>
    <s v="Trsf"/>
    <m/>
    <m/>
  </r>
  <r>
    <d v="2024-07-29T00:00:00"/>
    <x v="2"/>
    <x v="5"/>
    <s v="INV00000930"/>
    <s v="C00000027"/>
    <s v="Transform Star Sdn Bhd"/>
    <x v="293"/>
    <n v="2"/>
    <s v="Cash"/>
    <n v="0"/>
    <d v="2024-07-29T00:00:00"/>
    <n v="7"/>
    <n v="2024"/>
    <n v="320"/>
    <m/>
    <n v="320"/>
    <n v="5067700.95"/>
    <s v="Trsf"/>
    <m/>
    <m/>
  </r>
  <r>
    <d v="2024-07-27T00:00:00"/>
    <x v="2"/>
    <x v="5"/>
    <s v="INV00000931"/>
    <s v="C00000042"/>
    <s v="Welltech (M) Sdn Bhd"/>
    <x v="159"/>
    <n v="1"/>
    <s v="Cash"/>
    <n v="0"/>
    <d v="2024-07-27T00:00:00"/>
    <n v="7"/>
    <n v="2024"/>
    <n v="1000"/>
    <n v="-1000"/>
    <n v="0"/>
    <n v="5013261.6500000004"/>
    <s v="Trsf"/>
    <s v="Trsf 2/1/25 RM20,000.00(RM1,000.00)"/>
    <m/>
  </r>
  <r>
    <d v="2024-07-29T00:00:00"/>
    <x v="2"/>
    <x v="5"/>
    <s v="INV00000932"/>
    <s v="C00000049"/>
    <s v="DOB Engineering Solutions"/>
    <x v="292"/>
    <n v="1"/>
    <s v="Cash"/>
    <n v="0"/>
    <d v="2024-07-29T00:00:00"/>
    <n v="7"/>
    <n v="2024"/>
    <n v="225"/>
    <m/>
    <n v="225"/>
    <n v="5012646.6500000004"/>
    <s v="Cash"/>
    <m/>
    <m/>
  </r>
  <r>
    <d v="2024-07-30T00:00:00"/>
    <x v="2"/>
    <x v="5"/>
    <s v="INV00000933"/>
    <s v="C00000050"/>
    <s v="YL Professional Fiber Trading"/>
    <x v="188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d v="2024-07-30T00:00:00"/>
    <x v="2"/>
    <x v="5"/>
    <s v="INV00000933"/>
    <s v="C00000050"/>
    <s v="YL Professional Fiber Trading"/>
    <x v="318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d v="2024-07-30T00:00:00"/>
    <x v="2"/>
    <x v="5"/>
    <s v="INV00000933"/>
    <s v="C00000050"/>
    <s v="YL Professional Fiber Trading"/>
    <x v="171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d v="2024-07-30T00:00:00"/>
    <x v="2"/>
    <x v="5"/>
    <s v="INV00000933"/>
    <s v="C00000050"/>
    <s v="YL Professional Fiber Trading"/>
    <x v="355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d v="2024-08-02T00:00:00"/>
    <x v="3"/>
    <x v="5"/>
    <s v="INV00000934"/>
    <s v="C00000037"/>
    <s v="Suntruck Sdn Bhd"/>
    <x v="188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d v="2024-08-02T00:00:00"/>
    <x v="3"/>
    <x v="5"/>
    <s v="INV00000934"/>
    <s v="C00000037"/>
    <s v="Suntruck Sdn Bhd"/>
    <x v="112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d v="2024-08-02T00:00:00"/>
    <x v="3"/>
    <x v="5"/>
    <s v="INV00000934"/>
    <s v="C00000037"/>
    <s v="Suntruck Sdn Bhd"/>
    <x v="349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d v="2024-08-02T00:00:00"/>
    <x v="3"/>
    <x v="5"/>
    <s v="INV00000934"/>
    <s v="C00000037"/>
    <s v="Suntruck Sdn Bhd"/>
    <x v="223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d v="2024-08-02T00:00:00"/>
    <x v="3"/>
    <x v="5"/>
    <s v="INV00000934"/>
    <s v="C00000037"/>
    <s v="Suntruck Sdn Bhd"/>
    <x v="132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d v="2024-08-02T00:00:00"/>
    <x v="3"/>
    <x v="5"/>
    <s v="INV00000934"/>
    <s v="C00000037"/>
    <s v="Suntruck Sdn Bhd"/>
    <x v="248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d v="2024-08-02T00:00:00"/>
    <x v="3"/>
    <x v="5"/>
    <s v="INV00000934"/>
    <s v="C00000037"/>
    <s v="Suntruck Sdn Bhd"/>
    <x v="171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d v="2024-08-05T00:00:00"/>
    <x v="3"/>
    <x v="5"/>
    <s v="INV00000935"/>
    <s v="C00000042"/>
    <s v="Welltech (M) Sdn Bhd"/>
    <x v="171"/>
    <n v="2"/>
    <s v="Cash"/>
    <n v="0"/>
    <d v="2024-08-05T00:00:00"/>
    <n v="8"/>
    <n v="2024"/>
    <n v="190"/>
    <n v="-190"/>
    <n v="0"/>
    <n v="5071562.75"/>
    <s v="Trsf"/>
    <s v="Trsf 2/1/25 RM20,000.00(RM190.00)"/>
    <m/>
  </r>
  <r>
    <d v="2024-08-05T00:00:00"/>
    <x v="3"/>
    <x v="5"/>
    <s v="INV00000935"/>
    <s v="C00000042"/>
    <s v="Welltech (M) Sdn Bhd"/>
    <x v="4"/>
    <n v="2"/>
    <s v="Cash"/>
    <n v="0"/>
    <d v="2024-08-05T00:00:00"/>
    <n v="8"/>
    <n v="2024"/>
    <n v="220"/>
    <n v="-220"/>
    <n v="0"/>
    <n v="5071782.75"/>
    <s v="Trsf"/>
    <s v="Trsf 2/1/25 RM20,000.00(RM220.00)"/>
    <m/>
  </r>
  <r>
    <d v="2024-08-05T00:00:00"/>
    <x v="3"/>
    <x v="5"/>
    <s v="INV00000936"/>
    <s v="C00000006"/>
    <s v="Perniagaan Fibra Sahih"/>
    <x v="7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d v="2024-08-05T00:00:00"/>
    <x v="3"/>
    <x v="5"/>
    <s v="INV00000936"/>
    <s v="C00000006"/>
    <s v="Perniagaan Fibra Sahih"/>
    <x v="246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d v="2024-08-05T00:00:00"/>
    <x v="3"/>
    <x v="5"/>
    <s v="INV00000936"/>
    <s v="C00000006"/>
    <s v="Perniagaan Fibra Sahih"/>
    <x v="4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d v="2024-08-05T00:00:00"/>
    <x v="3"/>
    <x v="5"/>
    <s v="INV00000936"/>
    <s v="C00000006"/>
    <s v="Perniagaan Fibra Sahih"/>
    <x v="370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d v="2024-08-05T00:00:00"/>
    <x v="3"/>
    <x v="5"/>
    <s v="INV00000937"/>
    <s v="C00000044"/>
    <s v="Cash - Encik Razzak"/>
    <x v="251"/>
    <n v="1"/>
    <s v="Cash"/>
    <n v="0"/>
    <d v="2024-08-05T00:00:00"/>
    <n v="8"/>
    <n v="2024"/>
    <n v="1694"/>
    <n v="-1694"/>
    <n v="0"/>
    <n v="5085726.75"/>
    <s v="Cash"/>
    <s v="Trsf 6/8/24 RM2,878.00"/>
    <m/>
  </r>
  <r>
    <d v="2024-08-05T00:00:00"/>
    <x v="3"/>
    <x v="5"/>
    <s v="INV00000937"/>
    <s v="C00000044"/>
    <s v="Cash - Encik Razzak"/>
    <x v="101"/>
    <n v="1"/>
    <s v="Cash"/>
    <n v="0"/>
    <d v="2024-08-05T00:00:00"/>
    <n v="8"/>
    <n v="2024"/>
    <n v="280"/>
    <n v="-280"/>
    <n v="0"/>
    <n v="5086006.75"/>
    <s v="Cash"/>
    <s v="Trsf 6/8/24 RM2,878.00"/>
    <m/>
  </r>
  <r>
    <d v="2024-08-05T00:00:00"/>
    <x v="3"/>
    <x v="5"/>
    <s v="INV00000937"/>
    <s v="C00000044"/>
    <s v="Cash - Encik Razzak"/>
    <x v="242"/>
    <n v="1"/>
    <s v="Cash"/>
    <n v="0"/>
    <d v="2024-08-05T00:00:00"/>
    <n v="8"/>
    <n v="2024"/>
    <n v="325"/>
    <n v="-325"/>
    <n v="0"/>
    <n v="5086331.75"/>
    <s v="Cash"/>
    <s v="Trsf 6/8/24 RM2,878.00"/>
    <m/>
  </r>
  <r>
    <d v="2024-08-05T00:00:00"/>
    <x v="3"/>
    <x v="5"/>
    <s v="INV00000937"/>
    <s v="C00000044"/>
    <s v="Cash - Encik Razzak"/>
    <x v="214"/>
    <n v="3"/>
    <s v="Cash"/>
    <n v="0"/>
    <d v="2024-08-05T00:00:00"/>
    <n v="8"/>
    <n v="2024"/>
    <n v="414"/>
    <n v="-414"/>
    <n v="0"/>
    <n v="5086745.75"/>
    <s v="Cash"/>
    <s v="Trsf 6/8/24 RM2,878.00"/>
    <m/>
  </r>
  <r>
    <d v="2024-08-05T00:00:00"/>
    <x v="3"/>
    <x v="5"/>
    <s v="INV00000937"/>
    <s v="C00000044"/>
    <s v="Cash - Encik Razzak"/>
    <x v="277"/>
    <n v="1"/>
    <s v="Cash"/>
    <n v="0"/>
    <d v="2024-08-05T00:00:00"/>
    <n v="8"/>
    <n v="2024"/>
    <n v="165"/>
    <n v="-165"/>
    <n v="0"/>
    <n v="5086910.75"/>
    <s v="Cash"/>
    <s v="Trsf 6/8/24 RM2,878.00"/>
    <m/>
  </r>
  <r>
    <d v="2024-08-06T00:00:00"/>
    <x v="3"/>
    <x v="5"/>
    <s v="INV00000938"/>
    <s v="C00000050"/>
    <s v="YL Professional Fiber Trading"/>
    <x v="348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d v="2024-08-06T00:00:00"/>
    <x v="3"/>
    <x v="5"/>
    <s v="INV00000938"/>
    <s v="C00000050"/>
    <s v="YL Professional Fiber Trading"/>
    <x v="318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d v="2024-08-06T00:00:00"/>
    <x v="3"/>
    <x v="5"/>
    <s v="INV00000938"/>
    <s v="C00000050"/>
    <s v="YL Professional Fiber Trading"/>
    <x v="171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d v="2024-08-06T00:00:00"/>
    <x v="3"/>
    <x v="5"/>
    <s v="INV00000939"/>
    <s v="C00000010"/>
    <s v="Yew Seng Gardening Supply Sdn Bhd"/>
    <x v="222"/>
    <n v="8"/>
    <n v="120"/>
    <n v="120"/>
    <d v="2024-12-04T00:00:00"/>
    <n v="12"/>
    <n v="2024"/>
    <n v="13024"/>
    <n v="-13024"/>
    <n v="0"/>
    <n v="5102622.25"/>
    <s v="Trsf"/>
    <s v="Trsf 19/1/25 RM20,508.60"/>
    <m/>
  </r>
  <r>
    <d v="2024-08-06T00:00:00"/>
    <x v="3"/>
    <x v="5"/>
    <s v="INV00000939"/>
    <s v="C00000010"/>
    <s v="Yew Seng Gardening Supply Sdn Bhd"/>
    <x v="246"/>
    <n v="10"/>
    <n v="120"/>
    <n v="120"/>
    <d v="2024-12-04T00:00:00"/>
    <n v="12"/>
    <n v="2024"/>
    <n v="1800"/>
    <n v="-1800"/>
    <n v="0"/>
    <n v="5104422.25"/>
    <s v="Trsf"/>
    <s v="Trsf 19/1/25 RM20,508.60"/>
    <m/>
  </r>
  <r>
    <d v="2024-08-06T00:00:00"/>
    <x v="3"/>
    <x v="5"/>
    <s v="INV00000939"/>
    <s v="C00000010"/>
    <s v="Yew Seng Gardening Supply Sdn Bhd"/>
    <x v="355"/>
    <n v="10"/>
    <n v="120"/>
    <n v="120"/>
    <d v="2024-12-04T00:00:00"/>
    <n v="12"/>
    <n v="2024"/>
    <n v="575"/>
    <n v="-575"/>
    <n v="0"/>
    <n v="5104997.25"/>
    <s v="Trsf"/>
    <s v="Trsf 19/1/25 RM20,508.60"/>
    <m/>
  </r>
  <r>
    <d v="2024-08-06T00:00:00"/>
    <x v="3"/>
    <x v="5"/>
    <s v="INV00000939"/>
    <s v="C00000010"/>
    <s v="Yew Seng Gardening Supply Sdn Bhd"/>
    <x v="4"/>
    <n v="4"/>
    <n v="120"/>
    <n v="120"/>
    <d v="2024-12-04T00:00:00"/>
    <n v="12"/>
    <n v="2024"/>
    <n v="440"/>
    <n v="-440"/>
    <n v="0"/>
    <n v="5105437.25"/>
    <s v="Trsf"/>
    <s v="Trsf 19/1/25 RM20,508.60"/>
    <m/>
  </r>
  <r>
    <d v="2024-08-06T00:00:00"/>
    <x v="3"/>
    <x v="5"/>
    <s v="INV00000939"/>
    <s v="C00000010"/>
    <s v="Yew Seng Gardening Supply Sdn Bhd"/>
    <x v="329"/>
    <n v="2"/>
    <n v="120"/>
    <n v="120"/>
    <d v="2024-12-04T00:00:00"/>
    <n v="12"/>
    <n v="2024"/>
    <n v="523.6"/>
    <n v="-523.6"/>
    <n v="0"/>
    <n v="5105960.8499999996"/>
    <s v="Trsf"/>
    <s v="Trsf 19/1/25 RM20,508.60"/>
    <m/>
  </r>
  <r>
    <d v="2024-08-06T00:00:00"/>
    <x v="3"/>
    <x v="5"/>
    <s v="INV00000939"/>
    <s v="C00000010"/>
    <s v="Yew Seng Gardening Supply Sdn Bhd"/>
    <x v="343"/>
    <n v="1"/>
    <n v="120"/>
    <n v="120"/>
    <d v="2024-12-04T00:00:00"/>
    <n v="12"/>
    <n v="2024"/>
    <n v="420"/>
    <n v="-420"/>
    <n v="0"/>
    <n v="5106380.8499999996"/>
    <s v="Trsf"/>
    <s v="Trsf 19/1/25 RM20,508.60"/>
    <m/>
  </r>
  <r>
    <d v="2024-08-06T00:00:00"/>
    <x v="3"/>
    <x v="5"/>
    <s v="INV00000939"/>
    <s v="C00000010"/>
    <s v="Yew Seng Gardening Supply Sdn Bhd"/>
    <x v="48"/>
    <n v="1"/>
    <n v="120"/>
    <n v="120"/>
    <d v="2024-12-04T00:00:00"/>
    <n v="12"/>
    <n v="2024"/>
    <n v="395"/>
    <n v="-395"/>
    <n v="0"/>
    <n v="5106775.8499999996"/>
    <s v="Trsf"/>
    <s v="Trsf 19/1/25 RM20,508.60"/>
    <m/>
  </r>
  <r>
    <d v="2024-08-06T00:00:00"/>
    <x v="3"/>
    <x v="5"/>
    <s v="INV00000940"/>
    <s v="C00000019"/>
    <s v="Desuki Affela Empire Enterprise"/>
    <x v="7"/>
    <n v="1"/>
    <s v="Cash"/>
    <n v="0"/>
    <d v="2024-08-06T00:00:00"/>
    <n v="8"/>
    <n v="2024"/>
    <n v="1760"/>
    <m/>
    <n v="1760"/>
    <n v="5108535.8499999996"/>
    <s v="Trsf"/>
    <m/>
    <m/>
  </r>
  <r>
    <d v="2024-08-06T00:00:00"/>
    <x v="3"/>
    <x v="5"/>
    <s v="INV00000940"/>
    <s v="C00000019"/>
    <s v="Desuki Affela Empire Enterprise"/>
    <x v="323"/>
    <n v="1"/>
    <s v="Cash"/>
    <n v="0"/>
    <d v="2024-08-06T00:00:00"/>
    <n v="8"/>
    <n v="2024"/>
    <n v="600"/>
    <m/>
    <n v="600"/>
    <n v="5109135.8499999996"/>
    <s v="Trsf"/>
    <m/>
    <m/>
  </r>
  <r>
    <d v="2024-08-06T00:00:00"/>
    <x v="3"/>
    <x v="5"/>
    <s v="INV00000940"/>
    <s v="C00000019"/>
    <s v="Desuki Affela Empire Enterprise"/>
    <x v="355"/>
    <n v="3"/>
    <s v="Cash"/>
    <n v="0"/>
    <d v="2024-08-06T00:00:00"/>
    <n v="8"/>
    <n v="2024"/>
    <n v="187.5"/>
    <m/>
    <n v="187.5"/>
    <n v="5109323.3499999996"/>
    <s v="Trsf"/>
    <m/>
    <m/>
  </r>
  <r>
    <d v="2024-08-06T00:00:00"/>
    <x v="3"/>
    <x v="5"/>
    <s v="INV00000940"/>
    <s v="C00000019"/>
    <s v="Desuki Affela Empire Enterprise"/>
    <x v="52"/>
    <n v="1"/>
    <s v="Cash"/>
    <n v="0"/>
    <d v="2024-08-06T00:00:00"/>
    <n v="8"/>
    <n v="2024"/>
    <n v="450"/>
    <m/>
    <n v="450"/>
    <n v="5109773.3499999996"/>
    <s v="Trsf"/>
    <m/>
    <m/>
  </r>
  <r>
    <d v="2024-08-06T00:00:00"/>
    <x v="3"/>
    <x v="5"/>
    <s v="INV00000941"/>
    <s v="C00000012"/>
    <s v="Cash - Hamdan"/>
    <x v="259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d v="2024-08-06T00:00:00"/>
    <x v="3"/>
    <x v="5"/>
    <s v="INV00000941"/>
    <s v="C00000012"/>
    <s v="Cash - Hamdan"/>
    <x v="190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d v="2024-08-07T00:00:00"/>
    <x v="3"/>
    <x v="5"/>
    <s v="INV00000942"/>
    <s v="C00000049"/>
    <s v="DOB Engineering Solutions"/>
    <x v="7"/>
    <n v="1"/>
    <s v="Cash"/>
    <n v="0"/>
    <d v="2024-08-07T00:00:00"/>
    <n v="8"/>
    <n v="2024"/>
    <n v="1760"/>
    <m/>
    <n v="1760"/>
    <n v="5112718.3499999996"/>
    <s v="Cash"/>
    <m/>
    <m/>
  </r>
  <r>
    <d v="2024-08-07T00:00:00"/>
    <x v="3"/>
    <x v="5"/>
    <s v="INV00000942"/>
    <s v="C00000049"/>
    <s v="DOB Engineering Solutions"/>
    <x v="302"/>
    <n v="1"/>
    <s v="Cash"/>
    <n v="0"/>
    <d v="2024-08-07T00:00:00"/>
    <n v="8"/>
    <n v="2024"/>
    <n v="3600"/>
    <m/>
    <n v="3600"/>
    <n v="5116318.3499999996"/>
    <s v="Cash"/>
    <m/>
    <m/>
  </r>
  <r>
    <d v="2024-08-07T00:00:00"/>
    <x v="3"/>
    <x v="5"/>
    <s v="INV00000942"/>
    <s v="C00000049"/>
    <s v="DOB Engineering Solutions"/>
    <x v="292"/>
    <n v="3"/>
    <s v="Cash"/>
    <n v="0"/>
    <d v="2024-08-07T00:00:00"/>
    <n v="8"/>
    <n v="2024"/>
    <n v="675"/>
    <m/>
    <n v="675"/>
    <n v="5116993.3499999996"/>
    <s v="Cash"/>
    <m/>
    <m/>
  </r>
  <r>
    <d v="2024-08-07T00:00:00"/>
    <x v="3"/>
    <x v="5"/>
    <s v="INV00000942"/>
    <s v="C00000049"/>
    <s v="DOB Engineering Solutions"/>
    <x v="141"/>
    <n v="1"/>
    <s v="Cash"/>
    <n v="0"/>
    <d v="2024-08-07T00:00:00"/>
    <n v="8"/>
    <n v="2024"/>
    <n v="175"/>
    <m/>
    <n v="175"/>
    <n v="5117168.3499999996"/>
    <s v="Cash"/>
    <m/>
    <m/>
  </r>
  <r>
    <d v="2024-08-07T00:00:00"/>
    <x v="3"/>
    <x v="5"/>
    <s v="INV00000943"/>
    <s v="C00000042"/>
    <s v="Welltech (M) Sdn Bhd"/>
    <x v="355"/>
    <n v="10"/>
    <s v="Cash"/>
    <n v="0"/>
    <d v="2024-08-07T00:00:00"/>
    <n v="8"/>
    <n v="2024"/>
    <n v="625"/>
    <n v="-625"/>
    <n v="0"/>
    <n v="5117793.3499999996"/>
    <s v="Trsf"/>
    <s v="Trsf 2/1/25 RM20,000.00(RM625.00)"/>
    <m/>
  </r>
  <r>
    <d v="2024-08-07T00:00:00"/>
    <x v="3"/>
    <x v="5"/>
    <s v="INV00000944"/>
    <s v="C00000042"/>
    <s v="Welltech (M) Sdn Bhd"/>
    <x v="348"/>
    <n v="10"/>
    <s v="Cash"/>
    <n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d v="2024-08-07T00:00:00"/>
    <x v="3"/>
    <x v="5"/>
    <s v="INV00000944"/>
    <s v="C00000042"/>
    <s v="Welltech (M) Sdn Bhd"/>
    <x v="246"/>
    <n v="30"/>
    <s v="Cash"/>
    <n v="0"/>
    <d v="2024-08-07T00:00:00"/>
    <n v="8"/>
    <n v="2024"/>
    <n v="5490"/>
    <n v="-5490"/>
    <n v="0"/>
    <n v="5139563.3499999996"/>
    <s v="Trsf"/>
    <s v="Trsf 13/1/25 RM22,000.00(RM5,490.00)"/>
    <m/>
  </r>
  <r>
    <d v="2024-08-07T00:00:00"/>
    <x v="3"/>
    <x v="5"/>
    <s v="INV00000944"/>
    <s v="C00000042"/>
    <s v="Welltech (M) Sdn Bhd"/>
    <x v="101"/>
    <n v="15"/>
    <s v="Cash"/>
    <n v="0"/>
    <d v="2024-08-07T00:00:00"/>
    <n v="8"/>
    <n v="2024"/>
    <n v="3600"/>
    <n v="-3600"/>
    <n v="0"/>
    <n v="5143163.3499999996"/>
    <s v="Trsf"/>
    <s v="Trsf 13/1/25 RM22,000.00(RM3,600.00)"/>
    <m/>
  </r>
  <r>
    <d v="2024-08-07T00:00:00"/>
    <x v="3"/>
    <x v="5"/>
    <s v="INV00000944"/>
    <s v="C00000042"/>
    <s v="Welltech (M) Sdn Bhd"/>
    <x v="171"/>
    <n v="4"/>
    <s v="Cash"/>
    <n v="0"/>
    <d v="2024-08-07T00:00:00"/>
    <n v="8"/>
    <n v="2024"/>
    <n v="380"/>
    <n v="-380"/>
    <n v="0"/>
    <n v="5143543.3499999996"/>
    <s v="Trsf"/>
    <s v="Trsf 13/1/25 RM22,000.00(RM380.00)"/>
    <m/>
  </r>
  <r>
    <d v="2024-08-07T00:00:00"/>
    <x v="3"/>
    <x v="5"/>
    <s v="INV00000944"/>
    <s v="C00000042"/>
    <s v="Welltech (M) Sdn Bhd"/>
    <x v="368"/>
    <n v="1"/>
    <s v="Cash"/>
    <n v="0"/>
    <d v="2024-08-07T00:00:00"/>
    <n v="8"/>
    <n v="2024"/>
    <n v="975"/>
    <n v="-975"/>
    <n v="0"/>
    <n v="5144518.3499999996"/>
    <s v="Trsf"/>
    <s v="Trsf 13/1/25 RM22,000.00(RM975.00)"/>
    <m/>
  </r>
  <r>
    <d v="2024-08-07T00:00:00"/>
    <x v="3"/>
    <x v="5"/>
    <s v="INV00000945"/>
    <s v="C00000026"/>
    <s v="Megapower Service"/>
    <x v="348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d v="2024-08-07T00:00:00"/>
    <x v="3"/>
    <x v="5"/>
    <s v="INV00000945"/>
    <s v="C00000026"/>
    <s v="Megapower Service"/>
    <x v="225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d v="2024-08-08T00:00:00"/>
    <x v="3"/>
    <x v="5"/>
    <s v="INV00000946"/>
    <s v="C00000003"/>
    <s v="Pandian Art Gallery Manufacturing"/>
    <x v="118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190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4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d v="2024-08-12T00:00:00"/>
    <x v="3"/>
    <x v="5"/>
    <s v="INV00000946"/>
    <s v="C00000003"/>
    <s v="Pandian Art Gallery Manufacturing"/>
    <x v="355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d v="2024-08-12T00:00:00"/>
    <x v="3"/>
    <x v="5"/>
    <s v="INV00000947"/>
    <s v="C00000049"/>
    <s v="DOB Engineering Solutions"/>
    <x v="7"/>
    <n v="2"/>
    <s v="Cash"/>
    <n v="0"/>
    <d v="2024-08-12T00:00:00"/>
    <n v="8"/>
    <n v="2024"/>
    <n v="3520"/>
    <m/>
    <n v="3520"/>
    <n v="5152503.3499999996"/>
    <s v="Cash"/>
    <m/>
    <m/>
  </r>
  <r>
    <d v="2024-08-12T00:00:00"/>
    <x v="3"/>
    <x v="5"/>
    <s v="INV00000947"/>
    <s v="C00000049"/>
    <s v="DOB Engineering Solutions"/>
    <x v="292"/>
    <n v="3"/>
    <s v="Cash"/>
    <n v="0"/>
    <d v="2024-08-12T00:00:00"/>
    <n v="8"/>
    <n v="2024"/>
    <n v="675"/>
    <m/>
    <n v="675"/>
    <n v="5153178.3499999996"/>
    <s v="Cash"/>
    <m/>
    <m/>
  </r>
  <r>
    <d v="2024-08-13T00:00:00"/>
    <x v="3"/>
    <x v="5"/>
    <s v="INV00000948"/>
    <s v="C00000049"/>
    <s v="DOB Engineering Solutions"/>
    <x v="4"/>
    <n v="1"/>
    <s v="Cash"/>
    <n v="0"/>
    <d v="2024-08-13T00:00:00"/>
    <n v="8"/>
    <n v="2024"/>
    <n v="110"/>
    <m/>
    <n v="110"/>
    <n v="5153288.3499999996"/>
    <s v="Cash"/>
    <m/>
    <m/>
  </r>
  <r>
    <d v="2024-08-12T00:00:00"/>
    <x v="3"/>
    <x v="5"/>
    <s v="INV00000949"/>
    <s v="C00000042"/>
    <s v="Welltech (M) Sdn Bhd"/>
    <x v="159"/>
    <n v="1"/>
    <s v="Cash"/>
    <n v="0"/>
    <d v="2024-08-12T00:00:00"/>
    <n v="8"/>
    <n v="2024"/>
    <n v="1000"/>
    <n v="-1000"/>
    <n v="0"/>
    <n v="5154288.3499999996"/>
    <s v="Trsf"/>
    <s v="Trsf 13/1/25 RM22,000.00(RM1,000.00)"/>
    <m/>
  </r>
  <r>
    <d v="2024-08-15T00:00:00"/>
    <x v="3"/>
    <x v="5"/>
    <s v="INV00000950"/>
    <s v="C00000049"/>
    <s v="DOB Engineering Solutions"/>
    <x v="371"/>
    <n v="1"/>
    <s v="Cash"/>
    <n v="0"/>
    <d v="2024-08-15T00:00:00"/>
    <n v="8"/>
    <n v="2024"/>
    <n v="250"/>
    <m/>
    <n v="250"/>
    <n v="5154538.3499999996"/>
    <s v="Cash"/>
    <m/>
    <m/>
  </r>
  <r>
    <d v="2024-08-16T00:00:00"/>
    <x v="3"/>
    <x v="5"/>
    <s v="INV00000951"/>
    <s v="C00000019"/>
    <s v="Desuki Affela Empire Enterprise"/>
    <x v="7"/>
    <n v="1"/>
    <s v="Cash"/>
    <n v="0"/>
    <d v="2024-08-16T00:00:00"/>
    <n v="8"/>
    <n v="2024"/>
    <n v="1760"/>
    <m/>
    <n v="1760"/>
    <n v="5156298.3499999996"/>
    <s v="Trsf"/>
    <m/>
    <m/>
  </r>
  <r>
    <d v="2024-08-16T00:00:00"/>
    <x v="3"/>
    <x v="5"/>
    <s v="INV00000951"/>
    <s v="C00000019"/>
    <s v="Desuki Affela Empire Enterprise"/>
    <x v="153"/>
    <n v="2"/>
    <s v="Cash"/>
    <n v="0"/>
    <d v="2024-08-16T00:00:00"/>
    <n v="8"/>
    <n v="2024"/>
    <n v="120"/>
    <m/>
    <n v="120"/>
    <n v="5156418.3499999996"/>
    <s v="Trsf"/>
    <m/>
    <m/>
  </r>
  <r>
    <d v="2024-08-16T00:00:00"/>
    <x v="3"/>
    <x v="5"/>
    <s v="INV00000952"/>
    <s v="C00000049"/>
    <s v="DOB Engineering Solutions"/>
    <x v="277"/>
    <n v="1"/>
    <s v="Cash"/>
    <n v="0"/>
    <d v="2024-08-16T00:00:00"/>
    <n v="8"/>
    <n v="2024"/>
    <n v="180"/>
    <m/>
    <n v="180"/>
    <n v="5156598.3499999996"/>
    <s v="Cash"/>
    <m/>
    <m/>
  </r>
  <r>
    <d v="2024-08-17T00:00:00"/>
    <x v="3"/>
    <x v="5"/>
    <s v="INV00000953"/>
    <s v="C00000042"/>
    <s v="Welltech (M) Sdn Bhd"/>
    <x v="355"/>
    <n v="2"/>
    <s v="Cash"/>
    <n v="0"/>
    <d v="2024-08-17T00:00:00"/>
    <n v="8"/>
    <n v="2024"/>
    <n v="125"/>
    <n v="-125"/>
    <n v="0"/>
    <n v="5156723.3499999996"/>
    <s v="Trsf"/>
    <s v="Trsf 13/1/25 RM22,000.00(RM125.00)"/>
    <m/>
  </r>
  <r>
    <d v="2024-08-17T00:00:00"/>
    <x v="3"/>
    <x v="5"/>
    <s v="INV00000954"/>
    <s v="C00000042"/>
    <s v="Welltech (M) Sdn Bhd"/>
    <x v="348"/>
    <n v="2"/>
    <s v="Cash"/>
    <n v="0"/>
    <d v="2024-08-17T00:00:00"/>
    <n v="8"/>
    <n v="2024"/>
    <n v="3256"/>
    <n v="-3256"/>
    <n v="0"/>
    <n v="5159979.3499999996"/>
    <s v="Trsf"/>
    <s v="Trsf 13/1/25 RM22,000.00(RM3,256.00)"/>
    <m/>
  </r>
  <r>
    <d v="2024-08-17T00:00:00"/>
    <x v="3"/>
    <x v="5"/>
    <s v="INV00000954"/>
    <s v="C00000042"/>
    <s v="Welltech (M) Sdn Bhd"/>
    <x v="246"/>
    <n v="6"/>
    <s v="Cash"/>
    <n v="0"/>
    <d v="2024-08-17T00:00:00"/>
    <n v="8"/>
    <n v="2024"/>
    <n v="1098"/>
    <n v="-1098"/>
    <n v="0"/>
    <n v="5161077.3499999996"/>
    <s v="Trsf"/>
    <s v="Trsf 13/1/25 RM22,000.00(RM1,098.00)"/>
    <m/>
  </r>
  <r>
    <d v="2024-08-17T00:00:00"/>
    <x v="3"/>
    <x v="5"/>
    <s v="INV00000954"/>
    <s v="C00000042"/>
    <s v="Welltech (M) Sdn Bhd"/>
    <x v="171"/>
    <n v="4"/>
    <s v="Cash"/>
    <n v="0"/>
    <d v="2024-08-17T00:00:00"/>
    <n v="8"/>
    <n v="2024"/>
    <n v="380"/>
    <n v="-380"/>
    <n v="0"/>
    <n v="5161457.3499999996"/>
    <s v="Trsf"/>
    <s v="Trsf 13/1/25 RM22,000.00(RM380.00)"/>
    <m/>
  </r>
  <r>
    <d v="2024-08-17T00:00:00"/>
    <x v="3"/>
    <x v="5"/>
    <s v="INV00000955"/>
    <s v="C00000049"/>
    <s v="DOB Engineering Solutions"/>
    <x v="286"/>
    <n v="1"/>
    <s v="Cash"/>
    <n v="0"/>
    <d v="2024-08-17T00:00:00"/>
    <n v="8"/>
    <n v="2024"/>
    <n v="175"/>
    <m/>
    <n v="175"/>
    <n v="5161632.3499999996"/>
    <s v="Cash"/>
    <m/>
    <m/>
  </r>
  <r>
    <d v="2024-08-21T00:00:00"/>
    <x v="3"/>
    <x v="5"/>
    <s v="INV00000956"/>
    <s v="C00000042"/>
    <s v="Welltech (M) Sdn Bhd"/>
    <x v="355"/>
    <n v="3"/>
    <s v="Cash"/>
    <n v="0"/>
    <d v="2024-08-21T00:00:00"/>
    <n v="8"/>
    <n v="2024"/>
    <n v="187.5"/>
    <n v="-187.5"/>
    <n v="0"/>
    <n v="5161819.8499999996"/>
    <s v="Trsf"/>
    <s v="Trsf 13/1/25 RM22,000.00(RM187.50)"/>
    <m/>
  </r>
  <r>
    <d v="2024-08-21T00:00:00"/>
    <x v="3"/>
    <x v="5"/>
    <s v="INV00000957"/>
    <s v="C00000042"/>
    <s v="Welltech (M) Sdn Bhd"/>
    <x v="348"/>
    <n v="3"/>
    <s v="Cash"/>
    <n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d v="2024-08-21T00:00:00"/>
    <x v="3"/>
    <x v="5"/>
    <s v="INV00000957"/>
    <s v="C00000042"/>
    <s v="Welltech (M) Sdn Bhd"/>
    <x v="246"/>
    <n v="10"/>
    <s v="Cash"/>
    <n v="0"/>
    <d v="2024-08-21T00:00:00"/>
    <n v="8"/>
    <n v="2024"/>
    <n v="1830"/>
    <n v="-1830"/>
    <n v="0"/>
    <n v="5168533.8499999996"/>
    <s v="Trsf"/>
    <s v="Trsf 14/1/25 RM12,000.00(RM1,830.00)"/>
    <m/>
  </r>
  <r>
    <d v="2024-08-21T00:00:00"/>
    <x v="3"/>
    <x v="5"/>
    <s v="INV00000957"/>
    <s v="C00000042"/>
    <s v="Welltech (M) Sdn Bhd"/>
    <x v="101"/>
    <n v="5"/>
    <s v="Cash"/>
    <n v="0"/>
    <d v="2024-08-21T00:00:00"/>
    <n v="8"/>
    <n v="2024"/>
    <n v="1200"/>
    <n v="-1200"/>
    <n v="0"/>
    <n v="5169733.8499999996"/>
    <s v="Trsf"/>
    <s v="Trsf 14/1/25 RM12,000.00(RM1,200.00)"/>
    <m/>
  </r>
  <r>
    <d v="2024-08-21T00:00:00"/>
    <x v="3"/>
    <x v="5"/>
    <s v="INV00000957"/>
    <s v="C00000042"/>
    <s v="Welltech (M) Sdn Bhd"/>
    <x v="171"/>
    <n v="4"/>
    <s v="Cash"/>
    <n v="0"/>
    <d v="2024-08-21T00:00:00"/>
    <n v="8"/>
    <n v="2024"/>
    <n v="380"/>
    <n v="-380"/>
    <n v="0"/>
    <n v="5170113.8499999996"/>
    <s v="Trsf"/>
    <s v="Trsf 14/1/25 RM12,000.00(RM380.00)"/>
    <m/>
  </r>
  <r>
    <d v="2024-08-21T00:00:00"/>
    <x v="3"/>
    <x v="5"/>
    <s v="INV00000957"/>
    <s v="C00000042"/>
    <s v="Welltech (M) Sdn Bhd"/>
    <x v="368"/>
    <n v="1"/>
    <s v="Cash"/>
    <n v="0"/>
    <d v="2024-08-21T00:00:00"/>
    <n v="8"/>
    <n v="2024"/>
    <n v="975"/>
    <n v="-975"/>
    <n v="0"/>
    <n v="5171088.8499999996"/>
    <s v="Trsf"/>
    <s v="Trsf 14/1/25 RM12,000.00(RM975.00)"/>
    <m/>
  </r>
  <r>
    <d v="2024-08-21T00:00:00"/>
    <x v="3"/>
    <x v="5"/>
    <s v="INV00000958"/>
    <s v="C00000027"/>
    <s v="Transform Star Sdn Bhd"/>
    <x v="7"/>
    <n v="2"/>
    <s v="Cash"/>
    <n v="0"/>
    <d v="2024-08-21T00:00:00"/>
    <n v="8"/>
    <n v="2024"/>
    <n v="3520"/>
    <m/>
    <n v="3520"/>
    <n v="5174608.8499999996"/>
    <s v="Trsf"/>
    <m/>
    <m/>
  </r>
  <r>
    <d v="2024-08-21T00:00:00"/>
    <x v="3"/>
    <x v="5"/>
    <s v="INV00000958"/>
    <s v="C00000027"/>
    <s v="Transform Star Sdn Bhd"/>
    <x v="104"/>
    <n v="1"/>
    <s v="Cash"/>
    <n v="0"/>
    <d v="2024-08-21T00:00:00"/>
    <n v="8"/>
    <n v="2024"/>
    <n v="1108.4000000000001"/>
    <m/>
    <n v="1108.4000000000001"/>
    <n v="5175717.25"/>
    <s v="Trsf"/>
    <m/>
    <m/>
  </r>
  <r>
    <d v="2024-08-21T00:00:00"/>
    <x v="3"/>
    <x v="5"/>
    <s v="INV00000958"/>
    <s v="C00000027"/>
    <s v="Transform Star Sdn Bhd"/>
    <x v="140"/>
    <n v="4"/>
    <s v="Cash"/>
    <n v="0"/>
    <d v="2024-08-21T00:00:00"/>
    <n v="8"/>
    <n v="2024"/>
    <n v="1684.8"/>
    <m/>
    <n v="1684.8"/>
    <n v="5177402.05"/>
    <s v="Trsf"/>
    <m/>
    <m/>
  </r>
  <r>
    <d v="2024-08-21T00:00:00"/>
    <x v="3"/>
    <x v="5"/>
    <s v="INV00000958"/>
    <s v="C00000027"/>
    <s v="Transform Star Sdn Bhd"/>
    <x v="101"/>
    <n v="1"/>
    <s v="Cash"/>
    <n v="0"/>
    <d v="2024-08-21T00:00:00"/>
    <n v="8"/>
    <n v="2024"/>
    <n v="280"/>
    <m/>
    <n v="280"/>
    <n v="5177682.05"/>
    <s v="Trsf"/>
    <m/>
    <m/>
  </r>
  <r>
    <d v="2024-08-21T00:00:00"/>
    <x v="3"/>
    <x v="5"/>
    <s v="INV00000958"/>
    <s v="C00000027"/>
    <s v="Transform Star Sdn Bhd"/>
    <x v="329"/>
    <n v="2"/>
    <s v="Cash"/>
    <n v="0"/>
    <d v="2024-08-21T00:00:00"/>
    <n v="8"/>
    <n v="2024"/>
    <n v="563.20000000000005"/>
    <m/>
    <n v="563.20000000000005"/>
    <n v="5178245.25"/>
    <s v="Trsf"/>
    <m/>
    <m/>
  </r>
  <r>
    <d v="2024-08-21T00:00:00"/>
    <x v="3"/>
    <x v="5"/>
    <s v="INV00000958"/>
    <s v="C00000027"/>
    <s v="Transform Star Sdn Bhd"/>
    <x v="171"/>
    <n v="2"/>
    <s v="Cash"/>
    <n v="0"/>
    <d v="2024-08-21T00:00:00"/>
    <n v="8"/>
    <n v="2024"/>
    <n v="190"/>
    <m/>
    <n v="190"/>
    <n v="5178435.25"/>
    <s v="Trsf"/>
    <m/>
    <m/>
  </r>
  <r>
    <d v="2024-08-21T00:00:00"/>
    <x v="3"/>
    <x v="5"/>
    <s v="INV00000958"/>
    <s v="C00000027"/>
    <s v="Transform Star Sdn Bhd"/>
    <x v="141"/>
    <n v="2"/>
    <s v="Cash"/>
    <n v="0"/>
    <d v="2024-08-21T00:00:00"/>
    <n v="8"/>
    <n v="2024"/>
    <n v="320"/>
    <m/>
    <n v="320"/>
    <n v="5178755.25"/>
    <s v="Trsf"/>
    <m/>
    <m/>
  </r>
  <r>
    <d v="2024-08-21T00:00:00"/>
    <x v="3"/>
    <x v="5"/>
    <s v="INV00000958"/>
    <s v="C00000027"/>
    <s v="Transform Star Sdn Bhd"/>
    <x v="153"/>
    <n v="6"/>
    <s v="Cash"/>
    <n v="0"/>
    <d v="2024-08-21T00:00:00"/>
    <n v="8"/>
    <n v="2024"/>
    <n v="360"/>
    <m/>
    <n v="360"/>
    <n v="5179115.25"/>
    <s v="Trsf"/>
    <m/>
    <m/>
  </r>
  <r>
    <d v="2024-08-19T00:00:00"/>
    <x v="3"/>
    <x v="5"/>
    <s v="INV00000959"/>
    <s v="C00000010"/>
    <s v="Yew Seng Gardening Supply Sdn Bhd"/>
    <x v="267"/>
    <n v="2"/>
    <n v="120"/>
    <n v="120"/>
    <d v="2024-12-17T00:00:00"/>
    <n v="12"/>
    <n v="2024"/>
    <n v="476"/>
    <n v="-476"/>
    <n v="0"/>
    <n v="5179591.25"/>
    <s v="Trsf"/>
    <s v="Trsf 19/1/25 RM20,508.60"/>
    <m/>
  </r>
  <r>
    <d v="2024-08-19T00:00:00"/>
    <x v="3"/>
    <x v="5"/>
    <s v="INV00000959"/>
    <s v="C00000010"/>
    <s v="Yew Seng Gardening Supply Sdn Bhd"/>
    <x v="372"/>
    <n v="1"/>
    <n v="120"/>
    <n v="120"/>
    <d v="2024-12-17T00:00:00"/>
    <n v="12"/>
    <n v="2024"/>
    <n v="240"/>
    <n v="-240"/>
    <n v="0"/>
    <n v="5179831.25"/>
    <s v="Trsf"/>
    <s v="Trsf 19/1/25 RM20,508.60"/>
    <m/>
  </r>
  <r>
    <d v="2024-08-19T00:00:00"/>
    <x v="3"/>
    <x v="5"/>
    <s v="INV00000959"/>
    <s v="C00000010"/>
    <s v="Yew Seng Gardening Supply Sdn Bhd"/>
    <x v="274"/>
    <n v="1"/>
    <n v="120"/>
    <n v="120"/>
    <d v="2024-12-17T00:00:00"/>
    <n v="12"/>
    <n v="2024"/>
    <n v="165"/>
    <n v="-165"/>
    <n v="0"/>
    <n v="5179996.25"/>
    <s v="Trsf"/>
    <s v="Trsf 19/1/25 RM20,508.60"/>
    <m/>
  </r>
  <r>
    <d v="2024-08-22T00:00:00"/>
    <x v="3"/>
    <x v="5"/>
    <s v="INV00000960"/>
    <s v="C00000014"/>
    <s v="IK Fibre Glass Enterprise"/>
    <x v="246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d v="2024-08-22T00:00:00"/>
    <x v="3"/>
    <x v="5"/>
    <s v="INV00000960"/>
    <s v="C00000014"/>
    <s v="IK Fibre Glass Enterprise"/>
    <x v="373"/>
    <n v="1"/>
    <s v="Cash"/>
    <n v="0"/>
    <d v="2024-08-22T00:00:00"/>
    <n v="8"/>
    <n v="2024"/>
    <n v="0"/>
    <n v="0"/>
    <n v="0"/>
    <n v="5156298.3499999996"/>
    <s v="Cash"/>
    <s v="Cash 26/8/24 RM207.00"/>
    <m/>
  </r>
  <r>
    <d v="2024-08-27T00:00:00"/>
    <x v="3"/>
    <x v="5"/>
    <s v="INV00000961"/>
    <s v="C00000019"/>
    <s v="Desuki Affela Empire Enterprise"/>
    <x v="7"/>
    <n v="1"/>
    <s v="Cash"/>
    <n v="0"/>
    <d v="2024-08-27T00:00:00"/>
    <n v="8"/>
    <n v="2024"/>
    <n v="1760"/>
    <m/>
    <n v="1760"/>
    <n v="5158178.3499999996"/>
    <s v="Trsf"/>
    <m/>
    <m/>
  </r>
  <r>
    <d v="2024-08-27T00:00:00"/>
    <x v="3"/>
    <x v="5"/>
    <s v="INV00000961"/>
    <s v="C00000019"/>
    <s v="Desuki Affela Empire Enterprise"/>
    <x v="225"/>
    <n v="1"/>
    <s v="Cash"/>
    <n v="0"/>
    <d v="2024-08-27T00:00:00"/>
    <n v="8"/>
    <n v="2024"/>
    <n v="405"/>
    <m/>
    <n v="405"/>
    <n v="5157003.3499999996"/>
    <s v="Trsf"/>
    <m/>
    <m/>
  </r>
  <r>
    <d v="2024-08-27T00:00:00"/>
    <x v="3"/>
    <x v="5"/>
    <s v="INV00000961"/>
    <s v="C00000019"/>
    <s v="Desuki Affela Empire Enterprise"/>
    <x v="355"/>
    <n v="3"/>
    <s v="Cash"/>
    <n v="0"/>
    <d v="2024-08-27T00:00:00"/>
    <n v="8"/>
    <n v="2024"/>
    <n v="187.5"/>
    <m/>
    <n v="187.5"/>
    <n v="5156910.8499999996"/>
    <s v="Trsf"/>
    <m/>
    <m/>
  </r>
  <r>
    <d v="2024-08-27T00:00:00"/>
    <x v="3"/>
    <x v="5"/>
    <s v="INV00000961"/>
    <s v="C00000019"/>
    <s v="Desuki Affela Empire Enterprise"/>
    <x v="343"/>
    <n v="1"/>
    <s v="Cash"/>
    <n v="0"/>
    <d v="2024-08-27T00:00:00"/>
    <n v="8"/>
    <n v="2024"/>
    <n v="420"/>
    <m/>
    <n v="420"/>
    <n v="5160399.3499999996"/>
    <s v="Trsf"/>
    <m/>
    <m/>
  </r>
  <r>
    <d v="2024-08-28T00:00:00"/>
    <x v="3"/>
    <x v="5"/>
    <s v="INV00000962"/>
    <s v="C00000042"/>
    <s v="Welltech (M) Sdn Bhd"/>
    <x v="355"/>
    <n v="4"/>
    <s v="Cash"/>
    <n v="0"/>
    <d v="2024-08-28T00:00:00"/>
    <n v="8"/>
    <n v="2024"/>
    <n v="250"/>
    <n v="-250"/>
    <n v="0"/>
    <n v="5161327.3499999996"/>
    <s v="Trsf"/>
    <s v="Trsf 14/1/25 RM12,000.00(RM250.00)"/>
    <m/>
  </r>
  <r>
    <d v="2024-08-28T00:00:00"/>
    <x v="3"/>
    <x v="5"/>
    <s v="INV00000963"/>
    <s v="C00000042"/>
    <s v="Welltech (M) Sdn Bhd"/>
    <x v="348"/>
    <n v="4"/>
    <s v="Cash"/>
    <n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d v="2024-08-28T00:00:00"/>
    <x v="3"/>
    <x v="5"/>
    <s v="INV00000963"/>
    <s v="C00000042"/>
    <s v="Welltech (M) Sdn Bhd"/>
    <x v="246"/>
    <n v="12"/>
    <s v="Cash"/>
    <n v="0"/>
    <d v="2024-08-28T00:00:00"/>
    <n v="8"/>
    <n v="2024"/>
    <n v="2196"/>
    <n v="-2196"/>
    <n v="0"/>
    <n v="5163828.3499999996"/>
    <s v="Trsf"/>
    <s v="Trsf 17/1/25 RM15,000.00(RM2,196.00)"/>
    <m/>
  </r>
  <r>
    <d v="2024-08-28T00:00:00"/>
    <x v="3"/>
    <x v="5"/>
    <s v="INV00000963"/>
    <s v="C00000042"/>
    <s v="Welltech (M) Sdn Bhd"/>
    <x v="101"/>
    <n v="5"/>
    <s v="Cash"/>
    <n v="0"/>
    <d v="2024-08-28T00:00:00"/>
    <n v="8"/>
    <n v="2024"/>
    <n v="1200"/>
    <n v="-1200"/>
    <n v="0"/>
    <n v="5163019.8499999996"/>
    <s v="Trsf"/>
    <s v="Trsf 17/1/25 RM15,000.00(RM1,200.00)"/>
    <m/>
  </r>
  <r>
    <d v="2024-08-30T00:00:00"/>
    <x v="3"/>
    <x v="5"/>
    <s v="INV00000964"/>
    <s v="C00000010"/>
    <s v="Yew Seng Gardening Supply Sdn Bhd"/>
    <x v="267"/>
    <n v="5"/>
    <n v="120"/>
    <n v="120"/>
    <d v="2024-12-28T00:00:00"/>
    <n v="12"/>
    <n v="2024"/>
    <n v="1190"/>
    <n v="-1190"/>
    <n v="0"/>
    <n v="5167893.8499999996"/>
    <s v="Trsf"/>
    <s v="Trsf 19/1/25 RM20,508.60"/>
    <m/>
  </r>
  <r>
    <d v="2024-08-30T00:00:00"/>
    <x v="3"/>
    <x v="5"/>
    <s v="INV00000964"/>
    <s v="C00000010"/>
    <s v="Yew Seng Gardening Supply Sdn Bhd"/>
    <x v="374"/>
    <n v="1"/>
    <n v="120"/>
    <n v="120"/>
    <d v="2024-12-28T00:00:00"/>
    <n v="12"/>
    <n v="2024"/>
    <n v="900"/>
    <n v="-900"/>
    <n v="0"/>
    <n v="5169433.8499999996"/>
    <s v="Trsf"/>
    <s v="Trsf 19/1/25 RM20,508.60"/>
    <m/>
  </r>
  <r>
    <d v="2024-08-30T00:00:00"/>
    <x v="3"/>
    <x v="5"/>
    <s v="INV00000964"/>
    <s v="C00000010"/>
    <s v="Yew Seng Gardening Supply Sdn Bhd"/>
    <x v="292"/>
    <n v="2"/>
    <n v="120"/>
    <n v="120"/>
    <d v="2024-12-28T00:00:00"/>
    <n v="12"/>
    <n v="2024"/>
    <n v="360"/>
    <n v="-360"/>
    <n v="0"/>
    <n v="5170093.8499999996"/>
    <s v="Trsf"/>
    <s v="Trsf 19/1/25 RM20,508.60"/>
    <m/>
  </r>
  <r>
    <d v="2024-09-02T00:00:00"/>
    <x v="4"/>
    <x v="5"/>
    <s v="INV00000965"/>
    <s v="C00000042"/>
    <s v="Welltech (M) Sdn Bhd"/>
    <x v="355"/>
    <n v="4"/>
    <s v="Cash"/>
    <n v="0"/>
    <d v="2024-09-02T00:00:00"/>
    <n v="9"/>
    <n v="2024"/>
    <n v="250"/>
    <n v="-250"/>
    <n v="0"/>
    <n v="5170343.8499999996"/>
    <s v="Trsf"/>
    <s v="Trsf 17/1/25 RM15,000.00(RM250.00)"/>
    <m/>
  </r>
  <r>
    <d v="2024-09-02T00:00:00"/>
    <x v="4"/>
    <x v="5"/>
    <s v="INV00000966"/>
    <s v="C00000042"/>
    <s v="Welltech (M) Sdn Bhd"/>
    <x v="348"/>
    <n v="4"/>
    <s v="Cash"/>
    <n v="0"/>
    <d v="2024-09-02T00:00:00"/>
    <n v="9"/>
    <n v="2024"/>
    <n v="6512"/>
    <n v="-6512"/>
    <n v="0"/>
    <n v="5176855.8499999996"/>
    <s v="Trsf"/>
    <s v="Trsf 17/1/25 RM15,000.00(RM6,512.00)"/>
    <m/>
  </r>
  <r>
    <d v="2024-09-02T00:00:00"/>
    <x v="4"/>
    <x v="5"/>
    <s v="INV00000966"/>
    <s v="C00000042"/>
    <s v="Welltech (M) Sdn Bhd"/>
    <x v="246"/>
    <n v="12"/>
    <s v="Cash"/>
    <n v="0"/>
    <d v="2024-09-02T00:00:00"/>
    <n v="9"/>
    <n v="2024"/>
    <n v="2124"/>
    <n v="-2124"/>
    <n v="0"/>
    <n v="5178979.8499999996"/>
    <s v="Trsf"/>
    <s v="Trsf 17/1/25 RM15,000.00(RM2,142.00)"/>
    <m/>
  </r>
  <r>
    <d v="2024-09-02T00:00:00"/>
    <x v="4"/>
    <x v="5"/>
    <s v="INV00000966"/>
    <s v="C00000042"/>
    <s v="Welltech (M) Sdn Bhd"/>
    <x v="301"/>
    <n v="5"/>
    <s v="Cash"/>
    <n v="0"/>
    <d v="2024-09-02T00:00:00"/>
    <n v="9"/>
    <n v="2024"/>
    <n v="1192.5"/>
    <n v="-1192.5"/>
    <n v="0"/>
    <n v="5180172.3499999996"/>
    <s v="Trsf"/>
    <s v="Trsf 17/1/25 RM15,000.00(RM1,192.50)"/>
    <m/>
  </r>
  <r>
    <d v="2024-09-02T00:00:00"/>
    <x v="4"/>
    <x v="5"/>
    <s v="INV00000966"/>
    <s v="C00000042"/>
    <s v="Welltech (M) Sdn Bhd"/>
    <x v="159"/>
    <n v="1"/>
    <s v="Cash"/>
    <n v="0"/>
    <d v="2024-09-02T00:00:00"/>
    <n v="9"/>
    <n v="2024"/>
    <n v="1000"/>
    <n v="-1000"/>
    <n v="0"/>
    <n v="5181172.3499999996"/>
    <s v="Trsf"/>
    <s v="Trsf 17/1/25 RM15,000.00(RM283.10), 24/1/15 RM60,000.00(RM716.90)"/>
    <m/>
  </r>
  <r>
    <d v="2024-09-02T00:00:00"/>
    <x v="4"/>
    <x v="5"/>
    <s v="INV00000967"/>
    <s v="C00000003"/>
    <s v="Pandian Art Gallery Manufacturing"/>
    <x v="118"/>
    <n v="1"/>
    <n v="45"/>
    <n v="45"/>
    <d v="2024-10-17T00:00:00"/>
    <n v="10"/>
    <n v="2024"/>
    <n v="1738"/>
    <n v="-1738"/>
    <n v="0"/>
    <n v="5182910.3499999996"/>
    <s v="PD Chq"/>
    <s v="RHB 000397 10/10/24 Cleared RM1,000.00(RM1,000.00), RHB 000398 29/10/24 Cleared RM958.00(RM738.00)"/>
    <m/>
  </r>
  <r>
    <d v="2024-09-02T00:00:00"/>
    <x v="4"/>
    <x v="5"/>
    <s v="INV00000967"/>
    <s v="C00000003"/>
    <s v="Pandian Art Gallery Manufacturing"/>
    <x v="4"/>
    <n v="2"/>
    <n v="45"/>
    <n v="45"/>
    <d v="2024-10-17T00:00:00"/>
    <n v="10"/>
    <n v="2024"/>
    <n v="220"/>
    <n v="-220"/>
    <n v="0"/>
    <n v="5183130.3499999996"/>
    <s v="PD Chq"/>
    <s v="RHB 000398 29/10/24 Cleared RM958.00(RM220.00)"/>
    <m/>
  </r>
  <r>
    <d v="2024-09-02T00:00:00"/>
    <x v="4"/>
    <x v="5"/>
    <s v="INV00000968"/>
    <s v="C00000054"/>
    <s v="Cash - Jamid"/>
    <x v="259"/>
    <n v="1"/>
    <s v="Cash"/>
    <n v="0"/>
    <d v="2024-09-02T00:00:00"/>
    <n v="9"/>
    <n v="2024"/>
    <n v="300"/>
    <n v="-300"/>
    <n v="0"/>
    <n v="5183430.3499999996"/>
    <s v="Cash"/>
    <s v="Trsf 3/9/24 RM530.00"/>
    <m/>
  </r>
  <r>
    <d v="2024-09-02T00:00:00"/>
    <x v="4"/>
    <x v="5"/>
    <s v="INV00000968"/>
    <s v="C00000054"/>
    <s v="Cash - Jamid"/>
    <x v="351"/>
    <n v="1"/>
    <s v="Cash"/>
    <n v="0"/>
    <d v="2024-09-02T00:00:00"/>
    <n v="9"/>
    <n v="2024"/>
    <n v="225"/>
    <n v="-230"/>
    <n v="-5"/>
    <n v="5183655.3499999996"/>
    <s v="Cash"/>
    <s v="Trsf 3/9/24 RM530.00 overpaid RM5.00"/>
    <m/>
  </r>
  <r>
    <d v="2024-09-03T00:00:00"/>
    <x v="4"/>
    <x v="5"/>
    <s v="INV00000969"/>
    <s v="C00000050"/>
    <s v="YL Professional Fiber Trading"/>
    <x v="222"/>
    <n v="1"/>
    <s v="Cash"/>
    <n v="0"/>
    <d v="2024-09-03T00:00:00"/>
    <n v="9"/>
    <n v="2024"/>
    <n v="1760"/>
    <n v="-1760"/>
    <n v="0"/>
    <n v="5185415.3499999996"/>
    <s v="Cash"/>
    <s v="Chq PBB 072007, cleared 26/9/24 RM2,410.00"/>
    <m/>
  </r>
  <r>
    <d v="2024-09-03T00:00:00"/>
    <x v="4"/>
    <x v="5"/>
    <s v="INV00000969"/>
    <s v="C00000050"/>
    <s v="YL Professional Fiber Trading"/>
    <x v="318"/>
    <n v="2"/>
    <s v="Cash"/>
    <n v="0"/>
    <d v="2024-09-03T00:00:00"/>
    <n v="9"/>
    <n v="2024"/>
    <n v="555"/>
    <n v="-555"/>
    <n v="0"/>
    <n v="5185970.3499999996"/>
    <s v="Cash"/>
    <s v="Chq PBB 072007, cleared 26/9/24 RM2,410.00"/>
    <m/>
  </r>
  <r>
    <d v="2024-09-03T00:00:00"/>
    <x v="4"/>
    <x v="5"/>
    <s v="INV00000969"/>
    <s v="C00000050"/>
    <s v="YL Professional Fiber Trading"/>
    <x v="171"/>
    <n v="1"/>
    <s v="Cash"/>
    <n v="0"/>
    <d v="2024-09-03T00:00:00"/>
    <n v="9"/>
    <n v="2024"/>
    <n v="95"/>
    <n v="-95"/>
    <n v="0"/>
    <n v="5186065.3499999996"/>
    <s v="Cash"/>
    <s v="Chq PBB 072007, cleared 26/9/24 RM2,410.00"/>
    <m/>
  </r>
  <r>
    <d v="2024-09-06T00:00:00"/>
    <x v="4"/>
    <x v="5"/>
    <s v="INV00000970"/>
    <s v="C00000042"/>
    <s v="Welltech (M) Sdn Bhd"/>
    <x v="355"/>
    <n v="10"/>
    <s v="Cash"/>
    <n v="0"/>
    <d v="2024-09-06T00:00:00"/>
    <n v="9"/>
    <n v="2024"/>
    <n v="625"/>
    <n v="-625"/>
    <n v="0"/>
    <n v="5186690.3499999996"/>
    <s v="Trsf"/>
    <s v="Trsf 24/1/15 RM60,000.00(RM625.00)"/>
    <m/>
  </r>
  <r>
    <d v="2024-09-06T00:00:00"/>
    <x v="4"/>
    <x v="5"/>
    <s v="INV00000971"/>
    <s v="C00000042"/>
    <s v="Welltech (M) Sdn Bhd"/>
    <x v="348"/>
    <n v="10"/>
    <s v="Cash"/>
    <n v="0"/>
    <d v="2024-09-06T00:00:00"/>
    <n v="9"/>
    <n v="2024"/>
    <n v="16280"/>
    <n v="-16280"/>
    <n v="0"/>
    <n v="5202970.3499999996"/>
    <s v="Trsf"/>
    <s v="Trsf 24/1/15 RM60,000.00(RM16,280.00)"/>
    <m/>
  </r>
  <r>
    <d v="2024-09-06T00:00:00"/>
    <x v="4"/>
    <x v="5"/>
    <s v="INV00000971"/>
    <s v="C00000042"/>
    <s v="Welltech (M) Sdn Bhd"/>
    <x v="246"/>
    <n v="36"/>
    <s v="Cash"/>
    <n v="0"/>
    <d v="2024-09-06T00:00:00"/>
    <n v="9"/>
    <n v="2024"/>
    <n v="6372"/>
    <n v="-6372"/>
    <n v="0"/>
    <n v="5209342.3499999996"/>
    <s v="Trsf"/>
    <s v="Trsf 24/1/15 RM60,000.00(RM6,372.00)"/>
    <m/>
  </r>
  <r>
    <d v="2024-09-06T00:00:00"/>
    <x v="4"/>
    <x v="5"/>
    <s v="INV00000971"/>
    <s v="C00000042"/>
    <s v="Welltech (M) Sdn Bhd"/>
    <x v="301"/>
    <n v="17"/>
    <s v="Cash"/>
    <n v="0"/>
    <d v="2024-09-06T00:00:00"/>
    <n v="9"/>
    <n v="2024"/>
    <n v="4054.5"/>
    <n v="-4054.5"/>
    <n v="0"/>
    <n v="5213396.8499999996"/>
    <s v="Trsf"/>
    <s v="Trsf 24/1/15 RM60,000.00(RM4,054.50)"/>
    <m/>
  </r>
  <r>
    <d v="2024-09-06T00:00:00"/>
    <x v="4"/>
    <x v="5"/>
    <s v="INV00000971"/>
    <s v="C00000042"/>
    <s v="Welltech (M) Sdn Bhd"/>
    <x v="159"/>
    <n v="1"/>
    <s v="Cash"/>
    <n v="0"/>
    <d v="2024-09-06T00:00:00"/>
    <n v="9"/>
    <n v="2024"/>
    <n v="1000"/>
    <n v="-1000"/>
    <n v="0"/>
    <n v="5214396.8499999996"/>
    <s v="Trsf"/>
    <s v="Trsf 24/1/15 RM60,000.00(RM1,000.00)"/>
    <m/>
  </r>
  <r>
    <d v="2024-09-06T00:00:00"/>
    <x v="4"/>
    <x v="5"/>
    <s v="INV00000971"/>
    <s v="C00000042"/>
    <s v="Welltech (M) Sdn Bhd"/>
    <x v="171"/>
    <n v="4"/>
    <s v="Cash"/>
    <n v="0"/>
    <d v="2024-09-06T00:00:00"/>
    <n v="9"/>
    <n v="2024"/>
    <n v="380"/>
    <n v="-380"/>
    <n v="0"/>
    <n v="5214776.8499999996"/>
    <s v="Trsf"/>
    <s v="Trsf 24/1/15 RM60,000.00(RM380.00)"/>
    <m/>
  </r>
  <r>
    <d v="2024-09-07T00:00:00"/>
    <x v="4"/>
    <x v="5"/>
    <s v="INV00000972"/>
    <s v="C00000044"/>
    <s v="Cash - Encik Razzak"/>
    <x v="188"/>
    <n v="1"/>
    <s v="Cash"/>
    <n v="0"/>
    <d v="2024-09-07T00:00:00"/>
    <n v="9"/>
    <n v="2024"/>
    <n v="1672"/>
    <n v="-1672"/>
    <n v="0"/>
    <n v="5216448.8499999996"/>
    <s v="Cash"/>
    <s v="Trsf 7/9/24 RM200.00, 24/9/24 RM2,064.50"/>
    <m/>
  </r>
  <r>
    <d v="2024-09-07T00:00:00"/>
    <x v="4"/>
    <x v="5"/>
    <s v="INV00000972"/>
    <s v="C00000044"/>
    <s v="Cash - Encik Razzak"/>
    <x v="351"/>
    <n v="2"/>
    <s v="Cash"/>
    <n v="0"/>
    <d v="2024-09-07T00:00:00"/>
    <n v="9"/>
    <n v="2024"/>
    <n v="420"/>
    <n v="-420"/>
    <n v="0"/>
    <n v="5216868.8499999996"/>
    <s v="Cash"/>
    <s v="Trsf 24/9/24 RM2,064.50"/>
    <m/>
  </r>
  <r>
    <d v="2024-09-07T00:00:00"/>
    <x v="4"/>
    <x v="5"/>
    <s v="INV00000972"/>
    <s v="C00000044"/>
    <s v="Cash - Encik Razzak"/>
    <x v="4"/>
    <n v="1"/>
    <s v="Cash"/>
    <n v="0"/>
    <d v="2024-09-07T00:00:00"/>
    <n v="9"/>
    <n v="2024"/>
    <n v="110"/>
    <n v="-110"/>
    <n v="0"/>
    <n v="5216978.8499999996"/>
    <s v="Cash"/>
    <s v="Trsf 24/9/24 RM2,064.50"/>
    <m/>
  </r>
  <r>
    <d v="2024-09-07T00:00:00"/>
    <x v="4"/>
    <x v="5"/>
    <s v="INV00000972"/>
    <s v="C00000044"/>
    <s v="Cash - Encik Razzak"/>
    <x v="355"/>
    <n v="1"/>
    <s v="Cash"/>
    <n v="0"/>
    <d v="2024-09-07T00:00:00"/>
    <n v="9"/>
    <n v="2024"/>
    <n v="62.5"/>
    <n v="-62.5"/>
    <n v="0"/>
    <n v="5217041.3499999996"/>
    <s v="Cash"/>
    <s v="Trsf 24/9/24 RM2,064.50"/>
    <m/>
  </r>
  <r>
    <d v="2024-09-08T00:00:00"/>
    <x v="4"/>
    <x v="5"/>
    <s v="INV00000973"/>
    <s v="C00000019"/>
    <s v="Desuki Affela Empire Enterprise"/>
    <x v="225"/>
    <n v="1"/>
    <s v="Cash"/>
    <n v="0"/>
    <d v="2024-09-08T00:00:00"/>
    <n v="9"/>
    <n v="2024"/>
    <n v="405"/>
    <m/>
    <n v="405"/>
    <n v="5217446.3499999996"/>
    <s v="Trsf"/>
    <m/>
    <m/>
  </r>
  <r>
    <d v="2024-09-08T00:00:00"/>
    <x v="4"/>
    <x v="5"/>
    <s v="INV00000973"/>
    <s v="C00000019"/>
    <s v="Desuki Affela Empire Enterprise"/>
    <x v="4"/>
    <n v="1"/>
    <s v="Cash"/>
    <n v="0"/>
    <d v="2024-09-08T00:00:00"/>
    <n v="9"/>
    <n v="2024"/>
    <n v="110"/>
    <m/>
    <n v="110"/>
    <n v="5217556.3499999996"/>
    <s v="Trsf"/>
    <m/>
    <m/>
  </r>
  <r>
    <d v="2024-09-10T00:00:00"/>
    <x v="4"/>
    <x v="5"/>
    <s v="INV00000974"/>
    <s v="C00000010"/>
    <s v="Yew Seng Gardening Supply Sdn Bhd"/>
    <x v="188"/>
    <n v="10"/>
    <n v="120"/>
    <n v="120"/>
    <d v="2025-01-08T00:00:00"/>
    <n v="1"/>
    <n v="2025"/>
    <n v="16060"/>
    <n v="-16060"/>
    <n v="0"/>
    <n v="5233616.3499999996"/>
    <s v="Trsf"/>
    <s v="Trsf 25/2/25 RM21,025.80"/>
    <m/>
  </r>
  <r>
    <d v="2024-09-10T00:00:00"/>
    <x v="4"/>
    <x v="5"/>
    <s v="INV00000974"/>
    <s v="C00000010"/>
    <s v="Yew Seng Gardening Supply Sdn Bhd"/>
    <x v="246"/>
    <n v="10"/>
    <n v="120"/>
    <n v="120"/>
    <d v="2025-01-08T00:00:00"/>
    <n v="1"/>
    <n v="2025"/>
    <n v="1740"/>
    <n v="-1740"/>
    <n v="0"/>
    <n v="5235356.3499999996"/>
    <s v="Trsf"/>
    <s v="Trsf 25/2/25 RM21,025.80"/>
    <m/>
  </r>
  <r>
    <d v="2024-09-10T00:00:00"/>
    <x v="4"/>
    <x v="5"/>
    <s v="INV00000974"/>
    <s v="C00000010"/>
    <s v="Yew Seng Gardening Supply Sdn Bhd"/>
    <x v="355"/>
    <n v="10"/>
    <n v="120"/>
    <n v="120"/>
    <d v="2025-01-08T00:00:00"/>
    <n v="1"/>
    <n v="2025"/>
    <n v="575"/>
    <n v="-575"/>
    <n v="0"/>
    <n v="5235931.3499999996"/>
    <s v="Trsf"/>
    <s v="Trsf 25/2/25 RM21,025.80"/>
    <m/>
  </r>
  <r>
    <d v="2024-09-10T00:00:00"/>
    <x v="4"/>
    <x v="5"/>
    <s v="INV00000974"/>
    <s v="C00000010"/>
    <s v="Yew Seng Gardening Supply Sdn Bhd"/>
    <x v="4"/>
    <n v="4"/>
    <n v="120"/>
    <n v="120"/>
    <d v="2025-01-08T00:00:00"/>
    <n v="1"/>
    <n v="2025"/>
    <n v="440"/>
    <n v="-440"/>
    <n v="0"/>
    <n v="5236371.3499999996"/>
    <s v="Trsf"/>
    <s v="Trsf 25/2/25 RM21,025.80"/>
    <m/>
  </r>
  <r>
    <d v="2024-09-10T00:00:00"/>
    <x v="4"/>
    <x v="5"/>
    <s v="INV00000974"/>
    <s v="C00000010"/>
    <s v="Yew Seng Gardening Supply Sdn Bhd"/>
    <x v="151"/>
    <n v="8"/>
    <n v="120"/>
    <n v="120"/>
    <d v="2025-01-08T00:00:00"/>
    <n v="1"/>
    <n v="2025"/>
    <n v="460.8"/>
    <n v="-460.8"/>
    <n v="0"/>
    <n v="5236832.1499999994"/>
    <s v="Trsf"/>
    <s v="Trsf 25/2/25 RM21,025.80"/>
    <m/>
  </r>
  <r>
    <d v="2024-09-10T00:00:00"/>
    <x v="4"/>
    <x v="5"/>
    <s v="INV00000974"/>
    <s v="C00000010"/>
    <s v="Yew Seng Gardening Supply Sdn Bhd"/>
    <x v="48"/>
    <n v="1"/>
    <n v="120"/>
    <n v="120"/>
    <d v="2025-01-08T00:00:00"/>
    <n v="1"/>
    <n v="2025"/>
    <n v="395"/>
    <n v="-395"/>
    <n v="0"/>
    <n v="5237227.1499999994"/>
    <s v="Trsf"/>
    <s v="Trsf 25/2/25 RM21,025.80"/>
    <m/>
  </r>
  <r>
    <d v="2024-09-10T00:00:00"/>
    <x v="4"/>
    <x v="5"/>
    <s v="INV00000974"/>
    <s v="C00000010"/>
    <s v="Yew Seng Gardening Supply Sdn Bhd"/>
    <x v="274"/>
    <n v="1"/>
    <n v="120"/>
    <n v="120"/>
    <d v="2025-01-08T00:00:00"/>
    <n v="1"/>
    <n v="2025"/>
    <n v="165"/>
    <n v="-165"/>
    <n v="0"/>
    <n v="5237392.1499999994"/>
    <s v="Trsf"/>
    <s v="Trsf 25/2/25 RM21,025.80"/>
    <m/>
  </r>
  <r>
    <d v="2024-09-10T00:00:00"/>
    <x v="4"/>
    <x v="5"/>
    <s v="INV00000974"/>
    <s v="C00000010"/>
    <s v="Yew Seng Gardening Supply Sdn Bhd"/>
    <x v="267"/>
    <n v="5"/>
    <n v="120"/>
    <n v="120"/>
    <d v="2025-01-08T00:00:00"/>
    <n v="1"/>
    <n v="2025"/>
    <n v="1190"/>
    <n v="-1190"/>
    <n v="0"/>
    <n v="5238582.1499999994"/>
    <s v="Trsf"/>
    <s v="Trsf 25/2/25 RM21,025.80"/>
    <m/>
  </r>
  <r>
    <d v="2024-09-11T00:00:00"/>
    <x v="4"/>
    <x v="5"/>
    <s v="INV00000975"/>
    <s v="C00000019"/>
    <s v="Desuki Affela Empire Enterprise"/>
    <x v="7"/>
    <n v="1"/>
    <s v="Cash"/>
    <n v="0"/>
    <d v="2024-09-11T00:00:00"/>
    <n v="9"/>
    <n v="2024"/>
    <n v="1760"/>
    <m/>
    <n v="1760"/>
    <n v="5240342.1499999994"/>
    <s v="Trsf"/>
    <m/>
    <m/>
  </r>
  <r>
    <d v="2024-09-11T00:00:00"/>
    <x v="4"/>
    <x v="5"/>
    <s v="INV00000975"/>
    <s v="C00000019"/>
    <s v="Desuki Affela Empire Enterprise"/>
    <x v="355"/>
    <n v="3"/>
    <s v="Cash"/>
    <n v="0"/>
    <d v="2024-09-11T00:00:00"/>
    <n v="9"/>
    <n v="2024"/>
    <n v="187.5"/>
    <m/>
    <n v="187.5"/>
    <n v="5240529.6499999994"/>
    <s v="Trsf"/>
    <m/>
    <m/>
  </r>
  <r>
    <d v="2024-09-11T00:00:00"/>
    <x v="4"/>
    <x v="5"/>
    <s v="INV00000975"/>
    <s v="C00000019"/>
    <s v="Desuki Affela Empire Enterprise"/>
    <x v="52"/>
    <n v="1"/>
    <s v="Cash"/>
    <n v="0"/>
    <d v="2024-09-11T00:00:00"/>
    <n v="9"/>
    <n v="2024"/>
    <n v="450"/>
    <m/>
    <n v="450"/>
    <n v="5240979.6499999994"/>
    <s v="Trsf"/>
    <m/>
    <m/>
  </r>
  <r>
    <d v="2024-09-14T00:00:00"/>
    <x v="4"/>
    <x v="5"/>
    <s v="INV00000976"/>
    <s v="C00000042"/>
    <s v="Welltech (M) Sdn Bhd"/>
    <x v="355"/>
    <n v="5"/>
    <s v="Cash"/>
    <n v="0"/>
    <d v="2024-09-14T00:00:00"/>
    <n v="9"/>
    <n v="2024"/>
    <n v="312.5"/>
    <n v="-312.5"/>
    <n v="0"/>
    <n v="5241292.1499999994"/>
    <s v="Trsf"/>
    <s v="Trsf 24/1/15 RM60,000.00(RM312.50)"/>
    <m/>
  </r>
  <r>
    <d v="2024-09-14T00:00:00"/>
    <x v="4"/>
    <x v="5"/>
    <s v="INV00000977"/>
    <s v="C00000042"/>
    <s v="Welltech (M) Sdn Bhd"/>
    <x v="348"/>
    <n v="5"/>
    <s v="Cash"/>
    <n v="0"/>
    <d v="2024-09-14T00:00:00"/>
    <n v="9"/>
    <n v="2024"/>
    <n v="8140"/>
    <n v="-8140"/>
    <n v="0"/>
    <n v="5249432.1499999994"/>
    <s v="Trsf"/>
    <s v="Trsf 24/1/15 RM60,000.00(RM8,140.00)"/>
    <m/>
  </r>
  <r>
    <d v="2024-09-14T00:00:00"/>
    <x v="4"/>
    <x v="5"/>
    <s v="INV00000977"/>
    <s v="C00000042"/>
    <s v="Welltech (M) Sdn Bhd"/>
    <x v="246"/>
    <n v="12"/>
    <s v="Cash"/>
    <n v="0"/>
    <d v="2024-09-14T00:00:00"/>
    <n v="9"/>
    <n v="2024"/>
    <n v="2124"/>
    <n v="-2124"/>
    <n v="0"/>
    <n v="5251556.1499999994"/>
    <s v="Trsf"/>
    <s v="Trsf 24/1/15 RM60,000.00(RM2,124.00)"/>
    <m/>
  </r>
  <r>
    <d v="2024-09-14T00:00:00"/>
    <x v="4"/>
    <x v="5"/>
    <s v="INV00000977"/>
    <s v="C00000042"/>
    <s v="Welltech (M) Sdn Bhd"/>
    <x v="301"/>
    <n v="4"/>
    <s v="Cash"/>
    <n v="0"/>
    <d v="2024-09-14T00:00:00"/>
    <n v="9"/>
    <n v="2024"/>
    <n v="954"/>
    <n v="-954"/>
    <n v="0"/>
    <n v="5252510.1499999994"/>
    <s v="Trsf"/>
    <s v="Trsf 24/1/15 RM60,000.00(RM954.00)"/>
    <m/>
  </r>
  <r>
    <d v="2024-09-14T00:00:00"/>
    <x v="4"/>
    <x v="5"/>
    <s v="INV00000977"/>
    <s v="C00000042"/>
    <s v="Welltech (M) Sdn Bhd"/>
    <x v="159"/>
    <n v="1"/>
    <s v="Cash"/>
    <n v="0"/>
    <d v="2024-09-14T00:00:00"/>
    <n v="9"/>
    <n v="2024"/>
    <n v="1000"/>
    <n v="-1000"/>
    <n v="0"/>
    <n v="5253510.1499999994"/>
    <s v="Trsf"/>
    <s v="Trsf 24/1/15 RM60,000.00(RM1,000.00)"/>
    <m/>
  </r>
  <r>
    <d v="2024-09-21T00:00:00"/>
    <x v="4"/>
    <x v="5"/>
    <s v="INV00000978"/>
    <s v="C00000042"/>
    <s v="Welltech (M) Sdn Bhd"/>
    <x v="355"/>
    <n v="3"/>
    <s v="Cash"/>
    <n v="0"/>
    <d v="2024-09-21T00:00:00"/>
    <n v="9"/>
    <n v="2024"/>
    <n v="187.5"/>
    <n v="-187.5"/>
    <n v="0"/>
    <n v="5253697.6499999994"/>
    <s v="Trsf"/>
    <s v="Trsf 24/1/15 RM60,000.00(RM187.50"/>
    <m/>
  </r>
  <r>
    <d v="2024-09-21T00:00:00"/>
    <x v="4"/>
    <x v="5"/>
    <s v="INV00000979"/>
    <s v="C00000042"/>
    <s v="Welltech (M) Sdn Bhd"/>
    <x v="375"/>
    <n v="1"/>
    <s v="Cash"/>
    <n v="0"/>
    <d v="2024-09-21T00:00:00"/>
    <n v="9"/>
    <n v="2024"/>
    <n v="1642.5"/>
    <n v="-1642.5"/>
    <n v="0"/>
    <n v="5255340.1499999994"/>
    <s v="Trsf"/>
    <s v="Trsf 24/1/15 RM60,000.00(RM1,642.50)"/>
    <m/>
  </r>
  <r>
    <d v="2024-09-21T00:00:00"/>
    <x v="4"/>
    <x v="5"/>
    <s v="INV00000979"/>
    <s v="C00000042"/>
    <s v="Welltech (M) Sdn Bhd"/>
    <x v="348"/>
    <n v="2"/>
    <s v="Cash"/>
    <n v="0"/>
    <d v="2024-09-21T00:00:00"/>
    <n v="9"/>
    <n v="2024"/>
    <n v="3256"/>
    <n v="-3256"/>
    <n v="0"/>
    <n v="5258596.1499999994"/>
    <s v="Trsf"/>
    <s v="Trsf 24/1/15 RM60,000.00(RM3,256.00)"/>
    <m/>
  </r>
  <r>
    <d v="2024-09-21T00:00:00"/>
    <x v="4"/>
    <x v="5"/>
    <s v="INV00000979"/>
    <s v="C00000042"/>
    <s v="Welltech (M) Sdn Bhd"/>
    <x v="246"/>
    <n v="6"/>
    <s v="Cash"/>
    <n v="0"/>
    <d v="2024-09-21T00:00:00"/>
    <n v="9"/>
    <n v="2024"/>
    <n v="1062"/>
    <n v="-1062"/>
    <n v="0"/>
    <n v="5259658.1499999994"/>
    <s v="Trsf"/>
    <s v="Trsf 24/1/15 RM60,000.00(RM1,062.00)"/>
    <m/>
  </r>
  <r>
    <d v="2024-09-21T00:00:00"/>
    <x v="4"/>
    <x v="5"/>
    <s v="INV00000979"/>
    <s v="C00000042"/>
    <s v="Welltech (M) Sdn Bhd"/>
    <x v="301"/>
    <n v="1"/>
    <s v="Cash"/>
    <n v="0"/>
    <d v="2024-09-21T00:00:00"/>
    <n v="9"/>
    <n v="2024"/>
    <n v="238.5"/>
    <n v="-238.5"/>
    <n v="0"/>
    <n v="5259896.6499999994"/>
    <s v="Trsf"/>
    <s v="Trsf 24/1/15 RM60,000.00(RM238.50)"/>
    <m/>
  </r>
  <r>
    <d v="2024-09-21T00:00:00"/>
    <x v="4"/>
    <x v="5"/>
    <s v="INV00000979"/>
    <s v="C00000042"/>
    <s v="Welltech (M) Sdn Bhd"/>
    <x v="171"/>
    <n v="4"/>
    <s v="Cash"/>
    <n v="0"/>
    <d v="2024-09-21T00:00:00"/>
    <n v="9"/>
    <n v="2024"/>
    <n v="380"/>
    <n v="-380"/>
    <n v="0"/>
    <n v="5260276.6499999994"/>
    <s v="Trsf"/>
    <s v="Trsf 24/1/15 RM60,000.00(RM380.00)"/>
    <m/>
  </r>
  <r>
    <d v="2024-09-23T00:00:00"/>
    <x v="4"/>
    <x v="5"/>
    <s v="INV00000980"/>
    <s v="C00000042"/>
    <s v="Welltech (M) Sdn Bhd"/>
    <x v="355"/>
    <n v="4"/>
    <s v="Cash"/>
    <n v="0"/>
    <d v="2024-09-23T00:00:00"/>
    <n v="9"/>
    <n v="2024"/>
    <n v="250"/>
    <n v="-250"/>
    <n v="0"/>
    <n v="5260526.6499999994"/>
    <s v="Trsf"/>
    <s v="Trsf 24/1/15 RM60,000.00(RM250.00)"/>
    <m/>
  </r>
  <r>
    <d v="2024-09-23T00:00:00"/>
    <x v="4"/>
    <x v="5"/>
    <s v="INV00000981"/>
    <s v="C00000042"/>
    <s v="Welltech (M) Sdn Bhd"/>
    <x v="348"/>
    <n v="4"/>
    <s v="Cash"/>
    <n v="0"/>
    <d v="2024-09-23T00:00:00"/>
    <n v="9"/>
    <n v="2024"/>
    <n v="6512"/>
    <n v="-6512"/>
    <n v="0"/>
    <n v="5267038.6499999994"/>
    <s v="Trsf"/>
    <s v="Trsf 24/1/15 RM60,000.00(RM6,512.00)"/>
    <m/>
  </r>
  <r>
    <d v="2024-09-23T00:00:00"/>
    <x v="4"/>
    <x v="5"/>
    <s v="INV00000981"/>
    <s v="C00000042"/>
    <s v="Welltech (M) Sdn Bhd"/>
    <x v="246"/>
    <n v="12"/>
    <s v="Cash"/>
    <n v="0"/>
    <d v="2024-09-23T00:00:00"/>
    <n v="9"/>
    <n v="2024"/>
    <n v="2124"/>
    <n v="-2124"/>
    <n v="0"/>
    <n v="5269162.6499999994"/>
    <s v="Trsf"/>
    <s v="Trsf 24/1/15 RM60,000.00(RM2,124.00)"/>
    <m/>
  </r>
  <r>
    <d v="2024-09-23T00:00:00"/>
    <x v="4"/>
    <x v="5"/>
    <s v="INV00000981"/>
    <s v="C00000042"/>
    <s v="Welltech (M) Sdn Bhd"/>
    <x v="301"/>
    <n v="6"/>
    <s v="Cash"/>
    <n v="0"/>
    <d v="2024-09-23T00:00:00"/>
    <n v="9"/>
    <n v="2024"/>
    <n v="1431"/>
    <n v="-1431"/>
    <n v="0"/>
    <n v="5270593.6499999994"/>
    <s v="Trsf"/>
    <s v="Trsf 24/1/15 RM60,000.00(RM1,431.00)"/>
    <m/>
  </r>
  <r>
    <d v="2024-09-23T00:00:00"/>
    <x v="4"/>
    <x v="5"/>
    <s v="INV00000981"/>
    <s v="C00000042"/>
    <s v="Welltech (M) Sdn Bhd"/>
    <x v="368"/>
    <n v="1"/>
    <s v="Cash"/>
    <n v="0"/>
    <d v="2024-09-23T00:00:00"/>
    <n v="9"/>
    <n v="2024"/>
    <n v="975"/>
    <n v="-975"/>
    <n v="0"/>
    <n v="5271568.6499999994"/>
    <s v="Trsf"/>
    <s v="Trsf 24/1/15 RM60,000.00(RM957.60), 4/2/25 RM16,000.00(RM17.40)"/>
    <m/>
  </r>
  <r>
    <d v="2024-09-25T00:00:00"/>
    <x v="4"/>
    <x v="5"/>
    <s v="INV00000982"/>
    <s v="C00000044"/>
    <s v="Cash - Encik Razzak"/>
    <x v="351"/>
    <n v="2"/>
    <s v="Cash"/>
    <n v="0"/>
    <d v="2024-09-25T00:00:00"/>
    <n v="9"/>
    <n v="2024"/>
    <n v="420"/>
    <n v="-420"/>
    <n v="0"/>
    <n v="5271988.6499999994"/>
    <s v="Cash"/>
    <s v="Trsf 30/9/24 RM420.00"/>
    <m/>
  </r>
  <r>
    <d v="2024-09-26T00:00:00"/>
    <x v="4"/>
    <x v="5"/>
    <s v="INV00000983"/>
    <s v="C00000019"/>
    <s v="Desuki Affela Empire Enterprise"/>
    <x v="7"/>
    <n v="1"/>
    <s v="Cash"/>
    <n v="0"/>
    <d v="2024-09-26T00:00:00"/>
    <n v="9"/>
    <n v="2024"/>
    <n v="1760"/>
    <m/>
    <n v="1760"/>
    <n v="5273748.6499999994"/>
    <s v="Trsf"/>
    <m/>
    <m/>
  </r>
  <r>
    <d v="2024-09-26T00:00:00"/>
    <x v="4"/>
    <x v="5"/>
    <s v="INV00000983"/>
    <s v="C00000019"/>
    <s v="Desuki Affela Empire Enterprise"/>
    <x v="225"/>
    <n v="1"/>
    <s v="Cash"/>
    <n v="0"/>
    <d v="2024-09-26T00:00:00"/>
    <n v="9"/>
    <n v="2024"/>
    <n v="405"/>
    <m/>
    <n v="405"/>
    <n v="5274153.6499999994"/>
    <s v="Trsf"/>
    <m/>
    <m/>
  </r>
  <r>
    <d v="2024-09-26T00:00:00"/>
    <x v="4"/>
    <x v="5"/>
    <s v="INV00000983"/>
    <s v="C00000019"/>
    <s v="Desuki Affela Empire Enterprise"/>
    <x v="4"/>
    <n v="1"/>
    <s v="Cash"/>
    <n v="0"/>
    <d v="2024-09-26T00:00:00"/>
    <n v="9"/>
    <n v="2024"/>
    <n v="110"/>
    <m/>
    <n v="110"/>
    <n v="5274263.6499999994"/>
    <s v="Trsf"/>
    <m/>
    <m/>
  </r>
  <r>
    <d v="2024-09-26T00:00:00"/>
    <x v="4"/>
    <x v="5"/>
    <s v="INV00000983"/>
    <s v="C00000019"/>
    <s v="Desuki Affela Empire Enterprise"/>
    <x v="243"/>
    <n v="1"/>
    <s v="Cash"/>
    <n v="0"/>
    <d v="2024-09-26T00:00:00"/>
    <n v="9"/>
    <n v="2024"/>
    <n v="390"/>
    <m/>
    <n v="390"/>
    <n v="5274653.6499999994"/>
    <s v="Trsf"/>
    <m/>
    <m/>
  </r>
  <r>
    <d v="2024-09-26T00:00:00"/>
    <x v="4"/>
    <x v="5"/>
    <s v="INV00000983"/>
    <s v="C00000019"/>
    <s v="Desuki Affela Empire Enterprise"/>
    <x v="317"/>
    <n v="1"/>
    <s v="Cash"/>
    <n v="0"/>
    <d v="2024-09-26T00:00:00"/>
    <n v="9"/>
    <n v="2024"/>
    <n v="283.8"/>
    <m/>
    <n v="283.8"/>
    <n v="5274937.4499999993"/>
    <s v="Trsf"/>
    <m/>
    <m/>
  </r>
  <r>
    <d v="2024-09-26T00:00:00"/>
    <x v="4"/>
    <x v="5"/>
    <s v="INV00000983"/>
    <s v="C00000019"/>
    <s v="Desuki Affela Empire Enterprise"/>
    <x v="141"/>
    <n v="1"/>
    <s v="Cash"/>
    <n v="0"/>
    <d v="2024-09-26T00:00:00"/>
    <n v="9"/>
    <n v="2024"/>
    <n v="150"/>
    <m/>
    <n v="150"/>
    <n v="5275087.4499999993"/>
    <s v="Trsf"/>
    <m/>
    <m/>
  </r>
  <r>
    <d v="2024-09-26T00:00:00"/>
    <x v="4"/>
    <x v="5"/>
    <s v="INV00000983"/>
    <s v="C00000019"/>
    <s v="Desuki Affela Empire Enterprise"/>
    <x v="372"/>
    <n v="1"/>
    <s v="Cash"/>
    <n v="0"/>
    <d v="2024-09-26T00:00:00"/>
    <n v="9"/>
    <n v="2024"/>
    <n v="260"/>
    <m/>
    <n v="260"/>
    <n v="5275347.4499999993"/>
    <s v="Trsf"/>
    <m/>
    <m/>
  </r>
  <r>
    <d v="2024-09-26T00:00:00"/>
    <x v="4"/>
    <x v="5"/>
    <s v="INV00000984"/>
    <s v="C00000003"/>
    <s v="Pandian Art Gallery Manufacturing"/>
    <x v="118"/>
    <n v="1"/>
    <n v="45"/>
    <n v="45"/>
    <d v="2024-11-10T00:00:00"/>
    <n v="11"/>
    <n v="2024"/>
    <n v="1738"/>
    <n v="-1738"/>
    <n v="0"/>
    <n v="5277085.4499999993"/>
    <s v="PD Chq"/>
    <s v="RHB 000416 11/11/24 Cleared RM1,000.00(RM1,000.00), RHB 000417 18/11/24 Cleared RM1,153.00(RM738.00)"/>
    <m/>
  </r>
  <r>
    <d v="2024-09-26T00:00:00"/>
    <x v="4"/>
    <x v="5"/>
    <s v="INV00000984"/>
    <s v="C00000003"/>
    <s v="Pandian Art Gallery Manufacturing"/>
    <x v="4"/>
    <n v="2"/>
    <n v="45"/>
    <n v="45"/>
    <d v="2024-11-10T00:00:00"/>
    <n v="11"/>
    <n v="2024"/>
    <n v="220"/>
    <n v="-220"/>
    <n v="0"/>
    <n v="5277305.4499999993"/>
    <s v="PD Chq"/>
    <s v="RHB 000417 18/11/24 Cleared RM1,153.00(RM220.00)"/>
    <m/>
  </r>
  <r>
    <d v="2024-09-26T00:00:00"/>
    <x v="4"/>
    <x v="5"/>
    <s v="INV00000984"/>
    <s v="C00000003"/>
    <s v="Pandian Art Gallery Manufacturing"/>
    <x v="355"/>
    <n v="3"/>
    <n v="45"/>
    <n v="45"/>
    <d v="2024-11-10T00:00:00"/>
    <n v="11"/>
    <n v="2024"/>
    <n v="195"/>
    <n v="-195"/>
    <n v="0"/>
    <n v="5277500.4499999993"/>
    <s v="PD Chq"/>
    <s v="RHB 000417 18/11/24 Cleared RM1,153.00(RM195.00)"/>
    <m/>
  </r>
  <r>
    <d v="2024-09-28T00:00:00"/>
    <x v="4"/>
    <x v="5"/>
    <s v="INV00000985"/>
    <s v="C00000042"/>
    <s v="Welltech (M) Sdn Bhd"/>
    <x v="355"/>
    <n v="13"/>
    <s v="Cash"/>
    <n v="0"/>
    <d v="2024-09-28T00:00:00"/>
    <n v="9"/>
    <n v="2024"/>
    <n v="812.5"/>
    <n v="-812.5"/>
    <n v="0"/>
    <n v="5278312.9499999993"/>
    <s v="Trsf"/>
    <s v="Trsf 4/2/25 RM16,000.00(RM812.50)"/>
    <m/>
  </r>
  <r>
    <d v="2024-09-28T00:00:00"/>
    <x v="4"/>
    <x v="5"/>
    <s v="INV00000986"/>
    <s v="C00000042"/>
    <s v="Welltech (M) Sdn Bhd"/>
    <x v="348"/>
    <n v="13"/>
    <s v="Cash"/>
    <n v="0"/>
    <d v="2024-09-28T00:00:00"/>
    <n v="9"/>
    <n v="2024"/>
    <n v="20878"/>
    <n v="-20878"/>
    <n v="0"/>
    <n v="5299190.9499999993"/>
    <s v="Trsf"/>
    <s v="Trsf 4/2/25 RM16,000.00(RM15,170.10), 12/2/25 RM24,000.00(RM5,707.90)"/>
    <m/>
  </r>
  <r>
    <d v="2024-09-28T00:00:00"/>
    <x v="4"/>
    <x v="5"/>
    <s v="INV00000986"/>
    <s v="C00000042"/>
    <s v="Welltech (M) Sdn Bhd"/>
    <x v="246"/>
    <n v="38"/>
    <s v="Cash"/>
    <n v="0"/>
    <d v="2024-09-28T00:00:00"/>
    <n v="9"/>
    <n v="2024"/>
    <n v="6726"/>
    <n v="-6726"/>
    <n v="0"/>
    <n v="5305916.9499999993"/>
    <s v="Trsf"/>
    <s v="Trsf 12/2/25 RM24,000.00(RM6,726.00)"/>
    <m/>
  </r>
  <r>
    <d v="2024-09-28T00:00:00"/>
    <x v="4"/>
    <x v="5"/>
    <s v="INV00000986"/>
    <s v="C00000042"/>
    <s v="Welltech (M) Sdn Bhd"/>
    <x v="301"/>
    <n v="20"/>
    <s v="Cash"/>
    <n v="0"/>
    <d v="2024-09-28T00:00:00"/>
    <n v="9"/>
    <n v="2024"/>
    <n v="4770"/>
    <n v="-4770"/>
    <n v="0"/>
    <n v="5310686.9499999993"/>
    <s v="Trsf"/>
    <s v="Trsf 12/2/25 RM24,000.00(RM4,770.00)"/>
    <m/>
  </r>
  <r>
    <d v="2024-09-28T00:00:00"/>
    <x v="4"/>
    <x v="5"/>
    <s v="INV00000986"/>
    <s v="C00000042"/>
    <s v="Welltech (M) Sdn Bhd"/>
    <x v="171"/>
    <n v="4"/>
    <s v="Cash"/>
    <n v="0"/>
    <d v="2024-09-28T00:00:00"/>
    <n v="9"/>
    <n v="2024"/>
    <n v="380"/>
    <n v="-380"/>
    <n v="0"/>
    <n v="5311066.9499999993"/>
    <s v="Trsf"/>
    <s v="Trsf 12/2/25 RM24,000.00(RM380.00)"/>
    <m/>
  </r>
  <r>
    <d v="2024-09-28T00:00:00"/>
    <x v="4"/>
    <x v="5"/>
    <s v="INV00000986"/>
    <s v="C00000042"/>
    <s v="Welltech (M) Sdn Bhd"/>
    <x v="159"/>
    <n v="2"/>
    <s v="Cash"/>
    <n v="0"/>
    <d v="2024-09-28T00:00:00"/>
    <n v="9"/>
    <n v="2024"/>
    <n v="2000"/>
    <n v="-2000"/>
    <n v="0"/>
    <n v="5313066.9499999993"/>
    <s v="Trsf"/>
    <s v="Trsf 12/2/25 RM24,000.00(RM2,000.00)"/>
    <m/>
  </r>
  <r>
    <d v="2024-09-30T00:00:00"/>
    <x v="4"/>
    <x v="5"/>
    <s v="INV00000987"/>
    <s v="C00000044"/>
    <s v="Cash - Encik Razzak"/>
    <x v="188"/>
    <n v="1"/>
    <s v="Cash"/>
    <n v="0"/>
    <d v="2024-09-30T00:00:00"/>
    <n v="9"/>
    <n v="2024"/>
    <n v="1672"/>
    <n v="-1672"/>
    <n v="0"/>
    <n v="5314738.9499999993"/>
    <s v="Cash"/>
    <s v="Trsf 30/9/24 RM2,000.00(RM1,672.00)"/>
    <m/>
  </r>
  <r>
    <d v="2024-09-30T00:00:00"/>
    <x v="4"/>
    <x v="5"/>
    <s v="INV00000987"/>
    <s v="C00000044"/>
    <s v="Cash - Encik Razzak"/>
    <x v="351"/>
    <n v="2"/>
    <s v="Cash"/>
    <n v="0"/>
    <d v="2024-09-30T00:00:00"/>
    <n v="9"/>
    <n v="2024"/>
    <n v="420"/>
    <n v="-420"/>
    <n v="0"/>
    <n v="5315158.9499999993"/>
    <s v="Cash"/>
    <s v="Trsf 30/9/24 RM2,000.00(RM328.00), 22/10/24 RM92.00(rm92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x v="1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x v="1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x v="1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x v="1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x v="1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x v="2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x v="2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x v="2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x v="2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x v="2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x v="2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x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x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x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x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x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x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x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x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x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x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x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x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x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x v="3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x v="3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x v="3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x v="3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x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x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x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x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x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x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x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x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x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x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x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x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x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x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x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x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x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x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x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x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x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x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x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x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x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x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x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x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x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x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x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x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x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x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x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x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x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x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x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x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x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x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x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x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x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x v="2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x v="2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x v="2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x v="2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x v="2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x v="2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x v="2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x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x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x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x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x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x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x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x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x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x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x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x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x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x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x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x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x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x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x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x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x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x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x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x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x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x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x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x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x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x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x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x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x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x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x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x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x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x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x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x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x v="2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x v="2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x v="2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x v="2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x v="2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x v="2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x v="2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x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x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x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x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x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x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x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x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x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x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x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x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x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x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x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x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x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x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x v="2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x v="2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x v="2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x v="2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x v="2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x v="2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x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x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x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x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x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x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x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x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x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x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x v="3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x v="3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x v="3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x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x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x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x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x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x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x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x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x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x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x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x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x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x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x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x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x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x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x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x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x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x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x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x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x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x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x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x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x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x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x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x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x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x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x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x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x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x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x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x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x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x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x v="2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x v="2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x v="2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x v="2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x v="2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x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x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x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x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x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x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x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x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x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x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x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x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x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x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x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x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x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x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x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x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x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x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x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x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x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x v="2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x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x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x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x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x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x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x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x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x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x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x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x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x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x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x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x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x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x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x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x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x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x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x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x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x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x v="5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x v="5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x v="5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x v="5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x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x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x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x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x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x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x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x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x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x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x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x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x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x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x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x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x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x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x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x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x v="2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x v="2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x v="2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x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x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x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x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x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x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x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x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x v="3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x v="3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x v="3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x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x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x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x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x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x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x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x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x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x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x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x v="5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x v="5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x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x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x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x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x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x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x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x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x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x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x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x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x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x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x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x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x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x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x v="5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x v="5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x v="5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x v="5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x v="5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x v="5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x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x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x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x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x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x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x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x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x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x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x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x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x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x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x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x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x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x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x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x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x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x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x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x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x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x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x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x v="2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x v="2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x v="2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x v="2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x v="2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x v="2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x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x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x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x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x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x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x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x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x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x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x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x v="3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x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x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x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x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x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x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x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x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x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x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x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x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x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x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x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x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x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x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x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x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x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x v="5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x v="5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x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x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x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x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x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x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x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x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x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x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x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x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x v="3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x v="3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x v="3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x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x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x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x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x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x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x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x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x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x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x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x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x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x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x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x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x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x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x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x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x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x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x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x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x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x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x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x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x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x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x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x v="5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x v="5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x v="5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x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x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x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x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x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x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x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x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x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x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x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x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x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x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x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x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x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x v="3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x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x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x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x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x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x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x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x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x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x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x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x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x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x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x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x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x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x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x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x v="2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x v="2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x v="2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x v="5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x v="5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x v="5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x v="5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x v="5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x v="5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x v="5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x v="1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x v="1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x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x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x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x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x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x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x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x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x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x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x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x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x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x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x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x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x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x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x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x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x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x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x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x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x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x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x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x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x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x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x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x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x v="3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x v="3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x v="3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x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x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x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x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x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x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x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x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x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x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x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x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x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x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x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x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x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x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x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x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x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x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x v="2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x v="2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x v="2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x v="2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x v="2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x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x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x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x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x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x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x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x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x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x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x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x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x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x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x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x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x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x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x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x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x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x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x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x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x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x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x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x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x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x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x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x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x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x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x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x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x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x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x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x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x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x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x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x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x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x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x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x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x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x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x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x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x v="5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x v="5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x v="5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x v="5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x v="5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x v="5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x v="5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x v="5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x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x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x v="5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x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x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x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x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x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x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x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x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x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x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x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x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x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x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x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x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x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x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x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x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x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x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x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x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x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x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x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x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x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x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x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x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x v="3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x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x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x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x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x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x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x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x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x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x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x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x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x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x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x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x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x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x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x v="2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x v="2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x v="2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x v="2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x v="2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x v="2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x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x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x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x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x v="5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x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x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x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x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x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x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x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x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x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x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x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x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x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x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x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x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x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x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x v="2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x v="2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x v="2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x v="5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x v="5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x v="5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x v="5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x v="5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x v="5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x v="5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x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x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x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x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x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x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x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x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x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x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x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x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x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x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x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x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x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x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x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x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x v="1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x v="1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x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x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x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x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x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x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x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x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x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x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x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x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x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x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x v="3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x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x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x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x v="2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x v="2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x v="2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x v="2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x v="2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x v="2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x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x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x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x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x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x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x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x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x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x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x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x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x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x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x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x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x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x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x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x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x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x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x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x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x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x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x v="5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x v="5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x v="3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x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x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x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x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x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x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x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x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x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x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x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x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x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x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x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x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x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x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x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x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x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x v="1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x v="1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x v="1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x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x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x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x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x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x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x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x v="5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x v="5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x v="5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x v="5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x v="5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x v="5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x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x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x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x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x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x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x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x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x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x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x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x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x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x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x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x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x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x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x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x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x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x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x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x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x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x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x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x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x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x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x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x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x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x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x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x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x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x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x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x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x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x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x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x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x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x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x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x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x v="2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x v="2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x v="2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x v="2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x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x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x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x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x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x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x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x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x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x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x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x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x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x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x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x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x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x v="3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x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x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x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x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x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x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x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x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x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x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x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x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x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x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x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x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x v="1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x v="1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x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x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x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x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x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x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x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x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x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x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x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x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x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x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x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x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x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x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x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x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x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x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x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x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x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x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x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x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x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x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x v="5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x v="5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x v="5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x v="5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x v="5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x v="5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x v="5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x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x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x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x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x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x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x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x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x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x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x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x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x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x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x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x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x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x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x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x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x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x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x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x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x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x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x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x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x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x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x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x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x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x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x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x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x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x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x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x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x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x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x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x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x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x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x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x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x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x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x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x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x v="2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x v="2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x v="2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x v="2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x v="2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x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x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x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x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x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x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x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x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x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x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x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x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x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x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x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x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x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x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x v="3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x v="3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x v="3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x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x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x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x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x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x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x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x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x v="3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x v="3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x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x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x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x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x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x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x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x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x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x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x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x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x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x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x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x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x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x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x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x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x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x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x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x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x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x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x v="5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x v="5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x v="5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x v="5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x v="5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x v="5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x v="5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x v="5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x v="5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x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x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x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x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x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x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x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x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x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x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x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x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x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x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x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x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x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x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x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x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x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x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x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x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x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x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x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x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x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x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x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x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x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x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x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x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x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x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x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x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x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x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x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x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x v="2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x v="2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x v="2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x v="2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x v="2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x v="2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x v="2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x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x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x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x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x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x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x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x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x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x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x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x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x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x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x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x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x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x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x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x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x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x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x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x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x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x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x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x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x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x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x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x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x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x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x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x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x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x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x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x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x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x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x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x v="2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x v="2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x v="2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x v="2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x v="2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x v="2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x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x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x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x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x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x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x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x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x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x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x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x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x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x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x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x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x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x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x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x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x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x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x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x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x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x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x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x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x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x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x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x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x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x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x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x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x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x v="3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x v="3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x v="3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x v="3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x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x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x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x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x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x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x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x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x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x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x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x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x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x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x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x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x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x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x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x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x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x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x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x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x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x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x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x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x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x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x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x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x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x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x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x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x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x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x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x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x v="2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x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x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x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x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x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x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x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x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x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x v="5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x v="5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x v="5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x v="5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x v="5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x v="5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x v="5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x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x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x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x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x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x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x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x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x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x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x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x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x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x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x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x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x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x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x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x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x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x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x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x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x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x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x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x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x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x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x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x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x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x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x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x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x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x v="0"/>
    <d v="2023-12-30T00:00:00"/>
    <n v="12"/>
    <n v="2023"/>
    <n v="120"/>
    <n v="-120"/>
    <n v="0"/>
    <n v="4081515.1500000018"/>
    <s v="Trsf"/>
    <s v="Trsf 14/1/25 RM1,200.00(RM120.00)"/>
    <m/>
  </r>
  <r>
    <x v="502"/>
    <x v="7"/>
    <x v="5"/>
    <x v="764"/>
    <s v="C00000014"/>
    <x v="13"/>
    <s v="RA Resin 3338AW (220kg)"/>
    <n v="1"/>
    <s v="Cash"/>
    <x v="0"/>
    <d v="2024-01-03T00:00:00"/>
    <n v="1"/>
    <n v="2024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x v="0"/>
    <d v="2024-01-03T00:00:00"/>
    <n v="1"/>
    <n v="2024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x v="0"/>
    <d v="2024-01-03T00:00:00"/>
    <n v="1"/>
    <n v="2024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x v="0"/>
    <d v="2024-01-03T00:00:00"/>
    <n v="1"/>
    <n v="2024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x v="0"/>
    <d v="2024-01-03T00:00:00"/>
    <n v="1"/>
    <n v="2024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x v="0"/>
    <d v="2024-01-03T00:00:00"/>
    <n v="1"/>
    <n v="2024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x v="0"/>
    <d v="2024-01-04T00:00:00"/>
    <n v="1"/>
    <n v="2024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x v="0"/>
    <d v="2024-01-04T00:00:00"/>
    <n v="1"/>
    <n v="2024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x v="0"/>
    <d v="2024-01-04T00:00:00"/>
    <n v="1"/>
    <n v="2024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x v="0"/>
    <d v="2024-01-05T00:00:00"/>
    <n v="1"/>
    <n v="2024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x v="0"/>
    <d v="2024-01-05T00:00:00"/>
    <n v="1"/>
    <n v="2024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x v="0"/>
    <d v="2024-01-05T00:00:00"/>
    <n v="1"/>
    <n v="2024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x v="0"/>
    <d v="2024-01-06T00:00:00"/>
    <n v="1"/>
    <n v="2024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x v="0"/>
    <d v="2024-01-06T00:00:00"/>
    <n v="1"/>
    <n v="2024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x v="0"/>
    <d v="2024-01-06T00:00:00"/>
    <n v="1"/>
    <n v="2024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x v="0"/>
    <d v="2024-01-06T00:00:00"/>
    <n v="1"/>
    <n v="2024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x v="0"/>
    <d v="2024-01-06T00:00:00"/>
    <n v="1"/>
    <n v="2024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x v="0"/>
    <d v="2024-01-06T00:00:00"/>
    <n v="1"/>
    <n v="2024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x v="0"/>
    <d v="2024-01-06T00:00:00"/>
    <n v="1"/>
    <n v="2024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x v="0"/>
    <d v="2024-01-06T00:00:00"/>
    <n v="1"/>
    <n v="2024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x v="3"/>
    <d v="2024-03-08T00:00:00"/>
    <n v="3"/>
    <n v="2024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x v="3"/>
    <d v="2024-03-08T00:00:00"/>
    <n v="3"/>
    <n v="2024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x v="3"/>
    <d v="2024-03-08T00:00:00"/>
    <n v="3"/>
    <n v="2024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x v="3"/>
    <d v="2024-03-08T00:00:00"/>
    <n v="3"/>
    <n v="2024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x v="3"/>
    <d v="2024-03-08T00:00:00"/>
    <n v="3"/>
    <n v="2024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x v="0"/>
    <d v="2024-01-09T00:00:00"/>
    <n v="1"/>
    <n v="2024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x v="0"/>
    <d v="2024-01-09T00:00:00"/>
    <n v="1"/>
    <n v="2024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x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x v="508"/>
    <x v="7"/>
    <x v="5"/>
    <x v="771"/>
    <s v="C00000019"/>
    <x v="18"/>
    <s v="RM Pigment Super White (5Kg)"/>
    <n v="1"/>
    <s v="Cash"/>
    <x v="0"/>
    <d v="2024-01-10T00:00:00"/>
    <n v="1"/>
    <n v="2024"/>
    <n v="150"/>
    <n v="-150"/>
    <n v="0"/>
    <n v="4108469.7500000014"/>
    <s v="Trsf"/>
    <s v="Trsf 22/1/25 RM1,200.00(RM150.00)"/>
    <m/>
  </r>
  <r>
    <x v="508"/>
    <x v="7"/>
    <x v="5"/>
    <x v="771"/>
    <s v="C00000019"/>
    <x v="18"/>
    <s v="RP Talcum Powder (25kg)"/>
    <n v="3"/>
    <s v="Cash"/>
    <x v="0"/>
    <d v="2024-01-10T00:00:00"/>
    <n v="1"/>
    <n v="2024"/>
    <n v="187.5"/>
    <n v="-187.5"/>
    <n v="0"/>
    <n v="4108657.2500000014"/>
    <s v="Trsf"/>
    <s v="Trsf 22/1/25 RM1,200.00(RM187.50)"/>
    <m/>
  </r>
  <r>
    <x v="508"/>
    <x v="7"/>
    <x v="5"/>
    <x v="772"/>
    <s v="C00000042"/>
    <x v="43"/>
    <s v="RP Talcum Powder (25Kg)"/>
    <n v="3"/>
    <s v="Cash"/>
    <x v="0"/>
    <d v="2024-01-10T00:00:00"/>
    <n v="1"/>
    <n v="2024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x v="0"/>
    <d v="2024-01-10T00:00:00"/>
    <n v="1"/>
    <n v="2024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x v="0"/>
    <d v="2024-01-10T00:00:00"/>
    <n v="1"/>
    <n v="2024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x v="0"/>
    <d v="2024-01-10T00:00:00"/>
    <n v="1"/>
    <n v="2024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x v="0"/>
    <d v="2024-01-10T00:00:00"/>
    <n v="1"/>
    <n v="2024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x v="0"/>
    <d v="2024-01-10T00:00:00"/>
    <n v="1"/>
    <n v="2024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x v="2"/>
    <d v="2024-05-11T00:00:00"/>
    <n v="5"/>
    <n v="2024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x v="2"/>
    <d v="2024-05-11T00:00:00"/>
    <n v="5"/>
    <n v="2024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x v="2"/>
    <d v="2024-05-11T00:00:00"/>
    <n v="5"/>
    <n v="2024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x v="2"/>
    <d v="2024-05-11T00:00:00"/>
    <n v="5"/>
    <n v="2024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x v="0"/>
    <d v="2024-01-15T00:00:00"/>
    <n v="1"/>
    <n v="2024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x v="0"/>
    <d v="2024-01-15T00:00:00"/>
    <n v="1"/>
    <n v="2024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x v="0"/>
    <d v="2024-01-15T00:00:00"/>
    <n v="1"/>
    <n v="2024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x v="0"/>
    <d v="2024-01-15T00:00:00"/>
    <n v="1"/>
    <n v="2024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x v="0"/>
    <d v="2024-01-17T00:00:00"/>
    <n v="1"/>
    <n v="2024"/>
    <n v="405"/>
    <n v="-405"/>
    <n v="0"/>
    <n v="4139834.2500000014"/>
    <s v="Trsf"/>
    <s v="Trsf 22/1/25 RM1,200.00(RM52.30), 2/2/25 RM1,400.00(RM352.70)"/>
    <m/>
  </r>
  <r>
    <x v="511"/>
    <x v="7"/>
    <x v="5"/>
    <x v="776"/>
    <s v="C00000019"/>
    <x v="18"/>
    <s v="RM Chemlease 71-90 EZ (1 gallon)"/>
    <n v="1"/>
    <s v="Cash"/>
    <x v="0"/>
    <d v="2024-01-17T00:00:00"/>
    <n v="1"/>
    <n v="2024"/>
    <n v="390"/>
    <n v="-390"/>
    <n v="0"/>
    <n v="4140224.2500000014"/>
    <s v="Trsf"/>
    <s v="Trsf 2/2/25 RM1,400.00(RM390.00)"/>
    <m/>
  </r>
  <r>
    <x v="512"/>
    <x v="7"/>
    <x v="5"/>
    <x v="777"/>
    <s v="C00000046"/>
    <x v="48"/>
    <s v="RF Resin 3317AW (220kg)"/>
    <n v="1"/>
    <s v="Cash"/>
    <x v="0"/>
    <d v="2024-01-20T00:00:00"/>
    <n v="1"/>
    <n v="2024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x v="0"/>
    <d v="2024-01-20T00:00:00"/>
    <n v="1"/>
    <n v="2024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x v="0"/>
    <d v="2024-01-20T00:00:00"/>
    <n v="1"/>
    <n v="2024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x v="0"/>
    <d v="2024-01-20T00:00:00"/>
    <n v="1"/>
    <n v="2024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x v="0"/>
    <d v="2024-01-20T00:00:00"/>
    <n v="1"/>
    <n v="2024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x v="0"/>
    <d v="2024-01-20T00:00:00"/>
    <n v="1"/>
    <n v="2024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x v="0"/>
    <d v="2024-01-20T00:00:00"/>
    <n v="1"/>
    <n v="2024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x v="0"/>
    <d v="2024-01-20T00:00:00"/>
    <n v="1"/>
    <n v="2024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x v="0"/>
    <d v="2024-01-20T00:00:00"/>
    <n v="1"/>
    <n v="2024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x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x v="513"/>
    <x v="7"/>
    <x v="5"/>
    <x v="778"/>
    <s v="C00000019"/>
    <x v="18"/>
    <s v="RO Polymal LB-9888 (22kg)"/>
    <n v="1"/>
    <s v="Cash"/>
    <x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x v="513"/>
    <x v="7"/>
    <x v="5"/>
    <x v="778"/>
    <s v="C00000019"/>
    <x v="18"/>
    <s v="RM Talcum Powder (25kg)"/>
    <n v="3"/>
    <s v="Cash"/>
    <x v="0"/>
    <d v="2024-01-19T00:00:00"/>
    <n v="1"/>
    <n v="2024"/>
    <n v="187.5"/>
    <n v="-187.5"/>
    <n v="0"/>
    <n v="4145756.5500000012"/>
    <s v="Trsf"/>
    <s v="Trsf 17/2/25 RM1,000.00(RM187.50)"/>
    <m/>
  </r>
  <r>
    <x v="513"/>
    <x v="7"/>
    <x v="5"/>
    <x v="778"/>
    <s v="C00000019"/>
    <x v="18"/>
    <s v="RM TR104 Hi Temp Wax"/>
    <n v="1"/>
    <s v="Cash"/>
    <x v="0"/>
    <d v="2024-01-19T00:00:00"/>
    <n v="1"/>
    <n v="2024"/>
    <n v="60"/>
    <n v="-60"/>
    <n v="0"/>
    <n v="4145816.5500000012"/>
    <s v="Trsf"/>
    <s v="Trsf 17/2/25 RM1,000.00(RM60.00)"/>
    <m/>
  </r>
  <r>
    <x v="512"/>
    <x v="7"/>
    <x v="5"/>
    <x v="779"/>
    <s v="C00000042"/>
    <x v="43"/>
    <s v="RP Talcum Powder (25Kg)"/>
    <n v="6"/>
    <s v="Cash"/>
    <x v="0"/>
    <d v="2024-01-20T00:00:00"/>
    <n v="1"/>
    <n v="2024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x v="0"/>
    <d v="2024-01-20T00:00:00"/>
    <n v="1"/>
    <n v="2024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x v="0"/>
    <d v="2024-01-20T00:00:00"/>
    <n v="1"/>
    <n v="2024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x v="0"/>
    <d v="2024-01-20T00:00:00"/>
    <n v="1"/>
    <n v="2024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x v="0"/>
    <d v="2024-01-20T00:00:00"/>
    <n v="1"/>
    <n v="2024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x v="0"/>
    <d v="2024-01-22T00:00:00"/>
    <n v="1"/>
    <n v="2024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x v="0"/>
    <d v="2024-01-23T00:00:00"/>
    <n v="1"/>
    <n v="2024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x v="0"/>
    <d v="2024-01-23T00:00:00"/>
    <n v="1"/>
    <n v="2024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x v="0"/>
    <d v="2024-01-23T00:00:00"/>
    <n v="1"/>
    <n v="2024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x v="0"/>
    <d v="2024-01-23T00:00:00"/>
    <n v="1"/>
    <n v="2024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x v="0"/>
    <d v="2024-01-23T00:00:00"/>
    <n v="1"/>
    <n v="2024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x v="0"/>
    <d v="2024-01-23T00:00:00"/>
    <n v="1"/>
    <n v="2024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x v="0"/>
    <d v="2024-01-23T00:00:00"/>
    <n v="1"/>
    <n v="2024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x v="0"/>
    <d v="2024-01-23T00:00:00"/>
    <n v="1"/>
    <n v="2024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x v="0"/>
    <d v="2024-01-24T00:00:00"/>
    <n v="1"/>
    <n v="2024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x v="0"/>
    <d v="2024-01-24T00:00:00"/>
    <n v="1"/>
    <n v="2024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x v="0"/>
    <d v="2024-01-24T00:00:00"/>
    <n v="1"/>
    <n v="2024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x v="0"/>
    <d v="2024-01-29T00:00:00"/>
    <n v="1"/>
    <n v="2024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x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x v="0"/>
    <d v="2024-01-29T00:00:00"/>
    <n v="1"/>
    <n v="2024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x v="0"/>
    <d v="2024-01-29T00:00:00"/>
    <n v="1"/>
    <n v="2024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x v="0"/>
    <d v="2024-01-31T00:00:00"/>
    <n v="1"/>
    <n v="2024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x v="0"/>
    <d v="2024-01-31T00:00:00"/>
    <n v="1"/>
    <n v="2024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x v="0"/>
    <d v="2024-01-31T00:00:00"/>
    <n v="1"/>
    <n v="2024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x v="0"/>
    <d v="2024-01-31T00:00:00"/>
    <n v="1"/>
    <n v="2024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x v="0"/>
    <d v="2024-01-31T00:00:00"/>
    <n v="1"/>
    <n v="2024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x v="0"/>
    <d v="2024-01-31T00:00:00"/>
    <n v="1"/>
    <n v="2024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x v="0"/>
    <d v="2024-01-31T00:00:00"/>
    <n v="1"/>
    <n v="2024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x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x v="519"/>
    <x v="8"/>
    <x v="5"/>
    <x v="788"/>
    <s v="C00000019"/>
    <x v="18"/>
    <s v="RO CSM 450 1860mm(W) (54kg)"/>
    <n v="1"/>
    <s v="Cash"/>
    <x v="0"/>
    <d v="2024-02-01T00:00:00"/>
    <n v="2"/>
    <n v="2024"/>
    <n v="405"/>
    <n v="-405"/>
    <n v="0"/>
    <n v="4201992.1500000013"/>
    <s v="Trsf"/>
    <s v="Trsf 3/3/25 RM1,000.00(RM405.00)"/>
    <m/>
  </r>
  <r>
    <x v="519"/>
    <x v="8"/>
    <x v="5"/>
    <x v="788"/>
    <s v="C00000019"/>
    <x v="18"/>
    <s v="RA Butanox M50 (5kg)"/>
    <n v="1"/>
    <s v="Cash"/>
    <x v="0"/>
    <d v="2024-02-01T00:00:00"/>
    <n v="2"/>
    <n v="2024"/>
    <n v="110"/>
    <n v="-110"/>
    <n v="0"/>
    <n v="4202102.1500000013"/>
    <s v="Trsf"/>
    <s v="Trsf 3/3/25 RM1,000.00(RM110.00)"/>
    <m/>
  </r>
  <r>
    <x v="519"/>
    <x v="8"/>
    <x v="5"/>
    <x v="788"/>
    <s v="C00000019"/>
    <x v="18"/>
    <s v="RM Chemlease 71-90 EZ (1 gallon)"/>
    <n v="1"/>
    <s v="Cash"/>
    <x v="0"/>
    <d v="2024-02-01T00:00:00"/>
    <n v="2"/>
    <n v="2024"/>
    <n v="390"/>
    <n v="-390"/>
    <n v="0"/>
    <n v="4202492.1500000013"/>
    <s v="Trsf"/>
    <s v="Trsf 3/3/25 RM1,000.00(RM335.00), 10/3/25 RM1,300.00(RM55.00)"/>
    <m/>
  </r>
  <r>
    <x v="520"/>
    <x v="8"/>
    <x v="5"/>
    <x v="789"/>
    <s v="C00000037"/>
    <x v="38"/>
    <s v="RA Resin 3338W (220Kg)"/>
    <n v="3"/>
    <n v="30"/>
    <x v="5"/>
    <d v="2024-03-03T00:00:00"/>
    <n v="3"/>
    <n v="2024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x v="5"/>
    <d v="2024-03-03T00:00:00"/>
    <n v="3"/>
    <n v="2024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x v="5"/>
    <d v="2024-03-03T00:00:00"/>
    <n v="3"/>
    <n v="2024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x v="5"/>
    <d v="2024-03-03T00:00:00"/>
    <n v="3"/>
    <n v="2024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x v="5"/>
    <d v="2024-03-03T00:00:00"/>
    <n v="3"/>
    <n v="2024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x v="0"/>
    <d v="2024-02-02T00:00:00"/>
    <n v="2"/>
    <n v="2024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x v="0"/>
    <d v="2024-02-03T00:00:00"/>
    <n v="2"/>
    <n v="2024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x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x v="0"/>
    <d v="2024-02-03T00:00:00"/>
    <n v="2"/>
    <n v="2024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x v="0"/>
    <d v="2024-02-03T00:00:00"/>
    <n v="2"/>
    <n v="2024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x v="0"/>
    <d v="2024-02-03T00:00:00"/>
    <n v="2"/>
    <n v="2024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x v="0"/>
    <d v="2024-02-03T00:00:00"/>
    <n v="2"/>
    <n v="2024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x v="0"/>
    <d v="2024-02-03T00:00:00"/>
    <n v="2"/>
    <n v="2024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x v="0"/>
    <d v="2024-02-03T00:00:00"/>
    <n v="2"/>
    <n v="2024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x v="2"/>
    <d v="2024-06-04T00:00:00"/>
    <n v="6"/>
    <n v="2024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x v="2"/>
    <d v="2024-06-04T00:00:00"/>
    <n v="6"/>
    <n v="2024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x v="2"/>
    <d v="2024-06-04T00:00:00"/>
    <n v="6"/>
    <n v="2024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x v="2"/>
    <d v="2024-06-04T00:00:00"/>
    <n v="6"/>
    <n v="2024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x v="2"/>
    <d v="2024-06-04T00:00:00"/>
    <n v="6"/>
    <n v="2024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x v="2"/>
    <d v="2024-06-04T00:00:00"/>
    <n v="6"/>
    <n v="2024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x v="0"/>
    <d v="2024-02-06T00:00:00"/>
    <n v="2"/>
    <n v="2024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x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x v="0"/>
    <d v="2024-02-06T00:00:00"/>
    <n v="2"/>
    <n v="2024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x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x v="0"/>
    <d v="2024-02-06T00:00:00"/>
    <n v="2"/>
    <n v="2024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x v="0"/>
    <d v="2024-02-06T00:00:00"/>
    <n v="2"/>
    <n v="2024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x v="0"/>
    <d v="2024-02-06T00:00:00"/>
    <n v="2"/>
    <n v="2024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x v="0"/>
    <d v="2024-02-06T00:00:00"/>
    <n v="2"/>
    <n v="2024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x v="0"/>
    <d v="2024-02-06T00:00:00"/>
    <n v="2"/>
    <n v="2024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x v="0"/>
    <d v="2024-02-06T00:00:00"/>
    <n v="2"/>
    <n v="2024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x v="0"/>
    <d v="2024-02-06T00:00:00"/>
    <n v="2"/>
    <n v="2024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x v="0"/>
    <d v="2024-02-08T00:00:00"/>
    <n v="2"/>
    <n v="2024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x v="2"/>
    <d v="2024-06-07T00:00:00"/>
    <n v="6"/>
    <n v="2024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x v="2"/>
    <d v="2024-06-07T00:00:00"/>
    <n v="6"/>
    <n v="2024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x v="2"/>
    <d v="2024-06-07T00:00:00"/>
    <n v="6"/>
    <n v="2024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x v="2"/>
    <d v="2024-06-07T00:00:00"/>
    <n v="6"/>
    <n v="2024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x v="2"/>
    <d v="2024-06-07T00:00:00"/>
    <n v="6"/>
    <n v="2024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x v="2"/>
    <d v="2024-06-07T00:00:00"/>
    <n v="6"/>
    <n v="2024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x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x v="525"/>
    <x v="8"/>
    <x v="5"/>
    <x v="800"/>
    <s v="C00000019"/>
    <x v="18"/>
    <s v="RO CSM 450 1860mm(W) (54kg)"/>
    <n v="1"/>
    <s v="Cash"/>
    <x v="0"/>
    <d v="2024-02-15T00:00:00"/>
    <n v="2"/>
    <n v="2024"/>
    <n v="405"/>
    <n v="-405"/>
    <n v="0"/>
    <n v="4289677.9500000011"/>
    <s v="Trsf"/>
    <s v="Trsf 17/3/25 RM1,500.00(RM405.00)"/>
    <m/>
  </r>
  <r>
    <x v="525"/>
    <x v="8"/>
    <x v="5"/>
    <x v="800"/>
    <s v="C00000019"/>
    <x v="18"/>
    <s v="RM Talcum Powder (25kg)"/>
    <n v="3"/>
    <s v="Cash"/>
    <x v="0"/>
    <d v="2024-02-15T00:00:00"/>
    <n v="2"/>
    <n v="2024"/>
    <n v="187.5"/>
    <n v="-187.5"/>
    <n v="0"/>
    <n v="4289865.4500000011"/>
    <s v="Trsf"/>
    <s v="Trsf 17/3/25 RM1,500.00(RM187.50)"/>
    <m/>
  </r>
  <r>
    <x v="525"/>
    <x v="8"/>
    <x v="5"/>
    <x v="800"/>
    <s v="C00000019"/>
    <x v="18"/>
    <s v="RM Chemlease 71-90 EZ (1 gallon)"/>
    <n v="1"/>
    <s v="Cash"/>
    <x v="0"/>
    <d v="2024-02-15T00:00:00"/>
    <n v="2"/>
    <n v="2024"/>
    <n v="390"/>
    <n v="-390"/>
    <n v="0"/>
    <n v="4290255.4500000011"/>
    <s v="Trsf"/>
    <s v="Trsf 17/3/25 RM1,500.00(RM390.00)"/>
    <m/>
  </r>
  <r>
    <x v="525"/>
    <x v="8"/>
    <x v="5"/>
    <x v="801"/>
    <s v="C00000010"/>
    <x v="9"/>
    <s v="RM Talcum Powder (25kg)"/>
    <n v="5"/>
    <n v="120"/>
    <x v="2"/>
    <d v="2024-06-14T00:00:00"/>
    <n v="6"/>
    <n v="2024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x v="2"/>
    <d v="2024-06-14T00:00:00"/>
    <n v="6"/>
    <n v="2024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x v="0"/>
    <d v="2024-02-16T00:00:00"/>
    <n v="2"/>
    <n v="2024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x v="0"/>
    <d v="2024-02-16T00:00:00"/>
    <n v="2"/>
    <n v="2024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x v="0"/>
    <d v="2024-02-16T00:00:00"/>
    <n v="2"/>
    <n v="2024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x v="0"/>
    <d v="2024-02-16T00:00:00"/>
    <n v="2"/>
    <n v="2024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x v="0"/>
    <d v="2024-02-19T00:00:00"/>
    <n v="2"/>
    <n v="2024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x v="0"/>
    <d v="2024-02-20T00:00:00"/>
    <n v="2"/>
    <n v="2024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x v="0"/>
    <d v="2024-02-20T00:00:00"/>
    <n v="2"/>
    <n v="2024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x v="0"/>
    <d v="2024-02-20T00:00:00"/>
    <n v="2"/>
    <n v="2024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x v="0"/>
    <d v="2024-02-20T00:00:00"/>
    <n v="2"/>
    <n v="2024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x v="0"/>
    <d v="2024-02-20T00:00:00"/>
    <n v="2"/>
    <n v="2024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x v="0"/>
    <d v="2024-02-20T00:00:00"/>
    <n v="2"/>
    <n v="2024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x v="0"/>
    <d v="2024-02-20T00:00:00"/>
    <n v="2"/>
    <n v="2024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x v="0"/>
    <d v="2024-02-20T00:00:00"/>
    <n v="2"/>
    <n v="2024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x v="0"/>
    <d v="2024-02-20T00:00:00"/>
    <n v="2"/>
    <n v="2024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x v="0"/>
    <d v="2024-02-20T00:00:00"/>
    <n v="2"/>
    <n v="2024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x v="0"/>
    <d v="2024-02-21T00:00:00"/>
    <n v="2"/>
    <n v="2024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x v="0"/>
    <d v="2024-02-21T00:00:00"/>
    <n v="2"/>
    <n v="2024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x v="3"/>
    <d v="2024-04-22T00:00:00"/>
    <n v="4"/>
    <n v="2024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x v="3"/>
    <d v="2024-04-22T00:00:00"/>
    <n v="4"/>
    <n v="2024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x v="3"/>
    <d v="2024-04-22T00:00:00"/>
    <n v="4"/>
    <n v="2024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x v="3"/>
    <d v="2024-04-22T00:00:00"/>
    <n v="4"/>
    <n v="2024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x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x v="531"/>
    <x v="8"/>
    <x v="5"/>
    <x v="809"/>
    <s v="C00000019"/>
    <x v="18"/>
    <s v="RO CSM 450 1860mm(W) (54kg)"/>
    <n v="1"/>
    <s v="Cash"/>
    <x v="0"/>
    <d v="2024-02-23T00:00:00"/>
    <n v="2"/>
    <n v="2024"/>
    <n v="405"/>
    <n v="-405"/>
    <n v="0"/>
    <n v="4312459.4500000011"/>
    <s v="Trsf"/>
    <s v="Trsf 3/4/25 RM1,200.00(RM405.00)"/>
    <m/>
  </r>
  <r>
    <x v="531"/>
    <x v="8"/>
    <x v="5"/>
    <x v="809"/>
    <s v="C00000019"/>
    <x v="18"/>
    <s v="RM Talcum Powder (25kg)"/>
    <n v="3"/>
    <s v="Cash"/>
    <x v="0"/>
    <d v="2024-02-23T00:00:00"/>
    <n v="2"/>
    <n v="2024"/>
    <n v="187.5"/>
    <n v="-187.5"/>
    <n v="0"/>
    <n v="4312646.9500000011"/>
    <s v="Trsf"/>
    <s v="Trsf 3/4/25 RM1,200.00(RM187.50)"/>
    <m/>
  </r>
  <r>
    <x v="531"/>
    <x v="8"/>
    <x v="5"/>
    <x v="809"/>
    <s v="C00000019"/>
    <x v="18"/>
    <s v="RM Fume Silica HJSIL 200(10Kg)"/>
    <n v="1"/>
    <s v="Cash"/>
    <x v="0"/>
    <d v="2024-02-23T00:00:00"/>
    <n v="2"/>
    <n v="2024"/>
    <n v="420"/>
    <n v="-420"/>
    <n v="0"/>
    <n v="4313066.9500000011"/>
    <s v="Trsf"/>
    <s v="Trsf 3/4/25 RM1,200.00(RM394.00), 10/4/25 RM1,400.00(RM26.00)"/>
    <m/>
  </r>
  <r>
    <x v="531"/>
    <x v="8"/>
    <x v="5"/>
    <x v="809"/>
    <s v="C00000019"/>
    <x v="18"/>
    <s v="RM Pigment Super White HV (5Kg)"/>
    <n v="1"/>
    <s v="Cash"/>
    <x v="0"/>
    <d v="2024-02-23T00:00:00"/>
    <n v="2"/>
    <n v="2024"/>
    <n v="150"/>
    <n v="-150"/>
    <n v="0"/>
    <n v="4313216.9500000011"/>
    <s v="Trsf"/>
    <s v="Trsf 10/4/25 RM1,400.00(RM150.00)"/>
    <m/>
  </r>
  <r>
    <x v="531"/>
    <x v="8"/>
    <x v="5"/>
    <x v="809"/>
    <s v="C00000019"/>
    <x v="18"/>
    <s v="RM Pigment Super Black PE30 (5kg)"/>
    <n v="1"/>
    <s v="Cash"/>
    <x v="0"/>
    <d v="2024-02-23T00:00:00"/>
    <n v="2"/>
    <n v="2024"/>
    <n v="160"/>
    <n v="-160"/>
    <n v="0"/>
    <n v="4313376.9500000011"/>
    <s v="Trsf"/>
    <s v="Trsf 10/4/25 RM1,400.00(RM160.00)"/>
    <m/>
  </r>
  <r>
    <x v="532"/>
    <x v="8"/>
    <x v="5"/>
    <x v="810"/>
    <s v="C00000042"/>
    <x v="43"/>
    <s v="RM Talcum Powder (25Kg)"/>
    <n v="7"/>
    <s v="Cash"/>
    <x v="0"/>
    <d v="2024-02-26T00:00:00"/>
    <n v="2"/>
    <n v="2024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x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x v="0"/>
    <d v="2024-02-26T00:00:00"/>
    <n v="2"/>
    <n v="2024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x v="0"/>
    <d v="2024-02-26T00:00:00"/>
    <n v="2"/>
    <n v="2024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x v="0"/>
    <d v="2024-02-26T00:00:00"/>
    <n v="2"/>
    <n v="2024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x v="0"/>
    <d v="2024-02-26T00:00:00"/>
    <n v="2"/>
    <n v="2024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x v="0"/>
    <d v="2024-02-27T00:00:00"/>
    <n v="2"/>
    <n v="2024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x v="0"/>
    <d v="2024-02-28T00:00:00"/>
    <n v="2"/>
    <n v="2024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x v="0"/>
    <d v="2024-03-01T00:00:00"/>
    <n v="3"/>
    <n v="2024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x v="0"/>
    <d v="2024-03-01T00:00:00"/>
    <n v="3"/>
    <n v="2024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x v="0"/>
    <d v="2024-03-01T00:00:00"/>
    <n v="3"/>
    <n v="2024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x v="0"/>
    <d v="2024-03-01T00:00:00"/>
    <n v="3"/>
    <n v="2024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x v="2"/>
    <d v="2024-06-30T00:00:00"/>
    <n v="6"/>
    <n v="2024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x v="2"/>
    <d v="2024-06-30T00:00:00"/>
    <n v="6"/>
    <n v="2024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x v="2"/>
    <d v="2024-06-30T00:00:00"/>
    <n v="6"/>
    <n v="2024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x v="2"/>
    <d v="2024-06-30T00:00:00"/>
    <n v="6"/>
    <n v="2024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x v="2"/>
    <d v="2024-06-30T00:00:00"/>
    <n v="6"/>
    <n v="2024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x v="2"/>
    <d v="2024-06-30T00:00:00"/>
    <n v="6"/>
    <n v="2024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x v="0"/>
    <d v="2024-03-02T00:00:00"/>
    <n v="3"/>
    <n v="2024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x v="0"/>
    <d v="2024-03-05T00:00:00"/>
    <n v="3"/>
    <n v="2024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x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x v="0"/>
    <d v="2024-03-05T00:00:00"/>
    <n v="3"/>
    <n v="2024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x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x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x v="0"/>
    <d v="2024-03-05T00:00:00"/>
    <n v="3"/>
    <n v="2024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x v="3"/>
    <d v="2024-05-03T00:00:00"/>
    <n v="5"/>
    <n v="2024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x v="0"/>
    <d v="2024-03-05T00:00:00"/>
    <n v="3"/>
    <n v="2024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x v="0"/>
    <d v="2024-03-05T00:00:00"/>
    <n v="3"/>
    <n v="2024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x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x v="537"/>
    <x v="9"/>
    <x v="5"/>
    <x v="821"/>
    <s v="C00000019"/>
    <x v="18"/>
    <s v="RA Butanox M50 (5kg)"/>
    <n v="1"/>
    <s v="Cash"/>
    <x v="0"/>
    <d v="2024-03-05T00:00:00"/>
    <n v="3"/>
    <n v="2024"/>
    <n v="110"/>
    <n v="-110"/>
    <n v="0"/>
    <n v="4387160.2500000009"/>
    <s v="Trsf"/>
    <s v="Trsf 16/4/25 RM2,000.00(RM110.00)"/>
    <m/>
  </r>
  <r>
    <x v="539"/>
    <x v="9"/>
    <x v="5"/>
    <x v="822"/>
    <s v="C00000026"/>
    <x v="27"/>
    <s v="RA Resin 3317W (220Kg)"/>
    <n v="1"/>
    <s v="Cash"/>
    <x v="0"/>
    <d v="2024-03-07T00:00:00"/>
    <n v="3"/>
    <n v="2024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x v="0"/>
    <d v="2024-03-07T00:00:00"/>
    <n v="3"/>
    <n v="2024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x v="0"/>
    <d v="2024-03-07T00:00:00"/>
    <n v="3"/>
    <n v="2024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x v="1"/>
    <d v="2024-04-26T00:00:00"/>
    <n v="4"/>
    <n v="2024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x v="1"/>
    <d v="2024-04-26T00:00:00"/>
    <n v="4"/>
    <n v="2024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x v="1"/>
    <d v="2024-04-26T00:00:00"/>
    <n v="4"/>
    <n v="2024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x v="2"/>
    <d v="2024-07-11T00:00:00"/>
    <n v="7"/>
    <n v="2024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x v="2"/>
    <d v="2024-07-11T00:00:00"/>
    <n v="7"/>
    <n v="2024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x v="2"/>
    <d v="2024-07-11T00:00:00"/>
    <n v="7"/>
    <n v="2024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x v="2"/>
    <d v="2024-07-11T00:00:00"/>
    <n v="7"/>
    <n v="2024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x v="2"/>
    <d v="2024-07-11T00:00:00"/>
    <n v="7"/>
    <n v="2024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x v="0"/>
    <d v="2024-03-13T00:00:00"/>
    <n v="3"/>
    <n v="2024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x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x v="0"/>
    <d v="2024-03-13T00:00:00"/>
    <n v="3"/>
    <n v="2024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x v="0"/>
    <d v="2024-03-13T00:00:00"/>
    <n v="3"/>
    <n v="2024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x v="0"/>
    <d v="2024-03-13T00:00:00"/>
    <n v="3"/>
    <n v="2024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x v="0"/>
    <d v="2024-03-13T00:00:00"/>
    <n v="3"/>
    <n v="2024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x v="0"/>
    <d v="2024-03-13T00:00:00"/>
    <n v="3"/>
    <n v="2024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x v="0"/>
    <d v="2024-03-16T00:00:00"/>
    <n v="3"/>
    <n v="2024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x v="0"/>
    <d v="2024-03-16T00:00:00"/>
    <n v="3"/>
    <n v="2024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x v="0"/>
    <d v="2024-03-16T00:00:00"/>
    <n v="3"/>
    <n v="2024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x v="0"/>
    <d v="2024-03-16T00:00:00"/>
    <n v="3"/>
    <n v="2024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x v="0"/>
    <d v="2024-03-16T00:00:00"/>
    <n v="3"/>
    <n v="2024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x v="0"/>
    <d v="2024-03-16T00:00:00"/>
    <n v="3"/>
    <n v="2024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x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x v="542"/>
    <x v="9"/>
    <x v="5"/>
    <x v="829"/>
    <s v="C00000019"/>
    <x v="18"/>
    <s v="RM CSM 450 1860mm(W) (54kg)"/>
    <n v="1"/>
    <s v="Cash"/>
    <x v="0"/>
    <d v="2024-03-16T00:00:00"/>
    <n v="3"/>
    <n v="2024"/>
    <n v="405"/>
    <n v="-405"/>
    <n v="0"/>
    <n v="4440595.3500000006"/>
    <s v="Trsf"/>
    <s v="Trsf 23/4/25 RM2,000.00(RM405.00)"/>
    <m/>
  </r>
  <r>
    <x v="542"/>
    <x v="9"/>
    <x v="5"/>
    <x v="829"/>
    <s v="C00000019"/>
    <x v="18"/>
    <s v="RM Talcum Powder (25kg)"/>
    <n v="3"/>
    <s v="Cash"/>
    <x v="0"/>
    <d v="2024-03-16T00:00:00"/>
    <n v="3"/>
    <n v="2024"/>
    <n v="187.5"/>
    <n v="-187.5"/>
    <n v="0"/>
    <n v="4440782.8500000006"/>
    <s v="Trsf"/>
    <s v="Trsf 23/4/25 RM2,000.00(RM187.50)"/>
    <m/>
  </r>
  <r>
    <x v="542"/>
    <x v="9"/>
    <x v="5"/>
    <x v="829"/>
    <s v="C00000019"/>
    <x v="18"/>
    <s v="RA Butanox M50 (5kg)"/>
    <n v="1"/>
    <s v="Cash"/>
    <x v="0"/>
    <d v="2024-03-16T00:00:00"/>
    <n v="3"/>
    <n v="2024"/>
    <n v="110"/>
    <n v="-110"/>
    <n v="0"/>
    <n v="4440892.8500000006"/>
    <s v="Trsf"/>
    <s v="Trsf 23/4/25 RM2,000.00(RM110.00)"/>
    <m/>
  </r>
  <r>
    <x v="542"/>
    <x v="9"/>
    <x v="5"/>
    <x v="829"/>
    <s v="C00000019"/>
    <x v="18"/>
    <s v="RM Chemlease 71-90 EZ (1 gallon)"/>
    <n v="1"/>
    <s v="Cash"/>
    <x v="0"/>
    <d v="2024-03-16T00:00:00"/>
    <n v="3"/>
    <n v="2024"/>
    <n v="390"/>
    <n v="-390"/>
    <n v="0"/>
    <n v="4441282.8500000006"/>
    <s v="Trsf"/>
    <s v="Trsf 23/4/25 RM2,000.00(RM390.00)"/>
    <m/>
  </r>
  <r>
    <x v="542"/>
    <x v="9"/>
    <x v="5"/>
    <x v="829"/>
    <s v="C00000019"/>
    <x v="18"/>
    <s v="RO Polymal LB-9888 (22kg)"/>
    <n v="1"/>
    <s v="Cash"/>
    <x v="0"/>
    <d v="2024-03-16T00:00:00"/>
    <n v="3"/>
    <n v="2024"/>
    <n v="283.8"/>
    <n v="-283.8"/>
    <n v="0"/>
    <n v="4441566.6500000004"/>
    <s v="Trsf"/>
    <s v="Trsf 23/4/25 RM2,000.00(RM283.80)"/>
    <m/>
  </r>
  <r>
    <x v="542"/>
    <x v="9"/>
    <x v="5"/>
    <x v="829"/>
    <s v="C00000019"/>
    <x v="18"/>
    <s v="RM Pigment Trafic Orange RAL 2009 (5Kg)"/>
    <n v="1"/>
    <s v="Cash"/>
    <x v="0"/>
    <d v="2024-03-16T00:00:00"/>
    <n v="3"/>
    <n v="2024"/>
    <n v="260"/>
    <n v="-101.7"/>
    <n v="158.30000000000001"/>
    <n v="4441826.6500000004"/>
    <s v="Trsf"/>
    <s v="Trsf 23/4/25 RM2,000.00(RM101.70)"/>
    <m/>
  </r>
  <r>
    <x v="542"/>
    <x v="9"/>
    <x v="5"/>
    <x v="829"/>
    <s v="C00000019"/>
    <x v="18"/>
    <s v="RM TR104 Hi Temp Wax"/>
    <n v="2"/>
    <s v="Cash"/>
    <x v="0"/>
    <d v="2024-03-16T00:00:00"/>
    <n v="3"/>
    <n v="2024"/>
    <n v="120"/>
    <m/>
    <n v="120"/>
    <n v="4441946.6500000004"/>
    <s v="Trsf"/>
    <m/>
    <m/>
  </r>
  <r>
    <x v="542"/>
    <x v="9"/>
    <x v="5"/>
    <x v="830"/>
    <s v="C00000042"/>
    <x v="43"/>
    <s v="RM Talcum Powder (25Kg)"/>
    <n v="3"/>
    <s v="Cash"/>
    <x v="0"/>
    <d v="2024-03-16T00:00:00"/>
    <n v="3"/>
    <n v="2024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x v="0"/>
    <d v="2024-03-16T00:00:00"/>
    <n v="3"/>
    <n v="2024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x v="0"/>
    <d v="2024-03-16T00:00:00"/>
    <n v="3"/>
    <n v="2024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x v="0"/>
    <d v="2024-03-16T00:00:00"/>
    <n v="3"/>
    <n v="2024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x v="0"/>
    <d v="2024-03-16T00:00:00"/>
    <n v="3"/>
    <n v="2024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x v="0"/>
    <d v="2024-03-16T00:00:00"/>
    <n v="3"/>
    <n v="2024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x v="0"/>
    <d v="2024-03-19T00:00:00"/>
    <n v="3"/>
    <n v="2024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x v="0"/>
    <d v="2024-03-19T00:00:00"/>
    <n v="3"/>
    <n v="2024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x v="0"/>
    <d v="2024-03-19T00:00:00"/>
    <n v="3"/>
    <n v="2024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x v="0"/>
    <d v="2024-03-19T00:00:00"/>
    <n v="3"/>
    <n v="2024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x v="0"/>
    <d v="2024-03-19T00:00:00"/>
    <n v="3"/>
    <n v="2024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x v="5"/>
    <d v="2024-04-19T00:00:00"/>
    <n v="4"/>
    <n v="2024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x v="5"/>
    <d v="2024-04-19T00:00:00"/>
    <n v="4"/>
    <n v="2024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x v="5"/>
    <d v="2024-04-19T00:00:00"/>
    <n v="4"/>
    <n v="2024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x v="5"/>
    <d v="2024-04-19T00:00:00"/>
    <n v="4"/>
    <n v="2024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x v="5"/>
    <d v="2024-04-19T00:00:00"/>
    <n v="4"/>
    <n v="2024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x v="2"/>
    <d v="2024-07-19T00:00:00"/>
    <n v="7"/>
    <n v="2024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x v="2"/>
    <d v="2024-07-19T00:00:00"/>
    <n v="7"/>
    <n v="2024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x v="2"/>
    <d v="2024-07-19T00:00:00"/>
    <n v="7"/>
    <n v="2024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x v="2"/>
    <d v="2024-07-19T00:00:00"/>
    <n v="7"/>
    <n v="2024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x v="2"/>
    <d v="2024-07-19T00:00:00"/>
    <n v="7"/>
    <n v="2024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x v="2"/>
    <d v="2024-07-19T00:00:00"/>
    <n v="7"/>
    <n v="2024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x v="2"/>
    <d v="2024-07-19T00:00:00"/>
    <n v="7"/>
    <n v="2024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x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x v="0"/>
    <d v="2024-03-22T00:00:00"/>
    <n v="3"/>
    <n v="2024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x v="0"/>
    <d v="2024-03-22T00:00:00"/>
    <n v="3"/>
    <n v="2024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x v="0"/>
    <d v="2024-03-22T00:00:00"/>
    <n v="3"/>
    <n v="2024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x v="0"/>
    <d v="2024-03-28T00:00:00"/>
    <n v="3"/>
    <n v="2024"/>
    <n v="1738"/>
    <m/>
    <n v="1738"/>
    <n v="4484397.1500000004"/>
    <s v="Trsf"/>
    <m/>
    <m/>
  </r>
  <r>
    <x v="547"/>
    <x v="9"/>
    <x v="5"/>
    <x v="837"/>
    <s v="C00000019"/>
    <x v="18"/>
    <s v="RM CSM 450 1860mm(W) (54kg)"/>
    <n v="1"/>
    <s v="Cash"/>
    <x v="0"/>
    <d v="2024-03-28T00:00:00"/>
    <n v="3"/>
    <n v="2024"/>
    <n v="405"/>
    <m/>
    <n v="405"/>
    <n v="4484802.1500000004"/>
    <s v="Trsf"/>
    <m/>
    <m/>
  </r>
  <r>
    <x v="547"/>
    <x v="9"/>
    <x v="5"/>
    <x v="837"/>
    <s v="C00000019"/>
    <x v="18"/>
    <s v="RM Chemlease 71-90 EZ (1 gallon)"/>
    <n v="1"/>
    <s v="Cash"/>
    <x v="0"/>
    <d v="2024-03-28T00:00:00"/>
    <n v="3"/>
    <n v="2024"/>
    <n v="390"/>
    <m/>
    <n v="390"/>
    <n v="4485192.1500000004"/>
    <s v="Trsf"/>
    <m/>
    <m/>
  </r>
  <r>
    <x v="548"/>
    <x v="9"/>
    <x v="5"/>
    <x v="838"/>
    <s v="C00000042"/>
    <x v="43"/>
    <s v="RM Talcum Powder (25Kg)"/>
    <n v="4"/>
    <s v="Cash"/>
    <x v="0"/>
    <d v="2024-03-29T00:00:00"/>
    <n v="3"/>
    <n v="2024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x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x v="0"/>
    <d v="2024-03-29T00:00:00"/>
    <n v="3"/>
    <n v="2024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x v="0"/>
    <d v="2024-03-29T00:00:00"/>
    <n v="3"/>
    <n v="2024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x v="0"/>
    <d v="2024-03-29T00:00:00"/>
    <n v="3"/>
    <n v="2024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x v="0"/>
    <d v="2024-03-30T00:00:00"/>
    <n v="3"/>
    <n v="2024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x v="0"/>
    <d v="2024-03-30T00:00:00"/>
    <n v="3"/>
    <n v="2024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x v="0"/>
    <d v="2024-03-30T00:00:00"/>
    <n v="3"/>
    <n v="2024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x v="1"/>
    <d v="2024-05-14T00:00:00"/>
    <n v="5"/>
    <n v="2024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x v="1"/>
    <d v="2024-05-14T00:00:00"/>
    <n v="5"/>
    <n v="2024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x v="0"/>
    <d v="2024-04-04T00:00:00"/>
    <n v="4"/>
    <n v="2024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x v="0"/>
    <d v="2024-04-04T00:00:00"/>
    <n v="4"/>
    <n v="2024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x v="3"/>
    <d v="2024-06-04T00:00:00"/>
    <n v="6"/>
    <n v="2024"/>
    <n v="3256"/>
    <n v="-3256"/>
    <n v="0"/>
    <n v="4495071.6499999994"/>
    <s v="Chq"/>
    <s v="Chq HL 025976 dd 26/11/24 RM6,619.30"/>
    <m/>
  </r>
  <r>
    <x v="551"/>
    <x v="10"/>
    <x v="5"/>
    <x v="843"/>
    <s v="C00000009"/>
    <x v="8"/>
    <s v="RM Nor 3338NW (220Kg)"/>
    <n v="1"/>
    <n v="60"/>
    <x v="3"/>
    <d v="2024-06-04T00:00:00"/>
    <n v="6"/>
    <n v="2024"/>
    <n v="1628"/>
    <n v="-1628"/>
    <n v="0"/>
    <n v="4496699.6499999994"/>
    <s v="Chq"/>
    <s v="Chq HL 025976 dd 26/11/24 RM6,619.30"/>
    <m/>
  </r>
  <r>
    <x v="551"/>
    <x v="10"/>
    <x v="5"/>
    <x v="843"/>
    <s v="C00000009"/>
    <x v="8"/>
    <s v="RM CSM 450 1860mm(W) (54kg)"/>
    <n v="2"/>
    <n v="60"/>
    <x v="3"/>
    <d v="2024-06-04T00:00:00"/>
    <n v="6"/>
    <n v="2024"/>
    <n v="626.4"/>
    <n v="-626.4"/>
    <n v="0"/>
    <n v="4497326.05"/>
    <s v="Chq"/>
    <s v="Chq HL 025976 dd 26/11/24 RM6,619.30"/>
    <m/>
  </r>
  <r>
    <x v="551"/>
    <x v="10"/>
    <x v="5"/>
    <x v="843"/>
    <s v="C00000009"/>
    <x v="8"/>
    <s v="RM CSM 300 1860mm(W) (54Kg)"/>
    <n v="2"/>
    <n v="60"/>
    <x v="3"/>
    <d v="2024-06-04T00:00:00"/>
    <n v="6"/>
    <n v="2024"/>
    <n v="626.4"/>
    <n v="-626.4"/>
    <n v="0"/>
    <n v="4497952.45"/>
    <s v="Chq"/>
    <s v="Chq HL 025976 dd 26/11/24 RM6,619.30"/>
    <m/>
  </r>
  <r>
    <x v="551"/>
    <x v="10"/>
    <x v="5"/>
    <x v="843"/>
    <s v="C00000009"/>
    <x v="8"/>
    <s v="RM Talcum Powder (25Kg)"/>
    <n v="1"/>
    <n v="60"/>
    <x v="3"/>
    <d v="2024-06-04T00:00:00"/>
    <n v="6"/>
    <n v="2024"/>
    <n v="62.5"/>
    <n v="-62.5"/>
    <n v="0"/>
    <n v="4498014.95"/>
    <s v="Chq"/>
    <s v="Chq HL 025976 dd 26/11/24 RM6,619.30"/>
    <m/>
  </r>
  <r>
    <x v="551"/>
    <x v="10"/>
    <x v="5"/>
    <x v="843"/>
    <s v="C00000009"/>
    <x v="8"/>
    <s v="RM Fume Silica HJSIL 200 (10Kg)"/>
    <n v="1"/>
    <n v="60"/>
    <x v="3"/>
    <d v="2024-06-04T00:00:00"/>
    <n v="6"/>
    <n v="2024"/>
    <n v="420"/>
    <n v="-420"/>
    <n v="0"/>
    <n v="4498434.95"/>
    <s v="Chq"/>
    <s v="Chq HL 025976 dd 26/11/24 RM6,619.30"/>
    <m/>
  </r>
  <r>
    <x v="552"/>
    <x v="10"/>
    <x v="5"/>
    <x v="844"/>
    <s v="C00000009"/>
    <x v="8"/>
    <s v="RM Accelerator (4kg)"/>
    <n v="1"/>
    <n v="60"/>
    <x v="3"/>
    <d v="2024-06-07T00:00:00"/>
    <n v="6"/>
    <n v="2024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x v="0"/>
    <d v="2024-04-08T00:00:00"/>
    <n v="4"/>
    <n v="2024"/>
    <n v="1738"/>
    <m/>
    <n v="1738"/>
    <n v="4500432.95"/>
    <s v="Trsf"/>
    <m/>
    <m/>
  </r>
  <r>
    <x v="552"/>
    <x v="10"/>
    <x v="5"/>
    <x v="845"/>
    <s v="C00000019"/>
    <x v="18"/>
    <s v="RM CSM 450 1860mm(W) (54kg)"/>
    <n v="1"/>
    <s v="Cash"/>
    <x v="0"/>
    <d v="2024-04-08T00:00:00"/>
    <n v="4"/>
    <n v="2024"/>
    <n v="405"/>
    <m/>
    <n v="405"/>
    <n v="4500837.95"/>
    <s v="Trsf"/>
    <m/>
    <m/>
  </r>
  <r>
    <x v="552"/>
    <x v="10"/>
    <x v="5"/>
    <x v="845"/>
    <s v="C00000019"/>
    <x v="18"/>
    <s v="RM Chemlease 71-90 EZ (1 gallon)"/>
    <n v="1"/>
    <s v="Cash"/>
    <x v="0"/>
    <d v="2024-04-08T00:00:00"/>
    <n v="4"/>
    <n v="2024"/>
    <n v="395"/>
    <m/>
    <n v="395"/>
    <n v="4501232.95"/>
    <s v="Trsf"/>
    <m/>
    <m/>
  </r>
  <r>
    <x v="552"/>
    <x v="10"/>
    <x v="5"/>
    <x v="845"/>
    <s v="C00000019"/>
    <x v="18"/>
    <s v="RM Pigment Super White (5Kg)"/>
    <n v="1"/>
    <s v="Cash"/>
    <x v="0"/>
    <d v="2024-04-08T00:00:00"/>
    <n v="4"/>
    <n v="2024"/>
    <n v="150"/>
    <m/>
    <n v="150"/>
    <n v="4501382.95"/>
    <s v="Trsf"/>
    <m/>
    <m/>
  </r>
  <r>
    <x v="552"/>
    <x v="10"/>
    <x v="5"/>
    <x v="846"/>
    <s v="C00000021"/>
    <x v="21"/>
    <s v="RA Resin 3317AW (220Kg)"/>
    <n v="1"/>
    <s v="Cash"/>
    <x v="0"/>
    <d v="2024-04-08T00:00:00"/>
    <n v="4"/>
    <n v="2024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x v="0"/>
    <d v="2024-04-08T00:00:00"/>
    <n v="4"/>
    <n v="2024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x v="0"/>
    <d v="2024-04-08T00:00:00"/>
    <n v="4"/>
    <n v="2024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x v="0"/>
    <d v="2024-04-06T00:00:00"/>
    <n v="4"/>
    <n v="2024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x v="0"/>
    <d v="2024-04-12T00:00:00"/>
    <n v="4"/>
    <n v="2024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x v="0"/>
    <d v="2024-04-12T00:00:00"/>
    <n v="4"/>
    <n v="2024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x v="0"/>
    <d v="2024-04-12T00:00:00"/>
    <n v="4"/>
    <n v="2024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x v="0"/>
    <d v="2024-04-12T00:00:00"/>
    <n v="4"/>
    <n v="2024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x v="0"/>
    <d v="2024-04-12T00:00:00"/>
    <n v="4"/>
    <n v="2024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x v="0"/>
    <d v="2024-04-12T00:00:00"/>
    <n v="4"/>
    <n v="2024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x v="0"/>
    <d v="2024-04-12T00:00:00"/>
    <n v="4"/>
    <n v="2024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x v="0"/>
    <d v="2024-04-12T00:00:00"/>
    <n v="4"/>
    <n v="2024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x v="0"/>
    <d v="2024-04-20T00:00:00"/>
    <n v="4"/>
    <n v="2024"/>
    <n v="1738"/>
    <m/>
    <n v="1738"/>
    <n v="4528280.45"/>
    <s v="Trsf"/>
    <m/>
    <m/>
  </r>
  <r>
    <x v="555"/>
    <x v="10"/>
    <x v="5"/>
    <x v="851"/>
    <s v="C00000019"/>
    <x v="18"/>
    <s v="RM Talcum Powder (25kg)"/>
    <n v="3"/>
    <s v="Cash"/>
    <x v="0"/>
    <d v="2024-04-20T00:00:00"/>
    <n v="4"/>
    <n v="2024"/>
    <n v="187.5"/>
    <m/>
    <n v="187.5"/>
    <n v="4528467.95"/>
    <s v="Trsf"/>
    <m/>
    <m/>
  </r>
  <r>
    <x v="556"/>
    <x v="10"/>
    <x v="5"/>
    <x v="852"/>
    <s v="C00000010"/>
    <x v="9"/>
    <s v="RA Resin 3338W (220kg)"/>
    <n v="6"/>
    <n v="120"/>
    <x v="2"/>
    <d v="2024-08-20T00:00:00"/>
    <n v="8"/>
    <n v="2024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x v="2"/>
    <d v="2024-08-20T00:00:00"/>
    <n v="8"/>
    <n v="2024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x v="2"/>
    <d v="2024-08-20T00:00:00"/>
    <n v="8"/>
    <n v="2024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x v="2"/>
    <d v="2024-08-20T00:00:00"/>
    <n v="8"/>
    <n v="2024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x v="0"/>
    <d v="2024-04-24T00:00:00"/>
    <n v="4"/>
    <n v="2024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x v="0"/>
    <d v="2024-04-24T00:00:00"/>
    <n v="4"/>
    <n v="2024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x v="0"/>
    <d v="2024-04-24T00:00:00"/>
    <n v="4"/>
    <n v="2024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x v="0"/>
    <d v="2024-04-24T00:00:00"/>
    <n v="4"/>
    <n v="2024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x v="0"/>
    <d v="2024-04-24T00:00:00"/>
    <n v="4"/>
    <n v="2024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x v="0"/>
    <d v="2024-04-24T00:00:00"/>
    <n v="4"/>
    <n v="2024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x v="0"/>
    <d v="2024-04-24T00:00:00"/>
    <n v="4"/>
    <n v="2024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x v="0"/>
    <d v="2024-04-25T00:00:00"/>
    <n v="4"/>
    <n v="2024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x v="0"/>
    <d v="2024-04-25T00:00:00"/>
    <n v="4"/>
    <n v="2024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x v="0"/>
    <d v="2024-04-25T00:00:00"/>
    <n v="4"/>
    <n v="2024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x v="0"/>
    <d v="2024-04-25T00:00:00"/>
    <n v="4"/>
    <n v="2024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x v="0"/>
    <d v="2024-04-25T00:00:00"/>
    <n v="4"/>
    <n v="2024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x v="0"/>
    <d v="2024-04-26T00:00:00"/>
    <n v="4"/>
    <n v="2024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x v="0"/>
    <d v="2024-04-26T00:00:00"/>
    <n v="4"/>
    <n v="2024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x v="0"/>
    <d v="2024-04-26T00:00:00"/>
    <n v="4"/>
    <n v="2024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x v="0"/>
    <d v="2024-04-29T00:00:00"/>
    <n v="4"/>
    <n v="2024"/>
    <n v="420"/>
    <m/>
    <n v="420"/>
    <n v="4476234.1499999994"/>
    <s v="Trsf"/>
    <m/>
    <m/>
  </r>
  <r>
    <x v="560"/>
    <x v="10"/>
    <x v="5"/>
    <x v="856"/>
    <s v="C00000019"/>
    <x v="18"/>
    <s v="RA Butanox M50 (5kg)"/>
    <n v="1"/>
    <s v="Cash"/>
    <x v="0"/>
    <d v="2024-04-29T00:00:00"/>
    <n v="4"/>
    <n v="2024"/>
    <n v="110"/>
    <m/>
    <n v="110"/>
    <n v="4476314.1499999994"/>
    <s v="Trsf"/>
    <m/>
    <m/>
  </r>
  <r>
    <x v="560"/>
    <x v="10"/>
    <x v="5"/>
    <x v="857"/>
    <s v="C00000041"/>
    <x v="42"/>
    <s v="RA CSM 300 1040mm(W) (30kg)"/>
    <n v="2"/>
    <s v="Cash"/>
    <x v="0"/>
    <d v="2024-04-29T00:00:00"/>
    <n v="4"/>
    <n v="2024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x v="0"/>
    <d v="2024-04-29T00:00:00"/>
    <n v="4"/>
    <n v="2024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x v="3"/>
    <d v="2024-06-28T00:00:00"/>
    <n v="6"/>
    <n v="2024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x v="3"/>
    <d v="2024-06-28T00:00:00"/>
    <n v="6"/>
    <n v="2024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x v="3"/>
    <d v="2024-06-28T00:00:00"/>
    <n v="6"/>
    <n v="2024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x v="0"/>
    <d v="2024-04-29T00:00:00"/>
    <n v="4"/>
    <n v="2024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x v="0"/>
    <d v="2024-04-29T00:00:00"/>
    <n v="4"/>
    <n v="2024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x v="0"/>
    <d v="2024-04-29T00:00:00"/>
    <n v="4"/>
    <n v="2024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x v="0"/>
    <d v="2024-04-29T00:00:00"/>
    <n v="4"/>
    <n v="2024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x v="0"/>
    <d v="2024-04-29T00:00:00"/>
    <n v="4"/>
    <n v="2024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x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x v="0"/>
    <d v="2024-05-01T00:00:00"/>
    <n v="5"/>
    <n v="2024"/>
    <n v="1760"/>
    <m/>
    <n v="1760"/>
    <n v="4522710.45"/>
    <s v="Trsf"/>
    <m/>
    <m/>
  </r>
  <r>
    <x v="561"/>
    <x v="11"/>
    <x v="5"/>
    <x v="861"/>
    <s v="C00000019"/>
    <x v="18"/>
    <s v="RM CSM 450 1860mm(W) (54kg)"/>
    <n v="1"/>
    <s v="Cash"/>
    <x v="0"/>
    <d v="2024-05-01T00:00:00"/>
    <n v="5"/>
    <n v="2024"/>
    <n v="405"/>
    <m/>
    <n v="405"/>
    <n v="4524835.45"/>
    <s v="Trsf"/>
    <m/>
    <m/>
  </r>
  <r>
    <x v="561"/>
    <x v="11"/>
    <x v="5"/>
    <x v="861"/>
    <s v="C00000019"/>
    <x v="18"/>
    <s v="RM Chemlease 71-90 EZ (1 gallon)"/>
    <n v="1"/>
    <s v="Cash"/>
    <x v="0"/>
    <d v="2024-05-01T00:00:00"/>
    <n v="5"/>
    <n v="2024"/>
    <n v="390"/>
    <m/>
    <n v="390"/>
    <n v="4527160.45"/>
    <s v="Trsf"/>
    <m/>
    <m/>
  </r>
  <r>
    <x v="561"/>
    <x v="11"/>
    <x v="5"/>
    <x v="861"/>
    <s v="C00000019"/>
    <x v="18"/>
    <s v="RM Talcum Powder (25kg)"/>
    <n v="3"/>
    <s v="Cash"/>
    <x v="0"/>
    <d v="2024-05-01T00:00:00"/>
    <n v="5"/>
    <n v="2024"/>
    <n v="187.5"/>
    <m/>
    <n v="187.5"/>
    <n v="4527337.95"/>
    <s v="Trsf"/>
    <m/>
    <m/>
  </r>
  <r>
    <x v="562"/>
    <x v="11"/>
    <x v="5"/>
    <x v="862"/>
    <s v="C00000014"/>
    <x v="13"/>
    <s v="RO Gelcoat LB988 (22kg)"/>
    <n v="1"/>
    <s v="Cash"/>
    <x v="0"/>
    <d v="2024-05-03T00:00:00"/>
    <n v="5"/>
    <n v="2024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x v="0"/>
    <d v="2024-05-03T00:00:00"/>
    <n v="5"/>
    <n v="2024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x v="0"/>
    <d v="2024-05-04T00:00:00"/>
    <n v="5"/>
    <n v="2024"/>
    <n v="500"/>
    <n v="-500"/>
    <n v="0"/>
    <n v="4530575.95"/>
    <s v="Trsf"/>
    <s v="Trsf 30/10/24 RM25,000.00(RM500.00)"/>
    <m/>
  </r>
  <r>
    <x v="563"/>
    <x v="11"/>
    <x v="5"/>
    <x v="864"/>
    <s v="C00000042"/>
    <x v="43"/>
    <s v="RM Resin 3317W (220Kg)"/>
    <n v="8"/>
    <s v="Cash"/>
    <x v="0"/>
    <d v="2024-05-04T00:00:00"/>
    <n v="5"/>
    <n v="2024"/>
    <n v="13024"/>
    <n v="-13024"/>
    <n v="0"/>
    <n v="4552867.95"/>
    <s v="Trsf"/>
    <s v="Trsf 30/10/24 RM25,000.00(RM13,024.00)"/>
    <m/>
  </r>
  <r>
    <x v="563"/>
    <x v="11"/>
    <x v="5"/>
    <x v="864"/>
    <s v="C00000042"/>
    <x v="43"/>
    <s v="RA CSM 450 64m(L) 1040mm(W) (30Kg)"/>
    <n v="22"/>
    <s v="Cash"/>
    <x v="0"/>
    <d v="2024-05-04T00:00:00"/>
    <n v="5"/>
    <n v="2024"/>
    <n v="3828"/>
    <n v="-3828"/>
    <n v="0"/>
    <n v="4545411.95"/>
    <s v="Trsf"/>
    <s v="Trsf 30/10/24 RM25,000.00(RM3,828.00)"/>
    <m/>
  </r>
  <r>
    <x v="563"/>
    <x v="11"/>
    <x v="5"/>
    <x v="864"/>
    <s v="C00000042"/>
    <x v="43"/>
    <s v="RA Woven Roving E-600gm 1120mm (45Kg)"/>
    <n v="12"/>
    <s v="Cash"/>
    <x v="0"/>
    <d v="2024-05-04T00:00:00"/>
    <n v="5"/>
    <n v="2024"/>
    <n v="2808"/>
    <n v="-2808"/>
    <n v="0"/>
    <n v="4544831.95"/>
    <s v="Trsf"/>
    <s v="Trsf 30/10/24 RM25,000.00(RM2,808.00)"/>
    <m/>
  </r>
  <r>
    <x v="563"/>
    <x v="11"/>
    <x v="5"/>
    <x v="864"/>
    <s v="C00000042"/>
    <x v="43"/>
    <s v="RM Pigment Paste Smooth Cream M19 (25Kg)"/>
    <n v="1"/>
    <s v="Cash"/>
    <x v="0"/>
    <d v="2024-05-04T00:00:00"/>
    <n v="5"/>
    <n v="2024"/>
    <n v="1000"/>
    <n v="-1000"/>
    <n v="0"/>
    <n v="4543418.95"/>
    <s v="Trsf"/>
    <s v="Trsf 30/10/24 RM25,000.00(RM1,000.00)"/>
    <m/>
  </r>
  <r>
    <x v="563"/>
    <x v="11"/>
    <x v="5"/>
    <x v="864"/>
    <s v="C00000042"/>
    <x v="43"/>
    <s v="RA Mepoxe (5kg)"/>
    <n v="4"/>
    <s v="Cash"/>
    <x v="0"/>
    <d v="2024-05-04T00:00:00"/>
    <n v="5"/>
    <n v="2024"/>
    <n v="380"/>
    <n v="-380"/>
    <n v="0"/>
    <n v="4544426.95"/>
    <s v="Trsf"/>
    <s v="Trsf 30/10/24 RM25,000.00(RM380.00)"/>
    <m/>
  </r>
  <r>
    <x v="564"/>
    <x v="11"/>
    <x v="5"/>
    <x v="865"/>
    <s v="C00000026"/>
    <x v="27"/>
    <s v="RM Resin 3317W (220Kg)"/>
    <n v="2"/>
    <s v="Cash"/>
    <x v="0"/>
    <d v="2024-05-07T00:00:00"/>
    <n v="5"/>
    <n v="2024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x v="0"/>
    <d v="2024-05-07T00:00:00"/>
    <n v="5"/>
    <n v="2024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x v="0"/>
    <d v="2024-05-07T00:00:00"/>
    <n v="5"/>
    <n v="2024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x v="0"/>
    <d v="2024-05-07T00:00:00"/>
    <n v="5"/>
    <n v="2024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x v="0"/>
    <d v="2024-05-07T00:00:00"/>
    <n v="5"/>
    <n v="2024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x v="0"/>
    <d v="2024-05-07T00:00:00"/>
    <n v="5"/>
    <n v="2024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x v="5"/>
    <d v="2024-06-08T00:00:00"/>
    <n v="6"/>
    <n v="2024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x v="5"/>
    <d v="2024-06-08T00:00:00"/>
    <n v="6"/>
    <n v="2024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x v="5"/>
    <d v="2024-06-08T00:00:00"/>
    <n v="6"/>
    <n v="2024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x v="5"/>
    <d v="2024-06-08T00:00:00"/>
    <n v="6"/>
    <n v="2024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x v="5"/>
    <d v="2024-06-08T00:00:00"/>
    <n v="6"/>
    <n v="2024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x v="0"/>
    <d v="2024-05-10T00:00:00"/>
    <n v="5"/>
    <n v="2024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x v="0"/>
    <d v="2024-05-10T00:00:00"/>
    <n v="5"/>
    <n v="2024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x v="0"/>
    <d v="2024-05-10T00:00:00"/>
    <n v="5"/>
    <n v="2024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x v="0"/>
    <d v="2024-05-10T00:00:00"/>
    <n v="5"/>
    <n v="2024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x v="0"/>
    <d v="2024-05-10T00:00:00"/>
    <n v="5"/>
    <n v="2024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x v="0"/>
    <d v="2024-05-10T00:00:00"/>
    <n v="5"/>
    <n v="2024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x v="0"/>
    <d v="2024-05-09T00:00:00"/>
    <n v="5"/>
    <n v="2024"/>
    <n v="437.5"/>
    <n v="-437.5"/>
    <n v="0"/>
    <n v="4552443.75"/>
    <s v="Trsf"/>
    <s v="Trsf 30/10/24 RM25,000.00(RM437.50)"/>
    <m/>
  </r>
  <r>
    <x v="565"/>
    <x v="11"/>
    <x v="5"/>
    <x v="869"/>
    <s v="C00000042"/>
    <x v="43"/>
    <s v="RM Resin 3317W (220Kg)"/>
    <n v="7"/>
    <s v="Cash"/>
    <x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x v="565"/>
    <x v="11"/>
    <x v="5"/>
    <x v="869"/>
    <s v="C00000042"/>
    <x v="43"/>
    <s v="RA CSM 450 64m(L) 1040mm(W) (30Kg)"/>
    <n v="21"/>
    <s v="Cash"/>
    <x v="0"/>
    <d v="2024-05-09T00:00:00"/>
    <n v="5"/>
    <n v="2024"/>
    <n v="3654"/>
    <n v="-3654"/>
    <n v="0"/>
    <n v="4560544.25"/>
    <s v="Trsf"/>
    <s v="Trsf 1/11/24 RM20,000.00(RM3,654.00)"/>
    <m/>
  </r>
  <r>
    <x v="565"/>
    <x v="11"/>
    <x v="5"/>
    <x v="869"/>
    <s v="C00000042"/>
    <x v="43"/>
    <s v="RA Woven Roving E-600gm 1120mm (45Kg)"/>
    <n v="7"/>
    <s v="Cash"/>
    <x v="0"/>
    <d v="2024-05-09T00:00:00"/>
    <n v="5"/>
    <n v="2024"/>
    <n v="1638"/>
    <n v="-1638"/>
    <n v="0"/>
    <n v="4558978.25"/>
    <s v="Trsf"/>
    <s v="Trsf 1/11/24 RM20,000.00(RM3,654.00)"/>
    <m/>
  </r>
  <r>
    <x v="565"/>
    <x v="11"/>
    <x v="5"/>
    <x v="869"/>
    <s v="C00000042"/>
    <x v="43"/>
    <s v="RM Pigment Paste Smooth Cream M19 (25Kg)"/>
    <n v="1"/>
    <s v="Cash"/>
    <x v="0"/>
    <d v="2024-05-09T00:00:00"/>
    <n v="5"/>
    <n v="2024"/>
    <n v="1000"/>
    <n v="-1000"/>
    <n v="0"/>
    <n v="4558777.75"/>
    <s v="Trsf"/>
    <s v="Trsf 1/11/24 RM20,000.00(RM1,000.00)"/>
    <m/>
  </r>
  <r>
    <x v="565"/>
    <x v="11"/>
    <x v="5"/>
    <x v="869"/>
    <s v="C00000042"/>
    <x v="43"/>
    <s v="RA Mepoxe (5kg)"/>
    <n v="4"/>
    <s v="Cash"/>
    <x v="0"/>
    <d v="2024-05-09T00:00:00"/>
    <n v="5"/>
    <n v="2024"/>
    <n v="380"/>
    <n v="-380"/>
    <n v="0"/>
    <n v="4558157.75"/>
    <s v="Trsf"/>
    <s v="Trsf 1/11/24 RM20,000.00(RM380.00)"/>
    <m/>
  </r>
  <r>
    <x v="566"/>
    <x v="11"/>
    <x v="5"/>
    <x v="870"/>
    <s v="C00000019"/>
    <x v="18"/>
    <s v="RA Nor 3338W (220Kg)"/>
    <n v="1"/>
    <s v="Cash"/>
    <x v="0"/>
    <d v="2024-05-10T00:00:00"/>
    <n v="5"/>
    <n v="2024"/>
    <n v="1760"/>
    <m/>
    <n v="1760"/>
    <n v="4570933.75"/>
    <s v="Trsf"/>
    <m/>
    <m/>
  </r>
  <r>
    <x v="566"/>
    <x v="11"/>
    <x v="5"/>
    <x v="870"/>
    <s v="C00000019"/>
    <x v="18"/>
    <s v="RO CSM 450 1860mm(W) (54kg)"/>
    <n v="1"/>
    <s v="Cash"/>
    <x v="0"/>
    <d v="2024-05-10T00:00:00"/>
    <n v="5"/>
    <n v="2024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x v="0"/>
    <d v="2024-05-10T00:00:00"/>
    <n v="5"/>
    <n v="2024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x v="0"/>
    <d v="2024-05-10T00:00:00"/>
    <n v="5"/>
    <n v="2024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x v="2"/>
    <d v="2024-09-07T00:00:00"/>
    <n v="9"/>
    <n v="2024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x v="2"/>
    <d v="2024-09-07T00:00:00"/>
    <n v="9"/>
    <n v="2024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x v="2"/>
    <d v="2024-09-07T00:00:00"/>
    <n v="9"/>
    <n v="2024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x v="2"/>
    <d v="2024-09-07T00:00:00"/>
    <n v="9"/>
    <n v="2024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x v="2"/>
    <d v="2024-09-07T00:00:00"/>
    <n v="9"/>
    <n v="2024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x v="2"/>
    <d v="2024-09-07T00:00:00"/>
    <n v="9"/>
    <n v="2024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x v="0"/>
    <d v="2024-05-14T00:00:00"/>
    <n v="5"/>
    <n v="2024"/>
    <n v="696"/>
    <n v="-696"/>
    <n v="0"/>
    <n v="4531271.95"/>
    <s v="Trsf"/>
    <s v="Trsf 1/11/24 RM20,000.00(RM696.00)"/>
    <m/>
  </r>
  <r>
    <x v="567"/>
    <x v="11"/>
    <x v="5"/>
    <x v="872"/>
    <s v="C00000042"/>
    <x v="43"/>
    <s v="RA Woven Roving E-600gm 1120mm (45Kg)"/>
    <n v="2"/>
    <s v="Cash"/>
    <x v="0"/>
    <d v="2024-05-14T00:00:00"/>
    <n v="5"/>
    <n v="2024"/>
    <n v="468"/>
    <n v="-468"/>
    <n v="0"/>
    <n v="4553335.95"/>
    <s v="Trsf"/>
    <s v="Trsf 1/11/24 RM20,000.00(RM468.00)"/>
    <m/>
  </r>
  <r>
    <x v="567"/>
    <x v="11"/>
    <x v="5"/>
    <x v="872"/>
    <s v="C00000042"/>
    <x v="43"/>
    <s v="RM Pigment Paste Smooth Cream M19 (25Kg)"/>
    <n v="1"/>
    <s v="Cash"/>
    <x v="0"/>
    <d v="2024-05-14T00:00:00"/>
    <n v="5"/>
    <n v="2024"/>
    <n v="1000"/>
    <n v="-1000"/>
    <n v="0"/>
    <n v="4546411.95"/>
    <s v="Trsf"/>
    <s v="Trsf 1/11/24 RM20,000.00(RM1,000.00)"/>
    <m/>
  </r>
  <r>
    <x v="567"/>
    <x v="11"/>
    <x v="5"/>
    <x v="872"/>
    <s v="C00000042"/>
    <x v="43"/>
    <s v="RA Mepoxe (5kg)"/>
    <n v="4"/>
    <s v="Cash"/>
    <x v="0"/>
    <d v="2024-05-14T00:00:00"/>
    <n v="5"/>
    <n v="2024"/>
    <n v="380"/>
    <n v="-380"/>
    <n v="0"/>
    <n v="4545211.95"/>
    <s v="Trsf"/>
    <s v="Trsf 1/11/24 RM20,000.00(RM380.00)"/>
    <m/>
  </r>
  <r>
    <x v="568"/>
    <x v="11"/>
    <x v="5"/>
    <x v="873"/>
    <s v="C00000042"/>
    <x v="43"/>
    <s v="RM Talcum Powder (25Kg)"/>
    <n v="5"/>
    <s v="Cash"/>
    <x v="0"/>
    <d v="2024-05-17T00:00:00"/>
    <n v="5"/>
    <n v="2024"/>
    <n v="312.5"/>
    <n v="-312.5"/>
    <n v="0"/>
    <n v="4543731.45"/>
    <s v="Trsf"/>
    <s v="Trsf 1/11/24 RM20,000.00(RM312.50)"/>
    <m/>
  </r>
  <r>
    <x v="568"/>
    <x v="11"/>
    <x v="5"/>
    <x v="874"/>
    <s v="C00000042"/>
    <x v="43"/>
    <s v="RM Resin 3317W (220Kg)"/>
    <n v="5"/>
    <s v="Cash"/>
    <x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x v="568"/>
    <x v="11"/>
    <x v="5"/>
    <x v="874"/>
    <s v="C00000042"/>
    <x v="43"/>
    <s v="RA CSM 450 64m(L) 1040mm(W) (30Kg)"/>
    <n v="15"/>
    <s v="Cash"/>
    <x v="0"/>
    <d v="2024-05-17T00:00:00"/>
    <n v="5"/>
    <n v="2024"/>
    <n v="2610"/>
    <n v="-2610"/>
    <n v="0"/>
    <n v="4550753.95"/>
    <s v="Trsf"/>
    <s v="Trsf 15/11/24 RM50,000.00(RM2,610.00)"/>
    <m/>
  </r>
  <r>
    <x v="568"/>
    <x v="11"/>
    <x v="5"/>
    <x v="874"/>
    <s v="C00000042"/>
    <x v="43"/>
    <s v="RA Woven Roving E-600gm 1120mm (45Kg)"/>
    <n v="8"/>
    <s v="Cash"/>
    <x v="0"/>
    <d v="2024-05-17T00:00:00"/>
    <n v="5"/>
    <n v="2024"/>
    <n v="1872"/>
    <n v="-1872"/>
    <n v="0"/>
    <n v="4547228.75"/>
    <s v="Trsf"/>
    <s v="Trsf 15/11/24 RM50,000.00(RM1,872.00)"/>
    <m/>
  </r>
  <r>
    <x v="568"/>
    <x v="11"/>
    <x v="5"/>
    <x v="874"/>
    <s v="C00000042"/>
    <x v="43"/>
    <s v="RM Pigment Paste Smooth Cream M19 (25Kg)"/>
    <n v="1"/>
    <s v="Cash"/>
    <x v="0"/>
    <d v="2024-05-17T00:00:00"/>
    <n v="5"/>
    <n v="2024"/>
    <n v="1000"/>
    <n v="-1000"/>
    <n v="0"/>
    <n v="4546331.75"/>
    <s v="Trsf"/>
    <s v="Trsf 15/11/24 RM50,000.00(RM1,000.00)"/>
    <m/>
  </r>
  <r>
    <x v="569"/>
    <x v="11"/>
    <x v="5"/>
    <x v="875"/>
    <s v="C00000021"/>
    <x v="21"/>
    <s v="RA Resin 3317AW (220Kg)"/>
    <n v="1"/>
    <s v="Cash"/>
    <x v="0"/>
    <d v="2024-05-20T00:00:00"/>
    <n v="5"/>
    <n v="2024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x v="0"/>
    <d v="2024-05-20T00:00:00"/>
    <n v="5"/>
    <n v="2024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x v="0"/>
    <d v="2024-05-20T00:00:00"/>
    <n v="5"/>
    <n v="2024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x v="0"/>
    <d v="2024-05-20T00:00:00"/>
    <n v="5"/>
    <n v="2024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x v="0"/>
    <d v="2024-05-25T00:00:00"/>
    <n v="5"/>
    <n v="2024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x v="0"/>
    <d v="2024-05-25T00:00:00"/>
    <n v="5"/>
    <n v="2024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x v="0"/>
    <d v="2024-05-25T00:00:00"/>
    <n v="5"/>
    <n v="2024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x v="0"/>
    <d v="2024-05-28T00:00:00"/>
    <n v="5"/>
    <n v="2024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x v="0"/>
    <d v="2024-05-28T00:00:00"/>
    <n v="5"/>
    <n v="2024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x v="0"/>
    <d v="2024-05-28T00:00:00"/>
    <n v="5"/>
    <n v="2024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x v="0"/>
    <d v="2024-05-28T00:00:00"/>
    <n v="5"/>
    <n v="2024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x v="0"/>
    <d v="2024-05-28T00:00:00"/>
    <n v="5"/>
    <n v="2024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x v="0"/>
    <d v="2024-05-28T00:00:00"/>
    <n v="5"/>
    <n v="2024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x v="0"/>
    <d v="2024-05-28T00:00:00"/>
    <n v="5"/>
    <n v="2024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x v="0"/>
    <d v="2024-05-28T00:00:00"/>
    <n v="5"/>
    <n v="2024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x v="0"/>
    <d v="2024-05-28T00:00:00"/>
    <n v="5"/>
    <n v="2024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x v="0"/>
    <d v="2024-05-28T00:00:00"/>
    <n v="5"/>
    <n v="2024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x v="0"/>
    <d v="2024-05-29T00:00:00"/>
    <n v="5"/>
    <n v="2024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x v="0"/>
    <d v="2024-05-29T00:00:00"/>
    <n v="5"/>
    <n v="2024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x v="0"/>
    <d v="2024-05-29T00:00:00"/>
    <n v="5"/>
    <n v="2024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x v="0"/>
    <d v="2024-05-29T00:00:00"/>
    <n v="5"/>
    <n v="2024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x v="0"/>
    <d v="2024-05-29T00:00:00"/>
    <n v="5"/>
    <n v="2024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x v="0"/>
    <d v="2024-05-29T00:00:00"/>
    <n v="5"/>
    <n v="2024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x v="0"/>
    <d v="2024-05-29T00:00:00"/>
    <n v="5"/>
    <n v="2024"/>
    <n v="437.5"/>
    <n v="-437.5"/>
    <n v="0"/>
    <n v="4530485.95"/>
    <s v="Trsf"/>
    <s v="Trsf 15/11/24 RM50,000.00(RM437.50)"/>
    <m/>
  </r>
  <r>
    <x v="572"/>
    <x v="11"/>
    <x v="5"/>
    <x v="882"/>
    <s v="C00000042"/>
    <x v="43"/>
    <s v="RM Resin 3317W (220Kg)"/>
    <n v="7"/>
    <s v="Cash"/>
    <x v="0"/>
    <d v="2024-05-29T00:00:00"/>
    <n v="5"/>
    <n v="2024"/>
    <n v="11396"/>
    <n v="-11396"/>
    <n v="0"/>
    <n v="4541971.95"/>
    <s v="Trsf"/>
    <s v="Trsf 15/11/24 RM50,000.00(RM11,396.00)"/>
    <m/>
  </r>
  <r>
    <x v="572"/>
    <x v="11"/>
    <x v="5"/>
    <x v="882"/>
    <s v="C00000042"/>
    <x v="43"/>
    <s v="RA CSM 450 1040mm (30Kg)"/>
    <n v="20"/>
    <s v="Cash"/>
    <x v="0"/>
    <d v="2024-05-29T00:00:00"/>
    <n v="5"/>
    <n v="2024"/>
    <n v="3480"/>
    <n v="-3480"/>
    <n v="0"/>
    <n v="4556347.95"/>
    <s v="Trsf"/>
    <s v="Trsf 15/11/24 RM50,000.00(RM3,480.00)"/>
    <m/>
  </r>
  <r>
    <x v="572"/>
    <x v="11"/>
    <x v="5"/>
    <x v="882"/>
    <s v="C00000042"/>
    <x v="43"/>
    <s v="RA Woven Roving E-600gm 1120mm (45Kg)"/>
    <n v="10"/>
    <s v="Cash"/>
    <x v="0"/>
    <d v="2024-05-29T00:00:00"/>
    <n v="5"/>
    <n v="2024"/>
    <n v="2340"/>
    <n v="-2340"/>
    <n v="0"/>
    <n v="4547751.95"/>
    <s v="Trsf"/>
    <s v="Trsf 15/11/24 RM50,000.00(RM2,340.00)"/>
    <m/>
  </r>
  <r>
    <x v="572"/>
    <x v="11"/>
    <x v="5"/>
    <x v="882"/>
    <s v="C00000042"/>
    <x v="43"/>
    <s v="RM Pigment Paste Smooth Cream M19 (25Kg)"/>
    <n v="2"/>
    <s v="Cash"/>
    <x v="0"/>
    <d v="2024-05-29T00:00:00"/>
    <n v="5"/>
    <n v="2024"/>
    <n v="2000"/>
    <n v="-2000"/>
    <n v="0"/>
    <n v="4546831.95"/>
    <s v="Trsf"/>
    <s v="Trsf 15/11/24 RM50,000.00(RM2,000.00)"/>
    <m/>
  </r>
  <r>
    <x v="573"/>
    <x v="1"/>
    <x v="5"/>
    <x v="883"/>
    <s v="C00000010"/>
    <x v="9"/>
    <s v="RM Resin 3338W (220kg)"/>
    <n v="8"/>
    <n v="120"/>
    <x v="2"/>
    <d v="2024-09-29T00:00:00"/>
    <n v="9"/>
    <n v="2024"/>
    <n v="13024"/>
    <n v="-13024"/>
    <n v="0"/>
    <n v="4519680.45"/>
    <s v="Trsf"/>
    <s v="Trsf 27/11/24 RM35,750.50"/>
    <m/>
  </r>
  <r>
    <x v="573"/>
    <x v="1"/>
    <x v="5"/>
    <x v="883"/>
    <s v="C00000010"/>
    <x v="9"/>
    <s v="RA CSM 450 1040mm(W) (30kg)"/>
    <n v="15"/>
    <n v="120"/>
    <x v="2"/>
    <d v="2024-09-29T00:00:00"/>
    <n v="9"/>
    <n v="2024"/>
    <n v="2610"/>
    <n v="-2610"/>
    <n v="0"/>
    <n v="4512742.45"/>
    <s v="Trsf"/>
    <s v="Trsf 27/11/24 RM35,750.50"/>
    <m/>
  </r>
  <r>
    <x v="573"/>
    <x v="1"/>
    <x v="5"/>
    <x v="883"/>
    <s v="C00000010"/>
    <x v="9"/>
    <s v="RQ Talcum Powder (25kg)"/>
    <n v="15"/>
    <n v="120"/>
    <x v="2"/>
    <d v="2024-09-29T00:00:00"/>
    <n v="9"/>
    <n v="2024"/>
    <n v="862.5"/>
    <n v="-862.5"/>
    <n v="0"/>
    <n v="4511669.95"/>
    <s v="Trsf"/>
    <s v="Trsf 27/11/24 RM35,750.50"/>
    <m/>
  </r>
  <r>
    <x v="573"/>
    <x v="1"/>
    <x v="5"/>
    <x v="883"/>
    <s v="C00000010"/>
    <x v="9"/>
    <s v="RA Butanox M50 (5kg)"/>
    <n v="4"/>
    <n v="120"/>
    <x v="2"/>
    <d v="2024-09-29T00:00:00"/>
    <n v="9"/>
    <n v="2024"/>
    <n v="440"/>
    <n v="-440"/>
    <n v="0"/>
    <n v="4511622.45"/>
    <s v="Trsf"/>
    <s v="Trsf 27/11/24 RM35,750.50"/>
    <m/>
  </r>
  <r>
    <x v="573"/>
    <x v="1"/>
    <x v="5"/>
    <x v="883"/>
    <s v="C00000010"/>
    <x v="9"/>
    <s v="RM Fume Silica HJSIL 200 (10Kg)"/>
    <n v="1"/>
    <n v="120"/>
    <x v="2"/>
    <d v="2024-09-29T00:00:00"/>
    <n v="9"/>
    <n v="2024"/>
    <n v="420"/>
    <n v="-420"/>
    <n v="0"/>
    <n v="4521370.45"/>
    <s v="Trsf"/>
    <s v="Trsf 27/11/24 RM35,750.50"/>
    <m/>
  </r>
  <r>
    <x v="573"/>
    <x v="1"/>
    <x v="5"/>
    <x v="883"/>
    <s v="C00000010"/>
    <x v="9"/>
    <s v="RH Bosny Wax (15Kg)"/>
    <n v="1"/>
    <n v="120"/>
    <x v="2"/>
    <d v="2024-09-29T00:00:00"/>
    <n v="9"/>
    <n v="2024"/>
    <n v="395"/>
    <n v="-395"/>
    <n v="0"/>
    <n v="4524825.45"/>
    <s v="Trsf"/>
    <s v="Trsf 27/11/24 RM35,750.50"/>
    <m/>
  </r>
  <r>
    <x v="573"/>
    <x v="1"/>
    <x v="5"/>
    <x v="883"/>
    <s v="C00000010"/>
    <x v="9"/>
    <s v="RD Brush 3&quot; (12Pc)"/>
    <n v="4"/>
    <n v="120"/>
    <x v="2"/>
    <d v="2024-09-29T00:00:00"/>
    <n v="9"/>
    <n v="2024"/>
    <n v="230.4"/>
    <n v="-230.4"/>
    <n v="0"/>
    <n v="4527000.8500000006"/>
    <s v="Trsf"/>
    <s v="Trsf 27/11/24 RM35,750.50"/>
    <m/>
  </r>
  <r>
    <x v="573"/>
    <x v="1"/>
    <x v="5"/>
    <x v="884"/>
    <s v="C00000021"/>
    <x v="21"/>
    <s v="RA Resin 3317AW (220Kg)"/>
    <n v="1"/>
    <s v="Cash"/>
    <x v="0"/>
    <d v="2024-06-01T00:00:00"/>
    <n v="6"/>
    <n v="2024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x v="0"/>
    <d v="2024-06-01T00:00:00"/>
    <n v="6"/>
    <n v="2024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x v="0"/>
    <d v="2024-06-01T00:00:00"/>
    <n v="6"/>
    <n v="2024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x v="0"/>
    <d v="2024-06-04T00:00:00"/>
    <n v="6"/>
    <n v="2024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x v="0"/>
    <d v="2024-06-04T00:00:00"/>
    <n v="6"/>
    <n v="2024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x v="0"/>
    <d v="2024-06-04T00:00:00"/>
    <n v="6"/>
    <n v="2024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x v="1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x v="1"/>
    <d v="2024-07-19T00:00:00"/>
    <n v="7"/>
    <n v="2024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x v="0"/>
    <d v="2024-06-05T00:00:00"/>
    <n v="6"/>
    <n v="2024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x v="0"/>
    <d v="2024-06-06T00:00:00"/>
    <n v="6"/>
    <n v="2024"/>
    <n v="625"/>
    <n v="-625"/>
    <n v="0"/>
    <n v="4545292.95"/>
    <s v="Trsf"/>
    <s v="Trsf 15/11/24 RM50,000.00(RM625.00)"/>
    <m/>
  </r>
  <r>
    <x v="576"/>
    <x v="1"/>
    <x v="5"/>
    <x v="889"/>
    <s v="C00000042"/>
    <x v="43"/>
    <s v="RM Resin 3317W (220Kg)"/>
    <n v="10"/>
    <s v="Cash"/>
    <x v="0"/>
    <d v="2024-06-06T00:00:00"/>
    <n v="6"/>
    <n v="2024"/>
    <n v="16280"/>
    <n v="-16280"/>
    <n v="0"/>
    <n v="4561231.75"/>
    <s v="Trsf"/>
    <s v="Trsf 15/11/24 RM50,000.00(RM16,280.00)"/>
    <m/>
  </r>
  <r>
    <x v="576"/>
    <x v="1"/>
    <x v="5"/>
    <x v="889"/>
    <s v="C00000042"/>
    <x v="43"/>
    <s v="RA CSM 450 1040mm (30Kg)"/>
    <n v="30"/>
    <s v="Cash"/>
    <x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x v="576"/>
    <x v="1"/>
    <x v="5"/>
    <x v="889"/>
    <s v="C00000042"/>
    <x v="43"/>
    <s v="RA Woven Roving E-600gm 1120mm (45Kg)"/>
    <n v="15"/>
    <s v="Cash"/>
    <x v="0"/>
    <d v="2024-06-06T00:00:00"/>
    <n v="6"/>
    <n v="2024"/>
    <n v="3510"/>
    <n v="-3510"/>
    <n v="0"/>
    <n v="4548786.75"/>
    <s v="Trsf"/>
    <s v="Trsf 20/11/24 RM30,000.00(RM3,510.00)"/>
    <m/>
  </r>
  <r>
    <x v="576"/>
    <x v="1"/>
    <x v="5"/>
    <x v="889"/>
    <s v="C00000042"/>
    <x v="43"/>
    <s v="RA Mepoxe (5kg)"/>
    <n v="6"/>
    <s v="Cash"/>
    <x v="0"/>
    <d v="2024-06-06T00:00:00"/>
    <n v="6"/>
    <n v="2024"/>
    <n v="570"/>
    <n v="-570"/>
    <n v="0"/>
    <n v="4545956.75"/>
    <s v="Trsf"/>
    <s v="Trsf 20/11/24 RM30,000.00(RM570.00)"/>
    <m/>
  </r>
  <r>
    <x v="576"/>
    <x v="1"/>
    <x v="5"/>
    <x v="889"/>
    <s v="C00000042"/>
    <x v="43"/>
    <s v="RA Butanox M50 (5Kg)"/>
    <n v="2"/>
    <s v="Cash"/>
    <x v="0"/>
    <d v="2024-06-06T00:00:00"/>
    <n v="6"/>
    <n v="2024"/>
    <n v="220"/>
    <n v="-220"/>
    <n v="0"/>
    <n v="4545726.75"/>
    <s v="Trsf"/>
    <s v="Trsf 20/11/24 RM30,000.00(RM220.00)"/>
    <m/>
  </r>
  <r>
    <x v="577"/>
    <x v="1"/>
    <x v="5"/>
    <x v="890"/>
    <s v="C00000019"/>
    <x v="18"/>
    <s v="RA Nor 3338W (220Kg)"/>
    <n v="1"/>
    <s v="Cash"/>
    <x v="0"/>
    <d v="2024-06-07T00:00:00"/>
    <n v="6"/>
    <n v="2024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x v="0"/>
    <d v="2024-06-07T00:00:00"/>
    <n v="6"/>
    <n v="2024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x v="0"/>
    <d v="2024-06-07T00:00:00"/>
    <n v="6"/>
    <n v="2024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x v="0"/>
    <d v="2024-06-07T00:00:00"/>
    <n v="6"/>
    <n v="2024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x v="5"/>
    <d v="2024-07-08T00:00:00"/>
    <n v="7"/>
    <n v="2024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x v="5"/>
    <d v="2024-07-08T00:00:00"/>
    <n v="7"/>
    <n v="2024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x v="5"/>
    <d v="2024-07-08T00:00:00"/>
    <n v="7"/>
    <n v="2024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x v="5"/>
    <d v="2024-07-08T00:00:00"/>
    <n v="7"/>
    <n v="2024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x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x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x v="0"/>
    <d v="2024-06-12T00:00:00"/>
    <n v="6"/>
    <n v="2024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x v="0"/>
    <d v="2024-06-12T00:00:00"/>
    <n v="6"/>
    <n v="2024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x v="0"/>
    <d v="2024-06-12T00:00:00"/>
    <n v="6"/>
    <n v="2024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x v="0"/>
    <d v="2024-06-12T00:00:00"/>
    <n v="6"/>
    <n v="2024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x v="0"/>
    <d v="2024-06-12T00:00:00"/>
    <n v="6"/>
    <n v="2024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x v="0"/>
    <d v="2024-06-12T00:00:00"/>
    <n v="6"/>
    <n v="2024"/>
    <n v="125"/>
    <n v="-125"/>
    <n v="0"/>
    <n v="4557902.75"/>
    <s v="Trsf"/>
    <s v="Trsf 20/11/24 RM30,000.00(RM125.00)"/>
    <m/>
  </r>
  <r>
    <x v="579"/>
    <x v="1"/>
    <x v="5"/>
    <x v="894"/>
    <s v="C00000042"/>
    <x v="43"/>
    <s v="RM Resin 3317W (220Kg)"/>
    <n v="2"/>
    <s v="Cash"/>
    <x v="0"/>
    <d v="2024-06-12T00:00:00"/>
    <n v="6"/>
    <n v="2024"/>
    <n v="3256"/>
    <n v="-3256"/>
    <n v="0"/>
    <n v="4561033.75"/>
    <s v="Trsf"/>
    <s v="Trsf 20/11/24 RM30,000.00(RM3,256.00)"/>
    <m/>
  </r>
  <r>
    <x v="579"/>
    <x v="1"/>
    <x v="5"/>
    <x v="894"/>
    <s v="C00000042"/>
    <x v="43"/>
    <s v="RA CSM 450 1040mm (30Kg)"/>
    <n v="7"/>
    <s v="Cash"/>
    <x v="0"/>
    <d v="2024-06-12T00:00:00"/>
    <n v="6"/>
    <n v="2024"/>
    <n v="1218"/>
    <n v="-1218"/>
    <n v="0"/>
    <n v="4570391.75"/>
    <s v="Trsf"/>
    <s v="Trsf 20/11/24 RM30,000.00(RM1,218.00)"/>
    <m/>
  </r>
  <r>
    <x v="579"/>
    <x v="1"/>
    <x v="5"/>
    <x v="894"/>
    <s v="C00000042"/>
    <x v="43"/>
    <s v="RA Woven Roving E-600gm 1120mm (45Kg)"/>
    <n v="3"/>
    <s v="Cash"/>
    <x v="0"/>
    <d v="2024-06-12T00:00:00"/>
    <n v="6"/>
    <n v="2024"/>
    <n v="702"/>
    <n v="-702"/>
    <n v="0"/>
    <n v="4573529.75"/>
    <s v="Trsf"/>
    <s v="Trsf 20/11/24 RM30,000.00(RM702.00)"/>
    <m/>
  </r>
  <r>
    <x v="579"/>
    <x v="1"/>
    <x v="5"/>
    <x v="894"/>
    <s v="C00000042"/>
    <x v="43"/>
    <s v="RM Pigment Paste Smooth Cream M19 (25Kg)"/>
    <n v="1"/>
    <s v="Cash"/>
    <x v="0"/>
    <d v="2024-06-12T00:00:00"/>
    <n v="6"/>
    <n v="2024"/>
    <n v="1000"/>
    <n v="-1000"/>
    <n v="0"/>
    <n v="4575699.75"/>
    <s v="Trsf"/>
    <s v="Trsf 20/11/24 RM30,000.00(RM1,000.00)"/>
    <m/>
  </r>
  <r>
    <x v="580"/>
    <x v="1"/>
    <x v="5"/>
    <x v="895"/>
    <s v="C00000042"/>
    <x v="43"/>
    <s v="RQ Talcum Powder (25Kg)"/>
    <n v="15"/>
    <s v="Cash"/>
    <x v="0"/>
    <d v="2024-06-14T00:00:00"/>
    <n v="6"/>
    <n v="2024"/>
    <n v="937.5"/>
    <n v="-937.5"/>
    <n v="0"/>
    <n v="4576637.25"/>
    <s v="Trsf"/>
    <s v="Trsf 20/11/24 RM30,000.00(RM937.50)"/>
    <m/>
  </r>
  <r>
    <x v="580"/>
    <x v="1"/>
    <x v="5"/>
    <x v="896"/>
    <s v="C00000042"/>
    <x v="43"/>
    <s v="RM Resin 3317W (220Kg)"/>
    <n v="15"/>
    <s v="Cash"/>
    <x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x v="580"/>
    <x v="1"/>
    <x v="5"/>
    <x v="896"/>
    <s v="C00000042"/>
    <x v="43"/>
    <s v="RA CSM 450 1040mm (30Kg)"/>
    <n v="45"/>
    <s v="Cash"/>
    <x v="0"/>
    <d v="2024-06-14T00:00:00"/>
    <n v="6"/>
    <n v="2024"/>
    <n v="7830"/>
    <n v="-7830"/>
    <n v="0"/>
    <n v="4532665.45"/>
    <s v="Trsf"/>
    <s v="Trsf 26/11/24 RM30,000.00(RM7,830.00.00)"/>
    <m/>
  </r>
  <r>
    <x v="580"/>
    <x v="1"/>
    <x v="5"/>
    <x v="896"/>
    <s v="C00000042"/>
    <x v="43"/>
    <s v="RA Woven Roving E-600gm 1120mm (45Kg)"/>
    <n v="20"/>
    <s v="Cash"/>
    <x v="0"/>
    <d v="2024-06-14T00:00:00"/>
    <n v="6"/>
    <n v="2024"/>
    <n v="4680"/>
    <n v="-4680"/>
    <n v="0"/>
    <n v="4531840.45"/>
    <s v="Trsf"/>
    <s v="Trsf 26/11/24 RM30,000.00(RM7,830.00.00)"/>
    <m/>
  </r>
  <r>
    <x v="580"/>
    <x v="1"/>
    <x v="5"/>
    <x v="896"/>
    <s v="C00000042"/>
    <x v="43"/>
    <s v="RA Mepoxe (5kg)"/>
    <n v="8"/>
    <s v="Cash"/>
    <x v="0"/>
    <d v="2024-06-14T00:00:00"/>
    <n v="6"/>
    <n v="2024"/>
    <n v="760"/>
    <n v="-760"/>
    <n v="0"/>
    <n v="4528097.95"/>
    <s v="Trsf"/>
    <s v="Trsf 26/11/24 RM30,000.00(RM"/>
    <m/>
  </r>
  <r>
    <x v="580"/>
    <x v="1"/>
    <x v="5"/>
    <x v="896"/>
    <s v="C00000042"/>
    <x v="43"/>
    <s v="RM Pigment Paste Smooth Cream M19 (25Kg)"/>
    <n v="3"/>
    <s v="Cash"/>
    <x v="0"/>
    <d v="2024-06-14T00:00:00"/>
    <n v="6"/>
    <n v="2024"/>
    <n v="3000"/>
    <n v="-3000"/>
    <n v="0"/>
    <n v="4531433.45"/>
    <s v="Trsf"/>
    <s v="Trsf 26/11/24 RM30,000.00(RM"/>
    <m/>
  </r>
  <r>
    <x v="581"/>
    <x v="1"/>
    <x v="5"/>
    <x v="897"/>
    <s v="C00000049"/>
    <x v="51"/>
    <s v="RM VE Resin 901-3P (200Kg)"/>
    <n v="3"/>
    <s v="Cash"/>
    <x v="0"/>
    <d v="2024-06-20T00:00:00"/>
    <n v="6"/>
    <n v="2024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x v="0"/>
    <d v="2024-06-20T00:00:00"/>
    <n v="6"/>
    <n v="2024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x v="0"/>
    <d v="2024-06-20T00:00:00"/>
    <n v="6"/>
    <n v="2024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x v="0"/>
    <d v="2024-06-20T00:00:00"/>
    <n v="6"/>
    <n v="2024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x v="0"/>
    <d v="2024-06-20T00:00:00"/>
    <n v="6"/>
    <n v="2024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x v="0"/>
    <d v="2024-06-20T00:00:00"/>
    <n v="6"/>
    <n v="2024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x v="0"/>
    <d v="2024-06-20T00:00:00"/>
    <n v="6"/>
    <n v="2024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x v="0"/>
    <d v="2024-06-21T00:00:00"/>
    <n v="6"/>
    <n v="2024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x v="0"/>
    <d v="2024-06-21T00:00:00"/>
    <n v="6"/>
    <n v="2024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x v="0"/>
    <d v="2024-06-21T00:00:00"/>
    <n v="6"/>
    <n v="2024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x v="0"/>
    <d v="2024-06-21T00:00:00"/>
    <n v="6"/>
    <n v="2024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x v="0"/>
    <d v="2024-06-22T00:00:00"/>
    <n v="6"/>
    <n v="2024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x v="0"/>
    <d v="2024-06-22T00:00:00"/>
    <n v="6"/>
    <n v="2024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x v="0"/>
    <d v="2024-06-22T00:00:00"/>
    <n v="6"/>
    <n v="2024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x v="0"/>
    <d v="2024-06-22T00:00:00"/>
    <n v="6"/>
    <n v="2024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x v="2"/>
    <d v="2024-10-22T00:00:00"/>
    <n v="10"/>
    <n v="2024"/>
    <n v="13024"/>
    <n v="-13024"/>
    <n v="0"/>
    <n v="4561339.95"/>
    <s v="Trsf"/>
    <s v="Trsf 27/11/24 RM35,750.50"/>
    <m/>
  </r>
  <r>
    <x v="584"/>
    <x v="1"/>
    <x v="5"/>
    <x v="900"/>
    <s v="C00000010"/>
    <x v="9"/>
    <s v="RO CSM 450 1040mm(W) (37kg)"/>
    <n v="10"/>
    <n v="120"/>
    <x v="2"/>
    <d v="2024-10-22T00:00:00"/>
    <n v="10"/>
    <n v="2024"/>
    <n v="2146"/>
    <n v="-2146"/>
    <n v="0"/>
    <n v="4550593.25"/>
    <s v="Trsf"/>
    <s v="Trsf 27/11/24 RM35,750.50"/>
    <m/>
  </r>
  <r>
    <x v="584"/>
    <x v="1"/>
    <x v="5"/>
    <x v="900"/>
    <s v="C00000010"/>
    <x v="9"/>
    <s v="RQ Talcum Powder (25kg)"/>
    <n v="10"/>
    <n v="120"/>
    <x v="2"/>
    <d v="2024-10-22T00:00:00"/>
    <n v="10"/>
    <n v="2024"/>
    <n v="575"/>
    <n v="-575"/>
    <n v="0"/>
    <n v="4549574.75"/>
    <s v="Trsf"/>
    <s v="Trsf 27/11/24 RM35,750.50"/>
    <m/>
  </r>
  <r>
    <x v="584"/>
    <x v="1"/>
    <x v="5"/>
    <x v="900"/>
    <s v="C00000010"/>
    <x v="9"/>
    <s v="RA Butanox M50 (5kg)"/>
    <n v="8"/>
    <n v="120"/>
    <x v="2"/>
    <d v="2024-10-22T00:00:00"/>
    <n v="10"/>
    <n v="2024"/>
    <n v="880"/>
    <n v="-880"/>
    <n v="0"/>
    <n v="4554693.25"/>
    <s v="Trsf"/>
    <s v="Trsf 27/11/24 RM35,750.50"/>
    <m/>
  </r>
  <r>
    <x v="585"/>
    <x v="1"/>
    <x v="5"/>
    <x v="901"/>
    <s v="C00000009"/>
    <x v="8"/>
    <s v="RM Resin 3317W (220Kg)"/>
    <n v="2"/>
    <n v="60"/>
    <x v="3"/>
    <d v="2024-08-24T00:00:00"/>
    <n v="8"/>
    <n v="2024"/>
    <n v="3256"/>
    <n v="-3256"/>
    <n v="0"/>
    <n v="4555363.25"/>
    <s v="Chq"/>
    <s v="Chq HL 027085 dd 23/12/24 RM5,042.00"/>
    <m/>
  </r>
  <r>
    <x v="585"/>
    <x v="1"/>
    <x v="5"/>
    <x v="901"/>
    <s v="C00000009"/>
    <x v="8"/>
    <s v="RM CSM 450 1860mm(W) (54kg)"/>
    <n v="3"/>
    <n v="60"/>
    <x v="3"/>
    <d v="2024-08-24T00:00:00"/>
    <n v="8"/>
    <n v="2024"/>
    <n v="939.6"/>
    <n v="-939.6"/>
    <n v="0"/>
    <n v="4551976.8499999996"/>
    <s v="Chq"/>
    <s v="Chq HL 027085 dd 23/12/24 RM5,042.00"/>
    <m/>
  </r>
  <r>
    <x v="585"/>
    <x v="1"/>
    <x v="5"/>
    <x v="901"/>
    <s v="C00000009"/>
    <x v="8"/>
    <s v="RM CSM 300 1860mm(W) (54Kg)"/>
    <n v="2"/>
    <n v="60"/>
    <x v="3"/>
    <d v="2024-08-24T00:00:00"/>
    <n v="8"/>
    <n v="2024"/>
    <n v="626.4"/>
    <n v="-626.4"/>
    <n v="0"/>
    <n v="4551959.6500000004"/>
    <s v="Chq"/>
    <s v="Chq HL 027085 dd 23/12/24 RM5,042.00"/>
    <m/>
  </r>
  <r>
    <x v="585"/>
    <x v="1"/>
    <x v="5"/>
    <x v="901"/>
    <s v="C00000009"/>
    <x v="8"/>
    <s v="RA Butanox M50 (5kg)"/>
    <n v="2"/>
    <n v="60"/>
    <x v="3"/>
    <d v="2024-08-24T00:00:00"/>
    <n v="8"/>
    <n v="2024"/>
    <n v="220"/>
    <n v="-220"/>
    <n v="0"/>
    <n v="4551842.25"/>
    <s v="Chq"/>
    <s v="Chq HL 027085 dd 23/12/24 RM5,042.00"/>
    <m/>
  </r>
  <r>
    <x v="586"/>
    <x v="1"/>
    <x v="5"/>
    <x v="902"/>
    <s v="C00000010"/>
    <x v="9"/>
    <s v="RO Gelcoat LB9888 (22kg)"/>
    <n v="2"/>
    <n v="120"/>
    <x v="2"/>
    <d v="2024-10-24T00:00:00"/>
    <n v="10"/>
    <n v="2024"/>
    <n v="523.6"/>
    <n v="-523.6"/>
    <n v="0"/>
    <n v="4552504.8499999996"/>
    <s v="Trsf"/>
    <s v="Trsf 27/11/24 RM35,750.50"/>
    <m/>
  </r>
  <r>
    <x v="586"/>
    <x v="1"/>
    <x v="5"/>
    <x v="902"/>
    <s v="C00000010"/>
    <x v="9"/>
    <s v="RM CSM 300 1040mm(W) (30kg)"/>
    <n v="2"/>
    <n v="120"/>
    <x v="2"/>
    <d v="2024-10-24T00:00:00"/>
    <n v="10"/>
    <n v="2024"/>
    <n v="360"/>
    <n v="-360"/>
    <n v="0"/>
    <n v="4552803.75"/>
    <s v="Trsf"/>
    <s v="Trsf 27/11/24 RM35,750.50"/>
    <m/>
  </r>
  <r>
    <x v="586"/>
    <x v="1"/>
    <x v="5"/>
    <x v="902"/>
    <s v="C00000010"/>
    <x v="9"/>
    <s v="RM Pigment Orange RAL 2009 (5kg) "/>
    <n v="1"/>
    <n v="120"/>
    <x v="2"/>
    <d v="2024-10-24T00:00:00"/>
    <n v="10"/>
    <n v="2024"/>
    <n v="260"/>
    <n v="-260"/>
    <n v="0"/>
    <n v="4566918.25"/>
    <s v="Trsf"/>
    <s v="Trsf 27/11/24 RM35,750.50"/>
    <m/>
  </r>
  <r>
    <x v="587"/>
    <x v="1"/>
    <x v="5"/>
    <x v="903"/>
    <s v="C00000051"/>
    <x v="53"/>
    <s v="RM Resin 3338W (25kg)"/>
    <n v="1"/>
    <s v="Cash"/>
    <x v="0"/>
    <d v="2024-06-27T00:00:00"/>
    <n v="6"/>
    <n v="2024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x v="0"/>
    <d v="2024-06-27T00:00:00"/>
    <n v="6"/>
    <n v="2024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x v="0"/>
    <d v="2024-06-27T00:00:00"/>
    <n v="6"/>
    <n v="2024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x v="0"/>
    <d v="2024-06-27T00:00:00"/>
    <n v="6"/>
    <n v="2024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x v="0"/>
    <d v="2024-06-28T00:00:00"/>
    <n v="6"/>
    <n v="2024"/>
    <n v="937.5"/>
    <n v="-937.5"/>
    <n v="0"/>
    <n v="4571871.25"/>
    <s v="Trsf"/>
    <s v="Trsf 26/11/24 RM30,000.00(RM"/>
    <m/>
  </r>
  <r>
    <x v="588"/>
    <x v="1"/>
    <x v="5"/>
    <x v="905"/>
    <s v="C00000042"/>
    <x v="43"/>
    <s v="RM Resin 3317W (220Kg)"/>
    <n v="15"/>
    <s v="Cash"/>
    <x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x v="588"/>
    <x v="1"/>
    <x v="5"/>
    <x v="905"/>
    <s v="C00000042"/>
    <x v="43"/>
    <s v="RO CSM 450 64m(L) 1040mm(W) (37Kg)"/>
    <n v="45"/>
    <s v="Cash"/>
    <x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x v="588"/>
    <x v="1"/>
    <x v="5"/>
    <x v="905"/>
    <s v="C00000042"/>
    <x v="43"/>
    <s v="RA Woven Roving E-600gm 1120mm (45Kg)"/>
    <n v="3"/>
    <s v="Cash"/>
    <x v="0"/>
    <d v="2024-06-28T00:00:00"/>
    <n v="6"/>
    <n v="2024"/>
    <n v="702"/>
    <n v="-702"/>
    <n v="0"/>
    <n v="4576561.75"/>
    <s v="Trsf"/>
    <s v="Trsf 4/12/24 RM23,000.00(RM702.00)"/>
    <m/>
  </r>
  <r>
    <x v="588"/>
    <x v="1"/>
    <x v="5"/>
    <x v="905"/>
    <s v="C00000042"/>
    <x v="43"/>
    <s v="RM Woven Roving E-600gm 1000mm (40Kg)"/>
    <n v="17"/>
    <s v="Cash"/>
    <x v="0"/>
    <d v="2024-06-28T00:00:00"/>
    <n v="6"/>
    <n v="2024"/>
    <n v="3740"/>
    <n v="-3740"/>
    <n v="0"/>
    <n v="4536218.45"/>
    <s v="Trsf"/>
    <s v="Trsf 4/12/24 RM23,000.00(RM3,740.00)"/>
    <m/>
  </r>
  <r>
    <x v="588"/>
    <x v="1"/>
    <x v="5"/>
    <x v="905"/>
    <s v="C00000042"/>
    <x v="43"/>
    <s v="RA Mepoxe (5kg)"/>
    <n v="8"/>
    <s v="Cash"/>
    <x v="0"/>
    <d v="2024-06-28T00:00:00"/>
    <n v="6"/>
    <n v="2024"/>
    <n v="760"/>
    <n v="-760"/>
    <n v="0"/>
    <n v="4527335.45"/>
    <s v="Trsf"/>
    <s v="Trsf 4/12/24 RM23,000.00(RM760.00)"/>
    <m/>
  </r>
  <r>
    <x v="588"/>
    <x v="1"/>
    <x v="5"/>
    <x v="905"/>
    <s v="C00000042"/>
    <x v="43"/>
    <s v="RM Pigment Paste Smooth Cream M19 (25Kg)"/>
    <n v="2"/>
    <s v="Cash"/>
    <x v="0"/>
    <d v="2024-06-28T00:00:00"/>
    <n v="6"/>
    <n v="2024"/>
    <n v="2000"/>
    <n v="-2000"/>
    <n v="0"/>
    <n v="4529735.45"/>
    <s v="Trsf"/>
    <s v="Trsf 4/12/24 RM23,000.00(RM2,000.00)"/>
    <m/>
  </r>
  <r>
    <x v="589"/>
    <x v="2"/>
    <x v="5"/>
    <x v="906"/>
    <s v="C00000052"/>
    <x v="54"/>
    <s v="RM Nor 3338W (25Kg)"/>
    <n v="1"/>
    <s v="Cash"/>
    <x v="0"/>
    <d v="2024-07-02T00:00:00"/>
    <n v="7"/>
    <n v="2024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x v="0"/>
    <d v="2024-07-02T00:00:00"/>
    <n v="7"/>
    <n v="2024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x v="0"/>
    <d v="2024-07-02T00:00:00"/>
    <n v="7"/>
    <n v="2024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x v="0"/>
    <d v="2024-07-02T00:00:00"/>
    <n v="7"/>
    <n v="2024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x v="0"/>
    <d v="2024-07-02T00:00:00"/>
    <n v="7"/>
    <n v="2024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x v="0"/>
    <d v="2024-07-02T00:00:00"/>
    <n v="7"/>
    <n v="2024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x v="0"/>
    <d v="2024-07-02T00:00:00"/>
    <n v="7"/>
    <n v="2024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x v="2"/>
    <d v="2024-10-30T00:00:00"/>
    <n v="10"/>
    <n v="2024"/>
    <n v="160"/>
    <n v="-160"/>
    <n v="0"/>
    <n v="4912561.95"/>
    <s v="Trsf"/>
    <s v="Trsf 26/12/24 RM17,821.50"/>
    <m/>
  </r>
  <r>
    <x v="589"/>
    <x v="2"/>
    <x v="5"/>
    <x v="907"/>
    <s v="C00000010"/>
    <x v="9"/>
    <s v="RM Cobalt 5% (4kg)"/>
    <n v="1"/>
    <n v="120"/>
    <x v="2"/>
    <d v="2024-10-30T00:00:00"/>
    <n v="10"/>
    <n v="2024"/>
    <n v="260"/>
    <n v="-260"/>
    <n v="0"/>
    <n v="4912821.95"/>
    <s v="Trsf"/>
    <s v="Trsf 26/12/24 RM17,821.50"/>
    <m/>
  </r>
  <r>
    <x v="589"/>
    <x v="2"/>
    <x v="5"/>
    <x v="908"/>
    <s v="C00000044"/>
    <x v="46"/>
    <s v="RM Honeycomb 19mm - 1220(W) x 2440(L)"/>
    <n v="3"/>
    <s v="Cash"/>
    <x v="0"/>
    <d v="2024-07-02T00:00:00"/>
    <n v="7"/>
    <n v="2024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x v="0"/>
    <d v="2024-07-02T00:00:00"/>
    <n v="7"/>
    <n v="2024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x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x v="2"/>
    <x v="5"/>
    <x v="909"/>
    <s v="C00000027"/>
    <x v="28"/>
    <s v="RM Acetone (163kg)"/>
    <n v="1"/>
    <s v="Cash"/>
    <x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x v="589"/>
    <x v="2"/>
    <x v="5"/>
    <x v="909"/>
    <s v="C00000027"/>
    <x v="28"/>
    <s v="RM Pigment Super White (5kg)"/>
    <n v="2"/>
    <s v="Cash"/>
    <x v="0"/>
    <d v="2024-07-02T00:00:00"/>
    <n v="7"/>
    <n v="2024"/>
    <n v="320"/>
    <n v="-320"/>
    <n v="0"/>
    <n v="4922376.3500000006"/>
    <s v="Trsf"/>
    <s v="Bank Islam 172033 Cleared 2/1/25 RM5,000.00(RM320.00)"/>
    <m/>
  </r>
  <r>
    <x v="589"/>
    <x v="2"/>
    <x v="5"/>
    <x v="909"/>
    <s v="C00000027"/>
    <x v="28"/>
    <s v="RM TR104 Hi Temp Wax"/>
    <n v="6"/>
    <s v="Cash"/>
    <x v="0"/>
    <d v="2024-07-02T00:00:00"/>
    <n v="7"/>
    <n v="2024"/>
    <n v="360"/>
    <n v="-360"/>
    <n v="0"/>
    <n v="4922736.3500000006"/>
    <s v="Trsf"/>
    <s v="Bank Islam 172033 Cleared 2/1/25 RM5,000.00(RM360.00)"/>
    <m/>
  </r>
  <r>
    <x v="589"/>
    <x v="2"/>
    <x v="5"/>
    <x v="909"/>
    <s v="C00000027"/>
    <x v="28"/>
    <s v="RA Mepoxe (5kg)"/>
    <n v="2"/>
    <s v="Cash"/>
    <x v="0"/>
    <d v="2024-07-02T00:00:00"/>
    <n v="7"/>
    <n v="2024"/>
    <n v="190"/>
    <n v="-190"/>
    <n v="0"/>
    <n v="4922926.3500000006"/>
    <s v="Trsf"/>
    <s v="Bank Islam 172033 Cleared 2/1/25 RM5,000.00(RM190.00)"/>
    <m/>
  </r>
  <r>
    <x v="589"/>
    <x v="2"/>
    <x v="5"/>
    <x v="909"/>
    <s v="C00000027"/>
    <x v="28"/>
    <s v="RO Gelcoat LB9888 (22kg)"/>
    <n v="2"/>
    <s v="Cash"/>
    <x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x v="589"/>
    <x v="2"/>
    <x v="5"/>
    <x v="909"/>
    <s v="C00000027"/>
    <x v="28"/>
    <s v="RA CSM 300 96m(L) X 1860mm(W) (54Kg)"/>
    <n v="4"/>
    <s v="Cash"/>
    <x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x v="589"/>
    <x v="2"/>
    <x v="5"/>
    <x v="910"/>
    <s v="C00000003"/>
    <x v="2"/>
    <s v="RQ Talcum Powder (25Kg)"/>
    <n v="2"/>
    <n v="45"/>
    <x v="1"/>
    <d v="2024-08-16T00:00:00"/>
    <n v="8"/>
    <n v="2024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x v="0"/>
    <d v="2024-07-03T00:00:00"/>
    <n v="7"/>
    <n v="2024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x v="0"/>
    <d v="2024-07-03T00:00:00"/>
    <n v="7"/>
    <n v="2024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x v="0"/>
    <d v="2024-07-04T00:00:00"/>
    <n v="7"/>
    <n v="2024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x v="0"/>
    <d v="2024-07-04T00:00:00"/>
    <n v="7"/>
    <n v="2024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x v="0"/>
    <d v="2024-07-04T00:00:00"/>
    <n v="7"/>
    <n v="2024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x v="0"/>
    <d v="2024-07-04T00:00:00"/>
    <n v="7"/>
    <n v="2024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x v="0"/>
    <d v="2024-07-04T00:00:00"/>
    <n v="7"/>
    <n v="2024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x v="0"/>
    <d v="2024-07-04T00:00:00"/>
    <n v="7"/>
    <n v="2024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x v="0"/>
    <d v="2024-07-04T00:00:00"/>
    <n v="7"/>
    <n v="2024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x v="0"/>
    <d v="2024-07-04T00:00:00"/>
    <n v="7"/>
    <n v="2024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x v="0"/>
    <d v="2024-07-04T00:00:00"/>
    <n v="7"/>
    <n v="2024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x v="0"/>
    <d v="2024-07-04T00:00:00"/>
    <n v="7"/>
    <n v="2024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x v="0"/>
    <d v="2024-07-04T00:00:00"/>
    <n v="7"/>
    <n v="2024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x v="0"/>
    <d v="2024-07-06T00:00:00"/>
    <n v="7"/>
    <n v="2024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x v="0"/>
    <d v="2024-07-06T00:00:00"/>
    <n v="7"/>
    <n v="2024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x v="0"/>
    <d v="2024-07-06T00:00:00"/>
    <n v="7"/>
    <n v="2024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x v="0"/>
    <d v="2024-07-09T00:00:00"/>
    <n v="7"/>
    <n v="2024"/>
    <n v="937.5"/>
    <n v="-937.5"/>
    <n v="0"/>
    <n v="4936734.3500000006"/>
    <s v="Trsf"/>
    <s v="Trsf 4/12/24 RM23,000.00(RM937.50)"/>
    <m/>
  </r>
  <r>
    <x v="593"/>
    <x v="2"/>
    <x v="5"/>
    <x v="917"/>
    <s v="C00000042"/>
    <x v="43"/>
    <s v="RM Resin 3317W (220Kg)"/>
    <n v="15"/>
    <s v="Cash"/>
    <x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x v="593"/>
    <x v="2"/>
    <x v="5"/>
    <x v="917"/>
    <s v="C00000042"/>
    <x v="43"/>
    <s v="RO CSM 450 64m(L) 1040mm(W) (37Kg)"/>
    <n v="40"/>
    <s v="Cash"/>
    <x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x v="593"/>
    <x v="2"/>
    <x v="5"/>
    <x v="917"/>
    <s v="C00000042"/>
    <x v="43"/>
    <s v="RM Woven Roving E-600gm 1000mm (40Kg)"/>
    <n v="12"/>
    <s v="Cash"/>
    <x v="0"/>
    <d v="2024-07-09T00:00:00"/>
    <n v="7"/>
    <n v="2024"/>
    <n v="2640"/>
    <n v="-2640"/>
    <n v="0"/>
    <n v="4972822.3500000006"/>
    <s v="Trsf"/>
    <s v="Trsf 23/12/24 RM30,000.00(RM2,640.00)"/>
    <m/>
  </r>
  <r>
    <x v="593"/>
    <x v="2"/>
    <x v="5"/>
    <x v="917"/>
    <s v="C00000042"/>
    <x v="43"/>
    <s v="RM Woven Roving E-600gm 1000mm (40Kg)"/>
    <n v="15"/>
    <s v="Cash"/>
    <x v="0"/>
    <d v="2024-07-09T00:00:00"/>
    <n v="7"/>
    <n v="2024"/>
    <n v="3600"/>
    <n v="-3600"/>
    <n v="0"/>
    <n v="4976422.3500000006"/>
    <s v="Trsf"/>
    <s v="Trsf 23/12/24 RM30,000.00(RM3,600.00)"/>
    <m/>
  </r>
  <r>
    <x v="593"/>
    <x v="2"/>
    <x v="5"/>
    <x v="917"/>
    <s v="C00000042"/>
    <x v="43"/>
    <s v="RA Mepoxe (5kg)"/>
    <n v="4"/>
    <s v="Cash"/>
    <x v="0"/>
    <d v="2024-07-09T00:00:00"/>
    <n v="7"/>
    <n v="2024"/>
    <n v="380"/>
    <n v="-380"/>
    <n v="0"/>
    <n v="4976802.3500000006"/>
    <s v="Trsf"/>
    <s v="Trsf 23/12/24 RM30,000.00(RM380.00)"/>
    <m/>
  </r>
  <r>
    <x v="593"/>
    <x v="2"/>
    <x v="5"/>
    <x v="917"/>
    <s v="C00000042"/>
    <x v="43"/>
    <s v="RM Pigment Paste Smooth Cream M19 (25Kg)"/>
    <n v="1"/>
    <s v="Cash"/>
    <x v="0"/>
    <d v="2024-07-09T00:00:00"/>
    <n v="7"/>
    <n v="2024"/>
    <n v="1000"/>
    <n v="-1000"/>
    <n v="0"/>
    <n v="4977802.3500000006"/>
    <s v="Trsf"/>
    <s v="Trsf 23/12/24 RM30,000.00(RM1,000.00)"/>
    <m/>
  </r>
  <r>
    <x v="594"/>
    <x v="2"/>
    <x v="5"/>
    <x v="918"/>
    <s v="C00000009"/>
    <x v="8"/>
    <s v="RM CSM 450 1860mm(W) (54kg)"/>
    <n v="2"/>
    <n v="60"/>
    <x v="3"/>
    <d v="2024-09-10T00:00:00"/>
    <n v="9"/>
    <n v="2024"/>
    <n v="658.8"/>
    <n v="-658.8"/>
    <n v="0"/>
    <n v="4978461.1500000004"/>
    <s v="Chq"/>
    <s v="Chq HL 028218 dd 31/1/25 RM5,702.80"/>
    <m/>
  </r>
  <r>
    <x v="594"/>
    <x v="2"/>
    <x v="5"/>
    <x v="918"/>
    <s v="C00000009"/>
    <x v="8"/>
    <s v="RM Pigment Super Black (5kg)"/>
    <n v="1"/>
    <n v="60"/>
    <x v="3"/>
    <d v="2024-09-10T00:00:00"/>
    <n v="9"/>
    <n v="2024"/>
    <n v="160"/>
    <n v="-160"/>
    <n v="0"/>
    <n v="4978621.1500000004"/>
    <s v="Chq"/>
    <s v="Chq HL 028218 dd 31/1/25 RM5,702.80"/>
    <m/>
  </r>
  <r>
    <x v="594"/>
    <x v="2"/>
    <x v="5"/>
    <x v="919"/>
    <s v="C00000050"/>
    <x v="52"/>
    <s v="RA Resin 3338W (220Kg)"/>
    <n v="1"/>
    <s v="Cash"/>
    <x v="0"/>
    <d v="2024-07-12T00:00:00"/>
    <n v="7"/>
    <n v="2024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x v="0"/>
    <d v="2024-07-12T00:00:00"/>
    <n v="7"/>
    <n v="2024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x v="0"/>
    <d v="2024-07-12T00:00:00"/>
    <n v="7"/>
    <n v="2024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x v="0"/>
    <d v="2024-07-12T00:00:00"/>
    <n v="7"/>
    <n v="2024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x v="0"/>
    <d v="2024-07-16T00:00:00"/>
    <n v="7"/>
    <n v="2024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x v="0"/>
    <d v="2024-07-17T00:00:00"/>
    <n v="7"/>
    <n v="2024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x v="0"/>
    <d v="2024-07-17T00:00:00"/>
    <n v="7"/>
    <n v="2024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x v="2"/>
    <d v="2024-11-15T00:00:00"/>
    <n v="11"/>
    <n v="2024"/>
    <n v="13024"/>
    <n v="-13024"/>
    <n v="0"/>
    <n v="4997157.6500000004"/>
    <s v="Trsf"/>
    <s v="Trsf 26/12/24 RM17,821.50"/>
    <m/>
  </r>
  <r>
    <x v="597"/>
    <x v="2"/>
    <x v="5"/>
    <x v="922"/>
    <s v="C00000010"/>
    <x v="9"/>
    <s v="RA CSM 450 1040mm(W) (30kg)"/>
    <n v="5"/>
    <n v="120"/>
    <x v="2"/>
    <d v="2024-11-15T00:00:00"/>
    <n v="11"/>
    <n v="2024"/>
    <n v="900"/>
    <n v="-900"/>
    <n v="0"/>
    <n v="4998057.6500000004"/>
    <s v="Trsf"/>
    <s v="Trsf 26/12/24 RM17,821.50"/>
    <m/>
  </r>
  <r>
    <x v="597"/>
    <x v="2"/>
    <x v="5"/>
    <x v="922"/>
    <s v="C00000010"/>
    <x v="9"/>
    <s v="RQ Talcum Powder (25kg)"/>
    <n v="5"/>
    <n v="120"/>
    <x v="2"/>
    <d v="2024-11-15T00:00:00"/>
    <n v="11"/>
    <n v="2024"/>
    <n v="287.5"/>
    <n v="-287.5"/>
    <n v="0"/>
    <n v="4998345.1500000004"/>
    <s v="Trsf"/>
    <s v="Trsf 26/12/24 RM17,821.50"/>
    <m/>
  </r>
  <r>
    <x v="597"/>
    <x v="2"/>
    <x v="5"/>
    <x v="922"/>
    <s v="C00000010"/>
    <x v="9"/>
    <s v="RA Butanox M50 (5kg)"/>
    <n v="4"/>
    <n v="120"/>
    <x v="2"/>
    <d v="2024-11-15T00:00:00"/>
    <n v="11"/>
    <n v="2024"/>
    <n v="440"/>
    <n v="-440"/>
    <n v="0"/>
    <n v="4998785.1500000004"/>
    <s v="Trsf"/>
    <s v="Trsf 26/12/24 RM17,821.50"/>
    <m/>
  </r>
  <r>
    <x v="597"/>
    <x v="2"/>
    <x v="5"/>
    <x v="922"/>
    <s v="C00000010"/>
    <x v="9"/>
    <s v="RM TR104 Wax Mould Release (12 Can)"/>
    <n v="1"/>
    <n v="120"/>
    <x v="2"/>
    <d v="2024-11-15T00:00:00"/>
    <n v="11"/>
    <n v="2024"/>
    <n v="696"/>
    <n v="-696"/>
    <n v="0"/>
    <n v="4999481.1500000004"/>
    <s v="Trsf"/>
    <s v="Trsf 26/12/24 RM17,821.50"/>
    <m/>
  </r>
  <r>
    <x v="597"/>
    <x v="2"/>
    <x v="5"/>
    <x v="923"/>
    <s v="C00000010"/>
    <x v="9"/>
    <s v="RA CSM 450 (60Kg) 64m(L) x 2080mm(W)"/>
    <n v="4"/>
    <n v="120"/>
    <x v="2"/>
    <d v="2024-11-15T00:00:00"/>
    <n v="11"/>
    <n v="2024"/>
    <n v="1440"/>
    <n v="-1440"/>
    <n v="0"/>
    <n v="5000921.1500000004"/>
    <s v="Trsf"/>
    <s v="Trsf 26/12/24 RM17,821.50"/>
    <m/>
  </r>
  <r>
    <x v="597"/>
    <x v="2"/>
    <x v="5"/>
    <x v="923"/>
    <s v="C00000010"/>
    <x v="9"/>
    <s v="RM Pigment Orange RAL 2009 (7kg) "/>
    <n v="1"/>
    <n v="120"/>
    <x v="2"/>
    <d v="2024-11-15T00:00:00"/>
    <n v="11"/>
    <n v="2024"/>
    <n v="364"/>
    <n v="-364"/>
    <n v="0"/>
    <n v="5001285.1500000004"/>
    <s v="Trsf"/>
    <s v="Trsf 26/12/24 RM17,821.50"/>
    <m/>
  </r>
  <r>
    <x v="597"/>
    <x v="2"/>
    <x v="5"/>
    <x v="923"/>
    <s v="C00000010"/>
    <x v="9"/>
    <s v="RM PIgment Sapphire Blue B10 (5kg)"/>
    <n v="1"/>
    <n v="120"/>
    <x v="2"/>
    <d v="2024-11-15T00:00:00"/>
    <n v="11"/>
    <n v="2024"/>
    <n v="250"/>
    <n v="-250"/>
    <n v="0"/>
    <n v="5001535.1500000004"/>
    <s v="Trsf"/>
    <s v="Trsf 26/12/24 RM17,821.50"/>
    <m/>
  </r>
  <r>
    <x v="598"/>
    <x v="2"/>
    <x v="5"/>
    <x v="924"/>
    <s v="C00000050"/>
    <x v="52"/>
    <s v="RA Resin 3338W (220Kg)"/>
    <n v="1"/>
    <s v="Cash"/>
    <x v="0"/>
    <d v="2024-07-20T00:00:00"/>
    <n v="7"/>
    <n v="2024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x v="0"/>
    <d v="2024-07-20T00:00:00"/>
    <n v="7"/>
    <n v="2024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x v="0"/>
    <d v="2024-07-20T00:00:00"/>
    <n v="7"/>
    <n v="2024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x v="0"/>
    <d v="2024-07-20T00:00:00"/>
    <n v="7"/>
    <n v="2024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x v="0"/>
    <d v="2024-07-20T00:00:00"/>
    <n v="7"/>
    <n v="2024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x v="3"/>
    <d v="2024-09-21T00:00:00"/>
    <n v="9"/>
    <n v="2024"/>
    <n v="3256"/>
    <n v="-3256"/>
    <n v="0"/>
    <n v="5007776.1500000004"/>
    <s v="Chq"/>
    <s v="Chq HL 028218 dd 31/1/25 RM5,702.80"/>
    <m/>
  </r>
  <r>
    <x v="599"/>
    <x v="2"/>
    <x v="5"/>
    <x v="925"/>
    <s v="C00000009"/>
    <x v="8"/>
    <s v="RM Nor 3338NW (220Kg)"/>
    <n v="1"/>
    <n v="60"/>
    <x v="3"/>
    <d v="2024-09-21T00:00:00"/>
    <n v="9"/>
    <n v="2024"/>
    <n v="1628"/>
    <n v="-1628"/>
    <n v="0"/>
    <n v="5009404.1500000004"/>
    <s v="Chq"/>
    <s v="Chq HL 028218 dd 31/1/25 RM5,702.80"/>
    <m/>
  </r>
  <r>
    <x v="600"/>
    <x v="2"/>
    <x v="5"/>
    <x v="926"/>
    <s v="C00000019"/>
    <x v="18"/>
    <s v="RA Nor 3338W (220Kg)"/>
    <n v="1"/>
    <s v="Cash"/>
    <x v="0"/>
    <d v="2024-07-24T00:00:00"/>
    <n v="7"/>
    <n v="2024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x v="0"/>
    <d v="2024-07-24T00:00:00"/>
    <n v="7"/>
    <n v="2024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x v="0"/>
    <d v="2024-07-24T00:00:00"/>
    <n v="7"/>
    <n v="2024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x v="0"/>
    <d v="2024-07-24T00:00:00"/>
    <n v="7"/>
    <n v="2024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x v="0"/>
    <d v="2024-07-24T00:00:00"/>
    <n v="7"/>
    <n v="2024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x v="0"/>
    <d v="2024-07-24T00:00:00"/>
    <n v="7"/>
    <n v="2024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x v="0"/>
    <d v="2024-07-24T00:00:00"/>
    <n v="7"/>
    <n v="2024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x v="0"/>
    <d v="2024-07-24T00:00:00"/>
    <n v="7"/>
    <n v="2024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x v="0"/>
    <d v="2024-07-25T00:00:00"/>
    <n v="7"/>
    <n v="2024"/>
    <n v="937.5"/>
    <n v="-937.5"/>
    <n v="0"/>
    <n v="5013792.95"/>
    <s v="Trsf"/>
    <s v="Trsf 23/12/24 RM30,000.00(RM937.50)"/>
    <m/>
  </r>
  <r>
    <x v="601"/>
    <x v="2"/>
    <x v="5"/>
    <x v="928"/>
    <s v="C00000042"/>
    <x v="43"/>
    <s v="RM Resin 3317W (220Kg)"/>
    <n v="15"/>
    <s v="Cash"/>
    <x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x v="601"/>
    <x v="2"/>
    <x v="5"/>
    <x v="928"/>
    <s v="C00000042"/>
    <x v="43"/>
    <s v="RA CSM 450 1040mm(W) (30kg)"/>
    <n v="40"/>
    <s v="Cash"/>
    <x v="0"/>
    <d v="2024-07-25T00:00:00"/>
    <n v="7"/>
    <n v="2024"/>
    <n v="7320"/>
    <n v="-7320"/>
    <n v="0"/>
    <n v="5045532.95"/>
    <s v="Trsf"/>
    <s v="Trsf 31/12/24 RM18,000.00(RM7,320.00)"/>
    <m/>
  </r>
  <r>
    <x v="601"/>
    <x v="2"/>
    <x v="5"/>
    <x v="928"/>
    <s v="C00000042"/>
    <x v="43"/>
    <s v="RM Woven Roving E-600gm 1000mm (40Kg)"/>
    <n v="20"/>
    <s v="Cash"/>
    <x v="0"/>
    <d v="2024-07-25T00:00:00"/>
    <n v="7"/>
    <n v="2024"/>
    <n v="4800"/>
    <n v="-4800"/>
    <n v="0"/>
    <n v="5050332.95"/>
    <s v="Trsf"/>
    <s v="Trsf 31/12/24 RM18,000.00(RM2,750.10), 2/1/25 RM20,000.00(RM2,049.90)"/>
    <m/>
  </r>
  <r>
    <x v="601"/>
    <x v="2"/>
    <x v="5"/>
    <x v="928"/>
    <s v="C00000042"/>
    <x v="43"/>
    <s v="RA Mepoxe (5kg)"/>
    <n v="4"/>
    <s v="Cash"/>
    <x v="0"/>
    <d v="2024-07-25T00:00:00"/>
    <n v="7"/>
    <n v="2024"/>
    <n v="380"/>
    <n v="-380"/>
    <n v="0"/>
    <n v="5050712.95"/>
    <s v="Trsf"/>
    <s v="Trsf 2/1/25 RM20,000.00(RM380.00)"/>
    <m/>
  </r>
  <r>
    <x v="601"/>
    <x v="2"/>
    <x v="5"/>
    <x v="928"/>
    <s v="C00000042"/>
    <x v="43"/>
    <s v="RM Pigment Paste Smooth Cream M19 (25Kg)"/>
    <n v="1"/>
    <s v="Cash"/>
    <x v="0"/>
    <d v="2024-07-25T00:00:00"/>
    <n v="7"/>
    <n v="2024"/>
    <n v="1000"/>
    <n v="-1000"/>
    <n v="0"/>
    <n v="5051712.95"/>
    <s v="Trsf"/>
    <s v="Trsf 2/1/25 RM20,000.00(RM1,000.00)"/>
    <m/>
  </r>
  <r>
    <x v="601"/>
    <x v="2"/>
    <x v="5"/>
    <x v="928"/>
    <s v="C00000042"/>
    <x v="43"/>
    <s v="RM Pigment Paste Riviera Blue B5 (25Kg)"/>
    <n v="1"/>
    <s v="Cash"/>
    <x v="0"/>
    <d v="2024-07-25T00:00:00"/>
    <n v="7"/>
    <n v="2024"/>
    <n v="975"/>
    <n v="-975"/>
    <n v="0"/>
    <n v="5052687.95"/>
    <s v="Trsf"/>
    <s v="Trsf 2/1/25 RM20,000.00(RM975.00)"/>
    <m/>
  </r>
  <r>
    <x v="602"/>
    <x v="2"/>
    <x v="5"/>
    <x v="929"/>
    <s v="C00000049"/>
    <x v="51"/>
    <s v="RA Nor 3338W (220Kg)"/>
    <n v="2"/>
    <s v="Cash"/>
    <x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x v="602"/>
    <x v="2"/>
    <x v="5"/>
    <x v="929"/>
    <s v="C00000049"/>
    <x v="51"/>
    <s v="RA CSM 300 1040mm(W) (30kg)"/>
    <n v="4"/>
    <s v="Cash"/>
    <x v="0"/>
    <d v="2024-07-27T00:00:00"/>
    <n v="7"/>
    <n v="2024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x v="0"/>
    <d v="2024-07-27T00:00:00"/>
    <n v="7"/>
    <n v="2024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x v="0"/>
    <d v="2024-07-27T00:00:00"/>
    <n v="7"/>
    <n v="2024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x v="0"/>
    <d v="2024-07-27T00:00:00"/>
    <n v="7"/>
    <n v="2024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x v="0"/>
    <d v="2024-07-29T00:00:00"/>
    <n v="7"/>
    <n v="2024"/>
    <n v="7040"/>
    <n v="-4244.7"/>
    <n v="2795.3"/>
    <n v="5064472.95"/>
    <s v="Trsf"/>
    <s v="Bank Islam 172042 Cleared 22/1/25 RM5,000.00(RM4,244.70)"/>
    <m/>
  </r>
  <r>
    <x v="603"/>
    <x v="2"/>
    <x v="5"/>
    <x v="930"/>
    <s v="C00000027"/>
    <x v="28"/>
    <s v="RA CSM 300 96m(L) X 1860mm(W) (54Kg)"/>
    <n v="4"/>
    <s v="Cash"/>
    <x v="0"/>
    <d v="2024-07-29T00:00:00"/>
    <n v="7"/>
    <n v="2024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x v="0"/>
    <d v="2024-07-29T00:00:00"/>
    <n v="7"/>
    <n v="2024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x v="0"/>
    <d v="2024-07-29T00:00:00"/>
    <n v="7"/>
    <n v="2024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x v="0"/>
    <d v="2024-07-29T00:00:00"/>
    <n v="7"/>
    <n v="2024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x v="0"/>
    <d v="2024-07-29T00:00:00"/>
    <n v="7"/>
    <n v="2024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x v="0"/>
    <d v="2024-07-27T00:00:00"/>
    <n v="7"/>
    <n v="2024"/>
    <n v="1000"/>
    <n v="-1000"/>
    <n v="0"/>
    <n v="5013261.6500000004"/>
    <s v="Trsf"/>
    <s v="Trsf 2/1/25 RM20,000.00(RM1,000.00)"/>
    <m/>
  </r>
  <r>
    <x v="603"/>
    <x v="2"/>
    <x v="5"/>
    <x v="932"/>
    <s v="C00000049"/>
    <x v="51"/>
    <s v="RA CSM 300 1040mm(W) (30kg)"/>
    <n v="1"/>
    <s v="Cash"/>
    <x v="0"/>
    <d v="2024-07-29T00:00:00"/>
    <n v="7"/>
    <n v="2024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x v="0"/>
    <d v="2024-07-30T00:00:00"/>
    <n v="7"/>
    <n v="2024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x v="0"/>
    <d v="2024-07-30T00:00:00"/>
    <n v="7"/>
    <n v="2024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x v="0"/>
    <d v="2024-07-30T00:00:00"/>
    <n v="7"/>
    <n v="2024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x v="0"/>
    <d v="2024-07-30T00:00:00"/>
    <n v="7"/>
    <n v="2024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x v="5"/>
    <d v="2024-09-01T00:00:00"/>
    <n v="9"/>
    <n v="2024"/>
    <n v="5280"/>
    <n v="-5280"/>
    <n v="0"/>
    <n v="5067920.4499999993"/>
    <s v="Chq"/>
    <s v="MBB 016205 cleared 23/12/24 RM8,732.30"/>
    <m/>
  </r>
  <r>
    <x v="605"/>
    <x v="3"/>
    <x v="5"/>
    <x v="934"/>
    <s v="C00000037"/>
    <x v="38"/>
    <s v="RM CSM 450 64m(L) X 1860mm(W) (54kg)"/>
    <n v="2"/>
    <n v="30"/>
    <x v="5"/>
    <d v="2024-09-01T00:00:00"/>
    <n v="9"/>
    <n v="2024"/>
    <n v="842.4"/>
    <n v="-842.4"/>
    <n v="0"/>
    <n v="5068762.8499999996"/>
    <s v="Chq"/>
    <s v="MBB 016205 cleared 23/12/24 RM8,732.30"/>
    <m/>
  </r>
  <r>
    <x v="605"/>
    <x v="3"/>
    <x v="5"/>
    <x v="934"/>
    <s v="C00000037"/>
    <x v="38"/>
    <s v="RM CSM 300 64m(L) X 1860mm(W) (54kg)"/>
    <n v="2"/>
    <n v="30"/>
    <x v="5"/>
    <d v="2024-09-01T00:00:00"/>
    <n v="9"/>
    <n v="2024"/>
    <n v="842.4"/>
    <n v="-842.4"/>
    <n v="0"/>
    <n v="5069605.25"/>
    <s v="Chq"/>
    <s v="MBB 016205 cleared 23/12/24 RM8,732.30"/>
    <m/>
  </r>
  <r>
    <x v="605"/>
    <x v="3"/>
    <x v="5"/>
    <x v="934"/>
    <s v="C00000037"/>
    <x v="38"/>
    <s v="RM Miracle Gloss Wax No. 8 (311g/Can)"/>
    <n v="5"/>
    <n v="30"/>
    <x v="5"/>
    <d v="2024-09-01T00:00:00"/>
    <n v="9"/>
    <n v="2024"/>
    <n v="240"/>
    <n v="-240"/>
    <n v="0"/>
    <n v="5069845.25"/>
    <s v="Chq"/>
    <s v="MBB 016205 cleared 23/12/24 RM8,732.30"/>
    <m/>
  </r>
  <r>
    <x v="605"/>
    <x v="3"/>
    <x v="5"/>
    <x v="934"/>
    <s v="C00000037"/>
    <x v="38"/>
    <s v="RM Talcum Powder (25Kg)"/>
    <n v="5"/>
    <n v="30"/>
    <x v="5"/>
    <d v="2024-09-01T00:00:00"/>
    <n v="9"/>
    <n v="2024"/>
    <n v="312.5"/>
    <n v="-312.5"/>
    <n v="0"/>
    <n v="5070157.75"/>
    <s v="Chq"/>
    <s v="MBB 016205 cleared 23/12/24 RM8,732.30"/>
    <m/>
  </r>
  <r>
    <x v="605"/>
    <x v="3"/>
    <x v="5"/>
    <x v="934"/>
    <s v="C00000037"/>
    <x v="38"/>
    <s v="RM Pigment Super White (30kg)"/>
    <n v="1"/>
    <n v="30"/>
    <x v="5"/>
    <d v="2024-09-01T00:00:00"/>
    <n v="9"/>
    <n v="2024"/>
    <n v="930"/>
    <n v="-930"/>
    <n v="0"/>
    <n v="5071087.75"/>
    <s v="Chq"/>
    <s v="MBB 016205 cleared 23/12/24 RM8,732.30"/>
    <m/>
  </r>
  <r>
    <x v="605"/>
    <x v="3"/>
    <x v="5"/>
    <x v="934"/>
    <s v="C00000037"/>
    <x v="38"/>
    <s v="RA Mepoxe (5kg)"/>
    <n v="3"/>
    <n v="30"/>
    <x v="5"/>
    <d v="2024-09-01T00:00:00"/>
    <n v="9"/>
    <n v="2024"/>
    <n v="285"/>
    <n v="-285"/>
    <n v="0"/>
    <n v="5071372.75"/>
    <s v="Chq"/>
    <s v="MBB 016205 cleared 23/12/24 RM8,732.30"/>
    <m/>
  </r>
  <r>
    <x v="606"/>
    <x v="3"/>
    <x v="5"/>
    <x v="935"/>
    <s v="C00000042"/>
    <x v="43"/>
    <s v="RA Mepoxe (5kg)"/>
    <n v="2"/>
    <s v="Cash"/>
    <x v="0"/>
    <d v="2024-08-05T00:00:00"/>
    <n v="8"/>
    <n v="2024"/>
    <n v="190"/>
    <n v="-190"/>
    <n v="0"/>
    <n v="5071562.75"/>
    <s v="Trsf"/>
    <s v="Trsf 2/1/25 RM20,000.00(RM190.00)"/>
    <m/>
  </r>
  <r>
    <x v="606"/>
    <x v="3"/>
    <x v="5"/>
    <x v="935"/>
    <s v="C00000042"/>
    <x v="43"/>
    <s v="RA Butanox M50 (5Kg)"/>
    <n v="2"/>
    <s v="Cash"/>
    <x v="0"/>
    <d v="2024-08-05T00:00:00"/>
    <n v="8"/>
    <n v="2024"/>
    <n v="220"/>
    <n v="-220"/>
    <n v="0"/>
    <n v="5071782.75"/>
    <s v="Trsf"/>
    <s v="Trsf 2/1/25 RM20,000.00(RM220.00)"/>
    <m/>
  </r>
  <r>
    <x v="606"/>
    <x v="3"/>
    <x v="5"/>
    <x v="936"/>
    <s v="C00000006"/>
    <x v="5"/>
    <s v="RA Nor 3338W (220Kg)"/>
    <n v="5"/>
    <s v="Cash"/>
    <x v="0"/>
    <d v="2024-08-05T00:00:00"/>
    <n v="8"/>
    <n v="2024"/>
    <n v="8690"/>
    <n v="-8690"/>
    <n v="0"/>
    <n v="5080472.75"/>
    <s v="Chq"/>
    <s v="Cash deposit 5/11/24 RM12,250.00"/>
    <m/>
  </r>
  <r>
    <x v="606"/>
    <x v="3"/>
    <x v="5"/>
    <x v="936"/>
    <s v="C00000006"/>
    <x v="5"/>
    <s v="RA CSM 450 1040mm(W) (30Kg)"/>
    <n v="12"/>
    <s v="Cash"/>
    <x v="0"/>
    <d v="2024-08-05T00:00:00"/>
    <n v="8"/>
    <n v="2024"/>
    <n v="2700"/>
    <n v="-2700"/>
    <n v="0"/>
    <n v="5083172.75"/>
    <s v="Chq"/>
    <s v="Cash deposit 5/11/24 RM12,250.00"/>
    <m/>
  </r>
  <r>
    <x v="606"/>
    <x v="3"/>
    <x v="5"/>
    <x v="936"/>
    <s v="C00000006"/>
    <x v="5"/>
    <s v="RA Butanox M50 (5Kg)"/>
    <n v="2"/>
    <s v="Cash"/>
    <x v="0"/>
    <d v="2024-08-05T00:00:00"/>
    <n v="8"/>
    <n v="2024"/>
    <n v="220"/>
    <n v="-220"/>
    <n v="0"/>
    <n v="5083392.75"/>
    <s v="Chq"/>
    <s v="Cash deposit 5/11/24 RM12,250.00"/>
    <m/>
  </r>
  <r>
    <x v="606"/>
    <x v="3"/>
    <x v="5"/>
    <x v="936"/>
    <s v="C00000006"/>
    <x v="5"/>
    <s v="RM Pigment Pearl Grey G1 (5Kg)"/>
    <n v="4"/>
    <s v="Cash"/>
    <x v="0"/>
    <d v="2024-08-05T00:00:00"/>
    <n v="8"/>
    <n v="2024"/>
    <n v="640"/>
    <n v="-640"/>
    <n v="0"/>
    <n v="5084032.75"/>
    <s v="Chq"/>
    <s v="Cash deposit 5/11/24 RM12,250.00"/>
    <m/>
  </r>
  <r>
    <x v="606"/>
    <x v="3"/>
    <x v="5"/>
    <x v="937"/>
    <s v="C00000044"/>
    <x v="46"/>
    <s v="RM Resin 3338NW (220kg)"/>
    <n v="1"/>
    <s v="Cash"/>
    <x v="0"/>
    <d v="2024-08-05T00:00:00"/>
    <n v="8"/>
    <n v="2024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x v="0"/>
    <d v="2024-08-05T00:00:00"/>
    <n v="8"/>
    <n v="2024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x v="0"/>
    <d v="2024-08-05T00:00:00"/>
    <n v="8"/>
    <n v="2024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x v="0"/>
    <d v="2024-08-05T00:00:00"/>
    <n v="8"/>
    <n v="2024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x v="0"/>
    <d v="2024-08-05T00:00:00"/>
    <n v="8"/>
    <n v="2024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x v="0"/>
    <d v="2024-08-06T00:00:00"/>
    <n v="8"/>
    <n v="2024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x v="0"/>
    <d v="2024-08-06T00:00:00"/>
    <n v="8"/>
    <n v="2024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x v="0"/>
    <d v="2024-08-06T00:00:00"/>
    <n v="8"/>
    <n v="2024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x v="2"/>
    <d v="2024-12-04T00:00:00"/>
    <n v="12"/>
    <n v="2024"/>
    <n v="13024"/>
    <n v="-13024"/>
    <n v="0"/>
    <n v="5102622.25"/>
    <s v="Trsf"/>
    <s v="Trsf 19/1/25 RM20,508.60"/>
    <m/>
  </r>
  <r>
    <x v="607"/>
    <x v="3"/>
    <x v="5"/>
    <x v="939"/>
    <s v="C00000010"/>
    <x v="9"/>
    <s v="RA CSM 450 1040mm(W) (30kg)"/>
    <n v="10"/>
    <n v="120"/>
    <x v="2"/>
    <d v="2024-12-04T00:00:00"/>
    <n v="12"/>
    <n v="2024"/>
    <n v="1800"/>
    <n v="-1800"/>
    <n v="0"/>
    <n v="5104422.25"/>
    <s v="Trsf"/>
    <s v="Trsf 19/1/25 RM20,508.60"/>
    <m/>
  </r>
  <r>
    <x v="607"/>
    <x v="3"/>
    <x v="5"/>
    <x v="939"/>
    <s v="C00000010"/>
    <x v="9"/>
    <s v="RQ Talcum Powder (25kg)"/>
    <n v="10"/>
    <n v="120"/>
    <x v="2"/>
    <d v="2024-12-04T00:00:00"/>
    <n v="12"/>
    <n v="2024"/>
    <n v="575"/>
    <n v="-575"/>
    <n v="0"/>
    <n v="5104997.25"/>
    <s v="Trsf"/>
    <s v="Trsf 19/1/25 RM20,508.60"/>
    <m/>
  </r>
  <r>
    <x v="607"/>
    <x v="3"/>
    <x v="5"/>
    <x v="939"/>
    <s v="C00000010"/>
    <x v="9"/>
    <s v="RA Butanox M50 (5kg)"/>
    <n v="4"/>
    <n v="120"/>
    <x v="2"/>
    <d v="2024-12-04T00:00:00"/>
    <n v="12"/>
    <n v="2024"/>
    <n v="440"/>
    <n v="-440"/>
    <n v="0"/>
    <n v="5105437.25"/>
    <s v="Trsf"/>
    <s v="Trsf 19/1/25 RM20,508.60"/>
    <m/>
  </r>
  <r>
    <x v="607"/>
    <x v="3"/>
    <x v="5"/>
    <x v="939"/>
    <s v="C00000010"/>
    <x v="9"/>
    <s v="RO Gelcoat LB9888 (22kg)"/>
    <n v="2"/>
    <n v="120"/>
    <x v="2"/>
    <d v="2024-12-04T00:00:00"/>
    <n v="12"/>
    <n v="2024"/>
    <n v="523.6"/>
    <n v="-523.6"/>
    <n v="0"/>
    <n v="5105960.8499999996"/>
    <s v="Trsf"/>
    <s v="Trsf 19/1/25 RM20,508.60"/>
    <m/>
  </r>
  <r>
    <x v="607"/>
    <x v="3"/>
    <x v="5"/>
    <x v="939"/>
    <s v="C00000010"/>
    <x v="9"/>
    <s v="RM Fume Silica HJSIL 200 (10Kg)"/>
    <n v="1"/>
    <n v="120"/>
    <x v="2"/>
    <d v="2024-12-04T00:00:00"/>
    <n v="12"/>
    <n v="2024"/>
    <n v="420"/>
    <n v="-420"/>
    <n v="0"/>
    <n v="5106380.8499999996"/>
    <s v="Trsf"/>
    <s v="Trsf 19/1/25 RM20,508.60"/>
    <m/>
  </r>
  <r>
    <x v="607"/>
    <x v="3"/>
    <x v="5"/>
    <x v="939"/>
    <s v="C00000010"/>
    <x v="9"/>
    <s v="RH Bosny Wax (15Kg)"/>
    <n v="1"/>
    <n v="120"/>
    <x v="2"/>
    <d v="2024-12-04T00:00:00"/>
    <n v="12"/>
    <n v="2024"/>
    <n v="395"/>
    <n v="-395"/>
    <n v="0"/>
    <n v="5106775.8499999996"/>
    <s v="Trsf"/>
    <s v="Trsf 19/1/25 RM20,508.60"/>
    <m/>
  </r>
  <r>
    <x v="607"/>
    <x v="3"/>
    <x v="5"/>
    <x v="940"/>
    <s v="C00000019"/>
    <x v="18"/>
    <s v="RA Nor 3338W (220Kg)"/>
    <n v="1"/>
    <s v="Cash"/>
    <x v="0"/>
    <d v="2024-08-06T00:00:00"/>
    <n v="8"/>
    <n v="2024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x v="0"/>
    <d v="2024-08-06T00:00:00"/>
    <n v="8"/>
    <n v="2024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x v="0"/>
    <d v="2024-08-06T00:00:00"/>
    <n v="8"/>
    <n v="2024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x v="0"/>
    <d v="2024-08-06T00:00:00"/>
    <n v="8"/>
    <n v="2024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x v="0"/>
    <d v="2024-08-06T00:00:00"/>
    <n v="8"/>
    <n v="2024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x v="0"/>
    <d v="2024-08-06T00:00:00"/>
    <n v="8"/>
    <n v="2024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x v="0"/>
    <d v="2024-08-07T00:00:00"/>
    <n v="8"/>
    <n v="2024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x v="0"/>
    <d v="2024-08-07T00:00:00"/>
    <n v="8"/>
    <n v="2024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x v="0"/>
    <d v="2024-08-07T00:00:00"/>
    <n v="8"/>
    <n v="2024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x v="0"/>
    <d v="2024-08-07T00:00:00"/>
    <n v="8"/>
    <n v="2024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x v="0"/>
    <d v="2024-08-07T00:00:00"/>
    <n v="8"/>
    <n v="2024"/>
    <n v="625"/>
    <n v="-625"/>
    <n v="0"/>
    <n v="5117793.3499999996"/>
    <s v="Trsf"/>
    <s v="Trsf 2/1/25 RM20,000.00(RM625.00)"/>
    <m/>
  </r>
  <r>
    <x v="608"/>
    <x v="3"/>
    <x v="5"/>
    <x v="944"/>
    <s v="C00000042"/>
    <x v="43"/>
    <s v="RM Resin 3317W (220Kg)"/>
    <n v="10"/>
    <s v="Cash"/>
    <x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x v="608"/>
    <x v="3"/>
    <x v="5"/>
    <x v="944"/>
    <s v="C00000042"/>
    <x v="43"/>
    <s v="RA CSM 450 1040mm(W) (30kg)"/>
    <n v="30"/>
    <s v="Cash"/>
    <x v="0"/>
    <d v="2024-08-07T00:00:00"/>
    <n v="8"/>
    <n v="2024"/>
    <n v="5490"/>
    <n v="-5490"/>
    <n v="0"/>
    <n v="5139563.3499999996"/>
    <s v="Trsf"/>
    <s v="Trsf 13/1/25 RM22,000.00(RM5,490.00)"/>
    <m/>
  </r>
  <r>
    <x v="608"/>
    <x v="3"/>
    <x v="5"/>
    <x v="944"/>
    <s v="C00000042"/>
    <x v="43"/>
    <s v="RM Woven Roving E-600gm 1000mm (40Kg)"/>
    <n v="15"/>
    <s v="Cash"/>
    <x v="0"/>
    <d v="2024-08-07T00:00:00"/>
    <n v="8"/>
    <n v="2024"/>
    <n v="3600"/>
    <n v="-3600"/>
    <n v="0"/>
    <n v="5143163.3499999996"/>
    <s v="Trsf"/>
    <s v="Trsf 13/1/25 RM22,000.00(RM3,600.00)"/>
    <m/>
  </r>
  <r>
    <x v="608"/>
    <x v="3"/>
    <x v="5"/>
    <x v="944"/>
    <s v="C00000042"/>
    <x v="43"/>
    <s v="RA Mepoxe (5kg)"/>
    <n v="4"/>
    <s v="Cash"/>
    <x v="0"/>
    <d v="2024-08-07T00:00:00"/>
    <n v="8"/>
    <n v="2024"/>
    <n v="380"/>
    <n v="-380"/>
    <n v="0"/>
    <n v="5143543.3499999996"/>
    <s v="Trsf"/>
    <s v="Trsf 13/1/25 RM22,000.00(RM380.00)"/>
    <m/>
  </r>
  <r>
    <x v="608"/>
    <x v="3"/>
    <x v="5"/>
    <x v="944"/>
    <s v="C00000042"/>
    <x v="43"/>
    <s v="RM Pigment Paste Riviera Blue B5 (25Kg)"/>
    <n v="1"/>
    <s v="Cash"/>
    <x v="0"/>
    <d v="2024-08-07T00:00:00"/>
    <n v="8"/>
    <n v="2024"/>
    <n v="975"/>
    <n v="-975"/>
    <n v="0"/>
    <n v="5144518.3499999996"/>
    <s v="Trsf"/>
    <s v="Trsf 13/1/25 RM22,000.00(RM975.00)"/>
    <m/>
  </r>
  <r>
    <x v="608"/>
    <x v="3"/>
    <x v="5"/>
    <x v="945"/>
    <s v="C00000026"/>
    <x v="27"/>
    <s v="RM Resin 3317W (220Kg)"/>
    <n v="1"/>
    <s v="Cash"/>
    <x v="0"/>
    <d v="2024-08-07T00:00:00"/>
    <n v="8"/>
    <n v="2024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x v="0"/>
    <d v="2024-08-07T00:00:00"/>
    <n v="8"/>
    <n v="2024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x v="1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x v="1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x v="1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x v="1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x v="0"/>
    <d v="2024-08-12T00:00:00"/>
    <n v="8"/>
    <n v="2024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x v="0"/>
    <d v="2024-08-12T00:00:00"/>
    <n v="8"/>
    <n v="2024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x v="0"/>
    <d v="2024-08-13T00:00:00"/>
    <n v="8"/>
    <n v="2024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x v="0"/>
    <d v="2024-08-12T00:00:00"/>
    <n v="8"/>
    <n v="2024"/>
    <n v="1000"/>
    <n v="-1000"/>
    <n v="0"/>
    <n v="5154288.3499999996"/>
    <s v="Trsf"/>
    <s v="Trsf 13/1/25 RM22,000.00(RM1,000.00)"/>
    <m/>
  </r>
  <r>
    <x v="612"/>
    <x v="3"/>
    <x v="5"/>
    <x v="950"/>
    <s v="C00000049"/>
    <x v="51"/>
    <s v="RM Pigment Paste Ice Blue B1 (5kg)"/>
    <n v="1"/>
    <s v="Cash"/>
    <x v="0"/>
    <d v="2024-08-15T00:00:00"/>
    <n v="8"/>
    <n v="2024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x v="0"/>
    <d v="2024-08-16T00:00:00"/>
    <n v="8"/>
    <n v="2024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x v="0"/>
    <d v="2024-08-16T00:00:00"/>
    <n v="8"/>
    <n v="2024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x v="0"/>
    <d v="2024-08-16T00:00:00"/>
    <n v="8"/>
    <n v="2024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x v="0"/>
    <d v="2024-08-17T00:00:00"/>
    <n v="8"/>
    <n v="2024"/>
    <n v="125"/>
    <n v="-125"/>
    <n v="0"/>
    <n v="5156723.3499999996"/>
    <s v="Trsf"/>
    <s v="Trsf 13/1/25 RM22,000.00(RM125.00)"/>
    <m/>
  </r>
  <r>
    <x v="614"/>
    <x v="3"/>
    <x v="5"/>
    <x v="954"/>
    <s v="C00000042"/>
    <x v="43"/>
    <s v="RM Resin 3317W (220Kg)"/>
    <n v="2"/>
    <s v="Cash"/>
    <x v="0"/>
    <d v="2024-08-17T00:00:00"/>
    <n v="8"/>
    <n v="2024"/>
    <n v="3256"/>
    <n v="-3256"/>
    <n v="0"/>
    <n v="5159979.3499999996"/>
    <s v="Trsf"/>
    <s v="Trsf 13/1/25 RM22,000.00(RM3,256.00)"/>
    <m/>
  </r>
  <r>
    <x v="614"/>
    <x v="3"/>
    <x v="5"/>
    <x v="954"/>
    <s v="C00000042"/>
    <x v="43"/>
    <s v="RA CSM 450 1040mm(W) (30kg)"/>
    <n v="6"/>
    <s v="Cash"/>
    <x v="0"/>
    <d v="2024-08-17T00:00:00"/>
    <n v="8"/>
    <n v="2024"/>
    <n v="1098"/>
    <n v="-1098"/>
    <n v="0"/>
    <n v="5161077.3499999996"/>
    <s v="Trsf"/>
    <s v="Trsf 13/1/25 RM22,000.00(RM1,098.00)"/>
    <m/>
  </r>
  <r>
    <x v="614"/>
    <x v="3"/>
    <x v="5"/>
    <x v="954"/>
    <s v="C00000042"/>
    <x v="43"/>
    <s v="RA Mepoxe (5kg)"/>
    <n v="4"/>
    <s v="Cash"/>
    <x v="0"/>
    <d v="2024-08-17T00:00:00"/>
    <n v="8"/>
    <n v="2024"/>
    <n v="380"/>
    <n v="-380"/>
    <n v="0"/>
    <n v="5161457.3499999996"/>
    <s v="Trsf"/>
    <s v="Trsf 13/1/25 RM22,000.00(RM380.00)"/>
    <m/>
  </r>
  <r>
    <x v="614"/>
    <x v="3"/>
    <x v="5"/>
    <x v="955"/>
    <s v="C00000049"/>
    <x v="51"/>
    <s v="RM Pigment Super White (5Kg) "/>
    <n v="1"/>
    <s v="Cash"/>
    <x v="0"/>
    <d v="2024-08-17T00:00:00"/>
    <n v="8"/>
    <n v="2024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x v="0"/>
    <d v="2024-08-21T00:00:00"/>
    <n v="8"/>
    <n v="2024"/>
    <n v="187.5"/>
    <n v="-187.5"/>
    <n v="0"/>
    <n v="5161819.8499999996"/>
    <s v="Trsf"/>
    <s v="Trsf 13/1/25 RM22,000.00(RM187.50)"/>
    <m/>
  </r>
  <r>
    <x v="615"/>
    <x v="3"/>
    <x v="5"/>
    <x v="957"/>
    <s v="C00000042"/>
    <x v="43"/>
    <s v="RM Resin 3317W (220Kg)"/>
    <n v="3"/>
    <s v="Cash"/>
    <x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x v="615"/>
    <x v="3"/>
    <x v="5"/>
    <x v="957"/>
    <s v="C00000042"/>
    <x v="43"/>
    <s v="RA CSM 450 1040mm(W) (30kg)"/>
    <n v="10"/>
    <s v="Cash"/>
    <x v="0"/>
    <d v="2024-08-21T00:00:00"/>
    <n v="8"/>
    <n v="2024"/>
    <n v="1830"/>
    <n v="-1830"/>
    <n v="0"/>
    <n v="5168533.8499999996"/>
    <s v="Trsf"/>
    <s v="Trsf 14/1/25 RM12,000.00(RM1,830.00)"/>
    <m/>
  </r>
  <r>
    <x v="615"/>
    <x v="3"/>
    <x v="5"/>
    <x v="957"/>
    <s v="C00000042"/>
    <x v="43"/>
    <s v="RM Woven Roving E-600gm 1000mm (40Kg)"/>
    <n v="5"/>
    <s v="Cash"/>
    <x v="0"/>
    <d v="2024-08-21T00:00:00"/>
    <n v="8"/>
    <n v="2024"/>
    <n v="1200"/>
    <n v="-1200"/>
    <n v="0"/>
    <n v="5169733.8499999996"/>
    <s v="Trsf"/>
    <s v="Trsf 14/1/25 RM12,000.00(RM1,200.00)"/>
    <m/>
  </r>
  <r>
    <x v="615"/>
    <x v="3"/>
    <x v="5"/>
    <x v="957"/>
    <s v="C00000042"/>
    <x v="43"/>
    <s v="RA Mepoxe (5kg)"/>
    <n v="4"/>
    <s v="Cash"/>
    <x v="0"/>
    <d v="2024-08-21T00:00:00"/>
    <n v="8"/>
    <n v="2024"/>
    <n v="380"/>
    <n v="-380"/>
    <n v="0"/>
    <n v="5170113.8499999996"/>
    <s v="Trsf"/>
    <s v="Trsf 14/1/25 RM12,000.00(RM380.00)"/>
    <m/>
  </r>
  <r>
    <x v="615"/>
    <x v="3"/>
    <x v="5"/>
    <x v="957"/>
    <s v="C00000042"/>
    <x v="43"/>
    <s v="RM Pigment Paste Riviera Blue B5 (25Kg)"/>
    <n v="1"/>
    <s v="Cash"/>
    <x v="0"/>
    <d v="2024-08-21T00:00:00"/>
    <n v="8"/>
    <n v="2024"/>
    <n v="975"/>
    <n v="-975"/>
    <n v="0"/>
    <n v="5171088.8499999996"/>
    <s v="Trsf"/>
    <s v="Trsf 14/1/25 RM12,000.00(RM975.00)"/>
    <m/>
  </r>
  <r>
    <x v="615"/>
    <x v="3"/>
    <x v="5"/>
    <x v="958"/>
    <s v="C00000027"/>
    <x v="28"/>
    <s v="RA Nor 3338W (220Kg)"/>
    <n v="2"/>
    <s v="Cash"/>
    <x v="0"/>
    <d v="2024-08-21T00:00:00"/>
    <n v="8"/>
    <n v="2024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x v="0"/>
    <d v="2024-08-21T00:00:00"/>
    <n v="8"/>
    <n v="2024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x v="0"/>
    <d v="2024-08-21T00:00:00"/>
    <n v="8"/>
    <n v="2024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x v="0"/>
    <d v="2024-08-21T00:00:00"/>
    <n v="8"/>
    <n v="2024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x v="0"/>
    <d v="2024-08-21T00:00:00"/>
    <n v="8"/>
    <n v="2024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x v="0"/>
    <d v="2024-08-21T00:00:00"/>
    <n v="8"/>
    <n v="2024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x v="0"/>
    <d v="2024-08-21T00:00:00"/>
    <n v="8"/>
    <n v="2024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x v="0"/>
    <d v="2024-08-21T00:00:00"/>
    <n v="8"/>
    <n v="2024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x v="2"/>
    <d v="2024-12-17T00:00:00"/>
    <n v="12"/>
    <n v="2024"/>
    <n v="476"/>
    <n v="-476"/>
    <n v="0"/>
    <n v="5179591.25"/>
    <s v="Trsf"/>
    <s v="Trsf 19/1/25 RM20,508.60"/>
    <m/>
  </r>
  <r>
    <x v="616"/>
    <x v="3"/>
    <x v="5"/>
    <x v="959"/>
    <s v="C00000010"/>
    <x v="9"/>
    <s v="RM Pigment Paste Tangerine Y12 (5Kg)"/>
    <n v="1"/>
    <n v="120"/>
    <x v="2"/>
    <d v="2024-12-17T00:00:00"/>
    <n v="12"/>
    <n v="2024"/>
    <n v="240"/>
    <n v="-240"/>
    <n v="0"/>
    <n v="5179831.25"/>
    <s v="Trsf"/>
    <s v="Trsf 19/1/25 RM20,508.60"/>
    <m/>
  </r>
  <r>
    <x v="616"/>
    <x v="3"/>
    <x v="5"/>
    <x v="959"/>
    <s v="C00000010"/>
    <x v="9"/>
    <s v="RM Pigment Pearl Grey G2 (5Kg)"/>
    <n v="1"/>
    <n v="120"/>
    <x v="2"/>
    <d v="2024-12-17T00:00:00"/>
    <n v="12"/>
    <n v="2024"/>
    <n v="165"/>
    <n v="-165"/>
    <n v="0"/>
    <n v="5179996.25"/>
    <s v="Trsf"/>
    <s v="Trsf 19/1/25 RM20,508.60"/>
    <m/>
  </r>
  <r>
    <x v="617"/>
    <x v="3"/>
    <x v="5"/>
    <x v="960"/>
    <s v="C00000014"/>
    <x v="13"/>
    <s v="RA CSM 450 1040mm(W) (30kg)"/>
    <n v="1"/>
    <s v="Cash"/>
    <x v="0"/>
    <d v="2024-08-22T00:00:00"/>
    <n v="8"/>
    <n v="2024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x v="0"/>
    <d v="2024-08-22T00:00:00"/>
    <n v="8"/>
    <n v="2024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x v="0"/>
    <d v="2024-08-27T00:00:00"/>
    <n v="8"/>
    <n v="2024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x v="0"/>
    <d v="2024-08-27T00:00:00"/>
    <n v="8"/>
    <n v="2024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x v="0"/>
    <d v="2024-08-27T00:00:00"/>
    <n v="8"/>
    <n v="2024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x v="0"/>
    <d v="2024-08-27T00:00:00"/>
    <n v="8"/>
    <n v="2024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x v="0"/>
    <d v="2024-08-28T00:00:00"/>
    <n v="8"/>
    <n v="2024"/>
    <n v="250"/>
    <n v="-250"/>
    <n v="0"/>
    <n v="5161327.3499999996"/>
    <s v="Trsf"/>
    <s v="Trsf 14/1/25 RM12,000.00(RM250.00)"/>
    <m/>
  </r>
  <r>
    <x v="619"/>
    <x v="3"/>
    <x v="5"/>
    <x v="963"/>
    <s v="C00000042"/>
    <x v="43"/>
    <s v="RM Resin 3317W (220Kg)"/>
    <n v="4"/>
    <s v="Cash"/>
    <x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x v="619"/>
    <x v="3"/>
    <x v="5"/>
    <x v="963"/>
    <s v="C00000042"/>
    <x v="43"/>
    <s v="RA CSM 450 1040mm(W) (30kg)"/>
    <n v="12"/>
    <s v="Cash"/>
    <x v="0"/>
    <d v="2024-08-28T00:00:00"/>
    <n v="8"/>
    <n v="2024"/>
    <n v="2196"/>
    <n v="-2196"/>
    <n v="0"/>
    <n v="5163828.3499999996"/>
    <s v="Trsf"/>
    <s v="Trsf 17/1/25 RM15,000.00(RM2,196.00)"/>
    <m/>
  </r>
  <r>
    <x v="619"/>
    <x v="3"/>
    <x v="5"/>
    <x v="963"/>
    <s v="C00000042"/>
    <x v="43"/>
    <s v="RM Woven Roving E-600gm 1000mm (40Kg)"/>
    <n v="5"/>
    <s v="Cash"/>
    <x v="0"/>
    <d v="2024-08-28T00:00:00"/>
    <n v="8"/>
    <n v="2024"/>
    <n v="1200"/>
    <n v="-1200"/>
    <n v="0"/>
    <n v="5163019.8499999996"/>
    <s v="Trsf"/>
    <s v="Trsf 17/1/25 RM15,000.00(RM1,200.00)"/>
    <m/>
  </r>
  <r>
    <x v="620"/>
    <x v="3"/>
    <x v="5"/>
    <x v="964"/>
    <s v="C00000010"/>
    <x v="9"/>
    <s v="RM Gelcoat GP-H (20kg)"/>
    <n v="5"/>
    <n v="120"/>
    <x v="2"/>
    <d v="2024-12-28T00:00:00"/>
    <n v="12"/>
    <n v="2024"/>
    <n v="1190"/>
    <n v="-1190"/>
    <n v="0"/>
    <n v="5167893.8499999996"/>
    <s v="Trsf"/>
    <s v="Trsf 19/1/25 RM20,508.60"/>
    <m/>
  </r>
  <r>
    <x v="620"/>
    <x v="3"/>
    <x v="5"/>
    <x v="964"/>
    <s v="C00000010"/>
    <x v="9"/>
    <s v="RM PIgment Sapphire Blue B10 (20kg)"/>
    <n v="1"/>
    <n v="120"/>
    <x v="2"/>
    <d v="2024-12-28T00:00:00"/>
    <n v="12"/>
    <n v="2024"/>
    <n v="900"/>
    <n v="-900"/>
    <n v="0"/>
    <n v="5169433.8499999996"/>
    <s v="Trsf"/>
    <s v="Trsf 19/1/25 RM20,508.60"/>
    <m/>
  </r>
  <r>
    <x v="620"/>
    <x v="3"/>
    <x v="5"/>
    <x v="964"/>
    <s v="C00000010"/>
    <x v="9"/>
    <s v="RA CSM 300 1040mm(W) (30kg)"/>
    <n v="2"/>
    <n v="120"/>
    <x v="2"/>
    <d v="2024-12-28T00:00:00"/>
    <n v="12"/>
    <n v="2024"/>
    <n v="360"/>
    <n v="-360"/>
    <n v="0"/>
    <n v="5170093.8499999996"/>
    <s v="Trsf"/>
    <s v="Trsf 19/1/25 RM20,508.6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a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a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a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a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a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a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a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a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a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a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a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a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a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a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a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a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a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a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a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a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a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a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a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a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a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a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a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a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a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a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a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a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a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a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a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a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a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a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a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a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a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a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a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a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a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a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a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a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a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a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20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a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a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a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a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a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a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a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a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a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a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a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a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a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a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a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a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a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a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a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a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a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a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a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a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a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a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a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a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a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a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a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a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a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a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a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a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a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a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a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a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a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a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a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a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a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a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a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a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a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a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a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a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a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a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a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a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a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a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a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a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a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a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a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a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a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a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a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a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a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a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a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a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a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a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a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a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a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a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a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a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a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a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a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a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a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a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a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a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a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a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a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a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a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a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a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a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a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a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a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a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a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a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a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a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a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a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a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a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a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a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n v="2023"/>
    <x v="647"/>
    <s v="C00000013a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a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a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a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a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a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a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a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n v="-3553.8"/>
    <n v="46.199999999999818"/>
    <n v="3953486.350000002"/>
    <s v="Trsf"/>
    <s v="Trsf 26/9/25 RM5,000.00(RM3,253.80), Trsf 18/3/25 RM300.00(RM300.00)"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n v="-1738"/>
    <n v="0"/>
    <n v="4008674.1500000018"/>
    <s v="PD Chq"/>
    <s v="Trsf 27/1/24, RM2,978.00"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n v="-832.5"/>
    <n v="0"/>
    <n v="4009506.6500000018"/>
    <s v="PD Chq"/>
    <s v="Trsf 27/1/24, RM2,978.00"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n v="-95"/>
    <n v="0"/>
    <n v="4009601.6500000018"/>
    <s v="PD Chq"/>
    <s v="Trsf 27/1/24, RM2,978.00"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n v="-312.5"/>
    <n v="0"/>
    <n v="4009914.1500000018"/>
    <s v="PD Chq"/>
    <s v="Trsf 27/1/24, RM2,978.00"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n v="-1738"/>
    <n v="0"/>
    <n v="4080900.1500000018"/>
    <s v="Trsf"/>
    <s v="Trsf 30/12/24 RM1,000.00(RM830.80), 9/1/25 RM1,250.00(RM907.20)"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n v="-390"/>
    <n v="0"/>
    <n v="4081290.1500000018"/>
    <s v="Trsf"/>
    <s v="Trsf 9/1/25 RM1,250.00(RM342.80), 14/1/25 RM1,200.00(RM47.20)"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n v="-105"/>
    <n v="0"/>
    <n v="4081395.1500000018"/>
    <s v="Trsf"/>
    <s v="Trsf 14/1/25 RM1,200.00(RM105.00)"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n v="-120"/>
    <n v="0"/>
    <n v="4081515.1500000018"/>
    <s v="Trsf"/>
    <s v="Trsf 14/1/25 RM1,200.00(RM120.00)"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n v="-1738"/>
    <n v="0"/>
    <n v="4108319.7500000014"/>
    <s v="Trsf"/>
    <s v="Trsf 14/1/25 RM1,200.00(RM927.80), 22/1/25 RM1,200.00(RM810.20)"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n v="-150"/>
    <n v="0"/>
    <n v="4108469.7500000014"/>
    <s v="Trsf"/>
    <s v="Trsf 22/1/25 RM1,200.00(RM150.00)"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n v="-187.5"/>
    <n v="0"/>
    <n v="4108657.2500000014"/>
    <s v="Trsf"/>
    <s v="Trsf 22/1/25 RM1,200.00(RM187.50)"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n v="-405"/>
    <n v="0"/>
    <n v="4139834.2500000014"/>
    <s v="Trsf"/>
    <s v="Trsf 22/1/25 RM1,200.00(RM52.30), 2/2/25 RM1,400.00(RM352.70)"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n v="-390"/>
    <n v="0"/>
    <n v="4140224.2500000014"/>
    <s v="Trsf"/>
    <s v="Trsf 2/2/25 RM1,400.00(RM390.00)"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n v="-1738"/>
    <n v="0"/>
    <n v="4145285.2500000014"/>
    <s v="Trsf"/>
    <s v="Trsf 2/2/25 RM1,400.00(RM657.30), 9/2/25 RM1,200.00(RM1,080.70)"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n v="-283.8"/>
    <n v="0"/>
    <n v="4145569.0500000012"/>
    <s v="Trsf"/>
    <s v="Trsf 9/9/25 RM1,200.00(RM119.30), 17/2/25 RM1,000.00(RM164.50)"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n v="-187.5"/>
    <n v="0"/>
    <n v="4145756.5500000012"/>
    <s v="Trsf"/>
    <s v="Trsf 17/2/25 RM1,000.00(RM187.50)"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n v="-60"/>
    <n v="0"/>
    <n v="4145816.5500000012"/>
    <s v="Trsf"/>
    <s v="Trsf 17/2/25 RM1,000.00(RM60.00)"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n v="-1738"/>
    <n v="0"/>
    <n v="4201587.1500000013"/>
    <s v="Trsf"/>
    <s v="Trsf 17/2/25 RM1,000.00(RM588.00), 24/2/25 RM1,000.00(RM1,000.00), 3/3/25 RM1,000.00(RM150.00)"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n v="-405"/>
    <n v="0"/>
    <n v="4201992.1500000013"/>
    <s v="Trsf"/>
    <s v="Trsf 3/3/25 RM1,000.00(RM405.00)"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n v="-110"/>
    <n v="0"/>
    <n v="4202102.1500000013"/>
    <s v="Trsf"/>
    <s v="Trsf 3/3/25 RM1,000.00(RM110.00)"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n v="-390"/>
    <n v="0"/>
    <n v="4202492.1500000013"/>
    <s v="Trsf"/>
    <s v="Trsf 3/3/25 RM1,000.00(RM335.00), 10/3/25 RM1,300.00(RM55.00)"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n v="-1738"/>
    <n v="0"/>
    <n v="4289272.9500000011"/>
    <s v="Trsf"/>
    <s v="Trsf 10/3/25 RM1,300.00(RM1,245.00), 17/3/25 RM1,500.00(RM493.00)"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n v="-405"/>
    <n v="0"/>
    <n v="4289677.9500000011"/>
    <s v="Trsf"/>
    <s v="Trsf 17/3/25 RM1,500.00(RM405.00)"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n v="-187.5"/>
    <n v="0"/>
    <n v="4289865.4500000011"/>
    <s v="Trsf"/>
    <s v="Trsf 17/3/25 RM1,500.00(RM187.50)"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n v="-390"/>
    <n v="0"/>
    <n v="4290255.4500000011"/>
    <s v="Trsf"/>
    <s v="Trsf 17/3/25 RM1,500.00(RM390.00)"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n v="-1738"/>
    <n v="0"/>
    <n v="4312054.4500000011"/>
    <s v="Trsf"/>
    <s v="Trsf 17/3/25 RM1,500.00(RM24.50), 24/3/25 RM1,500.00(RM1,500.00), 3/4/25 RM1,200.00(RM213.50)"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n v="-405"/>
    <n v="0"/>
    <n v="4312459.4500000011"/>
    <s v="Trsf"/>
    <s v="Trsf 3/4/25 RM1,200.00(RM405.00)"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n v="-187.5"/>
    <n v="0"/>
    <n v="4312646.9500000011"/>
    <s v="Trsf"/>
    <s v="Trsf 3/4/25 RM1,200.00(RM187.50)"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n v="-420"/>
    <n v="0"/>
    <n v="4313066.9500000011"/>
    <s v="Trsf"/>
    <s v="Trsf 3/4/25 RM1,200.00(RM394.00), 10/4/25 RM1,400.00(RM26.00)"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n v="-150"/>
    <n v="0"/>
    <n v="4313216.9500000011"/>
    <s v="Trsf"/>
    <s v="Trsf 10/4/25 RM1,400.00(RM150.00)"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n v="-160"/>
    <n v="0"/>
    <n v="4313376.9500000011"/>
    <s v="Trsf"/>
    <s v="Trsf 10/4/25 RM1,400.00(RM160.00)"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n v="-1738"/>
    <n v="0"/>
    <n v="4387050.2500000009"/>
    <s v="Trsf"/>
    <s v="Trsf 10/4/25 RM1,400.00(RM1,064.00), 16/4/25 RM2,000.00(RM674.00)"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n v="-110"/>
    <n v="0"/>
    <n v="4387160.2500000009"/>
    <s v="Trsf"/>
    <s v="Trsf 16/4/25 RM2,000.00(RM110.00)"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n v="-1738"/>
    <n v="0"/>
    <n v="4440190.3500000006"/>
    <s v="Trsf"/>
    <s v="Trsf 16/4/25 RM2,000.00(RM1,216.00), 23/4/25 RM2,000.00(RM522.00)"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n v="-405"/>
    <n v="0"/>
    <n v="4440595.3500000006"/>
    <s v="Trsf"/>
    <s v="Trsf 23/4/25 RM2,000.00(RM405.00)"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n v="-187.5"/>
    <n v="0"/>
    <n v="4440782.8500000006"/>
    <s v="Trsf"/>
    <s v="Trsf 23/4/25 RM2,000.00(RM187.50)"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n v="-110"/>
    <n v="0"/>
    <n v="4440892.8500000006"/>
    <s v="Trsf"/>
    <s v="Trsf 23/4/25 RM2,000.00(RM110.00)"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n v="-390"/>
    <n v="0"/>
    <n v="4441282.8500000006"/>
    <s v="Trsf"/>
    <s v="Trsf 23/4/25 RM2,000.00(RM390.00)"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n v="-283.8"/>
    <n v="0"/>
    <n v="4441566.6500000004"/>
    <s v="Trsf"/>
    <s v="Trsf 23/4/25 RM2,000.00(RM283.80)"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n v="-260"/>
    <n v="0"/>
    <n v="4441826.6500000004"/>
    <s v="Trsf"/>
    <s v="Trsf 23/4/25 RM2,000.00(RM101.70), 2/5/25 RM2,000.00(RM158.30)"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n v="-120"/>
    <n v="0"/>
    <n v="4441946.6500000004"/>
    <s v="Trsf"/>
    <s v="Trsf 2/5/25 RM2,000.00(RM120.00)"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n v="-1738"/>
    <n v="0"/>
    <n v="4484397.1500000004"/>
    <s v="Trsf"/>
    <s v="Trsf 2/5/25 RM2,000.00(RM1.721.70), 11/5/25 RM1,000.00(RM16.30)"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n v="-405"/>
    <n v="0"/>
    <n v="4484802.1500000004"/>
    <s v="Trsf"/>
    <s v="Trsf 11/5/25 RM2,000.00(RM405.00)"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n v="-390"/>
    <n v="0"/>
    <n v="4485192.1500000004"/>
    <s v="Trsf"/>
    <s v="Trsf 11/5/25 RM2,000.00(RM390.00)"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n v="-1738"/>
    <n v="0"/>
    <n v="4500432.95"/>
    <s v="Trsf"/>
    <s v="Trsf 11/5/25 RM2,000.00(RM188.70), 13/5/25 RM1,000.00(RM1,000.00). 21/5/25 RM1,400.00(RM549.30)"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n v="-405"/>
    <n v="0"/>
    <n v="4500837.95"/>
    <s v="Trsf"/>
    <s v="Trsf 21/5/25 RM1,400.00(RM405.00)"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n v="-395"/>
    <n v="0"/>
    <n v="4501232.95"/>
    <s v="Trsf"/>
    <s v="Trsf 21/5/25 RM1,400.00(RM395.00)"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n v="-99.300000000000011"/>
    <n v="50.699999999999989"/>
    <n v="4501382.95"/>
    <s v="Trsf"/>
    <s v="Trsf 21/5/25 RM1,400.00(RM50.70), 24/5/25 RM600.00(RM48.60)"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n v="-1551.4"/>
    <n v="186.59999999999991"/>
    <n v="4528280.45"/>
    <s v="Trsf"/>
    <s v="Trsf 24/5/25 RM600.00(RM551.40), 26/5/25 RM1,000.00(1,000.00)"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n v="7"/>
    <n v="2024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n v="2024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n v="2024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n v="2024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n v="2024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n v="2024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n v="2024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n v="2024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n v="7"/>
    <n v="2024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n v="7"/>
    <n v="2024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n v="2024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n v="2024"/>
    <x v="909"/>
    <s v="C00000027"/>
    <x v="28"/>
    <s v="RA Nor 3338W (220Kg)"/>
    <n v="4"/>
    <s v="Cash"/>
    <x v="0"/>
    <d v="2024-07-02T00:00:00"/>
    <x v="4"/>
    <x v="6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n v="7"/>
    <n v="2024"/>
    <x v="909"/>
    <s v="C00000027"/>
    <x v="28"/>
    <s v="RM Acetone (163kg)"/>
    <n v="1"/>
    <s v="Cash"/>
    <x v="0"/>
    <d v="2024-07-02T00:00:00"/>
    <x v="4"/>
    <x v="6"/>
    <n v="1108.4000000000001"/>
    <n v="-1108.4000000000001"/>
    <n v="0"/>
    <n v="4922056.3500000006"/>
    <s v="Trsf"/>
    <s v="Bank Islam 172033 Cleared 2/1/25 RM5,000.00(RM1,108.40)"/>
    <m/>
  </r>
  <r>
    <x v="589"/>
    <n v="7"/>
    <n v="2024"/>
    <x v="909"/>
    <s v="C00000027"/>
    <x v="28"/>
    <s v="RM Pigment Super White (5kg)"/>
    <n v="2"/>
    <s v="Cash"/>
    <x v="0"/>
    <d v="2024-07-02T00:00:00"/>
    <x v="4"/>
    <x v="6"/>
    <n v="320"/>
    <n v="-320"/>
    <n v="0"/>
    <n v="4922376.3500000006"/>
    <s v="Trsf"/>
    <s v="Bank Islam 172033 Cleared 2/1/25 RM5,000.00(RM320.00)"/>
    <m/>
  </r>
  <r>
    <x v="589"/>
    <n v="7"/>
    <n v="2024"/>
    <x v="909"/>
    <s v="C00000027"/>
    <x v="28"/>
    <s v="RM TR104 Hi Temp Wax"/>
    <n v="6"/>
    <s v="Cash"/>
    <x v="0"/>
    <d v="2024-07-02T00:00:00"/>
    <x v="4"/>
    <x v="6"/>
    <n v="360"/>
    <n v="-360"/>
    <n v="0"/>
    <n v="4922736.3500000006"/>
    <s v="Trsf"/>
    <s v="Bank Islam 172033 Cleared 2/1/25 RM5,000.00(RM360.00)"/>
    <m/>
  </r>
  <r>
    <x v="589"/>
    <n v="7"/>
    <n v="2024"/>
    <x v="909"/>
    <s v="C00000027"/>
    <x v="28"/>
    <s v="RA Mepoxe (5kg)"/>
    <n v="2"/>
    <s v="Cash"/>
    <x v="0"/>
    <d v="2024-07-02T00:00:00"/>
    <x v="4"/>
    <x v="6"/>
    <n v="190"/>
    <n v="-190"/>
    <n v="0"/>
    <n v="4922926.3500000006"/>
    <s v="Trsf"/>
    <s v="Bank Islam 172033 Cleared 2/1/25 RM5,000.00(RM190.00)"/>
    <m/>
  </r>
  <r>
    <x v="589"/>
    <n v="7"/>
    <n v="2024"/>
    <x v="909"/>
    <s v="C00000027"/>
    <x v="28"/>
    <s v="RO Gelcoat LB9888 (22kg)"/>
    <n v="2"/>
    <s v="Cash"/>
    <x v="0"/>
    <d v="2024-07-02T00:00:00"/>
    <x v="4"/>
    <x v="6"/>
    <n v="563.20000000000005"/>
    <n v="-563.20000000000005"/>
    <n v="0"/>
    <n v="4923489.5500000007"/>
    <s v="Trsf"/>
    <s v="Bank Islam 172033 Cleared 2/1/25 RM5,000.00(RM563.20)"/>
    <m/>
  </r>
  <r>
    <x v="589"/>
    <n v="7"/>
    <n v="2024"/>
    <x v="909"/>
    <s v="C00000027"/>
    <x v="28"/>
    <s v="RA CSM 300 96m(L) X 1860mm(W) (54Kg)"/>
    <n v="4"/>
    <s v="Cash"/>
    <x v="0"/>
    <d v="2024-07-02T00:00:00"/>
    <x v="4"/>
    <x v="6"/>
    <n v="1684.8"/>
    <n v="-1684.8"/>
    <n v="0"/>
    <n v="4925174.3500000006"/>
    <s v="Trsf"/>
    <s v="Bank Islam 172033 Cleared 2/1/25 RM5,000.00(RM929.50), 172042 Cleared 22/1/25 RM5,000.00(RM755.30)"/>
    <m/>
  </r>
  <r>
    <x v="589"/>
    <n v="7"/>
    <n v="2024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n v="2024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n v="2024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n v="2024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n v="2024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n v="2024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n v="2024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n v="2024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n v="2024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n v="2024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n v="2024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n v="2024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n v="2024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n v="2024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n v="2024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n v="2024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n v="2024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n v="2024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n v="7"/>
    <n v="2024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n v="7"/>
    <n v="2024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n v="7"/>
    <n v="2024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n v="7"/>
    <n v="2024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n v="7"/>
    <n v="2024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n v="7"/>
    <n v="2024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n v="7"/>
    <n v="2024"/>
    <x v="918"/>
    <s v="C00000009"/>
    <x v="8"/>
    <s v="RM CSM 450 1860mm(W) (54kg)"/>
    <n v="2"/>
    <n v="60"/>
    <x v="3"/>
    <d v="2024-09-10T00:00:00"/>
    <x v="6"/>
    <x v="6"/>
    <n v="658.8"/>
    <n v="-658.8"/>
    <n v="0"/>
    <n v="4978461.1500000004"/>
    <s v="Chq"/>
    <s v="Chq HL 028218 dd 31/1/25 RM5,702.80"/>
    <m/>
  </r>
  <r>
    <x v="594"/>
    <n v="7"/>
    <n v="2024"/>
    <x v="918"/>
    <s v="C00000009"/>
    <x v="8"/>
    <s v="RM Pigment Super Black (5kg)"/>
    <n v="1"/>
    <n v="60"/>
    <x v="3"/>
    <d v="2024-09-10T00:00:00"/>
    <x v="6"/>
    <x v="6"/>
    <n v="160"/>
    <n v="-160"/>
    <n v="0"/>
    <n v="4978621.1500000004"/>
    <s v="Chq"/>
    <s v="Chq HL 028218 dd 31/1/25 RM5,702.80"/>
    <m/>
  </r>
  <r>
    <x v="594"/>
    <n v="7"/>
    <n v="2024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n v="2024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n v="2024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n v="2024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n v="2024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n v="2024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n v="2024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n v="2024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n v="7"/>
    <n v="2024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n v="7"/>
    <n v="2024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n v="7"/>
    <n v="2024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n v="7"/>
    <n v="2024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n v="7"/>
    <n v="2024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n v="7"/>
    <n v="2024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n v="7"/>
    <n v="2024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n v="7"/>
    <n v="2024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n v="2024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n v="2024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n v="2024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n v="2024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n v="2024"/>
    <x v="925"/>
    <s v="C00000009"/>
    <x v="8"/>
    <s v="RM Nor 3317W (220Kg)"/>
    <n v="2"/>
    <n v="60"/>
    <x v="3"/>
    <d v="2024-09-21T00:00:00"/>
    <x v="6"/>
    <x v="6"/>
    <n v="3256"/>
    <n v="-3256"/>
    <n v="0"/>
    <n v="5007776.1500000004"/>
    <s v="Chq"/>
    <s v="Chq HL 028218 dd 31/1/25 RM5,702.80"/>
    <m/>
  </r>
  <r>
    <x v="599"/>
    <n v="7"/>
    <n v="2024"/>
    <x v="925"/>
    <s v="C00000009"/>
    <x v="8"/>
    <s v="RM Nor 3338NW (220Kg)"/>
    <n v="1"/>
    <n v="60"/>
    <x v="3"/>
    <d v="2024-09-21T00:00:00"/>
    <x v="6"/>
    <x v="6"/>
    <n v="1628"/>
    <n v="-1628"/>
    <n v="0"/>
    <n v="5009404.1500000004"/>
    <s v="Chq"/>
    <s v="Chq HL 028218 dd 31/1/25 RM5,702.80"/>
    <m/>
  </r>
  <r>
    <x v="600"/>
    <n v="7"/>
    <n v="2024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n v="2024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n v="2024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n v="2024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n v="2024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n v="2024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n v="2024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n v="2024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n v="2024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n v="7"/>
    <n v="2024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n v="7"/>
    <n v="2024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n v="7"/>
    <n v="2024"/>
    <x v="928"/>
    <s v="C00000042"/>
    <x v="43"/>
    <s v="RM Woven Roving E-600gm 1000mm (40Kg)"/>
    <n v="20"/>
    <s v="Cash"/>
    <x v="0"/>
    <d v="2024-07-25T00:00:00"/>
    <x v="4"/>
    <x v="6"/>
    <n v="4800"/>
    <n v="-4800"/>
    <n v="0"/>
    <n v="5050332.95"/>
    <s v="Trsf"/>
    <s v="Trsf 31/12/24 RM18,000.00(RM2,750.10), 2/1/25 RM20,000.00(RM2,049.90)"/>
    <m/>
  </r>
  <r>
    <x v="601"/>
    <n v="7"/>
    <n v="2024"/>
    <x v="928"/>
    <s v="C00000042"/>
    <x v="43"/>
    <s v="RA Mepoxe (5kg)"/>
    <n v="4"/>
    <s v="Cash"/>
    <x v="0"/>
    <d v="2024-07-25T00:00:00"/>
    <x v="4"/>
    <x v="6"/>
    <n v="380"/>
    <n v="-380"/>
    <n v="0"/>
    <n v="5050712.95"/>
    <s v="Trsf"/>
    <s v="Trsf 2/1/25 RM20,000.00(RM380.00)"/>
    <m/>
  </r>
  <r>
    <x v="601"/>
    <n v="7"/>
    <n v="2024"/>
    <x v="928"/>
    <s v="C00000042"/>
    <x v="43"/>
    <s v="RM Pigment Paste Smooth Cream M19 (25Kg)"/>
    <n v="1"/>
    <s v="Cash"/>
    <x v="0"/>
    <d v="2024-07-25T00:00:00"/>
    <x v="4"/>
    <x v="6"/>
    <n v="1000"/>
    <n v="-1000"/>
    <n v="0"/>
    <n v="5051712.95"/>
    <s v="Trsf"/>
    <s v="Trsf 2/1/25 RM20,000.00(RM1,000.00)"/>
    <m/>
  </r>
  <r>
    <x v="601"/>
    <n v="7"/>
    <n v="2024"/>
    <x v="928"/>
    <s v="C00000042"/>
    <x v="43"/>
    <s v="RM Pigment Paste Riviera Blue B5 (25Kg)"/>
    <n v="1"/>
    <s v="Cash"/>
    <x v="0"/>
    <d v="2024-07-25T00:00:00"/>
    <x v="4"/>
    <x v="6"/>
    <n v="975"/>
    <n v="-975"/>
    <n v="0"/>
    <n v="5052687.95"/>
    <s v="Trsf"/>
    <s v="Trsf 2/1/25 RM20,000.00(RM975.00)"/>
    <m/>
  </r>
  <r>
    <x v="602"/>
    <n v="7"/>
    <n v="2024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, "/>
    <m/>
  </r>
  <r>
    <x v="602"/>
    <n v="7"/>
    <n v="2024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n v="2024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n v="2024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n v="2024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n v="2024"/>
    <x v="930"/>
    <s v="C00000027"/>
    <x v="28"/>
    <s v="RA Nor 3338W (220Kg)"/>
    <n v="4"/>
    <s v="Cash"/>
    <x v="0"/>
    <d v="2024-07-29T00:00:00"/>
    <x v="4"/>
    <x v="6"/>
    <n v="7040"/>
    <n v="-4244.7"/>
    <n v="2795.3"/>
    <n v="5064472.95"/>
    <s v="Trsf"/>
    <s v="Bank Islam 172042 Cleared 22/1/25 RM5,000.00(RM4,244.70)"/>
    <m/>
  </r>
  <r>
    <x v="603"/>
    <n v="7"/>
    <n v="2024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n v="2024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n v="2024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n v="2024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n v="2024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n v="2024"/>
    <x v="931"/>
    <s v="C00000042"/>
    <x v="43"/>
    <s v="RM Pigment Paste Smooth Cream M19 (25Kg)"/>
    <n v="1"/>
    <s v="Cash"/>
    <x v="0"/>
    <d v="2024-07-27T00:00:00"/>
    <x v="4"/>
    <x v="6"/>
    <n v="1000"/>
    <n v="-1000"/>
    <n v="0"/>
    <n v="5013261.6500000004"/>
    <s v="Trsf"/>
    <s v="Trsf 2/1/25 RM20,000.00(RM1,000.00)"/>
    <m/>
  </r>
  <r>
    <x v="603"/>
    <n v="7"/>
    <n v="2024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n v="2024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n v="2024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n v="2024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n v="2024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n v="2024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n v="8"/>
    <n v="2024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n v="8"/>
    <n v="2024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n v="8"/>
    <n v="2024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n v="8"/>
    <n v="2024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n v="8"/>
    <n v="2024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n v="8"/>
    <n v="2024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n v="8"/>
    <n v="2024"/>
    <x v="935"/>
    <s v="C00000042"/>
    <x v="43"/>
    <s v="RA Mepoxe (5kg)"/>
    <n v="2"/>
    <s v="Cash"/>
    <x v="0"/>
    <d v="2024-08-05T00:00:00"/>
    <x v="2"/>
    <x v="6"/>
    <n v="190"/>
    <n v="-190"/>
    <n v="0"/>
    <n v="5071562.75"/>
    <s v="Trsf"/>
    <s v="Trsf 2/1/25 RM20,000.00(RM190.00)"/>
    <m/>
  </r>
  <r>
    <x v="606"/>
    <n v="8"/>
    <n v="2024"/>
    <x v="935"/>
    <s v="C00000042"/>
    <x v="43"/>
    <s v="RA Butanox M50 (5Kg)"/>
    <n v="2"/>
    <s v="Cash"/>
    <x v="0"/>
    <d v="2024-08-05T00:00:00"/>
    <x v="2"/>
    <x v="6"/>
    <n v="220"/>
    <n v="-220"/>
    <n v="0"/>
    <n v="5071782.75"/>
    <s v="Trsf"/>
    <s v="Trsf 2/1/25 RM20,000.00(RM220.00)"/>
    <m/>
  </r>
  <r>
    <x v="606"/>
    <n v="8"/>
    <n v="2024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n v="8"/>
    <n v="2024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n v="8"/>
    <n v="2024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n v="8"/>
    <n v="2024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n v="8"/>
    <n v="2024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n v="2024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n v="2024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n v="2024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n v="2024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n v="2024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n v="2024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n v="2024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n v="2024"/>
    <x v="939"/>
    <s v="C00000010"/>
    <x v="9"/>
    <s v="RM Resin 3338W (220kg)"/>
    <n v="8"/>
    <n v="120"/>
    <x v="2"/>
    <d v="2024-12-04T00:00:00"/>
    <x v="0"/>
    <x v="6"/>
    <n v="13024"/>
    <n v="-13024"/>
    <n v="0"/>
    <n v="5102622.25"/>
    <s v="Trsf"/>
    <s v="Trsf 19/1/25 RM20,508.60"/>
    <m/>
  </r>
  <r>
    <x v="607"/>
    <n v="8"/>
    <n v="2024"/>
    <x v="939"/>
    <s v="C00000010"/>
    <x v="9"/>
    <s v="RA CSM 450 1040mm(W) (30kg)"/>
    <n v="10"/>
    <n v="120"/>
    <x v="2"/>
    <d v="2024-12-04T00:00:00"/>
    <x v="0"/>
    <x v="6"/>
    <n v="1800"/>
    <n v="-1800"/>
    <n v="0"/>
    <n v="5104422.25"/>
    <s v="Trsf"/>
    <s v="Trsf 19/1/25 RM20,508.60"/>
    <m/>
  </r>
  <r>
    <x v="607"/>
    <n v="8"/>
    <n v="2024"/>
    <x v="939"/>
    <s v="C00000010"/>
    <x v="9"/>
    <s v="RQ Talcum Powder (25kg)"/>
    <n v="10"/>
    <n v="120"/>
    <x v="2"/>
    <d v="2024-12-04T00:00:00"/>
    <x v="0"/>
    <x v="6"/>
    <n v="575"/>
    <n v="-575"/>
    <n v="0"/>
    <n v="5104997.25"/>
    <s v="Trsf"/>
    <s v="Trsf 19/1/25 RM20,508.60"/>
    <m/>
  </r>
  <r>
    <x v="607"/>
    <n v="8"/>
    <n v="2024"/>
    <x v="939"/>
    <s v="C00000010"/>
    <x v="9"/>
    <s v="RA Butanox M50 (5kg)"/>
    <n v="4"/>
    <n v="120"/>
    <x v="2"/>
    <d v="2024-12-04T00:00:00"/>
    <x v="0"/>
    <x v="6"/>
    <n v="440"/>
    <n v="-440"/>
    <n v="0"/>
    <n v="5105437.25"/>
    <s v="Trsf"/>
    <s v="Trsf 19/1/25 RM20,508.60"/>
    <m/>
  </r>
  <r>
    <x v="607"/>
    <n v="8"/>
    <n v="2024"/>
    <x v="939"/>
    <s v="C00000010"/>
    <x v="9"/>
    <s v="RO Gelcoat LB9888 (22kg)"/>
    <n v="2"/>
    <n v="120"/>
    <x v="2"/>
    <d v="2024-12-04T00:00:00"/>
    <x v="0"/>
    <x v="6"/>
    <n v="523.6"/>
    <n v="-523.6"/>
    <n v="0"/>
    <n v="5105960.8499999996"/>
    <s v="Trsf"/>
    <s v="Trsf 19/1/25 RM20,508.60"/>
    <m/>
  </r>
  <r>
    <x v="607"/>
    <n v="8"/>
    <n v="2024"/>
    <x v="939"/>
    <s v="C00000010"/>
    <x v="9"/>
    <s v="RM Fume Silica HJSIL 200 (10Kg)"/>
    <n v="1"/>
    <n v="120"/>
    <x v="2"/>
    <d v="2024-12-04T00:00:00"/>
    <x v="0"/>
    <x v="6"/>
    <n v="420"/>
    <n v="-420"/>
    <n v="0"/>
    <n v="5106380.8499999996"/>
    <s v="Trsf"/>
    <s v="Trsf 19/1/25 RM20,508.60"/>
    <m/>
  </r>
  <r>
    <x v="607"/>
    <n v="8"/>
    <n v="2024"/>
    <x v="939"/>
    <s v="C00000010"/>
    <x v="9"/>
    <s v="RH Bosny Wax (15Kg)"/>
    <n v="1"/>
    <n v="120"/>
    <x v="2"/>
    <d v="2024-12-04T00:00:00"/>
    <x v="0"/>
    <x v="6"/>
    <n v="395"/>
    <n v="-395"/>
    <n v="0"/>
    <n v="5106775.8499999996"/>
    <s v="Trsf"/>
    <s v="Trsf 19/1/25 RM20,508.60"/>
    <m/>
  </r>
  <r>
    <x v="607"/>
    <n v="8"/>
    <n v="2024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n v="2024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n v="2024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n v="2024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n v="2024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n v="2024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n v="2024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n v="2024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n v="2024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n v="2024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n v="2024"/>
    <x v="943"/>
    <s v="C00000042"/>
    <x v="43"/>
    <s v="RQ Talcum Powder (25Kg)"/>
    <n v="10"/>
    <s v="Cash"/>
    <x v="0"/>
    <d v="2024-08-07T00:00:00"/>
    <x v="2"/>
    <x v="6"/>
    <n v="625"/>
    <n v="-625"/>
    <n v="0"/>
    <n v="5117793.3499999996"/>
    <s v="Trsf"/>
    <s v="Trsf 2/1/25 RM20,000.00(RM625.00)"/>
    <m/>
  </r>
  <r>
    <x v="608"/>
    <n v="8"/>
    <n v="2024"/>
    <x v="944"/>
    <s v="C00000042"/>
    <x v="43"/>
    <s v="RM Resin 3317W (220Kg)"/>
    <n v="10"/>
    <s v="Cash"/>
    <x v="0"/>
    <d v="2024-08-07T00:00:00"/>
    <x v="2"/>
    <x v="6"/>
    <n v="16280"/>
    <n v="-16280"/>
    <n v="0"/>
    <n v="5134073.3499999996"/>
    <s v="Trsf"/>
    <s v="Trsf 2/1/25 RM20,000.00(RM13,560.10), 13/1/25 RM22,000.00(RM2,719.90)"/>
    <m/>
  </r>
  <r>
    <x v="608"/>
    <n v="8"/>
    <n v="2024"/>
    <x v="944"/>
    <s v="C00000042"/>
    <x v="43"/>
    <s v="RA CSM 450 1040mm(W) (30kg)"/>
    <n v="30"/>
    <s v="Cash"/>
    <x v="0"/>
    <d v="2024-08-07T00:00:00"/>
    <x v="2"/>
    <x v="6"/>
    <n v="5490"/>
    <n v="-5490"/>
    <n v="0"/>
    <n v="5139563.3499999996"/>
    <s v="Trsf"/>
    <s v="Trsf 13/1/25 RM22,000.00(RM5,490.00)"/>
    <m/>
  </r>
  <r>
    <x v="608"/>
    <n v="8"/>
    <n v="2024"/>
    <x v="944"/>
    <s v="C00000042"/>
    <x v="43"/>
    <s v="RM Woven Roving E-600gm 1000mm (40Kg)"/>
    <n v="15"/>
    <s v="Cash"/>
    <x v="0"/>
    <d v="2024-08-07T00:00:00"/>
    <x v="2"/>
    <x v="6"/>
    <n v="3600"/>
    <n v="-3600"/>
    <n v="0"/>
    <n v="5143163.3499999996"/>
    <s v="Trsf"/>
    <s v="Trsf 13/1/25 RM22,000.00(RM3,600.00)"/>
    <m/>
  </r>
  <r>
    <x v="608"/>
    <n v="8"/>
    <n v="2024"/>
    <x v="944"/>
    <s v="C00000042"/>
    <x v="43"/>
    <s v="RA Mepoxe (5kg)"/>
    <n v="4"/>
    <s v="Cash"/>
    <x v="0"/>
    <d v="2024-08-07T00:00:00"/>
    <x v="2"/>
    <x v="6"/>
    <n v="380"/>
    <n v="-380"/>
    <n v="0"/>
    <n v="5143543.3499999996"/>
    <s v="Trsf"/>
    <s v="Trsf 13/1/25 RM22,000.00(RM380.00)"/>
    <m/>
  </r>
  <r>
    <x v="608"/>
    <n v="8"/>
    <n v="2024"/>
    <x v="944"/>
    <s v="C00000042"/>
    <x v="43"/>
    <s v="RM Pigment Paste Riviera Blue B5 (25Kg)"/>
    <n v="1"/>
    <s v="Cash"/>
    <x v="0"/>
    <d v="2024-08-07T00:00:00"/>
    <x v="2"/>
    <x v="6"/>
    <n v="975"/>
    <n v="-975"/>
    <n v="0"/>
    <n v="5144518.3499999996"/>
    <s v="Trsf"/>
    <s v="Trsf 13/1/25 RM22,000.00(RM975.00)"/>
    <m/>
  </r>
  <r>
    <x v="608"/>
    <n v="8"/>
    <n v="2024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n v="2024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n v="2024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n v="2024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n v="2024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n v="2024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n v="2024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n v="2024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n v="2024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n v="2024"/>
    <x v="949"/>
    <s v="C00000042"/>
    <x v="43"/>
    <s v="RM Pigment Paste Smooth Cream M19 (25Kg)"/>
    <n v="1"/>
    <s v="Cash"/>
    <x v="0"/>
    <d v="2024-08-12T00:00:00"/>
    <x v="2"/>
    <x v="6"/>
    <n v="1000"/>
    <n v="-1000"/>
    <n v="0"/>
    <n v="5154288.3499999996"/>
    <s v="Trsf"/>
    <s v="Trsf 13/1/25 RM22,000.00(RM1,000.00)"/>
    <m/>
  </r>
  <r>
    <x v="612"/>
    <n v="8"/>
    <n v="2024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n v="2024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n v="2024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n v="2024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n v="2024"/>
    <x v="953"/>
    <s v="C00000042"/>
    <x v="43"/>
    <s v="RQ Talcum Powder (25Kg)"/>
    <n v="2"/>
    <s v="Cash"/>
    <x v="0"/>
    <d v="2024-08-17T00:00:00"/>
    <x v="2"/>
    <x v="6"/>
    <n v="125"/>
    <n v="-125"/>
    <n v="0"/>
    <n v="5156723.3499999996"/>
    <s v="Trsf"/>
    <s v="Trsf 13/1/25 RM22,000.00(RM125.00)"/>
    <m/>
  </r>
  <r>
    <x v="614"/>
    <n v="8"/>
    <n v="2024"/>
    <x v="954"/>
    <s v="C00000042"/>
    <x v="43"/>
    <s v="RM Resin 3317W (220Kg)"/>
    <n v="2"/>
    <s v="Cash"/>
    <x v="0"/>
    <d v="2024-08-17T00:00:00"/>
    <x v="2"/>
    <x v="6"/>
    <n v="3256"/>
    <n v="-3256"/>
    <n v="0"/>
    <n v="5159979.3499999996"/>
    <s v="Trsf"/>
    <s v="Trsf 13/1/25 RM22,000.00(RM3,256.00)"/>
    <m/>
  </r>
  <r>
    <x v="614"/>
    <n v="8"/>
    <n v="2024"/>
    <x v="954"/>
    <s v="C00000042"/>
    <x v="43"/>
    <s v="RA CSM 450 1040mm(W) (30kg)"/>
    <n v="6"/>
    <s v="Cash"/>
    <x v="0"/>
    <d v="2024-08-17T00:00:00"/>
    <x v="2"/>
    <x v="6"/>
    <n v="1098"/>
    <n v="-1098"/>
    <n v="0"/>
    <n v="5161077.3499999996"/>
    <s v="Trsf"/>
    <s v="Trsf 13/1/25 RM22,000.00(RM1,098.00)"/>
    <m/>
  </r>
  <r>
    <x v="614"/>
    <n v="8"/>
    <n v="2024"/>
    <x v="954"/>
    <s v="C00000042"/>
    <x v="43"/>
    <s v="RA Mepoxe (5kg)"/>
    <n v="4"/>
    <s v="Cash"/>
    <x v="0"/>
    <d v="2024-08-17T00:00:00"/>
    <x v="2"/>
    <x v="6"/>
    <n v="380"/>
    <n v="-380"/>
    <n v="0"/>
    <n v="5161457.3499999996"/>
    <s v="Trsf"/>
    <s v="Trsf 13/1/25 RM22,000.00(RM380.00)"/>
    <m/>
  </r>
  <r>
    <x v="614"/>
    <n v="8"/>
    <n v="2024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n v="2024"/>
    <x v="956"/>
    <s v="C00000042"/>
    <x v="43"/>
    <s v="RQ Talcum Powder (25Kg)"/>
    <n v="3"/>
    <s v="Cash"/>
    <x v="0"/>
    <d v="2024-08-21T00:00:00"/>
    <x v="2"/>
    <x v="6"/>
    <n v="187.5"/>
    <n v="-187.5"/>
    <n v="0"/>
    <n v="5161819.8499999996"/>
    <s v="Trsf"/>
    <s v="Trsf 13/1/25 RM22,000.00(RM187.50)"/>
    <m/>
  </r>
  <r>
    <x v="615"/>
    <n v="8"/>
    <n v="2024"/>
    <x v="957"/>
    <s v="C00000042"/>
    <x v="43"/>
    <s v="RM Resin 3317W (220Kg)"/>
    <n v="3"/>
    <s v="Cash"/>
    <x v="0"/>
    <d v="2024-08-21T00:00:00"/>
    <x v="2"/>
    <x v="6"/>
    <n v="4884"/>
    <n v="-4884"/>
    <n v="0"/>
    <n v="5166703.8499999996"/>
    <s v="Trsf"/>
    <s v="Trsf 13/1/25 RM22,000.00(RM2,788.60), 14/1/25 RM12,000.00(RM2,095.40)"/>
    <m/>
  </r>
  <r>
    <x v="615"/>
    <n v="8"/>
    <n v="2024"/>
    <x v="957"/>
    <s v="C00000042"/>
    <x v="43"/>
    <s v="RA CSM 450 1040mm(W) (30kg)"/>
    <n v="10"/>
    <s v="Cash"/>
    <x v="0"/>
    <d v="2024-08-21T00:00:00"/>
    <x v="2"/>
    <x v="6"/>
    <n v="1830"/>
    <n v="-1830"/>
    <n v="0"/>
    <n v="5168533.8499999996"/>
    <s v="Trsf"/>
    <s v="Trsf 14/1/25 RM12,000.00(RM1,830.00)"/>
    <m/>
  </r>
  <r>
    <x v="615"/>
    <n v="8"/>
    <n v="2024"/>
    <x v="957"/>
    <s v="C00000042"/>
    <x v="43"/>
    <s v="RM Woven Roving E-600gm 1000mm (40Kg)"/>
    <n v="5"/>
    <s v="Cash"/>
    <x v="0"/>
    <d v="2024-08-21T00:00:00"/>
    <x v="2"/>
    <x v="6"/>
    <n v="1200"/>
    <n v="-1200"/>
    <n v="0"/>
    <n v="5169733.8499999996"/>
    <s v="Trsf"/>
    <s v="Trsf 14/1/25 RM12,000.00(RM1,200.00)"/>
    <m/>
  </r>
  <r>
    <x v="615"/>
    <n v="8"/>
    <n v="2024"/>
    <x v="957"/>
    <s v="C00000042"/>
    <x v="43"/>
    <s v="RA Mepoxe (5kg)"/>
    <n v="4"/>
    <s v="Cash"/>
    <x v="0"/>
    <d v="2024-08-21T00:00:00"/>
    <x v="2"/>
    <x v="6"/>
    <n v="380"/>
    <n v="-380"/>
    <n v="0"/>
    <n v="5170113.8499999996"/>
    <s v="Trsf"/>
    <s v="Trsf 14/1/25 RM12,000.00(RM380.00)"/>
    <m/>
  </r>
  <r>
    <x v="615"/>
    <n v="8"/>
    <n v="2024"/>
    <x v="957"/>
    <s v="C00000042"/>
    <x v="43"/>
    <s v="RM Pigment Paste Riviera Blue B5 (25Kg)"/>
    <n v="1"/>
    <s v="Cash"/>
    <x v="0"/>
    <d v="2024-08-21T00:00:00"/>
    <x v="2"/>
    <x v="6"/>
    <n v="975"/>
    <n v="-975"/>
    <n v="0"/>
    <n v="5171088.8499999996"/>
    <s v="Trsf"/>
    <s v="Trsf 14/1/25 RM12,000.00(RM975.00)"/>
    <m/>
  </r>
  <r>
    <x v="615"/>
    <n v="8"/>
    <n v="2024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n v="2024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n v="2024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n v="2024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n v="2024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n v="2024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n v="2024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n v="2024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n v="2024"/>
    <x v="959"/>
    <s v="C00000010"/>
    <x v="9"/>
    <s v="RM Gelcoat GP-H (20kg)"/>
    <n v="2"/>
    <n v="120"/>
    <x v="2"/>
    <d v="2024-12-17T00:00:00"/>
    <x v="0"/>
    <x v="6"/>
    <n v="476"/>
    <n v="-476"/>
    <n v="0"/>
    <n v="5179591.25"/>
    <s v="Trsf"/>
    <s v="Trsf 19/1/25 RM20,508.60"/>
    <m/>
  </r>
  <r>
    <x v="616"/>
    <n v="8"/>
    <n v="2024"/>
    <x v="959"/>
    <s v="C00000010"/>
    <x v="9"/>
    <s v="RM Pigment Paste Tangerine Y12 (5Kg)"/>
    <n v="1"/>
    <n v="120"/>
    <x v="2"/>
    <d v="2024-12-17T00:00:00"/>
    <x v="0"/>
    <x v="6"/>
    <n v="240"/>
    <n v="-240"/>
    <n v="0"/>
    <n v="5179831.25"/>
    <s v="Trsf"/>
    <s v="Trsf 19/1/25 RM20,508.60"/>
    <m/>
  </r>
  <r>
    <x v="616"/>
    <n v="8"/>
    <n v="2024"/>
    <x v="959"/>
    <s v="C00000010"/>
    <x v="9"/>
    <s v="RM Pigment Pearl Grey G2 (5Kg)"/>
    <n v="1"/>
    <n v="120"/>
    <x v="2"/>
    <d v="2024-12-17T00:00:00"/>
    <x v="0"/>
    <x v="6"/>
    <n v="165"/>
    <n v="-165"/>
    <n v="0"/>
    <n v="5179996.25"/>
    <s v="Trsf"/>
    <s v="Trsf 19/1/25 RM20,508.60"/>
    <m/>
  </r>
  <r>
    <x v="617"/>
    <n v="8"/>
    <n v="2024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n v="2024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n v="2024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n v="2024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n v="2024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n v="2024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n v="2024"/>
    <x v="962"/>
    <s v="C00000042"/>
    <x v="43"/>
    <s v="RQ Talcum Powder (25Kg)"/>
    <n v="4"/>
    <s v="Cash"/>
    <x v="0"/>
    <d v="2024-08-28T00:00:00"/>
    <x v="2"/>
    <x v="6"/>
    <n v="250"/>
    <n v="-250"/>
    <n v="0"/>
    <n v="5161327.3499999996"/>
    <s v="Trsf"/>
    <s v="Trsf 14/1/25 RM12,000.00(RM250.00)"/>
    <m/>
  </r>
  <r>
    <x v="619"/>
    <n v="8"/>
    <n v="2024"/>
    <x v="963"/>
    <s v="C00000042"/>
    <x v="43"/>
    <s v="RM Resin 3317W (220Kg)"/>
    <n v="4"/>
    <s v="Cash"/>
    <x v="0"/>
    <d v="2024-08-28T00:00:00"/>
    <x v="2"/>
    <x v="6"/>
    <n v="6512"/>
    <n v="-6512"/>
    <n v="0"/>
    <n v="5167969.3499999996"/>
    <s v="Trsf"/>
    <s v="Trsf 14/1/25 RM12,000.00(RM5,269.60), 17/1/25 RM15,000.00(RM1,242.40)"/>
    <m/>
  </r>
  <r>
    <x v="619"/>
    <n v="8"/>
    <n v="2024"/>
    <x v="963"/>
    <s v="C00000042"/>
    <x v="43"/>
    <s v="RA CSM 450 1040mm(W) (30kg)"/>
    <n v="12"/>
    <s v="Cash"/>
    <x v="0"/>
    <d v="2024-08-28T00:00:00"/>
    <x v="2"/>
    <x v="6"/>
    <n v="2196"/>
    <n v="-2196"/>
    <n v="0"/>
    <n v="5163828.3499999996"/>
    <s v="Trsf"/>
    <s v="Trsf 17/1/25 RM15,000.00(RM2,196.00)"/>
    <m/>
  </r>
  <r>
    <x v="619"/>
    <n v="8"/>
    <n v="2024"/>
    <x v="963"/>
    <s v="C00000042"/>
    <x v="43"/>
    <s v="RM Woven Roving E-600gm 1000mm (40Kg)"/>
    <n v="5"/>
    <s v="Cash"/>
    <x v="0"/>
    <d v="2024-08-28T00:00:00"/>
    <x v="2"/>
    <x v="6"/>
    <n v="1200"/>
    <n v="-1200"/>
    <n v="0"/>
    <n v="5163019.8499999996"/>
    <s v="Trsf"/>
    <s v="Trsf 17/1/25 RM15,000.00(RM1,200.00)"/>
    <m/>
  </r>
  <r>
    <x v="620"/>
    <n v="8"/>
    <n v="2024"/>
    <x v="964"/>
    <s v="C00000010"/>
    <x v="9"/>
    <s v="RM Gelcoat GP-H (20kg)"/>
    <n v="5"/>
    <n v="120"/>
    <x v="2"/>
    <d v="2024-12-28T00:00:00"/>
    <x v="0"/>
    <x v="6"/>
    <n v="1190"/>
    <n v="-1190"/>
    <n v="0"/>
    <n v="5167893.8499999996"/>
    <s v="Trsf"/>
    <s v="Trsf 19/1/25 RM20,508.60"/>
    <m/>
  </r>
  <r>
    <x v="620"/>
    <n v="8"/>
    <n v="2024"/>
    <x v="964"/>
    <s v="C00000010"/>
    <x v="9"/>
    <s v="RM PIgment Sapphire Blue B10 (20kg)"/>
    <n v="1"/>
    <n v="120"/>
    <x v="2"/>
    <d v="2024-12-28T00:00:00"/>
    <x v="0"/>
    <x v="6"/>
    <n v="900"/>
    <n v="-900"/>
    <n v="0"/>
    <n v="5169433.8499999996"/>
    <s v="Trsf"/>
    <s v="Trsf 19/1/25 RM20,508.60"/>
    <m/>
  </r>
  <r>
    <x v="620"/>
    <n v="8"/>
    <n v="2024"/>
    <x v="964"/>
    <s v="C00000010"/>
    <x v="9"/>
    <s v="RA CSM 300 1040mm(W) (30kg)"/>
    <n v="2"/>
    <n v="120"/>
    <x v="2"/>
    <d v="2024-12-28T00:00:00"/>
    <x v="0"/>
    <x v="6"/>
    <n v="360"/>
    <n v="-360"/>
    <n v="0"/>
    <n v="5170093.8499999996"/>
    <s v="Trsf"/>
    <s v="Trsf 19/1/25 RM20,508.60"/>
    <m/>
  </r>
  <r>
    <x v="621"/>
    <n v="9"/>
    <n v="2024"/>
    <x v="965"/>
    <s v="C00000042"/>
    <x v="43"/>
    <s v="RQ Talcum Powder (25Kg)"/>
    <n v="4"/>
    <s v="Cash"/>
    <x v="0"/>
    <d v="2024-09-02T00:00:00"/>
    <x v="6"/>
    <x v="6"/>
    <n v="250"/>
    <n v="-250"/>
    <n v="0"/>
    <n v="5170343.8499999996"/>
    <s v="Trsf"/>
    <s v="Trsf 17/1/25 RM15,000.00(RM250.00)"/>
    <m/>
  </r>
  <r>
    <x v="621"/>
    <n v="9"/>
    <n v="2024"/>
    <x v="966"/>
    <s v="C00000042"/>
    <x v="43"/>
    <s v="RM Resin 3317W (220Kg)"/>
    <n v="4"/>
    <s v="Cash"/>
    <x v="0"/>
    <d v="2024-09-02T00:00:00"/>
    <x v="6"/>
    <x v="6"/>
    <n v="6512"/>
    <n v="-6512"/>
    <n v="0"/>
    <n v="5176855.8499999996"/>
    <s v="Trsf"/>
    <s v="Trsf 17/1/25 RM15,000.00(RM6,512.00)"/>
    <m/>
  </r>
  <r>
    <x v="621"/>
    <n v="9"/>
    <n v="2024"/>
    <x v="966"/>
    <s v="C00000042"/>
    <x v="43"/>
    <s v="RA CSM 450 1040mm(W) (30kg)"/>
    <n v="12"/>
    <s v="Cash"/>
    <x v="0"/>
    <d v="2024-09-02T00:00:00"/>
    <x v="6"/>
    <x v="6"/>
    <n v="2124"/>
    <n v="-2124"/>
    <n v="0"/>
    <n v="5178979.8499999996"/>
    <s v="Trsf"/>
    <s v="Trsf 17/1/25 RM15,000.00(RM2,142.00)"/>
    <m/>
  </r>
  <r>
    <x v="621"/>
    <n v="9"/>
    <n v="2024"/>
    <x v="966"/>
    <s v="C00000042"/>
    <x v="43"/>
    <s v="RA Woven Roving E-600gm 1120mm (45Kg)"/>
    <n v="5"/>
    <s v="Cash"/>
    <x v="0"/>
    <d v="2024-09-02T00:00:00"/>
    <x v="6"/>
    <x v="6"/>
    <n v="1192.5"/>
    <n v="-1192.5"/>
    <n v="0"/>
    <n v="5180172.3499999996"/>
    <s v="Trsf"/>
    <s v="Trsf 17/1/25 RM15,000.00(RM1,192.50)"/>
    <m/>
  </r>
  <r>
    <x v="621"/>
    <n v="9"/>
    <n v="2024"/>
    <x v="966"/>
    <s v="C00000042"/>
    <x v="43"/>
    <s v="RM Pigment Paste Smooth Cream M19 (25Kg)"/>
    <n v="1"/>
    <s v="Cash"/>
    <x v="0"/>
    <d v="2024-09-02T00:00:00"/>
    <x v="6"/>
    <x v="6"/>
    <n v="1000"/>
    <n v="-1000"/>
    <n v="0"/>
    <n v="5181172.3499999996"/>
    <s v="Trsf"/>
    <s v="Trsf 17/1/25 RM15,000.00(RM283.10), 24/1/15 RM60,000.00(RM716.90)"/>
    <m/>
  </r>
  <r>
    <x v="621"/>
    <n v="9"/>
    <n v="2024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n v="2024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n v="2024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n v="2024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n v="2024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n v="2024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n v="2024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n v="2024"/>
    <x v="970"/>
    <s v="C00000042"/>
    <x v="43"/>
    <s v="RQ Talcum Powder (25Kg)"/>
    <n v="10"/>
    <s v="Cash"/>
    <x v="0"/>
    <d v="2024-09-06T00:00:00"/>
    <x v="6"/>
    <x v="6"/>
    <n v="625"/>
    <n v="-625"/>
    <n v="0"/>
    <n v="5186690.3499999996"/>
    <s v="Trsf"/>
    <s v="Trsf 24/1/15 RM60,000.00(RM625.00)"/>
    <m/>
  </r>
  <r>
    <x v="623"/>
    <n v="9"/>
    <n v="2024"/>
    <x v="971"/>
    <s v="C00000042"/>
    <x v="43"/>
    <s v="RM Resin 3317W (220Kg)"/>
    <n v="10"/>
    <s v="Cash"/>
    <x v="0"/>
    <d v="2024-09-06T00:00:00"/>
    <x v="6"/>
    <x v="6"/>
    <n v="16280"/>
    <n v="-16280"/>
    <n v="0"/>
    <n v="5202970.3499999996"/>
    <s v="Trsf"/>
    <s v="Trsf 24/1/15 RM60,000.00(RM16,280.00)"/>
    <m/>
  </r>
  <r>
    <x v="623"/>
    <n v="9"/>
    <n v="2024"/>
    <x v="971"/>
    <s v="C00000042"/>
    <x v="43"/>
    <s v="RA CSM 450 1040mm(W) (30kg)"/>
    <n v="36"/>
    <s v="Cash"/>
    <x v="0"/>
    <d v="2024-09-06T00:00:00"/>
    <x v="6"/>
    <x v="6"/>
    <n v="6372"/>
    <n v="-6372"/>
    <n v="0"/>
    <n v="5209342.3499999996"/>
    <s v="Trsf"/>
    <s v="Trsf 24/1/15 RM60,000.00(RM6,372.00)"/>
    <m/>
  </r>
  <r>
    <x v="623"/>
    <n v="9"/>
    <n v="2024"/>
    <x v="971"/>
    <s v="C00000042"/>
    <x v="43"/>
    <s v="RA Woven Roving E-600gm 1120mm (45Kg)"/>
    <n v="17"/>
    <s v="Cash"/>
    <x v="0"/>
    <d v="2024-09-06T00:00:00"/>
    <x v="6"/>
    <x v="6"/>
    <n v="4054.5"/>
    <n v="-4054.5"/>
    <n v="0"/>
    <n v="5213396.8499999996"/>
    <s v="Trsf"/>
    <s v="Trsf 24/1/15 RM60,000.00(RM4,054.50)"/>
    <m/>
  </r>
  <r>
    <x v="623"/>
    <n v="9"/>
    <n v="2024"/>
    <x v="971"/>
    <s v="C00000042"/>
    <x v="43"/>
    <s v="RM Pigment Paste Smooth Cream M19 (25Kg)"/>
    <n v="1"/>
    <s v="Cash"/>
    <x v="0"/>
    <d v="2024-09-06T00:00:00"/>
    <x v="6"/>
    <x v="6"/>
    <n v="1000"/>
    <n v="-1000"/>
    <n v="0"/>
    <n v="5214396.8499999996"/>
    <s v="Trsf"/>
    <s v="Trsf 24/1/15 RM60,000.00(RM1,000.00)"/>
    <m/>
  </r>
  <r>
    <x v="623"/>
    <n v="9"/>
    <n v="2024"/>
    <x v="971"/>
    <s v="C00000042"/>
    <x v="43"/>
    <s v="RA Mepoxe (5kg)"/>
    <n v="4"/>
    <s v="Cash"/>
    <x v="0"/>
    <d v="2024-09-06T00:00:00"/>
    <x v="6"/>
    <x v="6"/>
    <n v="380"/>
    <n v="-380"/>
    <n v="0"/>
    <n v="5214776.8499999996"/>
    <s v="Trsf"/>
    <s v="Trsf 24/1/15 RM60,000.00(RM380.00)"/>
    <m/>
  </r>
  <r>
    <x v="624"/>
    <n v="9"/>
    <n v="2024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n v="2024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n v="2024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n v="2024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n v="2024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n v="2024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n v="2024"/>
    <x v="974"/>
    <s v="C00000010"/>
    <x v="9"/>
    <s v="RA Resin 3338W (220kg)"/>
    <n v="10"/>
    <n v="120"/>
    <x v="2"/>
    <d v="2025-01-08T00:00:00"/>
    <x v="7"/>
    <x v="7"/>
    <n v="16060"/>
    <n v="-16060"/>
    <n v="0"/>
    <n v="5233616.3499999996"/>
    <s v="Trsf"/>
    <s v="Trsf 25/2/25 RM21,025.80"/>
    <m/>
  </r>
  <r>
    <x v="626"/>
    <n v="9"/>
    <n v="2024"/>
    <x v="974"/>
    <s v="C00000010"/>
    <x v="9"/>
    <s v="RA CSM 450 1040mm(W) (30kg)"/>
    <n v="10"/>
    <n v="120"/>
    <x v="2"/>
    <d v="2025-01-08T00:00:00"/>
    <x v="7"/>
    <x v="7"/>
    <n v="1740"/>
    <n v="-1740"/>
    <n v="0"/>
    <n v="5235356.3499999996"/>
    <s v="Trsf"/>
    <s v="Trsf 25/2/25 RM21,025.80"/>
    <m/>
  </r>
  <r>
    <x v="626"/>
    <n v="9"/>
    <n v="2024"/>
    <x v="974"/>
    <s v="C00000010"/>
    <x v="9"/>
    <s v="RQ Talcum Powder (25kg)"/>
    <n v="10"/>
    <n v="120"/>
    <x v="2"/>
    <d v="2025-01-08T00:00:00"/>
    <x v="7"/>
    <x v="7"/>
    <n v="575"/>
    <n v="-575"/>
    <n v="0"/>
    <n v="5235931.3499999996"/>
    <s v="Trsf"/>
    <s v="Trsf 25/2/25 RM21,025.80"/>
    <m/>
  </r>
  <r>
    <x v="626"/>
    <n v="9"/>
    <n v="2024"/>
    <x v="974"/>
    <s v="C00000010"/>
    <x v="9"/>
    <s v="RA Butanox M50 (5kg)"/>
    <n v="4"/>
    <n v="120"/>
    <x v="2"/>
    <d v="2025-01-08T00:00:00"/>
    <x v="7"/>
    <x v="7"/>
    <n v="440"/>
    <n v="-440"/>
    <n v="0"/>
    <n v="5236371.3499999996"/>
    <s v="Trsf"/>
    <s v="Trsf 25/2/25 RM21,025.80"/>
    <m/>
  </r>
  <r>
    <x v="626"/>
    <n v="9"/>
    <n v="2024"/>
    <x v="974"/>
    <s v="C00000010"/>
    <x v="9"/>
    <s v="RD Brush 3&quot; (12Pc)"/>
    <n v="8"/>
    <n v="120"/>
    <x v="2"/>
    <d v="2025-01-08T00:00:00"/>
    <x v="7"/>
    <x v="7"/>
    <n v="460.8"/>
    <n v="-460.8"/>
    <n v="0"/>
    <n v="5236832.1499999994"/>
    <s v="Trsf"/>
    <s v="Trsf 25/2/25 RM21,025.80"/>
    <m/>
  </r>
  <r>
    <x v="626"/>
    <n v="9"/>
    <n v="2024"/>
    <x v="974"/>
    <s v="C00000010"/>
    <x v="9"/>
    <s v="RH Bosny Wax (15Kg)"/>
    <n v="1"/>
    <n v="120"/>
    <x v="2"/>
    <d v="2025-01-08T00:00:00"/>
    <x v="7"/>
    <x v="7"/>
    <n v="395"/>
    <n v="-395"/>
    <n v="0"/>
    <n v="5237227.1499999994"/>
    <s v="Trsf"/>
    <s v="Trsf 25/2/25 RM21,025.80"/>
    <m/>
  </r>
  <r>
    <x v="626"/>
    <n v="9"/>
    <n v="2024"/>
    <x v="974"/>
    <s v="C00000010"/>
    <x v="9"/>
    <s v="RM Pigment Pearl Grey G2 (5Kg)"/>
    <n v="1"/>
    <n v="120"/>
    <x v="2"/>
    <d v="2025-01-08T00:00:00"/>
    <x v="7"/>
    <x v="7"/>
    <n v="165"/>
    <n v="-165"/>
    <n v="0"/>
    <n v="5237392.1499999994"/>
    <s v="Trsf"/>
    <s v="Trsf 25/2/25 RM21,025.80"/>
    <m/>
  </r>
  <r>
    <x v="626"/>
    <n v="9"/>
    <n v="2024"/>
    <x v="974"/>
    <s v="C00000010"/>
    <x v="9"/>
    <s v="RM Gelcoat GP-H (20kg)"/>
    <n v="5"/>
    <n v="120"/>
    <x v="2"/>
    <d v="2025-01-08T00:00:00"/>
    <x v="7"/>
    <x v="7"/>
    <n v="1190"/>
    <n v="-1190"/>
    <n v="0"/>
    <n v="5238582.1499999994"/>
    <s v="Trsf"/>
    <s v="Trsf 25/2/25 RM21,025.80"/>
    <m/>
  </r>
  <r>
    <x v="627"/>
    <n v="9"/>
    <n v="2024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n v="2024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n v="2024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n v="2024"/>
    <x v="976"/>
    <s v="C00000042"/>
    <x v="43"/>
    <s v="RQ Talcum Powder (25Kg)"/>
    <n v="5"/>
    <s v="Cash"/>
    <x v="0"/>
    <d v="2024-09-14T00:00:00"/>
    <x v="6"/>
    <x v="6"/>
    <n v="312.5"/>
    <n v="-312.5"/>
    <n v="0"/>
    <n v="5241292.1499999994"/>
    <s v="Trsf"/>
    <s v="Trsf 24/1/15 RM60,000.00(RM312.50)"/>
    <m/>
  </r>
  <r>
    <x v="628"/>
    <n v="9"/>
    <n v="2024"/>
    <x v="977"/>
    <s v="C00000042"/>
    <x v="43"/>
    <s v="RM Resin 3317W (220Kg)"/>
    <n v="5"/>
    <s v="Cash"/>
    <x v="0"/>
    <d v="2024-09-14T00:00:00"/>
    <x v="6"/>
    <x v="6"/>
    <n v="8140"/>
    <n v="-8140"/>
    <n v="0"/>
    <n v="5249432.1499999994"/>
    <s v="Trsf"/>
    <s v="Trsf 24/1/15 RM60,000.00(RM8,140.00)"/>
    <m/>
  </r>
  <r>
    <x v="628"/>
    <n v="9"/>
    <n v="2024"/>
    <x v="977"/>
    <s v="C00000042"/>
    <x v="43"/>
    <s v="RA CSM 450 1040mm(W) (30kg)"/>
    <n v="12"/>
    <s v="Cash"/>
    <x v="0"/>
    <d v="2024-09-14T00:00:00"/>
    <x v="6"/>
    <x v="6"/>
    <n v="2124"/>
    <n v="-2124"/>
    <n v="0"/>
    <n v="5251556.1499999994"/>
    <s v="Trsf"/>
    <s v="Trsf 24/1/15 RM60,000.00(RM2,124.00)"/>
    <m/>
  </r>
  <r>
    <x v="628"/>
    <n v="9"/>
    <n v="2024"/>
    <x v="977"/>
    <s v="C00000042"/>
    <x v="43"/>
    <s v="RA Woven Roving E-600gm 1120mm (45Kg)"/>
    <n v="4"/>
    <s v="Cash"/>
    <x v="0"/>
    <d v="2024-09-14T00:00:00"/>
    <x v="6"/>
    <x v="6"/>
    <n v="954"/>
    <n v="-954"/>
    <n v="0"/>
    <n v="5252510.1499999994"/>
    <s v="Trsf"/>
    <s v="Trsf 24/1/15 RM60,000.00(RM954.00)"/>
    <m/>
  </r>
  <r>
    <x v="628"/>
    <n v="9"/>
    <n v="2024"/>
    <x v="977"/>
    <s v="C00000042"/>
    <x v="43"/>
    <s v="RM Pigment Paste Smooth Cream M19 (25Kg)"/>
    <n v="1"/>
    <s v="Cash"/>
    <x v="0"/>
    <d v="2024-09-14T00:00:00"/>
    <x v="6"/>
    <x v="6"/>
    <n v="1000"/>
    <n v="-1000"/>
    <n v="0"/>
    <n v="5253510.1499999994"/>
    <s v="Trsf"/>
    <s v="Trsf 24/1/15 RM60,000.00(RM1,000.00)"/>
    <m/>
  </r>
  <r>
    <x v="629"/>
    <n v="9"/>
    <n v="2024"/>
    <x v="978"/>
    <s v="C00000042"/>
    <x v="43"/>
    <s v="RQ Talcum Powder (25Kg)"/>
    <n v="3"/>
    <s v="Cash"/>
    <x v="0"/>
    <d v="2024-09-21T00:00:00"/>
    <x v="6"/>
    <x v="6"/>
    <n v="187.5"/>
    <n v="-187.5"/>
    <n v="0"/>
    <n v="5253697.6499999994"/>
    <s v="Trsf"/>
    <s v="Trsf 24/1/15 RM60,000.00(RM187.50"/>
    <m/>
  </r>
  <r>
    <x v="629"/>
    <n v="9"/>
    <n v="2024"/>
    <x v="979"/>
    <s v="C00000042"/>
    <x v="43"/>
    <s v="RA Resin 268W (225Kg)"/>
    <n v="1"/>
    <s v="Cash"/>
    <x v="0"/>
    <d v="2024-09-21T00:00:00"/>
    <x v="6"/>
    <x v="6"/>
    <n v="1642.5"/>
    <n v="-1642.5"/>
    <n v="0"/>
    <n v="5255340.1499999994"/>
    <s v="Trsf"/>
    <s v="Trsf 24/1/15 RM60,000.00(RM1,642.50)"/>
    <m/>
  </r>
  <r>
    <x v="629"/>
    <n v="9"/>
    <n v="2024"/>
    <x v="979"/>
    <s v="C00000042"/>
    <x v="43"/>
    <s v="RM Resin 3317W (220Kg)"/>
    <n v="2"/>
    <s v="Cash"/>
    <x v="0"/>
    <d v="2024-09-21T00:00:00"/>
    <x v="6"/>
    <x v="6"/>
    <n v="3256"/>
    <n v="-3256"/>
    <n v="0"/>
    <n v="5258596.1499999994"/>
    <s v="Trsf"/>
    <s v="Trsf 24/1/15 RM60,000.00(RM3,256.00)"/>
    <m/>
  </r>
  <r>
    <x v="629"/>
    <n v="9"/>
    <n v="2024"/>
    <x v="979"/>
    <s v="C00000042"/>
    <x v="43"/>
    <s v="RA CSM 450 1040mm(W) (30kg)"/>
    <n v="6"/>
    <s v="Cash"/>
    <x v="0"/>
    <d v="2024-09-21T00:00:00"/>
    <x v="6"/>
    <x v="6"/>
    <n v="1062"/>
    <n v="-1062"/>
    <n v="0"/>
    <n v="5259658.1499999994"/>
    <s v="Trsf"/>
    <s v="Trsf 24/1/15 RM60,000.00(RM1,062.00)"/>
    <m/>
  </r>
  <r>
    <x v="629"/>
    <n v="9"/>
    <n v="2024"/>
    <x v="979"/>
    <s v="C00000042"/>
    <x v="43"/>
    <s v="RA Woven Roving E-600gm 1120mm (45Kg)"/>
    <n v="1"/>
    <s v="Cash"/>
    <x v="0"/>
    <d v="2024-09-21T00:00:00"/>
    <x v="6"/>
    <x v="6"/>
    <n v="238.5"/>
    <n v="-238.5"/>
    <n v="0"/>
    <n v="5259896.6499999994"/>
    <s v="Trsf"/>
    <s v="Trsf 24/1/15 RM60,000.00(RM238.50)"/>
    <m/>
  </r>
  <r>
    <x v="629"/>
    <n v="9"/>
    <n v="2024"/>
    <x v="979"/>
    <s v="C00000042"/>
    <x v="43"/>
    <s v="RA Mepoxe (5kg)"/>
    <n v="4"/>
    <s v="Cash"/>
    <x v="0"/>
    <d v="2024-09-21T00:00:00"/>
    <x v="6"/>
    <x v="6"/>
    <n v="380"/>
    <n v="-380"/>
    <n v="0"/>
    <n v="5260276.6499999994"/>
    <s v="Trsf"/>
    <s v="Trsf 24/1/15 RM60,000.00(RM380.00)"/>
    <m/>
  </r>
  <r>
    <x v="630"/>
    <n v="9"/>
    <n v="2024"/>
    <x v="980"/>
    <s v="C00000042"/>
    <x v="43"/>
    <s v="RQ Talcum Powder (25Kg)"/>
    <n v="4"/>
    <s v="Cash"/>
    <x v="0"/>
    <d v="2024-09-23T00:00:00"/>
    <x v="6"/>
    <x v="6"/>
    <n v="250"/>
    <n v="-250"/>
    <n v="0"/>
    <n v="5260526.6499999994"/>
    <s v="Trsf"/>
    <s v="Trsf 24/1/15 RM60,000.00(RM250.00)"/>
    <m/>
  </r>
  <r>
    <x v="630"/>
    <n v="9"/>
    <n v="2024"/>
    <x v="981"/>
    <s v="C00000042"/>
    <x v="43"/>
    <s v="RM Resin 3317W (220Kg)"/>
    <n v="4"/>
    <s v="Cash"/>
    <x v="0"/>
    <d v="2024-09-23T00:00:00"/>
    <x v="6"/>
    <x v="6"/>
    <n v="6512"/>
    <n v="-6512"/>
    <n v="0"/>
    <n v="5267038.6499999994"/>
    <s v="Trsf"/>
    <s v="Trsf 24/1/15 RM60,000.00(RM6,512.00)"/>
    <m/>
  </r>
  <r>
    <x v="630"/>
    <n v="9"/>
    <n v="2024"/>
    <x v="981"/>
    <s v="C00000042"/>
    <x v="43"/>
    <s v="RA CSM 450 1040mm(W) (30kg)"/>
    <n v="12"/>
    <s v="Cash"/>
    <x v="0"/>
    <d v="2024-09-23T00:00:00"/>
    <x v="6"/>
    <x v="6"/>
    <n v="2124"/>
    <n v="-2124"/>
    <n v="0"/>
    <n v="5269162.6499999994"/>
    <s v="Trsf"/>
    <s v="Trsf 24/1/15 RM60,000.00(RM2,124.00)"/>
    <m/>
  </r>
  <r>
    <x v="630"/>
    <n v="9"/>
    <n v="2024"/>
    <x v="981"/>
    <s v="C00000042"/>
    <x v="43"/>
    <s v="RA Woven Roving E-600gm 1120mm (45Kg)"/>
    <n v="6"/>
    <s v="Cash"/>
    <x v="0"/>
    <d v="2024-09-23T00:00:00"/>
    <x v="6"/>
    <x v="6"/>
    <n v="1431"/>
    <n v="-1431"/>
    <n v="0"/>
    <n v="5270593.6499999994"/>
    <s v="Trsf"/>
    <s v="Trsf 24/1/15 RM60,000.00(RM1,431.00)"/>
    <m/>
  </r>
  <r>
    <x v="630"/>
    <n v="9"/>
    <n v="2024"/>
    <x v="981"/>
    <s v="C00000042"/>
    <x v="43"/>
    <s v="RM Pigment Paste Riviera Blue B5 (25Kg)"/>
    <n v="1"/>
    <s v="Cash"/>
    <x v="0"/>
    <d v="2024-09-23T00:00:00"/>
    <x v="6"/>
    <x v="6"/>
    <n v="975"/>
    <n v="-975"/>
    <n v="0"/>
    <n v="5271568.6499999994"/>
    <s v="Trsf"/>
    <s v="Trsf 24/1/15 RM60,000.00(RM957.60), 4/2/25 RM16,000.00(RM17.40)"/>
    <m/>
  </r>
  <r>
    <x v="631"/>
    <n v="9"/>
    <n v="2024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n v="2024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n v="2024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n v="2024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n v="2024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n v="2024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n v="2024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n v="2024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n v="2024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n v="9"/>
    <n v="2024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n v="9"/>
    <n v="2024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n v="9"/>
    <n v="2024"/>
    <x v="985"/>
    <s v="C00000042"/>
    <x v="43"/>
    <s v="RQ Talcum Powder (25Kg)"/>
    <n v="13"/>
    <s v="Cash"/>
    <x v="0"/>
    <d v="2024-09-28T00:00:00"/>
    <x v="6"/>
    <x v="6"/>
    <n v="812.5"/>
    <n v="-812.5"/>
    <n v="0"/>
    <n v="5278312.9499999993"/>
    <s v="Trsf"/>
    <s v="Trsf 4/2/25 RM16,000.00(RM812.50)"/>
    <m/>
  </r>
  <r>
    <x v="633"/>
    <n v="9"/>
    <n v="2024"/>
    <x v="986"/>
    <s v="C00000042"/>
    <x v="43"/>
    <s v="RM Resin 3317W (220Kg)"/>
    <n v="13"/>
    <s v="Cash"/>
    <x v="0"/>
    <d v="2024-09-28T00:00:00"/>
    <x v="6"/>
    <x v="6"/>
    <n v="20878"/>
    <n v="-20878"/>
    <n v="0"/>
    <n v="5299190.9499999993"/>
    <s v="Trsf"/>
    <s v="Trsf 4/2/25 RM16,000.00(RM15,170.10), 12/2/25 RM24,000.00(RM5,707.90)"/>
    <m/>
  </r>
  <r>
    <x v="633"/>
    <n v="9"/>
    <n v="2024"/>
    <x v="986"/>
    <s v="C00000042"/>
    <x v="43"/>
    <s v="RA CSM 450 1040mm(W) (30kg)"/>
    <n v="38"/>
    <s v="Cash"/>
    <x v="0"/>
    <d v="2024-09-28T00:00:00"/>
    <x v="6"/>
    <x v="6"/>
    <n v="6726"/>
    <n v="-6726"/>
    <n v="0"/>
    <n v="5305916.9499999993"/>
    <s v="Trsf"/>
    <s v="Trsf 12/2/25 RM24,000.00(RM6,726.00)"/>
    <m/>
  </r>
  <r>
    <x v="633"/>
    <n v="9"/>
    <n v="2024"/>
    <x v="986"/>
    <s v="C00000042"/>
    <x v="43"/>
    <s v="RA Woven Roving E-600gm 1120mm (45Kg)"/>
    <n v="20"/>
    <s v="Cash"/>
    <x v="0"/>
    <d v="2024-09-28T00:00:00"/>
    <x v="6"/>
    <x v="6"/>
    <n v="4770"/>
    <n v="-4770"/>
    <n v="0"/>
    <n v="5310686.9499999993"/>
    <s v="Trsf"/>
    <s v="Trsf 12/2/25 RM24,000.00(RM4,770.00)"/>
    <m/>
  </r>
  <r>
    <x v="633"/>
    <n v="9"/>
    <n v="2024"/>
    <x v="986"/>
    <s v="C00000042"/>
    <x v="43"/>
    <s v="RA Mepoxe (5kg)"/>
    <n v="4"/>
    <s v="Cash"/>
    <x v="0"/>
    <d v="2024-09-28T00:00:00"/>
    <x v="6"/>
    <x v="6"/>
    <n v="380"/>
    <n v="-380"/>
    <n v="0"/>
    <n v="5311066.9499999993"/>
    <s v="Trsf"/>
    <s v="Trsf 12/2/25 RM24,000.00(RM380.00)"/>
    <m/>
  </r>
  <r>
    <x v="633"/>
    <n v="9"/>
    <n v="2024"/>
    <x v="986"/>
    <s v="C00000042"/>
    <x v="43"/>
    <s v="RM Pigment Paste Smooth Cream M19 (25Kg)"/>
    <n v="2"/>
    <s v="Cash"/>
    <x v="0"/>
    <d v="2024-09-28T00:00:00"/>
    <x v="6"/>
    <x v="6"/>
    <n v="2000"/>
    <n v="-2000"/>
    <n v="0"/>
    <n v="5313066.9499999993"/>
    <s v="Trsf"/>
    <s v="Trsf 12/2/25 RM24,000.00(RM2,000.00)"/>
    <m/>
  </r>
  <r>
    <x v="634"/>
    <n v="9"/>
    <n v="2024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n v="2024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n v="2024"/>
    <x v="988"/>
    <s v="C00000042"/>
    <x v="43"/>
    <s v="RM Pigment Paste Smooth Cream M19 (25Kg)"/>
    <n v="1"/>
    <s v="Cash"/>
    <x v="0"/>
    <d v="2024-10-04T00:00:00"/>
    <x v="3"/>
    <x v="6"/>
    <n v="1000"/>
    <n v="-1000"/>
    <n v="0"/>
    <n v="5316158.9499999993"/>
    <s v="Trsf"/>
    <s v="Trsf 12/2/25 RM24,000.00(RM1,000.00)"/>
    <m/>
  </r>
  <r>
    <x v="636"/>
    <n v="10"/>
    <n v="2024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n v="2024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n v="2024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n v="2024"/>
    <x v="990"/>
    <s v="C00000042"/>
    <x v="43"/>
    <s v="RQ Talcum Powder (25Kg)"/>
    <n v="1"/>
    <s v="Cash"/>
    <x v="0"/>
    <d v="2024-10-09T00:00:00"/>
    <x v="3"/>
    <x v="6"/>
    <n v="62.5"/>
    <n v="-62.5"/>
    <n v="0"/>
    <n v="5318609.4499999993"/>
    <s v="Trsf"/>
    <s v="Trsf 12/2/25 RM24,000.00(RM62.00)"/>
    <m/>
  </r>
  <r>
    <x v="637"/>
    <n v="10"/>
    <n v="2024"/>
    <x v="991"/>
    <s v="C00000042"/>
    <x v="43"/>
    <s v="RM Resin 3317W (220Kg)"/>
    <n v="5"/>
    <s v="Cash"/>
    <x v="0"/>
    <d v="2024-10-09T00:00:00"/>
    <x v="3"/>
    <x v="6"/>
    <n v="8030"/>
    <n v="-8030"/>
    <n v="0"/>
    <n v="5326639.4499999993"/>
    <s v="Trsf"/>
    <s v="Trsf 12/2/25 RM24,000.00(RM3,353.60), 27/2/25 RM30,000.00(RM4,676.40)"/>
    <m/>
  </r>
  <r>
    <x v="637"/>
    <n v="10"/>
    <n v="2024"/>
    <x v="991"/>
    <s v="C00000042"/>
    <x v="43"/>
    <s v="RO CSM 450 1040mm(W) (37kg)"/>
    <n v="15"/>
    <s v="Cash"/>
    <x v="0"/>
    <d v="2024-10-09T00:00:00"/>
    <x v="3"/>
    <x v="6"/>
    <n v="3219"/>
    <n v="-3219"/>
    <n v="0"/>
    <n v="5329858.4499999993"/>
    <s v="Trsf"/>
    <s v="Trsf 27/2/25 RM30,000.00(RM3,219.00)"/>
    <m/>
  </r>
  <r>
    <x v="637"/>
    <n v="10"/>
    <n v="2024"/>
    <x v="991"/>
    <s v="C00000042"/>
    <x v="43"/>
    <s v="RM Pigment Paste Smooth Cream M19 (25Kg)"/>
    <n v="1"/>
    <s v="Cash"/>
    <x v="0"/>
    <d v="2024-10-09T00:00:00"/>
    <x v="3"/>
    <x v="6"/>
    <n v="1000"/>
    <n v="-1000"/>
    <n v="0"/>
    <n v="5330858.4499999993"/>
    <s v="Trsf"/>
    <s v="Trsf 27/2/25 RM30,000.00(RM1,000.00)"/>
    <m/>
  </r>
  <r>
    <x v="637"/>
    <n v="10"/>
    <n v="2024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n v="2024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n v="2024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n v="2024"/>
    <x v="993"/>
    <s v="C00000042"/>
    <x v="43"/>
    <s v="RQ Talcum Powder (25Kg)"/>
    <n v="2"/>
    <s v="Cash"/>
    <x v="0"/>
    <d v="2024-10-12T00:00:00"/>
    <x v="3"/>
    <x v="6"/>
    <n v="125"/>
    <n v="-125"/>
    <n v="0"/>
    <n v="5333313.9499999993"/>
    <s v="Trsf"/>
    <s v="Trsf 27/2/25 RM30,000.00(RM125.00)"/>
    <m/>
  </r>
  <r>
    <x v="638"/>
    <n v="10"/>
    <n v="2024"/>
    <x v="994"/>
    <s v="C00000042"/>
    <x v="43"/>
    <s v="RM Resin 3317W (220Kg)"/>
    <n v="2"/>
    <s v="Cash"/>
    <x v="0"/>
    <d v="2024-10-12T00:00:00"/>
    <x v="3"/>
    <x v="6"/>
    <n v="3212"/>
    <n v="-3212"/>
    <n v="0"/>
    <n v="5336525.9499999993"/>
    <s v="Trsf"/>
    <s v="Trsf 27/2/25 RM30,000.00(RM3,212.00)"/>
    <m/>
  </r>
  <r>
    <x v="638"/>
    <n v="10"/>
    <n v="2024"/>
    <x v="994"/>
    <s v="C00000042"/>
    <x v="43"/>
    <s v="RO CSM 450 1040mm(W) (37kg)"/>
    <n v="2"/>
    <s v="Cash"/>
    <x v="0"/>
    <d v="2024-10-12T00:00:00"/>
    <x v="3"/>
    <x v="6"/>
    <n v="429.2"/>
    <n v="-429.2"/>
    <n v="0"/>
    <n v="5336955.1499999994"/>
    <s v="Trsf"/>
    <s v="Trsf 27/2/25 RM30,000.00(RM429.20)"/>
    <m/>
  </r>
  <r>
    <x v="638"/>
    <n v="10"/>
    <n v="2024"/>
    <x v="994"/>
    <s v="C00000042"/>
    <x v="43"/>
    <s v="RA Mepoxe (5kg)"/>
    <n v="4"/>
    <s v="Cash"/>
    <x v="0"/>
    <d v="2024-10-12T00:00:00"/>
    <x v="3"/>
    <x v="6"/>
    <n v="380"/>
    <n v="-380"/>
    <n v="0"/>
    <n v="5337335.1499999994"/>
    <s v="Trsf"/>
    <s v="Trsf 27/2/25 RM30,000.00(RM380.00)"/>
    <m/>
  </r>
  <r>
    <x v="639"/>
    <n v="10"/>
    <n v="2024"/>
    <x v="995"/>
    <s v="C00000010"/>
    <x v="9"/>
    <s v="RA Resin 3338W (220kg)"/>
    <n v="10"/>
    <n v="120"/>
    <x v="2"/>
    <d v="2025-02-11T00:00:00"/>
    <x v="8"/>
    <x v="7"/>
    <n v="16060"/>
    <n v="-16060"/>
    <n v="0"/>
    <n v="5353395.1499999994"/>
    <s v="Trsf"/>
    <s v="Trsf 27/3/25 RM42,934.60"/>
    <m/>
  </r>
  <r>
    <x v="639"/>
    <n v="10"/>
    <n v="2024"/>
    <x v="995"/>
    <s v="C00000010"/>
    <x v="9"/>
    <s v="RA CSM 450 1040mm(W) (30kg)"/>
    <n v="10"/>
    <n v="120"/>
    <x v="2"/>
    <d v="2025-02-11T00:00:00"/>
    <x v="8"/>
    <x v="7"/>
    <n v="1740"/>
    <n v="-1740"/>
    <n v="0"/>
    <n v="5355135.1499999994"/>
    <s v="Trsf"/>
    <s v="Trsf 27/3/25 RM42,934.60"/>
    <m/>
  </r>
  <r>
    <x v="639"/>
    <n v="10"/>
    <n v="2024"/>
    <x v="995"/>
    <s v="C00000010"/>
    <x v="9"/>
    <s v="RQ Talcum Powder (25kg)"/>
    <n v="15"/>
    <n v="120"/>
    <x v="2"/>
    <d v="2025-02-11T00:00:00"/>
    <x v="8"/>
    <x v="7"/>
    <n v="862.5"/>
    <n v="-862.5"/>
    <n v="0"/>
    <n v="5355997.6499999994"/>
    <s v="Trsf"/>
    <s v="Trsf 27/3/25 RM42,934.60"/>
    <m/>
  </r>
  <r>
    <x v="639"/>
    <n v="10"/>
    <n v="2024"/>
    <x v="995"/>
    <s v="C00000010"/>
    <x v="9"/>
    <s v="RA Butanox M50 (5kg)"/>
    <n v="12"/>
    <n v="120"/>
    <x v="2"/>
    <d v="2025-02-11T00:00:00"/>
    <x v="8"/>
    <x v="7"/>
    <n v="1320"/>
    <n v="-1320"/>
    <n v="0"/>
    <n v="5357317.6499999994"/>
    <s v="Trsf"/>
    <s v="Trsf 27/3/25 RM42,934.60"/>
    <m/>
  </r>
  <r>
    <x v="639"/>
    <n v="10"/>
    <n v="2024"/>
    <x v="995"/>
    <s v="C00000010"/>
    <x v="9"/>
    <s v="RD Brush 3&quot; (12Pc)"/>
    <n v="4"/>
    <n v="120"/>
    <x v="2"/>
    <d v="2025-02-11T00:00:00"/>
    <x v="8"/>
    <x v="7"/>
    <n v="230.4"/>
    <n v="-230.4"/>
    <n v="0"/>
    <n v="5357548.05"/>
    <s v="Trsf"/>
    <s v="Trsf 27/3/25 RM42,934.60"/>
    <m/>
  </r>
  <r>
    <x v="639"/>
    <n v="10"/>
    <n v="2024"/>
    <x v="995"/>
    <s v="C00000010"/>
    <x v="9"/>
    <s v="RH Bosny Wax (15Kg)"/>
    <n v="1"/>
    <n v="120"/>
    <x v="2"/>
    <d v="2025-02-11T00:00:00"/>
    <x v="8"/>
    <x v="7"/>
    <n v="395"/>
    <n v="-395"/>
    <n v="0"/>
    <n v="5357943.05"/>
    <s v="Trsf"/>
    <s v="Trsf 27/3/25 RM42,934.60"/>
    <m/>
  </r>
  <r>
    <x v="639"/>
    <n v="10"/>
    <n v="2024"/>
    <x v="995"/>
    <s v="C00000010"/>
    <x v="9"/>
    <s v="RM Fume Silica HJSIL 200 (10Kg)"/>
    <n v="1"/>
    <n v="120"/>
    <x v="2"/>
    <d v="2025-02-11T00:00:00"/>
    <x v="8"/>
    <x v="7"/>
    <n v="420"/>
    <n v="-420"/>
    <n v="0"/>
    <n v="5358363.05"/>
    <s v="Trsf"/>
    <s v="Trsf 27/3/25 RM42,934.60"/>
    <m/>
  </r>
  <r>
    <x v="639"/>
    <n v="10"/>
    <n v="2024"/>
    <x v="995"/>
    <s v="C00000010"/>
    <x v="9"/>
    <s v="RM Gelcoat GP-H (20kg)"/>
    <n v="5"/>
    <n v="120"/>
    <x v="2"/>
    <d v="2025-02-11T00:00:00"/>
    <x v="8"/>
    <x v="7"/>
    <n v="1190"/>
    <n v="-1190"/>
    <n v="0"/>
    <n v="5359553.05"/>
    <s v="Trsf"/>
    <s v="Trsf 27/3/25 RM42,934.60"/>
    <m/>
  </r>
  <r>
    <x v="640"/>
    <n v="10"/>
    <n v="2024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n v="2024"/>
    <x v="997"/>
    <s v="C00000042"/>
    <x v="43"/>
    <s v="RQ Talcum Powder (25Kg)"/>
    <n v="10"/>
    <s v="Cash"/>
    <x v="0"/>
    <d v="2024-10-15T00:00:00"/>
    <x v="3"/>
    <x v="6"/>
    <n v="625"/>
    <n v="-625"/>
    <n v="0"/>
    <n v="5360403.05"/>
    <s v="Trsf"/>
    <s v="Trsf 27/2/25 RM30,000.00(RM625.00)"/>
    <m/>
  </r>
  <r>
    <x v="640"/>
    <n v="10"/>
    <n v="2024"/>
    <x v="998"/>
    <s v="C00000042"/>
    <x v="43"/>
    <s v="RM Resin 3317W (220Kg)"/>
    <n v="10"/>
    <s v="Cash"/>
    <x v="0"/>
    <d v="2024-10-15T00:00:00"/>
    <x v="3"/>
    <x v="6"/>
    <n v="16060"/>
    <n v="-16060"/>
    <n v="0"/>
    <n v="5376463.0499999998"/>
    <s v="Trsf"/>
    <s v="Trsf 27/2/25 RM30,000.00(RM16,060.00)"/>
    <m/>
  </r>
  <r>
    <x v="640"/>
    <n v="10"/>
    <n v="2024"/>
    <x v="998"/>
    <s v="C00000042"/>
    <x v="43"/>
    <s v="RO CSM 450 1040mm(W) (37kg)"/>
    <n v="30"/>
    <s v="Cash"/>
    <x v="0"/>
    <d v="2024-10-15T00:00:00"/>
    <x v="3"/>
    <x v="6"/>
    <n v="6438"/>
    <n v="-6438"/>
    <n v="0"/>
    <n v="5382901.0499999998"/>
    <s v="Trsf"/>
    <s v="Trsf 27/2/25 RM30,000.00(RM273.40), 1/3/25 RM15,000.00(RM6,164.60)"/>
    <m/>
  </r>
  <r>
    <x v="640"/>
    <n v="10"/>
    <n v="2024"/>
    <x v="998"/>
    <s v="C00000042"/>
    <x v="43"/>
    <s v="RA Woven Roving E-600gm 1120mm (45Kg)"/>
    <n v="15"/>
    <s v="Cash"/>
    <x v="0"/>
    <d v="2024-10-15T00:00:00"/>
    <x v="3"/>
    <x v="6"/>
    <n v="3577.5"/>
    <n v="-3577.5"/>
    <n v="0"/>
    <n v="5386478.5499999998"/>
    <s v="Trsf"/>
    <s v="Trsf 1/3/25 RM15,000.00(RM3,577.50)"/>
    <m/>
  </r>
  <r>
    <x v="640"/>
    <n v="10"/>
    <n v="2024"/>
    <x v="998"/>
    <s v="C00000042"/>
    <x v="43"/>
    <s v="RA Mepoxe (5kg)"/>
    <n v="4"/>
    <s v="Cash"/>
    <x v="0"/>
    <d v="2024-10-15T00:00:00"/>
    <x v="3"/>
    <x v="6"/>
    <n v="380"/>
    <n v="-380"/>
    <n v="0"/>
    <n v="5386858.5499999998"/>
    <s v="Trsf"/>
    <s v="Trsf 1/3/25 RM15,000.00(RM380.00)"/>
    <m/>
  </r>
  <r>
    <x v="640"/>
    <n v="10"/>
    <n v="2024"/>
    <x v="998"/>
    <s v="C00000042"/>
    <x v="43"/>
    <s v="RM Pigment Paste Smooth Cream M19 (25Kg)"/>
    <n v="1"/>
    <s v="Cash"/>
    <x v="0"/>
    <d v="2024-10-15T00:00:00"/>
    <x v="3"/>
    <x v="6"/>
    <n v="1000"/>
    <n v="-1000"/>
    <n v="0"/>
    <n v="5387858.5499999998"/>
    <s v="Trsf"/>
    <s v="Trsf 1/3/25 RM15,000.00(RM1,000.00)"/>
    <m/>
  </r>
  <r>
    <x v="641"/>
    <n v="10"/>
    <n v="2024"/>
    <x v="999"/>
    <s v="C00000037"/>
    <x v="38"/>
    <s v="RA Resin 3338W (220Kg)"/>
    <n v="3"/>
    <n v="30"/>
    <x v="5"/>
    <d v="2024-11-16T00:00:00"/>
    <x v="5"/>
    <x v="6"/>
    <n v="5214"/>
    <n v="-5214"/>
    <n v="0"/>
    <n v="5393072.5499999998"/>
    <s v="Chq"/>
    <s v="MBB 016393 cleared 6/3/25 RM8,742.00"/>
    <m/>
  </r>
  <r>
    <x v="641"/>
    <n v="10"/>
    <n v="2024"/>
    <x v="999"/>
    <s v="C00000037"/>
    <x v="38"/>
    <s v="RM CSM 450 64m(L) X 1860mm(W) (54kg)"/>
    <n v="2"/>
    <n v="30"/>
    <x v="5"/>
    <d v="2024-11-16T00:00:00"/>
    <x v="5"/>
    <x v="6"/>
    <n v="842.4"/>
    <n v="-842.4"/>
    <n v="0"/>
    <n v="5393914.9500000002"/>
    <s v="Chq"/>
    <s v="MBB 016393 cleared 6/3/25 RM8,742.00"/>
    <m/>
  </r>
  <r>
    <x v="641"/>
    <n v="10"/>
    <n v="2024"/>
    <x v="999"/>
    <s v="C00000037"/>
    <x v="38"/>
    <s v="RM CSM 300 64m(L) X 1860mm(W) (54kg)"/>
    <n v="3"/>
    <n v="30"/>
    <x v="5"/>
    <d v="2024-11-16T00:00:00"/>
    <x v="5"/>
    <x v="6"/>
    <n v="1263.5999999999999"/>
    <n v="-1263.5999999999999"/>
    <n v="0"/>
    <n v="5395178.5499999998"/>
    <s v="Chq"/>
    <s v="MBB 016393 cleared 6/3/25 RM8,742.00"/>
    <m/>
  </r>
  <r>
    <x v="641"/>
    <n v="10"/>
    <n v="2024"/>
    <x v="999"/>
    <s v="C00000037"/>
    <x v="38"/>
    <s v="RM Miracle Gloss Wax No. 8 (311g/Can)"/>
    <n v="5"/>
    <n v="30"/>
    <x v="5"/>
    <d v="2024-11-16T00:00:00"/>
    <x v="5"/>
    <x v="6"/>
    <n v="240"/>
    <n v="-240"/>
    <n v="0"/>
    <n v="5395418.5499999998"/>
    <s v="Chq"/>
    <s v="MBB 016393 cleared 6/3/25 RM8,742.00"/>
    <m/>
  </r>
  <r>
    <x v="641"/>
    <n v="10"/>
    <n v="2024"/>
    <x v="999"/>
    <s v="C00000037"/>
    <x v="38"/>
    <s v="RQ Talcum Powder (25Kg)"/>
    <n v="2"/>
    <n v="30"/>
    <x v="5"/>
    <d v="2024-11-16T00:00:00"/>
    <x v="5"/>
    <x v="6"/>
    <n v="125"/>
    <n v="-125"/>
    <n v="0"/>
    <n v="5395543.5499999998"/>
    <s v="Chq"/>
    <s v="MBB 016393 cleared 6/3/25 RM8,742.00"/>
    <m/>
  </r>
  <r>
    <x v="641"/>
    <n v="10"/>
    <n v="2024"/>
    <x v="999"/>
    <s v="C00000037"/>
    <x v="38"/>
    <s v="RA Mepoxe (5kg)"/>
    <n v="1"/>
    <n v="30"/>
    <x v="5"/>
    <d v="2024-11-16T00:00:00"/>
    <x v="5"/>
    <x v="6"/>
    <n v="95"/>
    <n v="-95"/>
    <n v="0"/>
    <n v="5395638.5499999998"/>
    <s v="Chq"/>
    <s v="MBB 016393 cleared 6/3/25 RM8,742.00"/>
    <m/>
  </r>
  <r>
    <x v="641"/>
    <n v="10"/>
    <n v="2024"/>
    <x v="999"/>
    <s v="C00000037"/>
    <x v="38"/>
    <s v="RO Gelcoat LB9888 (22kg)"/>
    <n v="2"/>
    <n v="30"/>
    <x v="5"/>
    <d v="2024-11-16T00:00:00"/>
    <x v="5"/>
    <x v="6"/>
    <n v="572"/>
    <n v="-572"/>
    <n v="0"/>
    <n v="5396210.5499999998"/>
    <s v="Chq"/>
    <s v="MBB 016393 cleared 6/3/25 RM8,742.00"/>
    <m/>
  </r>
  <r>
    <x v="641"/>
    <n v="10"/>
    <n v="2024"/>
    <x v="999"/>
    <s v="C00000037"/>
    <x v="38"/>
    <s v="RM Chemlease 71-90 EZ (1 gallon)"/>
    <n v="1"/>
    <n v="30"/>
    <x v="5"/>
    <d v="2024-11-16T00:00:00"/>
    <x v="5"/>
    <x v="6"/>
    <n v="390"/>
    <n v="-390"/>
    <n v="0"/>
    <n v="5396600.5499999998"/>
    <s v="Chq"/>
    <s v="MBB 016393 cleared 6/3/25 RM8,742.00"/>
    <m/>
  </r>
  <r>
    <x v="641"/>
    <n v="10"/>
    <n v="2024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n v="2024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n v="2024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n v="2024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n v="2024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n v="2024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n v="10"/>
    <n v="2024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n v="10"/>
    <n v="2024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n v="2024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n v="2024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n v="2024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n v="2024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n v="2024"/>
    <x v="1005"/>
    <s v="C00000042"/>
    <x v="43"/>
    <s v="RQ Talcum Powder (25Kg)"/>
    <n v="2"/>
    <s v="Cash"/>
    <x v="0"/>
    <d v="2024-10-22T00:00:00"/>
    <x v="3"/>
    <x v="6"/>
    <n v="125"/>
    <n v="-125"/>
    <n v="0"/>
    <n v="5404509.1499999994"/>
    <s v="Trsf"/>
    <s v="Trsf 1/3/25 RM15,000.00(RM125.00)"/>
    <m/>
  </r>
  <r>
    <x v="644"/>
    <n v="10"/>
    <n v="2024"/>
    <x v="1006"/>
    <s v="C00000042"/>
    <x v="43"/>
    <s v="RM Resin 3317W (220Kg)"/>
    <n v="2"/>
    <s v="Cash"/>
    <x v="0"/>
    <d v="2024-10-22T00:00:00"/>
    <x v="3"/>
    <x v="6"/>
    <n v="3212"/>
    <n v="-3212"/>
    <n v="0"/>
    <n v="5407721.1499999994"/>
    <s v="Trsf"/>
    <s v="Trsf 1/3/25 RM15,000.00(RM3,212.00)"/>
    <m/>
  </r>
  <r>
    <x v="644"/>
    <n v="10"/>
    <n v="2024"/>
    <x v="1006"/>
    <s v="C00000042"/>
    <x v="43"/>
    <s v="RA CSM 450 1040mm(W) (30kg)"/>
    <n v="4"/>
    <s v="Cash"/>
    <x v="0"/>
    <d v="2024-10-22T00:00:00"/>
    <x v="3"/>
    <x v="6"/>
    <n v="870"/>
    <n v="-870"/>
    <n v="0"/>
    <n v="5408591.1499999994"/>
    <s v="Trsf"/>
    <s v="Trsf 1/3/25 RM15,000.00(RM540.90), 11/3/25 RM15,000.00(RM329.10)"/>
    <m/>
  </r>
  <r>
    <x v="644"/>
    <n v="10"/>
    <n v="2024"/>
    <x v="1006"/>
    <s v="C00000042"/>
    <x v="43"/>
    <s v="RA Woven Roving E-600gm 1120mm (45Kg)"/>
    <n v="3"/>
    <s v="Cash"/>
    <x v="0"/>
    <d v="2024-10-22T00:00:00"/>
    <x v="3"/>
    <x v="6"/>
    <n v="715.5"/>
    <n v="-715.5"/>
    <n v="0"/>
    <n v="5409306.6499999994"/>
    <s v="Trsf"/>
    <s v="Trsf 11/3/25 RM15,000.00(RM715.50)"/>
    <m/>
  </r>
  <r>
    <x v="644"/>
    <n v="10"/>
    <n v="2024"/>
    <x v="1006"/>
    <s v="C00000042"/>
    <x v="43"/>
    <s v="RA Mepoxe (5kg)"/>
    <n v="4"/>
    <s v="Cash"/>
    <x v="0"/>
    <d v="2024-10-22T00:00:00"/>
    <x v="3"/>
    <x v="6"/>
    <n v="380"/>
    <n v="-380"/>
    <n v="0"/>
    <n v="5409686.6499999994"/>
    <s v="Trsf"/>
    <s v="Trsf 11/3/25 RM15,000.00(RM380.00)"/>
    <m/>
  </r>
  <r>
    <x v="644"/>
    <n v="10"/>
    <n v="2024"/>
    <x v="1006"/>
    <s v="C00000042"/>
    <x v="43"/>
    <s v="RM Pigment Paste Smooth Cream M19 (25Kg)"/>
    <n v="1"/>
    <s v="Cash"/>
    <x v="0"/>
    <d v="2024-10-22T00:00:00"/>
    <x v="3"/>
    <x v="6"/>
    <n v="1000"/>
    <n v="-1000"/>
    <n v="0"/>
    <n v="5410686.6499999994"/>
    <s v="Trsf"/>
    <s v="Trsf 11/3/25 RM15,000.00(RM1,000.00)"/>
    <m/>
  </r>
  <r>
    <x v="644"/>
    <n v="10"/>
    <n v="2024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n v="2024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n v="2024"/>
    <x v="1009"/>
    <s v="C00000010"/>
    <x v="9"/>
    <s v="RA Resin 3338W (220kg)"/>
    <n v="10"/>
    <n v="120"/>
    <x v="2"/>
    <d v="2025-02-20T00:00:00"/>
    <x v="8"/>
    <x v="7"/>
    <n v="16060"/>
    <n v="-16060"/>
    <n v="0"/>
    <n v="5411698.5499999998"/>
    <s v="Trsf"/>
    <s v="Trsf 27/3/25 RM42,934.60"/>
    <m/>
  </r>
  <r>
    <x v="645"/>
    <n v="10"/>
    <n v="2024"/>
    <x v="1009"/>
    <s v="C00000010"/>
    <x v="9"/>
    <s v="RA CSM 450 1040mm(W) (30kg)"/>
    <n v="10"/>
    <n v="120"/>
    <x v="2"/>
    <d v="2025-02-20T00:00:00"/>
    <x v="8"/>
    <x v="7"/>
    <n v="1740"/>
    <n v="-1740"/>
    <n v="0"/>
    <n v="5397950.5499999998"/>
    <s v="Trsf"/>
    <s v="Trsf 27/3/25 RM42,934.60"/>
    <m/>
  </r>
  <r>
    <x v="645"/>
    <n v="10"/>
    <n v="2024"/>
    <x v="1009"/>
    <s v="C00000010"/>
    <x v="9"/>
    <s v="RA CSM 300 1040mm(W) (30kg)"/>
    <n v="2"/>
    <n v="120"/>
    <x v="2"/>
    <d v="2025-02-20T00:00:00"/>
    <x v="8"/>
    <x v="7"/>
    <n v="348"/>
    <n v="-348"/>
    <n v="0"/>
    <n v="5396948.5499999998"/>
    <s v="Trsf"/>
    <s v="Trsf 27/3/25 RM42,934.60"/>
    <m/>
  </r>
  <r>
    <x v="645"/>
    <n v="10"/>
    <n v="2024"/>
    <x v="1009"/>
    <s v="C00000010"/>
    <x v="9"/>
    <s v="RQ Talcum Powder (25kg)"/>
    <n v="15"/>
    <n v="120"/>
    <x v="2"/>
    <d v="2025-02-20T00:00:00"/>
    <x v="8"/>
    <x v="7"/>
    <n v="862.5"/>
    <n v="-862.5"/>
    <n v="0"/>
    <n v="5399157.0499999998"/>
    <s v="Trsf"/>
    <s v="Trsf 27/3/25 RM42,934.60"/>
    <m/>
  </r>
  <r>
    <x v="645"/>
    <n v="10"/>
    <n v="2024"/>
    <x v="1009"/>
    <s v="C00000010"/>
    <x v="9"/>
    <s v="RA Butanox M50 (5kg)"/>
    <n v="4"/>
    <n v="120"/>
    <x v="2"/>
    <d v="2025-02-20T00:00:00"/>
    <x v="8"/>
    <x v="7"/>
    <n v="440"/>
    <n v="-440"/>
    <n v="0"/>
    <n v="5399005.1499999994"/>
    <s v="Trsf"/>
    <s v="Trsf 27/3/25 RM42,934.60"/>
    <m/>
  </r>
  <r>
    <x v="645"/>
    <n v="10"/>
    <n v="2024"/>
    <x v="1009"/>
    <s v="C00000010"/>
    <x v="9"/>
    <s v="RH Bosny Wax (15Kg)"/>
    <n v="1"/>
    <n v="120"/>
    <x v="2"/>
    <d v="2025-02-20T00:00:00"/>
    <x v="8"/>
    <x v="7"/>
    <n v="395"/>
    <n v="-395"/>
    <n v="0"/>
    <n v="5400698.1499999994"/>
    <s v="Trsf"/>
    <s v="Trsf 27/3/25 RM42,934.60"/>
    <m/>
  </r>
  <r>
    <x v="645"/>
    <n v="10"/>
    <n v="2024"/>
    <x v="1009"/>
    <s v="C00000010"/>
    <x v="9"/>
    <s v="RM Fume Silica HJSIL 200 (10Kg)"/>
    <n v="1"/>
    <n v="120"/>
    <x v="2"/>
    <d v="2025-02-20T00:00:00"/>
    <x v="8"/>
    <x v="7"/>
    <n v="420"/>
    <n v="-420"/>
    <n v="0"/>
    <n v="5401278.1499999994"/>
    <s v="Trsf"/>
    <s v="Trsf 27/3/25 RM42,934.60"/>
    <m/>
  </r>
  <r>
    <x v="645"/>
    <n v="10"/>
    <n v="2024"/>
    <x v="1009"/>
    <s v="C00000010"/>
    <x v="9"/>
    <s v="RD Brush 3&quot; (12Pc)"/>
    <n v="4"/>
    <n v="120"/>
    <x v="2"/>
    <d v="2025-02-20T00:00:00"/>
    <x v="8"/>
    <x v="7"/>
    <n v="230.4"/>
    <n v="-230.4"/>
    <n v="0"/>
    <n v="5401183.5499999998"/>
    <s v="Trsf"/>
    <s v="Trsf 27/3/25 RM42,934.60"/>
    <m/>
  </r>
  <r>
    <x v="645"/>
    <n v="10"/>
    <n v="2024"/>
    <x v="1009"/>
    <s v="C00000010"/>
    <x v="9"/>
    <s v="RD Brush 2&quot; (12Pc)"/>
    <n v="4"/>
    <n v="120"/>
    <x v="2"/>
    <d v="2025-02-20T00:00:00"/>
    <x v="8"/>
    <x v="7"/>
    <n v="220.8"/>
    <n v="-220.8"/>
    <n v="0"/>
    <n v="5401473.9499999993"/>
    <s v="Trsf"/>
    <s v="Trsf 27/3/25 RM42,934.60"/>
    <m/>
  </r>
  <r>
    <x v="646"/>
    <n v="10"/>
    <n v="2024"/>
    <x v="1010"/>
    <s v="C00000042"/>
    <x v="43"/>
    <s v="RQ Talcum Powder (25Kg)"/>
    <n v="10"/>
    <s v="Cash"/>
    <x v="0"/>
    <d v="2024-10-26T00:00:00"/>
    <x v="3"/>
    <x v="6"/>
    <n v="625"/>
    <n v="-625"/>
    <n v="0"/>
    <n v="5402103.1499999994"/>
    <s v="Trsf"/>
    <s v="Trsf 11/3/25 RM15,000.00(RM625.00)"/>
    <m/>
  </r>
  <r>
    <x v="646"/>
    <n v="10"/>
    <n v="2024"/>
    <x v="1011"/>
    <s v="C00000042"/>
    <x v="43"/>
    <s v="RM Resin 3317W (220Kg)"/>
    <n v="10"/>
    <s v="Cash"/>
    <x v="0"/>
    <d v="2024-10-26T00:00:00"/>
    <x v="3"/>
    <x v="6"/>
    <n v="16060"/>
    <n v="-16060"/>
    <n v="0"/>
    <n v="5417648.1499999994"/>
    <s v="Trsf"/>
    <s v="Trsf 11/3/25 RM15,000.00(RM11,950.40), 15/3/25 RM5,000.00(RM4,109.60)"/>
    <m/>
  </r>
  <r>
    <x v="646"/>
    <n v="10"/>
    <n v="2024"/>
    <x v="1011"/>
    <s v="C00000042"/>
    <x v="43"/>
    <s v="RA CSM 450 1040mm(W) (37kg)"/>
    <n v="30"/>
    <s v="Cash"/>
    <x v="0"/>
    <d v="2024-10-26T00:00:00"/>
    <x v="3"/>
    <x v="6"/>
    <n v="6438"/>
    <n v="-6438"/>
    <n v="0"/>
    <n v="5408416.1499999994"/>
    <s v="Trsf"/>
    <s v="Trsf 15/3/25 RM5,000.00(RM890.40), 19/3/25 RM10,000.00(RM5,547.60)"/>
    <m/>
  </r>
  <r>
    <x v="646"/>
    <n v="10"/>
    <n v="2024"/>
    <x v="1011"/>
    <s v="C00000042"/>
    <x v="43"/>
    <s v="RA Woven Roving E-600gm 1120mm (45Kg)"/>
    <n v="15"/>
    <s v="Cash"/>
    <x v="0"/>
    <d v="2024-10-26T00:00:00"/>
    <x v="3"/>
    <x v="6"/>
    <n v="3577.5"/>
    <n v="-3577.5"/>
    <n v="0"/>
    <n v="5407249.6499999994"/>
    <s v="Trsf"/>
    <s v="Trsf 19/3/25 RM10,000.00(RM3,577.50)"/>
    <m/>
  </r>
  <r>
    <x v="646"/>
    <n v="10"/>
    <n v="2024"/>
    <x v="1011"/>
    <s v="C00000042"/>
    <x v="43"/>
    <s v="RA Mepoxe (5kg)"/>
    <n v="4"/>
    <s v="Cash"/>
    <x v="0"/>
    <d v="2024-10-26T00:00:00"/>
    <x v="3"/>
    <x v="6"/>
    <n v="380"/>
    <n v="-380"/>
    <n v="0"/>
    <n v="5404484.1499999994"/>
    <s v="Trsf"/>
    <s v="Trsf 19/3/25 RM10,000.00(RM380.00)"/>
    <m/>
  </r>
  <r>
    <x v="646"/>
    <n v="10"/>
    <n v="2024"/>
    <x v="1011"/>
    <s v="C00000042"/>
    <x v="43"/>
    <s v="RM Pigment Paste Smooth Cream M19 (25Kg)"/>
    <n v="1"/>
    <s v="Cash"/>
    <x v="0"/>
    <d v="2024-10-26T00:00:00"/>
    <x v="3"/>
    <x v="6"/>
    <n v="1000"/>
    <n v="-1000"/>
    <n v="0"/>
    <n v="5405384.1499999994"/>
    <s v="Trsf"/>
    <s v="Trsf 19/3/25 RM10,000.00(RM494.90), 22/3/25 RM5,000.00(RM505.10)"/>
    <m/>
  </r>
  <r>
    <x v="647"/>
    <n v="10"/>
    <n v="2024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n v="2024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n v="2024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n v="2024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n v="2024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n v="2024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n v="2024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n v="11"/>
    <n v="2024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n v="11"/>
    <n v="2024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n v="11"/>
    <n v="2024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n v="11"/>
    <n v="2024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n v="11"/>
    <n v="2024"/>
    <x v="1019"/>
    <s v="C00000042"/>
    <x v="43"/>
    <s v="RQ Talcum Powder (25Kg)"/>
    <n v="11"/>
    <s v="Cash"/>
    <x v="0"/>
    <d v="2024-11-02T00:00:00"/>
    <x v="5"/>
    <x v="6"/>
    <n v="687.5"/>
    <n v="-687.5"/>
    <n v="0"/>
    <n v="5400943.0499999998"/>
    <s v="Trsf"/>
    <s v="Trsf 22/3/25 RM5,000.00(RM687.50)"/>
    <m/>
  </r>
  <r>
    <x v="648"/>
    <n v="11"/>
    <n v="2024"/>
    <x v="1020"/>
    <s v="C00000042"/>
    <x v="43"/>
    <s v="RM Resin 3317W (220Kg)"/>
    <n v="11"/>
    <s v="Cash"/>
    <x v="0"/>
    <d v="2024-11-01T00:00:00"/>
    <x v="5"/>
    <x v="6"/>
    <n v="17666"/>
    <n v="-17666"/>
    <n v="0"/>
    <n v="5418609.0499999998"/>
    <s v="Trsf"/>
    <s v="Trsf 22/3/25 RM5,000.00(RM3,807.40), 25/3/25 RM30,000.00(RM13,858.60)"/>
    <m/>
  </r>
  <r>
    <x v="648"/>
    <n v="11"/>
    <n v="2024"/>
    <x v="1020"/>
    <s v="C00000042"/>
    <x v="43"/>
    <s v="RA CSM 450 1040mm(W) (37kg)"/>
    <n v="23"/>
    <s v="Cash"/>
    <x v="0"/>
    <d v="2024-11-01T00:00:00"/>
    <x v="5"/>
    <x v="6"/>
    <n v="4935.8"/>
    <n v="-4935.8"/>
    <n v="0"/>
    <n v="5423544.8499999996"/>
    <s v="Trsf"/>
    <s v="Trsf 25/3/25 RM30,000.00(RM4,935.80)"/>
    <m/>
  </r>
  <r>
    <x v="648"/>
    <n v="11"/>
    <n v="2024"/>
    <x v="1020"/>
    <s v="C00000042"/>
    <x v="43"/>
    <s v="RA Woven Roving E-600gm 1120mm (45Kg)"/>
    <n v="8"/>
    <s v="Cash"/>
    <x v="0"/>
    <d v="2024-11-01T00:00:00"/>
    <x v="5"/>
    <x v="6"/>
    <n v="1908"/>
    <n v="-1908"/>
    <n v="0"/>
    <n v="5425452.8499999996"/>
    <s v="Trsf"/>
    <s v="Trsf 25/3/25 RM30,000.00(RM1,908.00)"/>
    <m/>
  </r>
  <r>
    <x v="648"/>
    <n v="11"/>
    <n v="2024"/>
    <x v="1020"/>
    <s v="C00000042"/>
    <x v="43"/>
    <s v="RA Mepoxe (5kg)"/>
    <n v="4"/>
    <s v="Cash"/>
    <x v="0"/>
    <d v="2024-11-01T00:00:00"/>
    <x v="5"/>
    <x v="6"/>
    <n v="380"/>
    <n v="-380"/>
    <n v="0"/>
    <n v="5425832.8499999996"/>
    <s v="Trsf"/>
    <s v="Trsf 25/3/25 RM30,000.00(RM380.00)"/>
    <m/>
  </r>
  <r>
    <x v="648"/>
    <n v="11"/>
    <n v="2024"/>
    <x v="1020"/>
    <s v="C00000042"/>
    <x v="43"/>
    <s v="RM Pigment Paste Smooth Cream M19 (25Kg)"/>
    <n v="1"/>
    <s v="Cash"/>
    <x v="0"/>
    <d v="2024-11-01T00:00:00"/>
    <x v="5"/>
    <x v="6"/>
    <n v="1000"/>
    <n v="-1000"/>
    <n v="0"/>
    <n v="5426832.8499999996"/>
    <s v="Trsf"/>
    <s v="Trsf 25/3/25 RM30,000.00(RM1,000.00)"/>
    <m/>
  </r>
  <r>
    <x v="650"/>
    <n v="11"/>
    <n v="2024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n v="11"/>
    <n v="2024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n v="11"/>
    <n v="2024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n v="11"/>
    <n v="2024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n v="11"/>
    <n v="2024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n v="11"/>
    <n v="2024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n v="11"/>
    <n v="2024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n v="11"/>
    <n v="2024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n v="11"/>
    <n v="2024"/>
    <x v="1024"/>
    <s v="C00000042"/>
    <x v="43"/>
    <s v="RM Pigment Paste Smooth Cream M19 (25Kg)"/>
    <n v="2"/>
    <s v="Cash"/>
    <x v="0"/>
    <d v="2024-11-05T00:00:00"/>
    <x v="5"/>
    <x v="6"/>
    <n v="2000"/>
    <n v="-2000"/>
    <n v="0"/>
    <n v="5432554.8499999996"/>
    <s v="Trsf"/>
    <s v="Trsf 25/3/25 RM30,000.00(RM2,000.00)"/>
    <m/>
  </r>
  <r>
    <x v="653"/>
    <n v="11"/>
    <n v="2024"/>
    <x v="1025"/>
    <s v="C00000042"/>
    <x v="43"/>
    <s v="RQ Talcum Powder (25Kg)"/>
    <n v="8"/>
    <s v="Cash"/>
    <x v="0"/>
    <d v="2024-11-07T00:00:00"/>
    <x v="5"/>
    <x v="6"/>
    <n v="500"/>
    <n v="-500"/>
    <n v="0"/>
    <n v="5433054.8499999996"/>
    <s v="Trsf"/>
    <s v="Trsf 25/3/25 RM30,000.00(RM500.00)"/>
    <m/>
  </r>
  <r>
    <x v="653"/>
    <n v="11"/>
    <n v="2024"/>
    <x v="1026"/>
    <s v="C00000042"/>
    <x v="43"/>
    <s v="RM Resin 3317W (220Kg)"/>
    <n v="7"/>
    <s v="Cash"/>
    <x v="0"/>
    <d v="2024-11-07T00:00:00"/>
    <x v="5"/>
    <x v="6"/>
    <n v="11242"/>
    <n v="-11242"/>
    <n v="0"/>
    <n v="5444296.8499999996"/>
    <s v="Trsf"/>
    <s v="Trsf 25/3/25 RM30,000.00(RM5,417.60), 27/3/25 RM35,000.00(RM5,824.40)"/>
    <m/>
  </r>
  <r>
    <x v="653"/>
    <n v="11"/>
    <n v="2024"/>
    <x v="1026"/>
    <s v="C00000042"/>
    <x v="43"/>
    <s v="RM Resin 2100W (225Kg)"/>
    <n v="1"/>
    <s v="Cash"/>
    <x v="0"/>
    <d v="2024-11-07T00:00:00"/>
    <x v="5"/>
    <x v="6"/>
    <n v="1642.5"/>
    <n v="-1642.5"/>
    <n v="0"/>
    <n v="5445939.3499999996"/>
    <s v="Trsf"/>
    <s v="Trsf 27/3/25 RM35,000.00(RM1,642.50)"/>
    <m/>
  </r>
  <r>
    <x v="653"/>
    <n v="11"/>
    <n v="2024"/>
    <x v="1026"/>
    <s v="C00000042"/>
    <x v="43"/>
    <s v="RA CSM 450 1040mm(W) (30kg)"/>
    <n v="13"/>
    <s v="Cash"/>
    <x v="0"/>
    <d v="2024-11-07T00:00:00"/>
    <x v="5"/>
    <x v="6"/>
    <n v="2262"/>
    <n v="-2262"/>
    <n v="0"/>
    <n v="5448201.3499999996"/>
    <s v="Trsf"/>
    <s v="Trsf 27/3/25 RM35,000.00(RM2,262.50)"/>
    <m/>
  </r>
  <r>
    <x v="653"/>
    <n v="11"/>
    <n v="2024"/>
    <x v="1026"/>
    <s v="C00000042"/>
    <x v="43"/>
    <s v="RA Woven Roving E-600gm 1120mm (45Kg)"/>
    <n v="7"/>
    <s v="Cash"/>
    <x v="0"/>
    <d v="2024-11-07T00:00:00"/>
    <x v="5"/>
    <x v="6"/>
    <n v="1669.5"/>
    <n v="-1669.5"/>
    <n v="0"/>
    <n v="5449870.8499999996"/>
    <s v="Trsf"/>
    <s v="Trsf 27/3/25 RM35,000.00(RM1,669.50)"/>
    <m/>
  </r>
  <r>
    <x v="653"/>
    <n v="11"/>
    <n v="2024"/>
    <x v="1026"/>
    <s v="C00000042"/>
    <x v="43"/>
    <s v="RA Mepoxe (5kg)"/>
    <n v="4"/>
    <s v="Cash"/>
    <x v="0"/>
    <d v="2024-11-07T00:00:00"/>
    <x v="5"/>
    <x v="6"/>
    <n v="380"/>
    <n v="-380"/>
    <n v="0"/>
    <n v="5450250.8499999996"/>
    <s v="Trsf"/>
    <s v="Trsf 27/3/25 RM35,000.00(RM380.00)"/>
    <m/>
  </r>
  <r>
    <x v="654"/>
    <n v="11"/>
    <n v="2024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n v="11"/>
    <n v="2024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n v="11"/>
    <n v="2024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n v="11"/>
    <n v="2024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n v="11"/>
    <n v="2024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n v="11"/>
    <n v="2024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n v="11"/>
    <n v="2024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n v="11"/>
    <n v="2024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n v="11"/>
    <n v="2024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n v="11"/>
    <n v="2024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n v="11"/>
    <n v="2024"/>
    <x v="1029"/>
    <s v="C00000010"/>
    <x v="9"/>
    <s v="RA Resin 3338W (220kg)"/>
    <n v="8"/>
    <n v="120"/>
    <x v="2"/>
    <d v="2025-03-11T00:00:00"/>
    <x v="9"/>
    <x v="7"/>
    <n v="12848"/>
    <n v="-12848"/>
    <n v="0"/>
    <n v="5467205.6499999994"/>
    <s v="Trsf"/>
    <s v="Trsf 29/4/25 RM22,788.40"/>
    <m/>
  </r>
  <r>
    <x v="656"/>
    <n v="11"/>
    <n v="2024"/>
    <x v="1029"/>
    <s v="C00000010"/>
    <x v="9"/>
    <s v="RA Resin 268W (225kg)"/>
    <n v="2"/>
    <n v="120"/>
    <x v="2"/>
    <d v="2025-03-11T00:00:00"/>
    <x v="9"/>
    <x v="7"/>
    <n v="3240"/>
    <n v="-3240"/>
    <n v="0"/>
    <n v="5470445.6499999994"/>
    <s v="Trsf"/>
    <s v="Trsf 29/4/25 RM22,788.40"/>
    <m/>
  </r>
  <r>
    <x v="656"/>
    <n v="11"/>
    <n v="2024"/>
    <x v="1029"/>
    <s v="C00000010"/>
    <x v="9"/>
    <s v="RA CSM 450 1040mm(W) (30kg)"/>
    <n v="15"/>
    <n v="120"/>
    <x v="2"/>
    <d v="2025-03-11T00:00:00"/>
    <x v="9"/>
    <x v="7"/>
    <n v="2610"/>
    <n v="-2610"/>
    <n v="0"/>
    <n v="5473055.6499999994"/>
    <s v="Trsf"/>
    <s v="Trsf 29/4/25 RM22,788.40"/>
    <m/>
  </r>
  <r>
    <x v="656"/>
    <n v="11"/>
    <n v="2024"/>
    <x v="1029"/>
    <s v="C00000010"/>
    <x v="9"/>
    <s v="RQ Talcum Powder (25kg)"/>
    <n v="30"/>
    <n v="120"/>
    <x v="2"/>
    <d v="2025-03-11T00:00:00"/>
    <x v="9"/>
    <x v="7"/>
    <n v="1725"/>
    <n v="-1725"/>
    <n v="0"/>
    <n v="5474780.6499999994"/>
    <s v="Trsf"/>
    <s v="Trsf 29/4/25 RM22,788.40"/>
    <m/>
  </r>
  <r>
    <x v="656"/>
    <n v="11"/>
    <n v="2024"/>
    <x v="1029"/>
    <s v="C00000010"/>
    <x v="9"/>
    <s v="RA Butanox M50 (5kg)"/>
    <n v="12"/>
    <n v="120"/>
    <x v="2"/>
    <d v="2025-03-11T00:00:00"/>
    <x v="9"/>
    <x v="7"/>
    <n v="1320"/>
    <n v="-1320"/>
    <n v="0"/>
    <n v="5476100.6499999994"/>
    <s v="Trsf"/>
    <s v="Trsf 29/4/25 RM22,788.40"/>
    <m/>
  </r>
  <r>
    <x v="656"/>
    <n v="11"/>
    <n v="2024"/>
    <x v="1029"/>
    <s v="C00000010"/>
    <x v="9"/>
    <s v="RD Brush 3&quot; (12Pc)"/>
    <n v="4"/>
    <n v="120"/>
    <x v="2"/>
    <d v="2025-03-11T00:00:00"/>
    <x v="9"/>
    <x v="7"/>
    <n v="230.4"/>
    <n v="-230.4"/>
    <n v="0"/>
    <n v="5476331.0499999998"/>
    <s v="Trsf"/>
    <s v="Trsf 29/4/25 RM22,788.40"/>
    <m/>
  </r>
  <r>
    <x v="656"/>
    <n v="11"/>
    <n v="2024"/>
    <x v="1029"/>
    <s v="C00000010"/>
    <x v="9"/>
    <s v="RH Bosny Wax (15Kg)"/>
    <n v="1"/>
    <n v="120"/>
    <x v="2"/>
    <d v="2025-03-11T00:00:00"/>
    <x v="9"/>
    <x v="7"/>
    <n v="395"/>
    <n v="-395"/>
    <n v="0"/>
    <n v="5476726.0499999998"/>
    <s v="Trsf"/>
    <s v="Trsf 29/4/25 RM22,788.40"/>
    <m/>
  </r>
  <r>
    <x v="656"/>
    <n v="11"/>
    <n v="2024"/>
    <x v="1029"/>
    <s v="C00000010"/>
    <x v="9"/>
    <s v="RM Fume Silica HJSIL 200 (10Kg)"/>
    <n v="1"/>
    <n v="120"/>
    <x v="2"/>
    <d v="2025-03-11T00:00:00"/>
    <x v="9"/>
    <x v="7"/>
    <n v="420"/>
    <n v="-420"/>
    <n v="0"/>
    <n v="5477146.0499999998"/>
    <s v="Trsf"/>
    <s v="Trsf 29/4/25 RM22,788.40"/>
    <m/>
  </r>
  <r>
    <x v="657"/>
    <n v="11"/>
    <n v="2024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n v="11"/>
    <n v="2024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n v="11"/>
    <n v="2024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n v="11"/>
    <n v="2024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n v="11"/>
    <n v="2024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n v="11"/>
    <n v="2024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n v="11"/>
    <n v="2024"/>
    <x v="1032"/>
    <s v="C00000003"/>
    <x v="2"/>
    <s v="RM Resin 3317AW (220Kg)"/>
    <n v="1"/>
    <n v="45"/>
    <x v="1"/>
    <d v="2024-12-31T00:00:00"/>
    <x v="0"/>
    <x v="6"/>
    <n v="1738"/>
    <n v="-1738"/>
    <n v="0"/>
    <n v="5484057.0499999998"/>
    <s v="PD Chq"/>
    <s v="RHB 000445 23/12/24 Cleared RM1,500(RM1,500), 000447 19/1/25 Cleared RM1,038.00(RM238.00)"/>
    <m/>
  </r>
  <r>
    <x v="659"/>
    <n v="11"/>
    <n v="2024"/>
    <x v="1032"/>
    <s v="C00000003"/>
    <x v="2"/>
    <s v="RA Butanox M50 (5Kg)"/>
    <n v="2"/>
    <n v="45"/>
    <x v="1"/>
    <d v="2024-12-31T00:00:00"/>
    <x v="0"/>
    <x v="6"/>
    <n v="220"/>
    <n v="-220"/>
    <n v="0"/>
    <n v="5484277.0499999998"/>
    <s v="PD Chq"/>
    <s v="RHB 000447 19/1/25 Cleared RM1,038.00(RM220..00)"/>
    <m/>
  </r>
  <r>
    <x v="659"/>
    <n v="11"/>
    <n v="2024"/>
    <x v="1032"/>
    <s v="C00000003"/>
    <x v="2"/>
    <s v="RQ Talcum Powder (25kg)"/>
    <n v="2"/>
    <n v="45"/>
    <x v="1"/>
    <d v="2024-12-31T00:00:00"/>
    <x v="0"/>
    <x v="6"/>
    <n v="130"/>
    <n v="-130"/>
    <n v="0"/>
    <n v="5484407.0499999998"/>
    <s v="PD Chq"/>
    <s v="RHB 000447 19/1/25 Cleared RM1,038.00(RM130.00)"/>
    <m/>
  </r>
  <r>
    <x v="659"/>
    <n v="11"/>
    <n v="2024"/>
    <x v="1032"/>
    <s v="C00000003"/>
    <x v="2"/>
    <s v="RM Silicone Rubber (25kg) c/w Hardener"/>
    <n v="1"/>
    <n v="45"/>
    <x v="1"/>
    <d v="2024-12-31T00:00:00"/>
    <x v="0"/>
    <x v="6"/>
    <n v="1450"/>
    <n v="-1450"/>
    <n v="0"/>
    <n v="5485857.0499999998"/>
    <s v="PD Chq"/>
    <s v="RHB 000447 19/1/25 Cleared RM1,038.00(RM450.00), 000446 27/1/25 RM1,000.00"/>
    <m/>
  </r>
  <r>
    <x v="659"/>
    <n v="11"/>
    <n v="2024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3"/>
    <s v="C00000042"/>
    <x v="43"/>
    <s v="RQ Talcum Powder (25Kg)"/>
    <n v="10"/>
    <s v="Cash"/>
    <x v="0"/>
    <d v="2024-11-16T00:00:00"/>
    <x v="5"/>
    <x v="6"/>
    <n v="625"/>
    <n v="-625"/>
    <n v="0"/>
    <n v="5486482.0499999998"/>
    <s v="Trsf"/>
    <s v="Trsf 27/3/25 RM35,000.00(RM625.00)"/>
    <m/>
  </r>
  <r>
    <x v="659"/>
    <n v="11"/>
    <n v="2024"/>
    <x v="1034"/>
    <s v="C00000042"/>
    <x v="43"/>
    <s v="RM Resin 3317W (220Kg)"/>
    <n v="6"/>
    <s v="Cash"/>
    <x v="0"/>
    <d v="2024-11-16T00:00:00"/>
    <x v="5"/>
    <x v="6"/>
    <n v="9636"/>
    <n v="-9636"/>
    <n v="0"/>
    <n v="5496118.0499999998"/>
    <s v="Trsf"/>
    <s v="Trsf 27/3/25 RM35,000.00(RM9,636.00)"/>
    <m/>
  </r>
  <r>
    <x v="659"/>
    <n v="11"/>
    <n v="2024"/>
    <x v="1034"/>
    <s v="C00000042"/>
    <x v="43"/>
    <s v="RM Resin 2100W (225Kg)"/>
    <n v="4"/>
    <s v="Cash"/>
    <x v="0"/>
    <d v="2024-11-16T00:00:00"/>
    <x v="5"/>
    <x v="6"/>
    <n v="6480"/>
    <n v="-6480"/>
    <n v="0"/>
    <n v="5502598.0499999998"/>
    <s v="Trsf"/>
    <s v="Trsf 27/3/25 RM35,000.00(RM6,480.00)"/>
    <m/>
  </r>
  <r>
    <x v="659"/>
    <n v="11"/>
    <n v="2024"/>
    <x v="1034"/>
    <s v="C00000042"/>
    <x v="43"/>
    <s v="RA CSM 450 1040mm(W) (37kg)"/>
    <n v="30"/>
    <s v="Cash"/>
    <x v="0"/>
    <d v="2024-11-16T00:00:00"/>
    <x v="5"/>
    <x v="6"/>
    <n v="6438"/>
    <n v="-6438"/>
    <n v="0"/>
    <n v="5509036.0499999998"/>
    <s v="Trsf"/>
    <s v="Trsf 27/3/25 RM35,000.00(RM6,438.00)"/>
    <m/>
  </r>
  <r>
    <x v="659"/>
    <n v="11"/>
    <n v="2024"/>
    <x v="1034"/>
    <s v="C00000042"/>
    <x v="43"/>
    <s v="RA Woven Roving E-600gm 1120mm (45Kg)"/>
    <n v="15"/>
    <s v="Cash"/>
    <x v="0"/>
    <d v="2024-11-16T00:00:00"/>
    <x v="5"/>
    <x v="6"/>
    <n v="3577.5"/>
    <n v="-3577.5"/>
    <n v="0"/>
    <n v="5512613.5499999998"/>
    <s v="Trsf"/>
    <s v="Trsf 27/3/25 RM35,000.00(RM42.60), 10/4/25 RM18,000.00(RM3,534.90)"/>
    <m/>
  </r>
  <r>
    <x v="659"/>
    <n v="11"/>
    <n v="2024"/>
    <x v="1034"/>
    <s v="C00000042"/>
    <x v="43"/>
    <s v="RA Mepoxe (5kg)"/>
    <n v="4"/>
    <s v="Cash"/>
    <x v="0"/>
    <d v="2024-11-16T00:00:00"/>
    <x v="5"/>
    <x v="6"/>
    <n v="380"/>
    <n v="-380"/>
    <n v="0"/>
    <n v="5512993.5499999998"/>
    <s v="Trsf"/>
    <s v="Trsf 10/4/25 RM18,000.00(RM380.00)"/>
    <m/>
  </r>
  <r>
    <x v="659"/>
    <n v="11"/>
    <n v="2024"/>
    <x v="1034"/>
    <s v="C00000042"/>
    <x v="43"/>
    <s v="RM Pigment Paste Smooth Cream M19 (25Kg)"/>
    <n v="2"/>
    <s v="Cash"/>
    <x v="0"/>
    <d v="2024-11-16T00:00:00"/>
    <x v="5"/>
    <x v="6"/>
    <n v="2000"/>
    <n v="-2000"/>
    <n v="0"/>
    <n v="5514993.5499999998"/>
    <s v="Trsf"/>
    <s v="Trsf 10/4/25 RM18,000.00(RM2,000.00)"/>
    <m/>
  </r>
  <r>
    <x v="660"/>
    <n v="11"/>
    <n v="2024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n v="11"/>
    <n v="2024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n v="11"/>
    <n v="2024"/>
    <x v="1036"/>
    <s v="C00000042"/>
    <x v="43"/>
    <s v="RQ Talcum Powder (25Kg)"/>
    <n v="10"/>
    <s v="Cash"/>
    <x v="0"/>
    <d v="2024-11-20T00:00:00"/>
    <x v="5"/>
    <x v="6"/>
    <n v="625"/>
    <n v="-625"/>
    <n v="0"/>
    <n v="5515913.5499999998"/>
    <s v="Trsf"/>
    <s v="Trsf 10/4/25 RM18,000.00(RM625.00)"/>
    <m/>
  </r>
  <r>
    <x v="661"/>
    <n v="11"/>
    <n v="2024"/>
    <x v="1037"/>
    <s v="C00000042"/>
    <x v="43"/>
    <s v="RM Resin 268BQTW (225Kg)"/>
    <n v="10"/>
    <s v="Cash"/>
    <x v="0"/>
    <d v="2024-11-20T00:00:00"/>
    <x v="5"/>
    <x v="6"/>
    <n v="16200"/>
    <n v="-16200"/>
    <n v="0"/>
    <n v="5532113.5499999998"/>
    <s v="Trsf"/>
    <s v="Trsf 10/4/25 RM18,000.00(RM11,460.10), 17/4/25 RM10,000.00(RM4,739.90)"/>
    <m/>
  </r>
  <r>
    <x v="661"/>
    <n v="11"/>
    <n v="2024"/>
    <x v="1037"/>
    <s v="C00000042"/>
    <x v="43"/>
    <s v="RA CSM 450 1040mm(W) (37kg)"/>
    <n v="30"/>
    <s v="Cash"/>
    <x v="0"/>
    <d v="2024-11-20T00:00:00"/>
    <x v="5"/>
    <x v="6"/>
    <n v="6438"/>
    <n v="-6438"/>
    <n v="0"/>
    <n v="5538551.5499999998"/>
    <s v="Trsf"/>
    <s v="Trsf 17/4/25 RM10,000.00(RM5,260.10), 18/4/25 RM22,000.00(RM1,177.90)"/>
    <m/>
  </r>
  <r>
    <x v="661"/>
    <n v="11"/>
    <n v="2024"/>
    <x v="1037"/>
    <s v="C00000042"/>
    <x v="43"/>
    <s v="RA Woven Roving E-600gm 1120mm (45Kg)"/>
    <n v="15"/>
    <s v="Cash"/>
    <x v="0"/>
    <d v="2024-11-20T00:00:00"/>
    <x v="5"/>
    <x v="6"/>
    <n v="3577.5"/>
    <n v="-3577.5"/>
    <n v="0"/>
    <n v="5542129.0499999998"/>
    <s v="Trsf"/>
    <s v="Trsf 18/4/25 RM22,000.00(RM1,177.90)"/>
    <m/>
  </r>
  <r>
    <x v="661"/>
    <n v="11"/>
    <n v="2024"/>
    <x v="1037"/>
    <s v="C00000042"/>
    <x v="43"/>
    <s v="RA Mepoxe (5kg)"/>
    <n v="4"/>
    <s v="Cash"/>
    <x v="0"/>
    <d v="2024-11-20T00:00:00"/>
    <x v="5"/>
    <x v="6"/>
    <n v="380"/>
    <n v="-380"/>
    <n v="0"/>
    <n v="5542509.0499999998"/>
    <s v="Trsf"/>
    <s v="Trsf 18/4/25 RM22,000.00(RM380.00)"/>
    <m/>
  </r>
  <r>
    <x v="661"/>
    <n v="11"/>
    <n v="2024"/>
    <x v="1037"/>
    <s v="C00000042"/>
    <x v="43"/>
    <s v="RM Pigment Paste Smooth Cream M19 (25Kg)"/>
    <n v="2"/>
    <s v="Cash"/>
    <x v="0"/>
    <d v="2024-11-20T00:00:00"/>
    <x v="5"/>
    <x v="6"/>
    <n v="2000"/>
    <n v="-2000"/>
    <n v="0"/>
    <n v="5544509.0499999998"/>
    <s v="Trsf"/>
    <s v="Trsf 18/4/25 RM22,000.00(RM2,000.00)"/>
    <m/>
  </r>
  <r>
    <x v="662"/>
    <n v="11"/>
    <n v="2024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n v="11"/>
    <n v="2024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n v="11"/>
    <n v="2024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n v="11"/>
    <n v="2024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n v="11"/>
    <n v="2024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n v="11"/>
    <n v="2024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n v="11"/>
    <n v="2024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n v="11"/>
    <n v="2024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n v="11"/>
    <n v="2024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n v="11"/>
    <n v="2024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n v="11"/>
    <n v="2024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n v="11"/>
    <n v="2024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n v="11"/>
    <n v="2024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n v="11"/>
    <n v="2024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n v="11"/>
    <n v="2024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n v="11"/>
    <n v="2024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n v="11"/>
    <n v="2024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n v="11"/>
    <n v="2024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n v="11"/>
    <n v="2024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n v="11"/>
    <n v="2024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n v="11"/>
    <n v="2024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n v="11"/>
    <n v="2024"/>
    <x v="1044"/>
    <s v="C00000042"/>
    <x v="43"/>
    <s v="RQ Talcum Powder (25Kg)"/>
    <n v="3"/>
    <s v="Cash"/>
    <x v="0"/>
    <d v="2024-11-27T00:00:00"/>
    <x v="5"/>
    <x v="6"/>
    <n v="187.5"/>
    <n v="-187.5"/>
    <n v="0"/>
    <n v="5558162.0499999998"/>
    <s v="Trsf"/>
    <s v="Trsf 18/4/25 RM22,000.00(RM187.50)"/>
    <m/>
  </r>
  <r>
    <x v="666"/>
    <n v="11"/>
    <n v="2024"/>
    <x v="1045"/>
    <s v="C00000042"/>
    <x v="43"/>
    <s v="RM Resin 2100BQT-L (225Kg)"/>
    <n v="6"/>
    <s v="Cash"/>
    <x v="0"/>
    <d v="2024-11-27T00:00:00"/>
    <x v="5"/>
    <x v="6"/>
    <n v="9720"/>
    <n v="-9720"/>
    <n v="0"/>
    <n v="5567882.0499999998"/>
    <s v="Trsf"/>
    <s v="Trsf 18/4/25 RM22,000.00(RM9.720.00)"/>
    <m/>
  </r>
  <r>
    <x v="666"/>
    <n v="11"/>
    <n v="2024"/>
    <x v="1045"/>
    <s v="C00000042"/>
    <x v="43"/>
    <s v="RA Woven Roving E-600gm 1120mm (45Kg)"/>
    <n v="10"/>
    <s v="Cash"/>
    <x v="0"/>
    <d v="2024-11-27T00:00:00"/>
    <x v="5"/>
    <x v="6"/>
    <n v="2385"/>
    <n v="-2385"/>
    <n v="0"/>
    <n v="5570267.0499999998"/>
    <s v="Trsf"/>
    <s v="Trsf 18/4/25 RM22,000.00(RM2,385.00)"/>
    <m/>
  </r>
  <r>
    <x v="666"/>
    <n v="11"/>
    <n v="2024"/>
    <x v="1045"/>
    <s v="C00000042"/>
    <x v="43"/>
    <s v="RA Mepoxe (5kg)"/>
    <n v="4"/>
    <s v="Cash"/>
    <x v="0"/>
    <d v="2024-11-27T00:00:00"/>
    <x v="5"/>
    <x v="6"/>
    <n v="380"/>
    <n v="-380"/>
    <n v="0"/>
    <n v="5570647.0499999998"/>
    <s v="Trsf"/>
    <s v="Trsf 18/4/25 RM22,000.00(RM380.00)"/>
    <m/>
  </r>
  <r>
    <x v="666"/>
    <n v="11"/>
    <n v="2024"/>
    <x v="1045"/>
    <s v="C00000042"/>
    <x v="43"/>
    <s v="RM Pigment Paste Smooth Cream M19 (25Kg)"/>
    <n v="1"/>
    <s v="Cash"/>
    <x v="0"/>
    <d v="2024-11-27T00:00:00"/>
    <x v="5"/>
    <x v="6"/>
    <n v="1000"/>
    <n v="-1000"/>
    <n v="0"/>
    <n v="5571647.0499999998"/>
    <s v="Trsf"/>
    <s v="Trsf 18/4/25 RM22,000.00(RM1,000.00)"/>
    <m/>
  </r>
  <r>
    <x v="667"/>
    <n v="11"/>
    <n v="2024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n v="11"/>
    <n v="2024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n v="11"/>
    <n v="2024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n v="11"/>
    <n v="2024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n v="12"/>
    <n v="2024"/>
    <x v="1048"/>
    <s v="C00000042"/>
    <x v="43"/>
    <s v="RQ Talcum Powder (25Kg)"/>
    <n v="5"/>
    <s v="Cash"/>
    <x v="0"/>
    <d v="2024-12-02T00:00:00"/>
    <x v="0"/>
    <x v="6"/>
    <n v="312.5"/>
    <n v="-312.5"/>
    <n v="0"/>
    <n v="5669646.25"/>
    <s v="Trsf"/>
    <s v="Trsf 18/4/25 RM22,000.00(RM312.50)"/>
    <m/>
  </r>
  <r>
    <x v="669"/>
    <n v="12"/>
    <n v="2024"/>
    <x v="1049"/>
    <s v="C00000042"/>
    <x v="43"/>
    <s v="RM Resin 2100BQT-L (225Kg)"/>
    <n v="6"/>
    <s v="Cash"/>
    <x v="0"/>
    <d v="2024-12-02T00:00:00"/>
    <x v="0"/>
    <x v="6"/>
    <n v="9720"/>
    <n v="-9720"/>
    <n v="0"/>
    <n v="5679366.25"/>
    <s v="Trsf"/>
    <s v="Trsf 18/4/25 RM22,000.00(RM879.60), 22/4/25 RM8,000.00(RM8,000.00), 2/5/25 RM20,000.00(RM840.40)"/>
    <m/>
  </r>
  <r>
    <x v="669"/>
    <n v="12"/>
    <n v="2024"/>
    <x v="1049"/>
    <s v="C00000042"/>
    <x v="43"/>
    <s v="RA CSM 450 1040mm(W) (30kg)"/>
    <n v="12"/>
    <s v="Cash"/>
    <x v="0"/>
    <d v="2024-12-02T00:00:00"/>
    <x v="0"/>
    <x v="6"/>
    <n v="2088"/>
    <n v="-2088"/>
    <n v="0"/>
    <n v="5681454.25"/>
    <s v="Trsf"/>
    <s v="Trsf 2/5/25 RM20,000.00(RM2,088.00)"/>
    <m/>
  </r>
  <r>
    <x v="669"/>
    <n v="12"/>
    <n v="2024"/>
    <x v="1049"/>
    <s v="C00000042"/>
    <x v="43"/>
    <s v="RA Woven Roving E-600gm 1120mm (45Kg)"/>
    <n v="9"/>
    <s v="Cash"/>
    <x v="0"/>
    <d v="2024-12-02T00:00:00"/>
    <x v="0"/>
    <x v="6"/>
    <n v="2146.5"/>
    <n v="-2146.5"/>
    <n v="0"/>
    <n v="5683600.75"/>
    <s v="Trsf"/>
    <s v="Trsf 2/5/25 RM20,000.00(RM2,146.50)"/>
    <m/>
  </r>
  <r>
    <x v="669"/>
    <n v="12"/>
    <n v="2024"/>
    <x v="1049"/>
    <s v="C00000042"/>
    <x v="43"/>
    <s v="RA Mepoxe (5kg)"/>
    <n v="4"/>
    <s v="Cash"/>
    <x v="0"/>
    <d v="2024-12-02T00:00:00"/>
    <x v="0"/>
    <x v="6"/>
    <n v="380"/>
    <n v="-380"/>
    <n v="0"/>
    <n v="5683980.75"/>
    <s v="Trsf"/>
    <s v="Trsf 2/5/25 RM20,000.00(RM380.00)"/>
    <m/>
  </r>
  <r>
    <x v="669"/>
    <n v="12"/>
    <n v="2024"/>
    <x v="1049"/>
    <s v="C00000042"/>
    <x v="43"/>
    <s v="RM Pigment Paste Smooth Cream M19 (25Kg)"/>
    <n v="1"/>
    <s v="Cash"/>
    <x v="0"/>
    <d v="2024-12-02T00:00:00"/>
    <x v="0"/>
    <x v="6"/>
    <n v="1000"/>
    <n v="-1000"/>
    <n v="0"/>
    <n v="5684980.75"/>
    <s v="Trsf"/>
    <s v="Trsf 2/5/25 RM20,000.00(RM1,000.00)"/>
    <m/>
  </r>
  <r>
    <x v="669"/>
    <n v="12"/>
    <n v="2024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n v="12"/>
    <n v="2024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n v="12"/>
    <n v="2024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n v="12"/>
    <n v="2024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n v="12"/>
    <n v="2024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n v="12"/>
    <n v="2024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n v="12"/>
    <n v="2024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n v="12"/>
    <n v="2024"/>
    <x v="1053"/>
    <s v="C00000042"/>
    <x v="43"/>
    <s v="RQ Talcum Powder (25Kg)"/>
    <n v="1"/>
    <s v="Cash"/>
    <x v="0"/>
    <d v="2024-12-05T00:00:00"/>
    <x v="0"/>
    <x v="6"/>
    <n v="62.5"/>
    <n v="-62.5"/>
    <n v="0"/>
    <n v="5689818.25"/>
    <s v="Trsf"/>
    <s v="Trsf 2/5/25 RM20,000.00(RM62.50)"/>
    <m/>
  </r>
  <r>
    <x v="671"/>
    <n v="12"/>
    <n v="2024"/>
    <x v="1054"/>
    <s v="C00000042"/>
    <x v="43"/>
    <s v="RA Resin 2100BQT-L (225Kg)"/>
    <n v="10"/>
    <s v="Cash"/>
    <x v="0"/>
    <d v="2024-12-05T00:00:00"/>
    <x v="0"/>
    <x v="6"/>
    <n v="16200"/>
    <n v="-16200"/>
    <n v="0"/>
    <n v="5706018.25"/>
    <s v="Trsf"/>
    <s v="Trsf 2/5/25 RM20,000.00(RM13,482.60), 5/5/25 RM18,000.00(RM2,717.40)"/>
    <m/>
  </r>
  <r>
    <x v="671"/>
    <n v="12"/>
    <n v="2024"/>
    <x v="1054"/>
    <s v="C00000042"/>
    <x v="43"/>
    <s v="RM CSM 450 1040mm(W) (30kg)"/>
    <n v="20"/>
    <s v="Cash"/>
    <x v="0"/>
    <d v="2024-12-05T00:00:00"/>
    <x v="0"/>
    <x v="6"/>
    <n v="3480"/>
    <n v="-3480"/>
    <n v="0"/>
    <n v="5709498.25"/>
    <s v="Trsf"/>
    <s v="Trsf 5/5/25 RM18,000.00(RM3,480.00)"/>
    <m/>
  </r>
  <r>
    <x v="671"/>
    <n v="12"/>
    <n v="2024"/>
    <x v="1054"/>
    <s v="C00000042"/>
    <x v="43"/>
    <s v="RA Woven Roving E-600gm 1120mm (45Kg)"/>
    <n v="12"/>
    <s v="Cash"/>
    <x v="0"/>
    <d v="2024-12-05T00:00:00"/>
    <x v="0"/>
    <x v="6"/>
    <n v="2862"/>
    <n v="-2862"/>
    <n v="0"/>
    <n v="5712360.25"/>
    <s v="Trsf"/>
    <s v="Trsf 5/5/25 RM18,000.00(RM2,862.00)"/>
    <m/>
  </r>
  <r>
    <x v="671"/>
    <n v="12"/>
    <n v="2024"/>
    <x v="1054"/>
    <s v="C00000042"/>
    <x v="43"/>
    <s v="RA Butanox M50 (5kg)"/>
    <n v="4"/>
    <s v="Cash"/>
    <x v="0"/>
    <d v="2024-12-05T00:00:00"/>
    <x v="0"/>
    <x v="6"/>
    <n v="460"/>
    <n v="-460"/>
    <n v="0"/>
    <n v="5712820.25"/>
    <s v="Trsf"/>
    <s v="Trsf 5/5/25 RM18,000.00(RM460.00)"/>
    <m/>
  </r>
  <r>
    <x v="671"/>
    <n v="12"/>
    <n v="2024"/>
    <x v="1054"/>
    <s v="C00000042"/>
    <x v="43"/>
    <s v="RM Pigment Paste Smooth Cream M19 (25Kg)"/>
    <n v="2"/>
    <s v="Cash"/>
    <x v="0"/>
    <d v="2024-12-05T00:00:00"/>
    <x v="0"/>
    <x v="6"/>
    <n v="2000"/>
    <n v="-2000"/>
    <n v="0"/>
    <n v="5714820.25"/>
    <s v="Trsf"/>
    <s v="Trsf 5/5/25 RM18,000.00(RM2,000.00)"/>
    <m/>
  </r>
  <r>
    <x v="672"/>
    <n v="12"/>
    <n v="2024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n v="12"/>
    <n v="2024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n v="12"/>
    <n v="2024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n v="12"/>
    <n v="2024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n v="12"/>
    <n v="2024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n v="12"/>
    <n v="2024"/>
    <x v="1056"/>
    <s v="C00000010"/>
    <x v="9"/>
    <s v="RA Resin 268W (225kg)"/>
    <n v="10"/>
    <n v="120"/>
    <x v="2"/>
    <d v="2025-04-06T00:00:00"/>
    <x v="11"/>
    <x v="7"/>
    <n v="16200"/>
    <n v="-16200"/>
    <n v="0"/>
    <n v="5733867.75"/>
    <s v="Trsf"/>
    <s v="Trsf 31/5/25 RM24,595.40"/>
    <m/>
  </r>
  <r>
    <x v="672"/>
    <n v="12"/>
    <n v="2024"/>
    <x v="1056"/>
    <s v="C00000010"/>
    <x v="9"/>
    <s v="RA CSM 450 1040mm(W) (30kg)"/>
    <n v="15"/>
    <n v="120"/>
    <x v="2"/>
    <d v="2025-04-06T00:00:00"/>
    <x v="11"/>
    <x v="7"/>
    <n v="2610"/>
    <n v="-2610"/>
    <n v="0"/>
    <n v="5736477.75"/>
    <s v="Trsf"/>
    <s v="Trsf 31/5/25 RM24,595.40"/>
    <m/>
  </r>
  <r>
    <x v="672"/>
    <n v="12"/>
    <n v="2024"/>
    <x v="1056"/>
    <s v="C00000010"/>
    <x v="9"/>
    <s v="RQ Talcum Powder (25kg)"/>
    <n v="10"/>
    <n v="120"/>
    <x v="2"/>
    <d v="2025-04-06T00:00:00"/>
    <x v="11"/>
    <x v="7"/>
    <n v="575"/>
    <n v="-575"/>
    <n v="0"/>
    <n v="5737052.75"/>
    <s v="Trsf"/>
    <s v="Trsf 31/5/25 RM24,595.40"/>
    <m/>
  </r>
  <r>
    <x v="672"/>
    <n v="12"/>
    <n v="2024"/>
    <x v="1056"/>
    <s v="C00000010"/>
    <x v="9"/>
    <s v="RA Butanox M50 (5kg)"/>
    <n v="12"/>
    <n v="120"/>
    <x v="2"/>
    <d v="2025-04-06T00:00:00"/>
    <x v="11"/>
    <x v="7"/>
    <n v="1320"/>
    <n v="-1320"/>
    <n v="0"/>
    <n v="5738372.75"/>
    <s v="Trsf"/>
    <s v="Trsf 31/5/25 RM24,595.40"/>
    <m/>
  </r>
  <r>
    <x v="672"/>
    <n v="12"/>
    <n v="2024"/>
    <x v="1056"/>
    <s v="C00000010"/>
    <x v="9"/>
    <s v="RD Brush 3&quot; (12Pc)"/>
    <n v="4"/>
    <n v="120"/>
    <x v="2"/>
    <d v="2025-04-06T00:00:00"/>
    <x v="11"/>
    <x v="7"/>
    <n v="230.4"/>
    <n v="-230.4"/>
    <n v="0"/>
    <n v="5738603.1500000004"/>
    <s v="Trsf"/>
    <s v="Trsf 31/5/25 RM24,595.40"/>
    <m/>
  </r>
  <r>
    <x v="672"/>
    <n v="12"/>
    <n v="2024"/>
    <x v="1056"/>
    <s v="C00000010"/>
    <x v="9"/>
    <s v="RM Fume Silica HJSIL 200 (10Kg)"/>
    <n v="1"/>
    <n v="120"/>
    <x v="2"/>
    <d v="2025-04-06T00:00:00"/>
    <x v="11"/>
    <x v="7"/>
    <n v="420"/>
    <n v="-420"/>
    <n v="0"/>
    <n v="5739023.1500000004"/>
    <s v="Trsf"/>
    <s v="Trsf 31/5/25 RM24,595.40"/>
    <m/>
  </r>
  <r>
    <x v="672"/>
    <n v="12"/>
    <n v="2024"/>
    <x v="1056"/>
    <s v="C00000010"/>
    <x v="9"/>
    <s v="RM Accelerator (2kg)"/>
    <n v="1"/>
    <n v="120"/>
    <x v="2"/>
    <d v="2025-04-06T00:00:00"/>
    <x v="11"/>
    <x v="7"/>
    <n v="0"/>
    <n v="0"/>
    <n v="0"/>
    <n v="5739023.1500000004"/>
    <s v="Trsf"/>
    <s v="Trsf 31/5/25 RM24,595.40"/>
    <m/>
  </r>
  <r>
    <x v="672"/>
    <n v="12"/>
    <n v="2024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n v="12"/>
    <n v="2024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n v="12"/>
    <n v="2024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n v="12"/>
    <n v="2024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n v="12"/>
    <n v="2024"/>
    <x v="1058"/>
    <s v="C00000042"/>
    <x v="43"/>
    <s v="RM Pigment Paste Riviera Blue B5 (25Kg)"/>
    <n v="1"/>
    <s v="Cash"/>
    <x v="0"/>
    <d v="2024-12-07T00:00:00"/>
    <x v="0"/>
    <x v="6"/>
    <n v="975"/>
    <n v="-975"/>
    <n v="0"/>
    <n v="5742715.6500000004"/>
    <s v="Trsf"/>
    <s v="Trsf 5/5/25 RM18,000.00(RM975.00)"/>
    <m/>
  </r>
  <r>
    <x v="673"/>
    <n v="12"/>
    <n v="2024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n v="12"/>
    <n v="2024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n v="12"/>
    <n v="2024"/>
    <x v="1060"/>
    <s v="C00000042"/>
    <x v="43"/>
    <s v="RQ Talcum Powder (25Kg)"/>
    <n v="1"/>
    <s v="Cash"/>
    <x v="0"/>
    <d v="2024-12-10T00:00:00"/>
    <x v="0"/>
    <x v="6"/>
    <n v="62.5"/>
    <n v="-62.5"/>
    <n v="0"/>
    <n v="5743598.1500000004"/>
    <s v="Trsf"/>
    <s v="Trsf 5/5/25 RM18,000.00(RM62.50)"/>
    <m/>
  </r>
  <r>
    <x v="673"/>
    <n v="12"/>
    <n v="2024"/>
    <x v="1061"/>
    <s v="C00000042"/>
    <x v="43"/>
    <s v="RA Resin 2100BQT-L (225Kg)"/>
    <n v="2"/>
    <s v="Cash"/>
    <x v="0"/>
    <d v="2024-12-10T00:00:00"/>
    <x v="0"/>
    <x v="6"/>
    <n v="3240"/>
    <n v="-3240"/>
    <n v="0"/>
    <n v="5746838.1500000004"/>
    <s v="Trsf"/>
    <s v="Trsf 5/5/25 RM18,000.00(RM3,240.00)"/>
    <m/>
  </r>
  <r>
    <x v="673"/>
    <n v="12"/>
    <n v="2024"/>
    <x v="1061"/>
    <s v="C00000042"/>
    <x v="43"/>
    <s v="RA Woven Roving E-600gm 1120mm (45Kg)"/>
    <n v="5"/>
    <s v="Cash"/>
    <x v="0"/>
    <d v="2024-12-10T00:00:00"/>
    <x v="0"/>
    <x v="6"/>
    <n v="1192.5"/>
    <n v="-1192.5"/>
    <n v="0"/>
    <n v="5748030.6500000004"/>
    <s v="Trsf"/>
    <s v="Trsf 5/5/25 RM18,000.00(RM1,192.50)"/>
    <m/>
  </r>
  <r>
    <x v="673"/>
    <n v="12"/>
    <n v="2024"/>
    <x v="1061"/>
    <s v="C00000042"/>
    <x v="43"/>
    <s v="RA Butanox M50 (5kg)"/>
    <n v="4"/>
    <s v="Cash"/>
    <x v="0"/>
    <d v="2024-12-10T00:00:00"/>
    <x v="0"/>
    <x v="6"/>
    <n v="460"/>
    <n v="-460"/>
    <n v="0"/>
    <n v="5748490.6500000004"/>
    <s v="Trsf"/>
    <s v="Trsf 5/5/25 RM18,000.00(RM460.00)"/>
    <m/>
  </r>
  <r>
    <x v="673"/>
    <n v="12"/>
    <n v="2024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n v="12"/>
    <n v="2024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n v="12"/>
    <n v="2024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n v="12"/>
    <n v="2024"/>
    <x v="1063"/>
    <s v="C00000003"/>
    <x v="2"/>
    <s v="RM TR104 Hi Temp Wax"/>
    <n v="4"/>
    <n v="45"/>
    <x v="1"/>
    <d v="2025-01-25T00:00:00"/>
    <x v="7"/>
    <x v="7"/>
    <n v="240"/>
    <n v="-240"/>
    <n v="0"/>
    <n v="5749643.6500000004"/>
    <s v="PD Chq"/>
    <s v="RHB 000470 3/2/25 Cleared RM240.00"/>
    <m/>
  </r>
  <r>
    <x v="675"/>
    <n v="12"/>
    <n v="2024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n v="12"/>
    <n v="2024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n v="12"/>
    <n v="2024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n v="12"/>
    <n v="2024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n v="12"/>
    <n v="2024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n v="12"/>
    <n v="2024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n v="12"/>
    <n v="2024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n v="12"/>
    <n v="2024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n v="12"/>
    <n v="2024"/>
    <x v="1067"/>
    <s v="C00000042"/>
    <x v="43"/>
    <s v="RQ Talcum Powder (25Kg)"/>
    <n v="1"/>
    <s v="Cash"/>
    <x v="0"/>
    <d v="2024-12-13T00:00:00"/>
    <x v="0"/>
    <x v="6"/>
    <n v="62.5"/>
    <n v="-62.5"/>
    <n v="0"/>
    <n v="5754872.4500000002"/>
    <s v="Trsf"/>
    <s v="Trsf 5/5/25 RM18,000.00(RM62.50)"/>
    <m/>
  </r>
  <r>
    <x v="676"/>
    <n v="12"/>
    <n v="2024"/>
    <x v="1068"/>
    <s v="C00000042"/>
    <x v="43"/>
    <s v="RA Resin 2100BQT-L (225Kg)"/>
    <n v="2"/>
    <s v="Cash"/>
    <x v="0"/>
    <d v="2024-12-13T00:00:00"/>
    <x v="0"/>
    <x v="6"/>
    <n v="3240"/>
    <n v="-3240"/>
    <n v="0"/>
    <n v="5758112.4500000002"/>
    <s v="Trsf"/>
    <s v="Trsf 5/5/25 RM18,000.00(RM488.10), 7/5/25 RM19,000.00(RM2,751.90)"/>
    <m/>
  </r>
  <r>
    <x v="676"/>
    <n v="12"/>
    <n v="2024"/>
    <x v="1068"/>
    <s v="C00000042"/>
    <x v="43"/>
    <s v="RO CSM 450 1040mm(W) (30kg)"/>
    <n v="4"/>
    <s v="Cash"/>
    <x v="0"/>
    <d v="2024-12-13T00:00:00"/>
    <x v="0"/>
    <x v="6"/>
    <n v="696"/>
    <n v="-696"/>
    <n v="0"/>
    <n v="5758808.4500000002"/>
    <s v="Trsf"/>
    <s v="Trsf 7/5/25 RM19,000.00(RM696.00)"/>
    <m/>
  </r>
  <r>
    <x v="676"/>
    <n v="12"/>
    <n v="2024"/>
    <x v="1068"/>
    <s v="C00000042"/>
    <x v="43"/>
    <s v="RA Woven Roving E-600gm 1120mm (45Kg)"/>
    <n v="3"/>
    <s v="Cash"/>
    <x v="0"/>
    <d v="2024-12-13T00:00:00"/>
    <x v="0"/>
    <x v="6"/>
    <n v="715.5"/>
    <n v="-715.5"/>
    <n v="0"/>
    <n v="5759523.9500000002"/>
    <s v="Trsf"/>
    <s v="Trsf 7/5/25 RM19,000.00(RM715.50)"/>
    <m/>
  </r>
  <r>
    <x v="676"/>
    <n v="12"/>
    <n v="2024"/>
    <x v="1068"/>
    <s v="C00000042"/>
    <x v="43"/>
    <s v="RM VE Resin 901-3P (25Kg)"/>
    <n v="1"/>
    <s v="Cash"/>
    <x v="0"/>
    <d v="2024-12-13T00:00:00"/>
    <x v="0"/>
    <x v="6"/>
    <n v="345"/>
    <n v="-345"/>
    <n v="0"/>
    <n v="5759868.9500000002"/>
    <s v="Trsf"/>
    <s v="Trsf 7/5/25 RM19,000.00(RM345.00)"/>
    <m/>
  </r>
  <r>
    <x v="677"/>
    <n v="12"/>
    <n v="2024"/>
    <x v="1069"/>
    <s v="C00000010"/>
    <x v="9"/>
    <s v="RA Resin 9539W (225Kg)"/>
    <n v="2"/>
    <n v="120"/>
    <x v="2"/>
    <d v="2025-04-13T00:00:00"/>
    <x v="11"/>
    <x v="7"/>
    <n v="3240"/>
    <n v="-3240"/>
    <n v="0"/>
    <n v="5763108.9500000002"/>
    <s v="Trsf"/>
    <s v="Trsf 31/5/25 RM24,595.40"/>
    <m/>
  </r>
  <r>
    <x v="678"/>
    <n v="12"/>
    <n v="2024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n v="12"/>
    <n v="2024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n v="12"/>
    <n v="2024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n v="12"/>
    <n v="2024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n v="12"/>
    <n v="2024"/>
    <x v="1071"/>
    <s v="C00000042"/>
    <x v="43"/>
    <s v="RQ Talcum Powder (25Kg)"/>
    <n v="2"/>
    <s v="Cash"/>
    <x v="0"/>
    <d v="2024-12-17T00:00:00"/>
    <x v="0"/>
    <x v="6"/>
    <n v="125"/>
    <n v="-125"/>
    <n v="0"/>
    <n v="5765983.9500000002"/>
    <s v="Trsf"/>
    <s v="Trsf 7/5/25 RM19,000.00(RM125.00)"/>
    <m/>
  </r>
  <r>
    <x v="678"/>
    <n v="12"/>
    <n v="2024"/>
    <x v="1072"/>
    <s v="C00000042"/>
    <x v="43"/>
    <s v="RA Resin 2100BQT-L (225Kg)"/>
    <n v="3"/>
    <s v="Cash"/>
    <x v="0"/>
    <d v="2024-12-17T00:00:00"/>
    <x v="0"/>
    <x v="6"/>
    <n v="4860"/>
    <n v="-4860"/>
    <n v="0"/>
    <n v="5770843.9500000002"/>
    <s v="Trsf"/>
    <s v="Trsf 7/5/25 RM19,000.00(RM4,860.00)"/>
    <m/>
  </r>
  <r>
    <x v="678"/>
    <n v="12"/>
    <n v="2024"/>
    <x v="1072"/>
    <s v="C00000042"/>
    <x v="43"/>
    <s v="RO CSM 450 1040mm(W) (30kg)"/>
    <n v="10"/>
    <s v="Cash"/>
    <x v="0"/>
    <d v="2024-12-17T00:00:00"/>
    <x v="0"/>
    <x v="6"/>
    <n v="1740"/>
    <n v="-1740"/>
    <n v="0"/>
    <n v="5772583.9500000002"/>
    <s v="Trsf"/>
    <s v="Trsf 7/5/25 RM19,000.00(RM1,740.00)"/>
    <m/>
  </r>
  <r>
    <x v="678"/>
    <n v="12"/>
    <n v="2024"/>
    <x v="1072"/>
    <s v="C00000042"/>
    <x v="43"/>
    <s v="RA Woven Roving E-600gm 1120mm (45Kg)"/>
    <n v="4"/>
    <s v="Cash"/>
    <x v="0"/>
    <d v="2024-12-17T00:00:00"/>
    <x v="0"/>
    <x v="6"/>
    <n v="954"/>
    <n v="-954"/>
    <n v="0"/>
    <n v="5773537.9500000002"/>
    <s v="Trsf"/>
    <s v="Trsf 7/5/25 RM19,000.00(RM954.00)"/>
    <m/>
  </r>
  <r>
    <x v="678"/>
    <n v="12"/>
    <n v="2024"/>
    <x v="1072"/>
    <s v="C00000042"/>
    <x v="43"/>
    <s v="RA Butanox M50 (5kg)"/>
    <n v="4"/>
    <s v="Cash"/>
    <x v="0"/>
    <d v="2024-12-17T00:00:00"/>
    <x v="0"/>
    <x v="6"/>
    <n v="460"/>
    <n v="-460"/>
    <n v="0"/>
    <n v="5773997.9500000002"/>
    <s v="Trsf"/>
    <s v="Trsf 7/5/25 RM19,000.00(RM460.00)"/>
    <m/>
  </r>
  <r>
    <x v="678"/>
    <n v="12"/>
    <n v="2024"/>
    <x v="1072"/>
    <s v="C00000042"/>
    <x v="43"/>
    <s v="RM Pigment Paste Riviera Blue B5 (25Kg)"/>
    <n v="1"/>
    <s v="Cash"/>
    <x v="0"/>
    <d v="2024-12-17T00:00:00"/>
    <x v="0"/>
    <x v="6"/>
    <n v="975"/>
    <n v="-975"/>
    <n v="0"/>
    <n v="5774972.9500000002"/>
    <s v="Trsf"/>
    <s v="Trsf 7/5/25 RM19,000.00(RM975.00)"/>
    <m/>
  </r>
  <r>
    <x v="679"/>
    <n v="12"/>
    <n v="2024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n v="12"/>
    <n v="2024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n v="12"/>
    <n v="2024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n v="12"/>
    <n v="2024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n v="12"/>
    <n v="2024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n v="12"/>
    <n v="2024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n v="12"/>
    <n v="2024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n v="12"/>
    <n v="2024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n v="12"/>
    <n v="2024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n v="12"/>
    <n v="2024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n v="12"/>
    <n v="2024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n v="12"/>
    <n v="2024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n v="12"/>
    <n v="2024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n v="12"/>
    <n v="2024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n v="12"/>
    <n v="2024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n v="12"/>
    <n v="2024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n v="12"/>
    <n v="2024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n v="12"/>
    <n v="2024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n v="12"/>
    <n v="2024"/>
    <x v="1077"/>
    <s v="C00000042"/>
    <x v="43"/>
    <s v="RQ Talcum Powder (25Kg)"/>
    <n v="5"/>
    <s v="Cash"/>
    <x v="0"/>
    <d v="2024-12-24T00:00:00"/>
    <x v="0"/>
    <x v="6"/>
    <n v="312.5"/>
    <n v="-312.5"/>
    <n v="0"/>
    <n v="5790826.9500000002"/>
    <s v="Trsf"/>
    <s v="Trsf 7/5/25 RM19,000.00(RM312.50)"/>
    <m/>
  </r>
  <r>
    <x v="683"/>
    <n v="12"/>
    <n v="2024"/>
    <x v="1078"/>
    <s v="C00000042"/>
    <x v="43"/>
    <s v="RA Resin 2100BQT-L (225Kg)"/>
    <n v="5"/>
    <s v="Cash"/>
    <x v="0"/>
    <d v="2024-12-24T00:00:00"/>
    <x v="0"/>
    <x v="6"/>
    <n v="8100"/>
    <n v="-8100"/>
    <n v="0"/>
    <n v="5798926.9500000002"/>
    <s v="Trsf"/>
    <s v="Trsf 7/5/25 RM19,000.00(RM5,065.10), 9/5/25 RM8,000.00(RM3,034.90)"/>
    <m/>
  </r>
  <r>
    <x v="683"/>
    <n v="12"/>
    <n v="2024"/>
    <x v="1078"/>
    <s v="C00000042"/>
    <x v="43"/>
    <s v="RO CSM 450 1040mm(W) (30kg)"/>
    <n v="15"/>
    <s v="Cash"/>
    <x v="0"/>
    <d v="2024-12-24T00:00:00"/>
    <x v="0"/>
    <x v="6"/>
    <n v="2610"/>
    <n v="-2610"/>
    <n v="0"/>
    <n v="5801536.9500000002"/>
    <s v="Trsf"/>
    <s v="Trsf 9/5/25 RM8,000.00(RM2,610.00)"/>
    <m/>
  </r>
  <r>
    <x v="683"/>
    <n v="12"/>
    <n v="2024"/>
    <x v="1078"/>
    <s v="C00000042"/>
    <x v="43"/>
    <s v="RA Woven Roving E-600gm 1120mm (45Kg)"/>
    <n v="7"/>
    <s v="Cash"/>
    <x v="0"/>
    <d v="2024-12-24T00:00:00"/>
    <x v="0"/>
    <x v="6"/>
    <n v="1669.5"/>
    <n v="-1669.5"/>
    <n v="0"/>
    <n v="5803206.4500000002"/>
    <s v="Trsf"/>
    <s v="Trsf 9/5/25 RM8,000.00(RM1,669.50)"/>
    <m/>
  </r>
  <r>
    <x v="683"/>
    <n v="12"/>
    <n v="2024"/>
    <x v="1078"/>
    <s v="C00000042"/>
    <x v="43"/>
    <s v="RA Butanox M50 (5kg)"/>
    <n v="4"/>
    <s v="Cash"/>
    <x v="0"/>
    <d v="2024-12-24T00:00:00"/>
    <x v="0"/>
    <x v="6"/>
    <n v="460"/>
    <n v="-460"/>
    <n v="0"/>
    <n v="5803666.4500000002"/>
    <s v="Trsf"/>
    <s v="Trsf 9/5/25 RM8,000.00(RM460.00)"/>
    <m/>
  </r>
  <r>
    <x v="683"/>
    <n v="12"/>
    <n v="2024"/>
    <x v="1078"/>
    <s v="C00000042"/>
    <x v="43"/>
    <s v="RM Pigment Paste Riviera Blue B5 (25Kg)"/>
    <n v="1"/>
    <s v="Cash"/>
    <x v="0"/>
    <d v="2024-12-24T00:00:00"/>
    <x v="0"/>
    <x v="6"/>
    <n v="975"/>
    <n v="-975"/>
    <n v="0"/>
    <n v="5804641.4500000002"/>
    <s v="Trsf"/>
    <s v="Trsf 9/5/25 RM8,000.00(RM225.60), 13/5/25 RM4,500.00(RM749.40)"/>
    <m/>
  </r>
  <r>
    <x v="683"/>
    <n v="12"/>
    <n v="2024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n v="12"/>
    <n v="2024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n v="12"/>
    <n v="2024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n v="12"/>
    <n v="2024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n v="12"/>
    <n v="2024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n v="12"/>
    <n v="2024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n v="12"/>
    <n v="2024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n v="12"/>
    <n v="2024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n v="12"/>
    <n v="2024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n v="12"/>
    <n v="2024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n v="12"/>
    <n v="2024"/>
    <x v="1082"/>
    <s v="C00000042"/>
    <x v="43"/>
    <s v="RA Resin 2100BQT-L (225Kg)"/>
    <n v="6"/>
    <s v="Cash"/>
    <x v="0"/>
    <d v="2024-12-27T00:00:00"/>
    <x v="0"/>
    <x v="6"/>
    <n v="9720"/>
    <n v="-9720"/>
    <n v="0"/>
    <n v="5820173.4500000002"/>
    <s v="Trsf"/>
    <s v="Trsf 13/5/25 RM4,500.00(RM3,750.60), 16/5/25 RM18,000.00(RM5,969.40)"/>
    <m/>
  </r>
  <r>
    <x v="684"/>
    <n v="12"/>
    <n v="2024"/>
    <x v="1082"/>
    <s v="C00000042"/>
    <x v="43"/>
    <s v="RO CSM 450 1040mm(W) (30kg)"/>
    <n v="15"/>
    <s v="Cash"/>
    <x v="0"/>
    <d v="2024-12-27T00:00:00"/>
    <x v="0"/>
    <x v="6"/>
    <n v="2610"/>
    <n v="-2610"/>
    <n v="0"/>
    <n v="5822783.4500000002"/>
    <s v="Trsf"/>
    <s v="Trsf 16/5/25 RM18,000.00(RM2,610.00)"/>
    <m/>
  </r>
  <r>
    <x v="684"/>
    <n v="12"/>
    <n v="2024"/>
    <x v="1082"/>
    <s v="C00000042"/>
    <x v="43"/>
    <s v="RA Woven Roving E-600gm 1120mm (45Kg)"/>
    <n v="7"/>
    <s v="Cash"/>
    <x v="0"/>
    <d v="2024-12-27T00:00:00"/>
    <x v="0"/>
    <x v="6"/>
    <n v="1669.5"/>
    <n v="-1669.5"/>
    <n v="0"/>
    <n v="5824452.9500000002"/>
    <s v="Trsf"/>
    <s v="Trsf 16/5/25 RM18,000.00(RM1,669.50)"/>
    <m/>
  </r>
  <r>
    <x v="685"/>
    <n v="12"/>
    <n v="2024"/>
    <x v="1083"/>
    <s v="C00000050"/>
    <x v="52"/>
    <s v="RA Resin 268BQT (225Kg)"/>
    <n v="1"/>
    <s v="Cash"/>
    <x v="0"/>
    <d v="2024-12-28T00:00:00"/>
    <x v="0"/>
    <x v="6"/>
    <n v="1755"/>
    <n v="-1755"/>
    <n v="0"/>
    <n v="5826207.9500000002"/>
    <s v="Cash"/>
    <s v="Chq PBB 072021, cleared 15/1/25 RM2,717.50"/>
    <m/>
  </r>
  <r>
    <x v="685"/>
    <n v="12"/>
    <n v="2024"/>
    <x v="1083"/>
    <s v="C00000050"/>
    <x v="52"/>
    <s v="RO CSM 450 1040mm(W) (37kg)"/>
    <n v="2"/>
    <s v="Cash"/>
    <x v="0"/>
    <d v="2024-12-28T00:00:00"/>
    <x v="0"/>
    <x v="6"/>
    <n v="555"/>
    <n v="-555"/>
    <n v="0"/>
    <n v="5826762.9500000002"/>
    <s v="Cash"/>
    <s v="Chq PBB 072021, cleared 15/1/25 RM2,717.50"/>
    <m/>
  </r>
  <r>
    <x v="685"/>
    <n v="12"/>
    <n v="2024"/>
    <x v="1083"/>
    <s v="C00000050"/>
    <x v="52"/>
    <s v="RA Mepoxe (5kg)"/>
    <n v="1"/>
    <s v="Cash"/>
    <x v="0"/>
    <d v="2024-12-28T00:00:00"/>
    <x v="0"/>
    <x v="6"/>
    <n v="95"/>
    <n v="-95"/>
    <n v="0"/>
    <n v="5826857.9500000002"/>
    <s v="Cash"/>
    <s v="Chq PBB 072021, cleared 15/1/25 RM2,717.50"/>
    <m/>
  </r>
  <r>
    <x v="685"/>
    <n v="12"/>
    <n v="2024"/>
    <x v="1083"/>
    <s v="C00000050"/>
    <x v="52"/>
    <s v="RQ Talcum Powder (25Kg)"/>
    <n v="5"/>
    <s v="Cash"/>
    <x v="0"/>
    <d v="2024-12-28T00:00:00"/>
    <x v="0"/>
    <x v="6"/>
    <n v="312.5"/>
    <n v="-312.5"/>
    <n v="0"/>
    <n v="5827170.4500000002"/>
    <s v="Cash"/>
    <s v="Chq PBB 072021, cleared 15/1/25 RM2,717.50"/>
    <m/>
  </r>
  <r>
    <x v="686"/>
    <n v="12"/>
    <n v="2024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n v="12"/>
    <n v="2024"/>
    <x v="1085"/>
    <s v="C00000003"/>
    <x v="2"/>
    <s v="RA Resin 2100BQT-L (225Kg)"/>
    <n v="1"/>
    <n v="45"/>
    <x v="1"/>
    <d v="2025-02-14T00:00:00"/>
    <x v="8"/>
    <x v="7"/>
    <n v="1755"/>
    <n v="-1755"/>
    <n v="0"/>
    <n v="5829250.4500000002"/>
    <s v="PD Chq"/>
    <s v="RHB 000471 17/2/25 Cleared RM1,000.00(RM1,000.00), 000472 26/2/25 Cleared RM1,333.00RM755.00)"/>
    <m/>
  </r>
  <r>
    <x v="687"/>
    <n v="12"/>
    <n v="2024"/>
    <x v="1085"/>
    <s v="C00000003"/>
    <x v="2"/>
    <s v="RA Butanox M50 (5Kg)"/>
    <n v="2"/>
    <n v="45"/>
    <x v="1"/>
    <d v="2025-02-14T00:00:00"/>
    <x v="8"/>
    <x v="7"/>
    <n v="220"/>
    <n v="-220"/>
    <n v="0"/>
    <n v="5829470.4500000002"/>
    <s v="PD Chq"/>
    <s v="RHB 000472 26/2/25 Cleared RM1,333.00(RM220.00)"/>
    <m/>
  </r>
  <r>
    <x v="687"/>
    <n v="12"/>
    <n v="2024"/>
    <x v="1085"/>
    <s v="C00000003"/>
    <x v="2"/>
    <s v="RQ Talcum Powder (25kg)"/>
    <n v="2"/>
    <n v="45"/>
    <x v="1"/>
    <d v="2025-02-14T00:00:00"/>
    <x v="8"/>
    <x v="7"/>
    <n v="130"/>
    <n v="-130"/>
    <n v="0"/>
    <n v="5829600.4500000002"/>
    <s v="PD Chq"/>
    <s v="RHB 000472 26/2/25 Cleared RM1,333.00(RM130.00)"/>
    <m/>
  </r>
  <r>
    <x v="687"/>
    <n v="12"/>
    <n v="2024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n v="12"/>
    <n v="2024"/>
    <x v="1087"/>
    <s v="C00000054"/>
    <x v="56"/>
    <s v="RM Resin (30Kg)"/>
    <n v="1"/>
    <s v="Cash"/>
    <x v="0"/>
    <d v="2024-12-31T00:00:00"/>
    <x v="0"/>
    <x v="6"/>
    <n v="360"/>
    <n v="-360"/>
    <n v="0"/>
    <n v="5830365.4500000002"/>
    <s v="Cash"/>
    <s v="Trsf 7/1/25 RR360.00"/>
    <m/>
  </r>
  <r>
    <x v="688"/>
    <n v="1"/>
    <n v="2025"/>
    <x v="1088"/>
    <s v="C00000003"/>
    <x v="2"/>
    <s v="RA CSM 300 64m(L) 1040mm(W) (30Kg)"/>
    <n v="1"/>
    <n v="45"/>
    <x v="1"/>
    <d v="2025-02-16T00:00:00"/>
    <x v="8"/>
    <x v="7"/>
    <n v="228"/>
    <n v="-228"/>
    <n v="0"/>
    <n v="5830593.4500000002"/>
    <s v="PD Chq"/>
    <s v="RHB 000472 26/2/25 Cleared RM1,333.00(RM228.00)"/>
    <m/>
  </r>
  <r>
    <x v="688"/>
    <n v="1"/>
    <n v="2025"/>
    <x v="1089"/>
    <s v="C00000057"/>
    <x v="60"/>
    <s v="RM Resin (25Kg)"/>
    <n v="2"/>
    <s v="Cash"/>
    <x v="0"/>
    <d v="2025-01-02T00:00:00"/>
    <x v="7"/>
    <x v="7"/>
    <n v="650"/>
    <n v="-650"/>
    <n v="0"/>
    <n v="5831243.4500000002"/>
    <s v="Cash"/>
    <s v="Trsf 2/1/25"/>
    <m/>
  </r>
  <r>
    <x v="689"/>
    <n v="1"/>
    <n v="2025"/>
    <x v="1090"/>
    <s v="C00000019"/>
    <x v="18"/>
    <s v="RA Resin 268BQT (225Kg)"/>
    <n v="1"/>
    <s v="Cash"/>
    <x v="0"/>
    <d v="2025-01-03T00:00:00"/>
    <x v="7"/>
    <x v="7"/>
    <n v="1755"/>
    <m/>
    <n v="1755"/>
    <n v="5832998.4500000002"/>
    <s v="Trsf"/>
    <m/>
    <m/>
  </r>
  <r>
    <x v="689"/>
    <n v="1"/>
    <n v="2025"/>
    <x v="1090"/>
    <s v="C00000019"/>
    <x v="18"/>
    <s v="RA Butanox M50 (5kg)"/>
    <n v="1"/>
    <s v="Cash"/>
    <x v="0"/>
    <d v="2025-01-03T00:00:00"/>
    <x v="7"/>
    <x v="7"/>
    <n v="110"/>
    <m/>
    <n v="110"/>
    <n v="5833108.4500000002"/>
    <s v="Trsf"/>
    <m/>
    <m/>
  </r>
  <r>
    <x v="689"/>
    <n v="1"/>
    <n v="2025"/>
    <x v="1090"/>
    <s v="C00000019"/>
    <x v="18"/>
    <s v="RM Fume Silica HJSIL 200 (10Kg)"/>
    <n v="1"/>
    <s v="Cash"/>
    <x v="0"/>
    <d v="2025-01-03T00:00:00"/>
    <x v="7"/>
    <x v="7"/>
    <n v="420"/>
    <m/>
    <n v="420"/>
    <n v="5833528.4500000002"/>
    <s v="Trsf"/>
    <m/>
    <m/>
  </r>
  <r>
    <x v="689"/>
    <n v="1"/>
    <n v="2025"/>
    <x v="1091"/>
    <s v="C00000042"/>
    <x v="43"/>
    <s v="RQ Talcum Powder (25Kg)"/>
    <n v="5"/>
    <s v="Cash"/>
    <x v="0"/>
    <d v="2025-01-03T00:00:00"/>
    <x v="7"/>
    <x v="7"/>
    <n v="312.5"/>
    <n v="-312.5"/>
    <n v="0"/>
    <n v="5833840.9500000002"/>
    <s v="Trsf"/>
    <s v="Trsf 16/5/25 RM18,000.00(RM312.50)"/>
    <m/>
  </r>
  <r>
    <x v="689"/>
    <n v="1"/>
    <n v="2025"/>
    <x v="1092"/>
    <s v="C00000042"/>
    <x v="43"/>
    <s v="RA Resin 2100BQT-L (225Kg)"/>
    <n v="8"/>
    <s v="Cash"/>
    <x v="0"/>
    <d v="2025-01-03T00:00:00"/>
    <x v="7"/>
    <x v="7"/>
    <n v="12960"/>
    <n v="-12960"/>
    <n v="0"/>
    <n v="5846800.9500000002"/>
    <s v="Trsf"/>
    <s v="Trsf 16/5/25 RM18,000.00(RM7,438.60, 16/5/25 RM4,500.00(RM4,500.00), 20/5/25 RM2,500.00(RM1,021.40)"/>
    <m/>
  </r>
  <r>
    <x v="689"/>
    <n v="1"/>
    <n v="2025"/>
    <x v="1092"/>
    <s v="C00000042"/>
    <x v="43"/>
    <s v="RO CSM 450 1040mm(W) (30kg)"/>
    <n v="30"/>
    <s v="Cash"/>
    <x v="0"/>
    <d v="2025-01-03T00:00:00"/>
    <x v="7"/>
    <x v="7"/>
    <n v="5220"/>
    <n v="-5220"/>
    <n v="0"/>
    <n v="5852020.9500000002"/>
    <s v="Trsf"/>
    <s v="Trsf 20/5/25 RM2,500.00(RM1,478.60), 20/5/25RM2,000.00(RM2,000.00), 22/5/25 RM7,500.00(RM1,741.40)"/>
    <m/>
  </r>
  <r>
    <x v="689"/>
    <n v="1"/>
    <n v="2025"/>
    <x v="1092"/>
    <s v="C00000042"/>
    <x v="43"/>
    <s v="RA Woven Roving E-600gm 1120mm (45Kg)"/>
    <n v="15"/>
    <s v="Cash"/>
    <x v="0"/>
    <d v="2025-01-03T00:00:00"/>
    <x v="7"/>
    <x v="7"/>
    <n v="3577.5"/>
    <n v="-3577.5"/>
    <n v="0"/>
    <n v="5855598.4500000002"/>
    <s v="Trsf"/>
    <s v="Trsf 22/5/25 RM7,500.00(RM3,577.50)"/>
    <m/>
  </r>
  <r>
    <x v="689"/>
    <n v="1"/>
    <n v="2025"/>
    <x v="1092"/>
    <s v="C00000042"/>
    <x v="43"/>
    <s v="RA Butanox M50 (5kg)"/>
    <n v="5"/>
    <s v="Cash"/>
    <x v="0"/>
    <d v="2025-01-03T00:00:00"/>
    <x v="7"/>
    <x v="7"/>
    <n v="575"/>
    <n v="-575"/>
    <n v="0"/>
    <n v="5856173.4500000002"/>
    <s v="Trsf"/>
    <s v="Trsf 22/5/25 RM7,500.00(RM575.00)"/>
    <m/>
  </r>
  <r>
    <x v="689"/>
    <n v="1"/>
    <n v="2025"/>
    <x v="1092"/>
    <s v="C00000042"/>
    <x v="43"/>
    <s v="RM Pigment Paste Riviera Blue B5 (25Kg)"/>
    <n v="2"/>
    <s v="Cash"/>
    <x v="0"/>
    <d v="2025-01-03T00:00:00"/>
    <x v="7"/>
    <x v="7"/>
    <n v="1950"/>
    <n v="-1950"/>
    <n v="0"/>
    <n v="5858123.4500000002"/>
    <s v="Trsf"/>
    <s v="Trsf 22/5/25 RM7,500.00(RM1,606.10), 23/5/25 RM10,000.00(RM343.90)"/>
    <m/>
  </r>
  <r>
    <x v="690"/>
    <n v="1"/>
    <n v="2025"/>
    <x v="1093"/>
    <s v="C00000027"/>
    <x v="28"/>
    <s v="RA Resin 268BQT (225Kg)"/>
    <n v="2"/>
    <s v="Cash"/>
    <x v="0"/>
    <d v="2025-01-07T00:00:00"/>
    <x v="7"/>
    <x v="7"/>
    <n v="3465"/>
    <m/>
    <n v="3465"/>
    <n v="5861588.4500000002"/>
    <s v="Trsf"/>
    <m/>
    <m/>
  </r>
  <r>
    <x v="690"/>
    <n v="1"/>
    <n v="2025"/>
    <x v="1093"/>
    <s v="C00000027"/>
    <x v="28"/>
    <s v="RA CSM 300 96m(L) X 1860mm(W) (54Kg)"/>
    <n v="2"/>
    <s v="Cash"/>
    <x v="0"/>
    <d v="2025-01-07T00:00:00"/>
    <x v="7"/>
    <x v="7"/>
    <n v="810"/>
    <m/>
    <n v="810"/>
    <n v="5862398.4500000002"/>
    <s v="Trsf"/>
    <m/>
    <m/>
  </r>
  <r>
    <x v="690"/>
    <n v="1"/>
    <n v="2025"/>
    <x v="1093"/>
    <s v="C00000027"/>
    <x v="28"/>
    <s v="RM Woven Roving E-600gm 1000mm (40Kg)"/>
    <n v="1"/>
    <s v="Cash"/>
    <x v="0"/>
    <d v="2025-01-07T00:00:00"/>
    <x v="7"/>
    <x v="7"/>
    <n v="280"/>
    <m/>
    <n v="280"/>
    <n v="5862678.4500000002"/>
    <s v="Trsf"/>
    <m/>
    <m/>
  </r>
  <r>
    <x v="690"/>
    <n v="1"/>
    <n v="2025"/>
    <x v="1093"/>
    <s v="C00000027"/>
    <x v="28"/>
    <s v="RO Gelcoat LB9888 (22kg)"/>
    <n v="2"/>
    <s v="Cash"/>
    <x v="0"/>
    <d v="2025-01-07T00:00:00"/>
    <x v="7"/>
    <x v="7"/>
    <n v="563.20000000000005"/>
    <m/>
    <n v="563.20000000000005"/>
    <n v="5863241.6500000004"/>
    <s v="Trsf"/>
    <m/>
    <m/>
  </r>
  <r>
    <x v="690"/>
    <n v="1"/>
    <n v="2025"/>
    <x v="1093"/>
    <s v="C00000027"/>
    <x v="28"/>
    <s v="RA Mepoxe (5kg)"/>
    <n v="2"/>
    <s v="Cash"/>
    <x v="0"/>
    <d v="2025-01-07T00:00:00"/>
    <x v="7"/>
    <x v="7"/>
    <n v="190"/>
    <m/>
    <n v="190"/>
    <n v="5863431.6500000004"/>
    <s v="Trsf"/>
    <m/>
    <m/>
  </r>
  <r>
    <x v="690"/>
    <n v="1"/>
    <n v="2025"/>
    <x v="1093"/>
    <s v="C00000027"/>
    <x v="28"/>
    <s v="RM PVA Solution (5KG)"/>
    <n v="1"/>
    <s v="Cash"/>
    <x v="0"/>
    <d v="2025-01-07T00:00:00"/>
    <x v="7"/>
    <x v="7"/>
    <n v="170"/>
    <m/>
    <n v="170"/>
    <n v="5863601.6500000004"/>
    <s v="Trsf"/>
    <m/>
    <m/>
  </r>
  <r>
    <x v="690"/>
    <n v="1"/>
    <n v="2025"/>
    <x v="1093"/>
    <s v="C00000027"/>
    <x v="28"/>
    <s v="RM Pigment Super White (5kg)"/>
    <n v="2"/>
    <s v="Cash"/>
    <x v="0"/>
    <d v="2025-01-07T00:00:00"/>
    <x v="7"/>
    <x v="7"/>
    <n v="320"/>
    <m/>
    <n v="320"/>
    <n v="5863921.6500000004"/>
    <s v="Trsf"/>
    <m/>
    <m/>
  </r>
  <r>
    <x v="690"/>
    <n v="1"/>
    <n v="2025"/>
    <x v="1093"/>
    <s v="C00000027"/>
    <x v="28"/>
    <s v="RM Cobalt 10% (2kg)"/>
    <n v="1"/>
    <s v="Cash"/>
    <x v="0"/>
    <d v="2025-01-07T00:00:00"/>
    <x v="7"/>
    <x v="7"/>
    <n v="120"/>
    <m/>
    <n v="120"/>
    <n v="5864041.6500000004"/>
    <s v="Trsf"/>
    <m/>
    <m/>
  </r>
  <r>
    <x v="690"/>
    <n v="1"/>
    <n v="2025"/>
    <x v="1093"/>
    <s v="C00000027"/>
    <x v="28"/>
    <s v="RM Fume Silica HJSIL 200 (10Kg)"/>
    <n v="1"/>
    <s v="Cash"/>
    <x v="0"/>
    <d v="2025-01-07T00:00:00"/>
    <x v="7"/>
    <x v="7"/>
    <n v="420"/>
    <m/>
    <n v="420"/>
    <n v="5864461.6500000004"/>
    <s v="Trsf"/>
    <m/>
    <m/>
  </r>
  <r>
    <x v="690"/>
    <n v="1"/>
    <n v="2025"/>
    <x v="1093"/>
    <s v="C00000027"/>
    <x v="28"/>
    <s v="RM TR104 Hi Temp Wax"/>
    <n v="3"/>
    <s v="Cash"/>
    <x v="0"/>
    <d v="2025-01-07T00:00:00"/>
    <x v="7"/>
    <x v="7"/>
    <n v="180"/>
    <m/>
    <n v="180"/>
    <n v="5864641.6500000004"/>
    <s v="Trsf"/>
    <m/>
    <m/>
  </r>
  <r>
    <x v="691"/>
    <n v="1"/>
    <n v="2025"/>
    <x v="1094"/>
    <s v="C00000042"/>
    <x v="43"/>
    <s v="RQ Talcum Powder (25Kg)"/>
    <n v="2"/>
    <s v="Cash"/>
    <x v="0"/>
    <d v="2025-01-08T00:00:00"/>
    <x v="7"/>
    <x v="7"/>
    <n v="125"/>
    <n v="-125"/>
    <n v="0"/>
    <n v="5864766.6500000004"/>
    <s v="Trsf"/>
    <s v="Trsf 23/5/25 RM10,000.00(125.00)"/>
    <m/>
  </r>
  <r>
    <x v="691"/>
    <n v="1"/>
    <n v="2025"/>
    <x v="1095"/>
    <s v="C00000042"/>
    <x v="43"/>
    <s v="RA Resin 268BQT (225Kg)"/>
    <n v="5"/>
    <s v="Cash"/>
    <x v="0"/>
    <d v="2025-01-08T00:00:00"/>
    <x v="7"/>
    <x v="7"/>
    <n v="8100"/>
    <n v="-8100"/>
    <n v="0"/>
    <n v="5872866.6500000004"/>
    <s v="Trsf"/>
    <s v="Trsf 23/5/25 RM10,000.00(RM8,100.00)"/>
    <m/>
  </r>
  <r>
    <x v="691"/>
    <n v="1"/>
    <n v="2025"/>
    <x v="1095"/>
    <s v="C00000042"/>
    <x v="43"/>
    <s v="RO CSM 450 1040mm(W) (30kg)"/>
    <n v="15"/>
    <s v="Cash"/>
    <x v="0"/>
    <d v="2025-01-08T00:00:00"/>
    <x v="7"/>
    <x v="7"/>
    <n v="2610"/>
    <n v="-2610"/>
    <n v="0"/>
    <n v="5875476.6500000004"/>
    <s v="Trsf"/>
    <s v="Trsf 23/5/25 RM10,000.00(RM1,431.10), 27/5/25 RM8,500.00(RM1,178.90)"/>
    <m/>
  </r>
  <r>
    <x v="691"/>
    <n v="1"/>
    <n v="2025"/>
    <x v="1095"/>
    <s v="C00000042"/>
    <x v="43"/>
    <s v="RA Woven Roving E-600gm 1120mm (45Kg)"/>
    <n v="7"/>
    <s v="Cash"/>
    <x v="0"/>
    <d v="2025-01-08T00:00:00"/>
    <x v="7"/>
    <x v="7"/>
    <n v="1732.5"/>
    <n v="-1732.5"/>
    <n v="0"/>
    <n v="5877209.1500000004"/>
    <s v="Trsf"/>
    <s v="Trsf 27/5/25 RM8,500.00(RM1,732.50)"/>
    <m/>
  </r>
  <r>
    <x v="691"/>
    <n v="1"/>
    <n v="2025"/>
    <x v="1095"/>
    <s v="C00000042"/>
    <x v="43"/>
    <s v="RA Butanox M50 (5kg)"/>
    <n v="6"/>
    <s v="Cash"/>
    <x v="0"/>
    <d v="2025-01-08T00:00:00"/>
    <x v="7"/>
    <x v="7"/>
    <n v="690"/>
    <n v="-690"/>
    <n v="0"/>
    <n v="5877899.1500000004"/>
    <s v="Trsf"/>
    <s v="Trsf 27/5/25 RM8,500.00(RM690.00)"/>
    <m/>
  </r>
  <r>
    <x v="691"/>
    <n v="1"/>
    <n v="2025"/>
    <x v="1095"/>
    <s v="C00000042"/>
    <x v="43"/>
    <s v="RM Pigment Paste Riviera Blue B5 (25Kg)"/>
    <n v="1"/>
    <s v="Cash"/>
    <x v="0"/>
    <d v="2025-01-08T00:00:00"/>
    <x v="7"/>
    <x v="7"/>
    <n v="975"/>
    <n v="-975"/>
    <n v="0"/>
    <n v="5878874.1500000004"/>
    <s v="Trsf"/>
    <s v="Trsf 27/5/25 RM8,500.00(RM975.00)"/>
    <m/>
  </r>
  <r>
    <x v="692"/>
    <n v="1"/>
    <n v="2025"/>
    <x v="1096"/>
    <s v="C00000042"/>
    <x v="43"/>
    <s v="RQ Talcum Powder (25Kg)"/>
    <n v="1"/>
    <s v="Cash"/>
    <x v="0"/>
    <d v="2025-01-10T00:00:00"/>
    <x v="7"/>
    <x v="7"/>
    <n v="62.5"/>
    <n v="-62.5"/>
    <n v="0"/>
    <n v="5878936.6500000004"/>
    <s v="Trsf"/>
    <s v="Trsf 27/5/25 RM8,500.00(RM62.50)"/>
    <m/>
  </r>
  <r>
    <x v="692"/>
    <n v="1"/>
    <n v="2025"/>
    <x v="1097"/>
    <s v="C00000042"/>
    <x v="43"/>
    <s v="RA Resin 268BQT (225Kg)"/>
    <n v="3"/>
    <s v="Cash"/>
    <x v="0"/>
    <d v="2025-01-10T00:00:00"/>
    <x v="7"/>
    <x v="7"/>
    <n v="4860"/>
    <n v="-4860"/>
    <n v="0"/>
    <n v="5883796.6500000004"/>
    <s v="Trsf"/>
    <s v="Trsf 27/5/25 RM8,500.00(RM3,861.10), 30/5/25 RM13,000.00(RM998.90)"/>
    <m/>
  </r>
  <r>
    <x v="692"/>
    <n v="1"/>
    <n v="2025"/>
    <x v="1097"/>
    <s v="C00000042"/>
    <x v="43"/>
    <s v="RO CSM 450 1040mm(W) (30kg)"/>
    <n v="9"/>
    <s v="Cash"/>
    <x v="0"/>
    <d v="2025-01-10T00:00:00"/>
    <x v="7"/>
    <x v="7"/>
    <n v="1566"/>
    <n v="-1566"/>
    <n v="0"/>
    <n v="5885362.6500000004"/>
    <s v="Trsf"/>
    <s v="Trsf 30/5/25 RM13,000.00(RM1,566.00)"/>
    <m/>
  </r>
  <r>
    <x v="692"/>
    <n v="1"/>
    <n v="2025"/>
    <x v="1097"/>
    <s v="C00000042"/>
    <x v="43"/>
    <s v="RA Woven Roving E-600gm 1120mm (45Kg)"/>
    <n v="4"/>
    <s v="Cash"/>
    <x v="0"/>
    <d v="2025-01-10T00:00:00"/>
    <x v="7"/>
    <x v="7"/>
    <n v="990"/>
    <n v="-990"/>
    <n v="0"/>
    <n v="5886352.6500000004"/>
    <s v="Trsf"/>
    <s v="Trsf 30/5/25 RM13,000.00(RM990.00)"/>
    <m/>
  </r>
  <r>
    <x v="693"/>
    <n v="1"/>
    <n v="2025"/>
    <x v="1098"/>
    <s v="C00000010"/>
    <x v="9"/>
    <s v="RA Resin 268W (225kg)"/>
    <n v="8"/>
    <n v="120"/>
    <x v="2"/>
    <d v="2025-05-11T00:00:00"/>
    <x v="12"/>
    <x v="7"/>
    <n v="12960"/>
    <m/>
    <n v="12960"/>
    <n v="5899312.6500000004"/>
    <s v="Trsf"/>
    <m/>
    <m/>
  </r>
  <r>
    <x v="693"/>
    <n v="1"/>
    <n v="2025"/>
    <x v="1098"/>
    <s v="C00000010"/>
    <x v="9"/>
    <s v="RA CSM 450 1040mm(W) (30kg)"/>
    <n v="10"/>
    <n v="120"/>
    <x v="2"/>
    <d v="2025-05-11T00:00:00"/>
    <x v="12"/>
    <x v="7"/>
    <n v="1740"/>
    <m/>
    <n v="1740"/>
    <n v="5901052.6500000004"/>
    <s v="Trsf"/>
    <m/>
    <m/>
  </r>
  <r>
    <x v="693"/>
    <n v="1"/>
    <n v="2025"/>
    <x v="1098"/>
    <s v="C00000010"/>
    <x v="9"/>
    <s v="RQ Talcum Powder (25kg)"/>
    <n v="20"/>
    <n v="120"/>
    <x v="2"/>
    <d v="2025-05-11T00:00:00"/>
    <x v="12"/>
    <x v="7"/>
    <n v="1150"/>
    <m/>
    <n v="1150"/>
    <n v="5902202.6500000004"/>
    <s v="Trsf"/>
    <m/>
    <m/>
  </r>
  <r>
    <x v="693"/>
    <n v="1"/>
    <n v="2025"/>
    <x v="1098"/>
    <s v="C00000010"/>
    <x v="9"/>
    <s v="RA Butanox M50 (5kg)"/>
    <n v="8"/>
    <n v="120"/>
    <x v="2"/>
    <d v="2025-05-11T00:00:00"/>
    <x v="12"/>
    <x v="7"/>
    <n v="880"/>
    <m/>
    <n v="880"/>
    <n v="5903082.6500000004"/>
    <s v="Trsf"/>
    <m/>
    <m/>
  </r>
  <r>
    <x v="693"/>
    <n v="1"/>
    <n v="2025"/>
    <x v="1098"/>
    <s v="C00000010"/>
    <x v="9"/>
    <s v="RM Fume Silica HJSIL 200 (10Kg)"/>
    <n v="1"/>
    <n v="120"/>
    <x v="2"/>
    <d v="2025-05-11T00:00:00"/>
    <x v="12"/>
    <x v="7"/>
    <n v="420"/>
    <m/>
    <n v="420"/>
    <n v="5903502.6500000004"/>
    <s v="Trsf"/>
    <m/>
    <m/>
  </r>
  <r>
    <x v="693"/>
    <n v="1"/>
    <n v="2025"/>
    <x v="1098"/>
    <s v="C00000010"/>
    <x v="9"/>
    <s v="RM Pigment Super Black (5kg)"/>
    <n v="1"/>
    <n v="120"/>
    <x v="2"/>
    <d v="2025-05-11T00:00:00"/>
    <x v="12"/>
    <x v="7"/>
    <n v="160"/>
    <m/>
    <n v="160"/>
    <n v="5903662.6500000004"/>
    <s v="Trsf"/>
    <m/>
    <m/>
  </r>
  <r>
    <x v="694"/>
    <n v="1"/>
    <n v="2025"/>
    <x v="1099"/>
    <s v="C00000042"/>
    <x v="43"/>
    <s v="RQ Talcum Powder (25Kg)"/>
    <n v="3"/>
    <s v="Cash"/>
    <x v="0"/>
    <d v="2025-01-14T00:00:00"/>
    <x v="7"/>
    <x v="7"/>
    <n v="187.5"/>
    <n v="-187.5"/>
    <n v="0"/>
    <n v="5903850.1500000004"/>
    <s v="Trsf"/>
    <s v="Trsf 30/5/25 RM13,000.00(RM187.50)"/>
    <m/>
  </r>
  <r>
    <x v="694"/>
    <n v="1"/>
    <n v="2025"/>
    <x v="1100"/>
    <s v="C00000042"/>
    <x v="43"/>
    <s v="RA Resin 268BQT (225Kg)"/>
    <n v="5"/>
    <s v="Cash"/>
    <x v="0"/>
    <d v="2025-01-14T00:00:00"/>
    <x v="7"/>
    <x v="7"/>
    <n v="8100"/>
    <n v="-8100"/>
    <n v="0"/>
    <n v="5911950.1500000004"/>
    <s v="Trsf"/>
    <s v="Trsf 30/5/25 RM13,000.00(RM8,100.00)"/>
    <m/>
  </r>
  <r>
    <x v="694"/>
    <n v="1"/>
    <n v="2025"/>
    <x v="1100"/>
    <s v="C00000042"/>
    <x v="43"/>
    <s v="RO CSM 450 1040mm(W) (30kg)"/>
    <n v="9"/>
    <s v="Cash"/>
    <x v="0"/>
    <d v="2025-01-14T00:00:00"/>
    <x v="7"/>
    <x v="7"/>
    <n v="1566"/>
    <n v="-1157.5999999999999"/>
    <n v="408.40000000000009"/>
    <n v="5913516.1500000004"/>
    <s v="Trsf"/>
    <s v="Trsf 30/5/25 RM13,000.00(RM1,157.60)"/>
    <m/>
  </r>
  <r>
    <x v="694"/>
    <n v="1"/>
    <n v="2025"/>
    <x v="1100"/>
    <s v="C00000042"/>
    <x v="43"/>
    <s v="RA Woven Roving E-600gm 1120mm (45Kg)"/>
    <n v="8"/>
    <s v="Cash"/>
    <x v="0"/>
    <d v="2025-01-14T00:00:00"/>
    <x v="7"/>
    <x v="7"/>
    <n v="1980"/>
    <m/>
    <n v="1980"/>
    <n v="5915496.1500000004"/>
    <s v="Trsf"/>
    <m/>
    <m/>
  </r>
  <r>
    <x v="694"/>
    <n v="1"/>
    <n v="2025"/>
    <x v="1100"/>
    <s v="C00000042"/>
    <x v="43"/>
    <s v="RA Butanox M50 (5kg)"/>
    <n v="4"/>
    <s v="Cash"/>
    <x v="0"/>
    <d v="2025-01-14T00:00:00"/>
    <x v="7"/>
    <x v="7"/>
    <n v="460"/>
    <m/>
    <n v="460"/>
    <n v="5915956.1500000004"/>
    <s v="Trsf"/>
    <m/>
    <m/>
  </r>
  <r>
    <x v="694"/>
    <n v="1"/>
    <n v="2025"/>
    <x v="1100"/>
    <s v="C00000042"/>
    <x v="43"/>
    <s v="RM Pigment Paste Smooth Cream M19 (25Kg)"/>
    <n v="1"/>
    <s v="Cash"/>
    <x v="0"/>
    <d v="2025-01-14T00:00:00"/>
    <x v="7"/>
    <x v="7"/>
    <n v="1000"/>
    <m/>
    <n v="1000"/>
    <n v="5916956.1500000004"/>
    <s v="Trsf"/>
    <m/>
    <m/>
  </r>
  <r>
    <x v="695"/>
    <n v="1"/>
    <n v="2025"/>
    <x v="1101"/>
    <s v="C00000019"/>
    <x v="18"/>
    <s v="RA Resin 268BQT (225Kg)"/>
    <n v="1"/>
    <s v="Cash"/>
    <x v="0"/>
    <d v="2025-01-15T00:00:00"/>
    <x v="7"/>
    <x v="7"/>
    <n v="1755"/>
    <m/>
    <n v="1755"/>
    <n v="5918711.1500000004"/>
    <s v="Trsf"/>
    <m/>
    <m/>
  </r>
  <r>
    <x v="695"/>
    <n v="1"/>
    <n v="2025"/>
    <x v="1101"/>
    <s v="C00000019"/>
    <x v="18"/>
    <s v="RM CSM 450 1860mm(W) (54kg)"/>
    <n v="1"/>
    <s v="Cash"/>
    <x v="0"/>
    <d v="2025-01-15T00:00:00"/>
    <x v="7"/>
    <x v="7"/>
    <n v="405"/>
    <m/>
    <n v="405"/>
    <n v="5919116.1500000004"/>
    <s v="Trsf"/>
    <m/>
    <m/>
  </r>
  <r>
    <x v="695"/>
    <n v="1"/>
    <n v="2025"/>
    <x v="1101"/>
    <s v="C00000019"/>
    <x v="18"/>
    <s v="RQ Talcum Powder (25kg)"/>
    <n v="2"/>
    <s v="Cash"/>
    <x v="0"/>
    <d v="2025-01-15T00:00:00"/>
    <x v="7"/>
    <x v="7"/>
    <n v="125"/>
    <m/>
    <n v="125"/>
    <n v="5919241.1500000004"/>
    <s v="Trsf"/>
    <m/>
    <m/>
  </r>
  <r>
    <x v="695"/>
    <n v="1"/>
    <n v="2025"/>
    <x v="1101"/>
    <s v="C00000019"/>
    <x v="18"/>
    <s v="RM Chemlease 71-90 EZ (1 gallon)"/>
    <n v="1"/>
    <s v="Cash"/>
    <x v="0"/>
    <d v="2025-01-15T00:00:00"/>
    <x v="7"/>
    <x v="7"/>
    <n v="390"/>
    <m/>
    <n v="390"/>
    <n v="5919631.1500000004"/>
    <s v="Trsf"/>
    <m/>
    <m/>
  </r>
  <r>
    <x v="696"/>
    <n v="1"/>
    <n v="2025"/>
    <x v="1102"/>
    <s v="C00000044"/>
    <x v="46"/>
    <s v="RA Resin 268BQT (225Kg)"/>
    <n v="1"/>
    <s v="Cash"/>
    <x v="0"/>
    <d v="2025-01-16T00:00:00"/>
    <x v="7"/>
    <x v="7"/>
    <n v="1732.5"/>
    <n v="-1732.5"/>
    <n v="0"/>
    <n v="5921363.6500000004"/>
    <s v="Cash"/>
    <s v="Cash 21/1/25 RM2,223.50"/>
    <m/>
  </r>
  <r>
    <x v="696"/>
    <n v="1"/>
    <n v="2025"/>
    <x v="1102"/>
    <s v="C00000044"/>
    <x v="46"/>
    <s v="RA CSM 450 1040mm (30kg)"/>
    <n v="1"/>
    <s v="Cash"/>
    <x v="0"/>
    <d v="2025-01-16T00:00:00"/>
    <x v="7"/>
    <x v="7"/>
    <n v="216"/>
    <n v="-216"/>
    <n v="0"/>
    <n v="5921579.6500000004"/>
    <s v="Cash"/>
    <s v="Cash 21/1/25 RM2,223.50"/>
    <m/>
  </r>
  <r>
    <x v="696"/>
    <n v="1"/>
    <n v="2025"/>
    <x v="1102"/>
    <s v="C00000044"/>
    <x v="46"/>
    <s v="RA Butanox M50 (5kg)"/>
    <n v="1"/>
    <s v="Cash"/>
    <x v="0"/>
    <d v="2025-01-16T00:00:00"/>
    <x v="7"/>
    <x v="7"/>
    <n v="110"/>
    <n v="-110"/>
    <n v="0"/>
    <n v="5921689.6500000004"/>
    <s v="Cash"/>
    <s v="Cash 21/1/25 RM2,223.50"/>
    <m/>
  </r>
  <r>
    <x v="696"/>
    <n v="1"/>
    <n v="2025"/>
    <x v="1102"/>
    <s v="C00000044"/>
    <x v="46"/>
    <s v="RM Pigment Light Grey G1 (5kg)"/>
    <n v="1"/>
    <s v="Cash"/>
    <x v="0"/>
    <d v="2025-01-16T00:00:00"/>
    <x v="7"/>
    <x v="7"/>
    <n v="165"/>
    <n v="-165"/>
    <n v="0"/>
    <n v="5921854.6500000004"/>
    <s v="Cash"/>
    <s v="Cash 21/1/25 RM2,223.50"/>
    <m/>
  </r>
  <r>
    <x v="696"/>
    <n v="1"/>
    <n v="2025"/>
    <x v="1103"/>
    <s v="C00000042"/>
    <x v="43"/>
    <s v="RA Resin 268BQT (225Kg)"/>
    <n v="2"/>
    <s v="Cash"/>
    <x v="0"/>
    <d v="2025-01-16T00:00:00"/>
    <x v="7"/>
    <x v="7"/>
    <n v="3240"/>
    <m/>
    <n v="3240"/>
    <n v="5925094.6500000004"/>
    <s v="Trsf"/>
    <m/>
    <m/>
  </r>
  <r>
    <x v="696"/>
    <n v="1"/>
    <n v="2025"/>
    <x v="1103"/>
    <s v="C00000042"/>
    <x v="43"/>
    <s v="RO CSM 450 1040mm(W) (30kg)"/>
    <n v="4"/>
    <s v="Cash"/>
    <x v="0"/>
    <d v="2025-01-16T00:00:00"/>
    <x v="7"/>
    <x v="7"/>
    <n v="696"/>
    <m/>
    <n v="696"/>
    <n v="5925790.6500000004"/>
    <s v="Trsf"/>
    <m/>
    <m/>
  </r>
  <r>
    <x v="696"/>
    <n v="1"/>
    <n v="2025"/>
    <x v="1103"/>
    <s v="C00000042"/>
    <x v="43"/>
    <s v="RA Woven Roving E-600gm 1120mm (45Kg)"/>
    <n v="2"/>
    <s v="Cash"/>
    <x v="0"/>
    <d v="2025-01-16T00:00:00"/>
    <x v="7"/>
    <x v="7"/>
    <n v="495"/>
    <m/>
    <n v="495"/>
    <n v="5926285.6500000004"/>
    <s v="Trsf"/>
    <m/>
    <m/>
  </r>
  <r>
    <x v="696"/>
    <n v="1"/>
    <n v="2025"/>
    <x v="1103"/>
    <s v="C00000042"/>
    <x v="43"/>
    <s v="RA Butanox M50 (5kg)"/>
    <n v="4"/>
    <s v="Cash"/>
    <x v="0"/>
    <d v="2025-01-16T00:00:00"/>
    <x v="7"/>
    <x v="7"/>
    <n v="460"/>
    <m/>
    <n v="460"/>
    <n v="5926745.6500000004"/>
    <s v="Trsf"/>
    <m/>
    <m/>
  </r>
  <r>
    <x v="696"/>
    <n v="1"/>
    <n v="2025"/>
    <x v="1103"/>
    <s v="C00000042"/>
    <x v="43"/>
    <s v="RM Pigment Paste Riviera Blue B5 (25Kg)"/>
    <n v="1"/>
    <s v="Cash"/>
    <x v="0"/>
    <d v="2025-01-16T00:00:00"/>
    <x v="7"/>
    <x v="7"/>
    <n v="975"/>
    <m/>
    <n v="975"/>
    <n v="5927720.6500000004"/>
    <s v="Trsf"/>
    <m/>
    <m/>
  </r>
  <r>
    <x v="697"/>
    <n v="1"/>
    <n v="2025"/>
    <x v="1104"/>
    <s v="C00000042"/>
    <x v="43"/>
    <s v="RQ Talcum Powder (25Kg)"/>
    <n v="1"/>
    <s v="Cash"/>
    <x v="0"/>
    <d v="2025-01-17T00:00:00"/>
    <x v="7"/>
    <x v="7"/>
    <n v="62.5"/>
    <m/>
    <n v="62.5"/>
    <n v="5927783.1500000004"/>
    <s v="Trsf"/>
    <m/>
    <m/>
  </r>
  <r>
    <x v="697"/>
    <n v="1"/>
    <n v="2025"/>
    <x v="1105"/>
    <s v="C00000042"/>
    <x v="43"/>
    <s v="RA Resin 2100BQT-L (225Kg)"/>
    <n v="3"/>
    <s v="Cash"/>
    <x v="0"/>
    <d v="2025-01-17T00:00:00"/>
    <x v="7"/>
    <x v="7"/>
    <n v="4860"/>
    <m/>
    <n v="4860"/>
    <n v="5932643.1500000004"/>
    <s v="Trsf"/>
    <m/>
    <m/>
  </r>
  <r>
    <x v="697"/>
    <n v="1"/>
    <n v="2025"/>
    <x v="1105"/>
    <s v="C00000042"/>
    <x v="43"/>
    <s v="RO CSM 450 1040mm(W) (30kg)"/>
    <n v="9"/>
    <s v="Cash"/>
    <x v="0"/>
    <d v="2025-01-17T00:00:00"/>
    <x v="7"/>
    <x v="7"/>
    <n v="1566"/>
    <m/>
    <n v="1566"/>
    <n v="5934209.1500000004"/>
    <s v="Trsf"/>
    <m/>
    <m/>
  </r>
  <r>
    <x v="697"/>
    <n v="1"/>
    <n v="2025"/>
    <x v="1105"/>
    <s v="C00000042"/>
    <x v="43"/>
    <s v="RA Woven Roving E-600gm 1120mm (45Kg)"/>
    <n v="4"/>
    <s v="Cash"/>
    <x v="0"/>
    <d v="2025-01-17T00:00:00"/>
    <x v="7"/>
    <x v="7"/>
    <n v="990"/>
    <m/>
    <n v="990"/>
    <n v="5935199.1500000004"/>
    <s v="Trsf"/>
    <m/>
    <m/>
  </r>
  <r>
    <x v="697"/>
    <n v="1"/>
    <n v="2025"/>
    <x v="1105"/>
    <s v="C00000042"/>
    <x v="43"/>
    <s v="RA Butanox M50 (5kg)"/>
    <n v="4"/>
    <s v="Cash"/>
    <x v="0"/>
    <d v="2025-01-17T00:00:00"/>
    <x v="7"/>
    <x v="7"/>
    <n v="460"/>
    <m/>
    <n v="460"/>
    <n v="5935659.1500000004"/>
    <s v="Trsf"/>
    <m/>
    <m/>
  </r>
  <r>
    <x v="697"/>
    <n v="1"/>
    <n v="2025"/>
    <x v="1105"/>
    <s v="C00000042"/>
    <x v="43"/>
    <s v="RM Pigment Paste Smooth Cream M19 (25Kg)"/>
    <n v="1"/>
    <s v="Cash"/>
    <x v="0"/>
    <d v="2025-01-17T00:00:00"/>
    <x v="7"/>
    <x v="7"/>
    <n v="1000"/>
    <m/>
    <n v="1000"/>
    <n v="5936659.1500000004"/>
    <s v="Trsf"/>
    <m/>
    <m/>
  </r>
  <r>
    <x v="698"/>
    <n v="1"/>
    <n v="2025"/>
    <x v="1106"/>
    <s v="C00000027"/>
    <x v="28"/>
    <s v="RA Resin 268BQT (225Kg)"/>
    <n v="2"/>
    <s v="Cash"/>
    <x v="0"/>
    <d v="2025-01-21T00:00:00"/>
    <x v="7"/>
    <x v="7"/>
    <n v="3465"/>
    <m/>
    <n v="3465"/>
    <n v="5940124.1500000004"/>
    <s v="Trsf"/>
    <m/>
    <m/>
  </r>
  <r>
    <x v="698"/>
    <n v="1"/>
    <n v="2025"/>
    <x v="1106"/>
    <s v="C00000027"/>
    <x v="28"/>
    <s v="RM CSM 300 96m(L) X 1860mm(W) (54Kg)"/>
    <n v="3"/>
    <s v="Cash"/>
    <x v="0"/>
    <d v="2025-01-21T00:00:00"/>
    <x v="7"/>
    <x v="7"/>
    <n v="1215"/>
    <m/>
    <n v="1215"/>
    <n v="5941339.1500000004"/>
    <s v="Trsf"/>
    <m/>
    <m/>
  </r>
  <r>
    <x v="698"/>
    <n v="1"/>
    <n v="2025"/>
    <x v="1106"/>
    <s v="C00000027"/>
    <x v="28"/>
    <s v="RM CSM 450 96m(L) X 1860mm(W) (54Kg)"/>
    <n v="1"/>
    <s v="Cash"/>
    <x v="0"/>
    <d v="2025-01-21T00:00:00"/>
    <x v="7"/>
    <x v="7"/>
    <n v="405"/>
    <m/>
    <n v="405"/>
    <n v="5941744.1500000004"/>
    <s v="Trsf"/>
    <m/>
    <m/>
  </r>
  <r>
    <x v="698"/>
    <n v="1"/>
    <n v="2025"/>
    <x v="1106"/>
    <s v="C00000027"/>
    <x v="28"/>
    <s v="RO Gelcoat LB9888 (22kg)"/>
    <n v="2"/>
    <s v="Cash"/>
    <x v="0"/>
    <d v="2025-01-21T00:00:00"/>
    <x v="7"/>
    <x v="7"/>
    <n v="563.20000000000005"/>
    <m/>
    <n v="563.20000000000005"/>
    <n v="5942307.3500000006"/>
    <s v="Trsf"/>
    <m/>
    <m/>
  </r>
  <r>
    <x v="698"/>
    <n v="1"/>
    <n v="2025"/>
    <x v="1106"/>
    <s v="C00000027"/>
    <x v="28"/>
    <s v="RQ Talcum Powder (25Kg)"/>
    <n v="1"/>
    <s v="Cash"/>
    <x v="0"/>
    <d v="2025-01-21T00:00:00"/>
    <x v="7"/>
    <x v="7"/>
    <n v="62.5"/>
    <m/>
    <n v="62.5"/>
    <n v="5942369.8500000006"/>
    <s v="Trsf"/>
    <m/>
    <m/>
  </r>
  <r>
    <x v="698"/>
    <n v="1"/>
    <n v="2025"/>
    <x v="1107"/>
    <s v="C00000042"/>
    <x v="43"/>
    <s v="RQ Talcum Powder (25Kg)"/>
    <n v="1"/>
    <s v="Cash"/>
    <x v="0"/>
    <d v="2025-01-21T00:00:00"/>
    <x v="7"/>
    <x v="7"/>
    <n v="62.5"/>
    <m/>
    <n v="62.5"/>
    <n v="5942432.3500000006"/>
    <s v="Trsf"/>
    <m/>
    <m/>
  </r>
  <r>
    <x v="698"/>
    <n v="1"/>
    <n v="2025"/>
    <x v="1108"/>
    <s v="C00000042"/>
    <x v="43"/>
    <s v="RA Resin 2100BQT-L (225Kg)"/>
    <n v="1"/>
    <s v="Cash"/>
    <x v="0"/>
    <d v="2025-01-21T00:00:00"/>
    <x v="7"/>
    <x v="7"/>
    <n v="1620"/>
    <m/>
    <n v="1620"/>
    <n v="5944052.3500000006"/>
    <s v="Trsf"/>
    <m/>
    <m/>
  </r>
  <r>
    <x v="698"/>
    <n v="1"/>
    <n v="2025"/>
    <x v="1108"/>
    <s v="C00000042"/>
    <x v="43"/>
    <s v="RO CSM 450 1040mm(W) (30kg)"/>
    <n v="3"/>
    <s v="Cash"/>
    <x v="0"/>
    <d v="2025-01-21T00:00:00"/>
    <x v="7"/>
    <x v="7"/>
    <n v="522"/>
    <m/>
    <n v="522"/>
    <n v="5944574.3500000006"/>
    <s v="Trsf"/>
    <m/>
    <m/>
  </r>
  <r>
    <x v="698"/>
    <n v="1"/>
    <n v="2025"/>
    <x v="1108"/>
    <s v="C00000042"/>
    <x v="43"/>
    <s v="RA Woven Roving E-600gm 1120mm (45Kg)"/>
    <n v="1"/>
    <s v="Cash"/>
    <x v="0"/>
    <d v="2025-01-21T00:00:00"/>
    <x v="7"/>
    <x v="7"/>
    <n v="247.5"/>
    <m/>
    <n v="247.5"/>
    <n v="5944821.8500000006"/>
    <s v="Trsf"/>
    <m/>
    <m/>
  </r>
  <r>
    <x v="698"/>
    <n v="1"/>
    <n v="2025"/>
    <x v="1108"/>
    <s v="C00000042"/>
    <x v="43"/>
    <s v="RM Pigment Paste Riviera Blue B5 (25Kg)"/>
    <n v="1"/>
    <s v="Cash"/>
    <x v="0"/>
    <d v="2025-01-21T00:00:00"/>
    <x v="7"/>
    <x v="7"/>
    <n v="975"/>
    <m/>
    <n v="975"/>
    <n v="5945796.8500000006"/>
    <s v="Trsf"/>
    <m/>
    <m/>
  </r>
  <r>
    <x v="699"/>
    <n v="1"/>
    <n v="2025"/>
    <x v="1109"/>
    <s v="C00000010"/>
    <x v="9"/>
    <s v="RA Resin 268W (225kg)"/>
    <n v="6"/>
    <n v="120"/>
    <x v="2"/>
    <d v="2025-05-22T00:00:00"/>
    <x v="12"/>
    <x v="7"/>
    <n v="9720"/>
    <m/>
    <n v="9720"/>
    <n v="5955516.8500000006"/>
    <s v="Trsf"/>
    <m/>
    <m/>
  </r>
  <r>
    <x v="699"/>
    <n v="1"/>
    <n v="2025"/>
    <x v="1109"/>
    <s v="C00000010"/>
    <x v="9"/>
    <s v="RA CSM 450 1040mm(W) (30kg)"/>
    <n v="10"/>
    <n v="120"/>
    <x v="2"/>
    <d v="2025-05-22T00:00:00"/>
    <x v="12"/>
    <x v="7"/>
    <n v="1740"/>
    <m/>
    <n v="1740"/>
    <n v="5957256.8500000006"/>
    <s v="Trsf"/>
    <m/>
    <m/>
  </r>
  <r>
    <x v="699"/>
    <n v="1"/>
    <n v="2025"/>
    <x v="1109"/>
    <s v="C00000010"/>
    <x v="9"/>
    <s v="RQ Talcum Powder (25kg)"/>
    <n v="10"/>
    <n v="120"/>
    <x v="2"/>
    <d v="2025-05-22T00:00:00"/>
    <x v="12"/>
    <x v="7"/>
    <n v="575"/>
    <m/>
    <n v="575"/>
    <n v="5957831.8500000006"/>
    <s v="Trsf"/>
    <m/>
    <m/>
  </r>
  <r>
    <x v="699"/>
    <n v="1"/>
    <n v="2025"/>
    <x v="1109"/>
    <s v="C00000010"/>
    <x v="9"/>
    <s v="RA Butanox M50 (5kg)"/>
    <n v="4"/>
    <n v="120"/>
    <x v="2"/>
    <d v="2025-05-22T00:00:00"/>
    <x v="12"/>
    <x v="7"/>
    <n v="440"/>
    <m/>
    <n v="440"/>
    <n v="5958271.8500000006"/>
    <s v="Trsf"/>
    <m/>
    <m/>
  </r>
  <r>
    <x v="699"/>
    <n v="1"/>
    <n v="2025"/>
    <x v="1109"/>
    <s v="C00000010"/>
    <x v="9"/>
    <s v="RM TR104 Hi Temp Wax"/>
    <n v="12"/>
    <n v="120"/>
    <x v="2"/>
    <d v="2025-05-22T00:00:00"/>
    <x v="12"/>
    <x v="7"/>
    <n v="696"/>
    <m/>
    <n v="696"/>
    <n v="5958967.8500000006"/>
    <s v="Trsf"/>
    <m/>
    <m/>
  </r>
  <r>
    <x v="700"/>
    <n v="1"/>
    <n v="2025"/>
    <x v="1110"/>
    <s v="C00000019"/>
    <x v="18"/>
    <s v="RA Resin 268BQT (225Kg)"/>
    <n v="1"/>
    <s v="Cash"/>
    <x v="0"/>
    <d v="2025-01-24T00:00:00"/>
    <x v="7"/>
    <x v="7"/>
    <n v="1755"/>
    <m/>
    <n v="1755"/>
    <n v="5960722.8500000006"/>
    <s v="Trsf"/>
    <m/>
    <m/>
  </r>
  <r>
    <x v="700"/>
    <n v="1"/>
    <n v="2025"/>
    <x v="1110"/>
    <s v="C00000019"/>
    <x v="18"/>
    <s v="RM CSM 450 1860mm(W) (54kg)"/>
    <n v="1"/>
    <s v="Cash"/>
    <x v="0"/>
    <d v="2025-01-24T00:00:00"/>
    <x v="7"/>
    <x v="7"/>
    <n v="405"/>
    <m/>
    <n v="405"/>
    <n v="5961127.8500000006"/>
    <s v="Trsf"/>
    <m/>
    <m/>
  </r>
  <r>
    <x v="700"/>
    <n v="1"/>
    <n v="2025"/>
    <x v="1110"/>
    <s v="C00000019"/>
    <x v="18"/>
    <s v="RA Butanox M50 (5kg)"/>
    <n v="1"/>
    <s v="Cash"/>
    <x v="0"/>
    <d v="2025-01-24T00:00:00"/>
    <x v="7"/>
    <x v="7"/>
    <n v="110"/>
    <m/>
    <n v="110"/>
    <n v="5961237.8500000006"/>
    <s v="Trsf"/>
    <m/>
    <m/>
  </r>
  <r>
    <x v="700"/>
    <n v="1"/>
    <n v="2025"/>
    <x v="1110"/>
    <s v="C00000019"/>
    <x v="18"/>
    <s v="RM Chemlease 71-90 EZ (1 gallon)"/>
    <n v="1"/>
    <s v="Cash"/>
    <x v="0"/>
    <d v="2025-01-24T00:00:00"/>
    <x v="7"/>
    <x v="7"/>
    <n v="390"/>
    <m/>
    <n v="390"/>
    <n v="5961627.8500000006"/>
    <s v="Trsf"/>
    <m/>
    <m/>
  </r>
  <r>
    <x v="700"/>
    <n v="1"/>
    <n v="2025"/>
    <x v="1110"/>
    <s v="C00000019"/>
    <x v="18"/>
    <s v="RQ Talcum Powder (25kg)"/>
    <n v="2"/>
    <s v="Cash"/>
    <x v="0"/>
    <d v="2025-01-24T00:00:00"/>
    <x v="7"/>
    <x v="7"/>
    <n v="125"/>
    <m/>
    <n v="125"/>
    <n v="5961752.8500000006"/>
    <s v="Trsf"/>
    <m/>
    <m/>
  </r>
  <r>
    <x v="700"/>
    <n v="1"/>
    <n v="2025"/>
    <x v="1110"/>
    <s v="C00000019"/>
    <x v="18"/>
    <s v="RM Pigment Super Black PE30 (5kg)"/>
    <n v="1"/>
    <s v="Cash"/>
    <x v="0"/>
    <d v="2025-01-24T00:00:00"/>
    <x v="7"/>
    <x v="7"/>
    <n v="160"/>
    <m/>
    <n v="160"/>
    <n v="5961912.8500000006"/>
    <s v="Trsf"/>
    <m/>
    <m/>
  </r>
  <r>
    <x v="701"/>
    <n v="1"/>
    <n v="2025"/>
    <x v="1111"/>
    <s v="C00000003"/>
    <x v="2"/>
    <s v="RA Resin 2100BQT-L (225Kg)"/>
    <n v="1"/>
    <n v="45"/>
    <x v="1"/>
    <d v="2025-03-11T00:00:00"/>
    <x v="9"/>
    <x v="7"/>
    <n v="1755"/>
    <n v="-1755"/>
    <n v="0"/>
    <n v="5963667.8500000006"/>
    <s v="PD Chq"/>
    <s v="AIBB 000492 19/3/25 RM1,000.00(RM1,000.00), 000493 25/3/25 RM1,105.00(RM755.00)"/>
    <m/>
  </r>
  <r>
    <x v="701"/>
    <n v="1"/>
    <n v="2025"/>
    <x v="1111"/>
    <s v="C00000003"/>
    <x v="2"/>
    <s v="RA Butanox M50 (5Kg)"/>
    <n v="2"/>
    <n v="45"/>
    <x v="1"/>
    <d v="2025-03-11T00:00:00"/>
    <x v="9"/>
    <x v="7"/>
    <n v="220"/>
    <n v="-220"/>
    <n v="0"/>
    <n v="5963887.8500000006"/>
    <s v="PD Chq"/>
    <s v="AIBB 000493 25/3/25 RM1,105.00(RM220.00)"/>
    <m/>
  </r>
  <r>
    <x v="701"/>
    <n v="1"/>
    <n v="2025"/>
    <x v="1111"/>
    <s v="C00000003"/>
    <x v="2"/>
    <s v="RQ Talcum Powder (25kg)"/>
    <n v="2"/>
    <n v="45"/>
    <x v="1"/>
    <d v="2025-03-11T00:00:00"/>
    <x v="9"/>
    <x v="7"/>
    <n v="130"/>
    <n v="-130"/>
    <n v="0"/>
    <n v="5964017.8500000006"/>
    <s v="PD Chq"/>
    <s v="AIBB 000493 25/3/25 RM1,105.00(RM130.00)"/>
    <m/>
  </r>
  <r>
    <x v="701"/>
    <n v="1"/>
    <n v="2025"/>
    <x v="1112"/>
    <s v="C00000060"/>
    <x v="62"/>
    <s v="RA Resin 2100BQT-L (225Kg)"/>
    <n v="2"/>
    <s v="Cash"/>
    <x v="0"/>
    <d v="2025-01-25T00:00:00"/>
    <x v="7"/>
    <x v="7"/>
    <n v="3082.5"/>
    <n v="-3082.5"/>
    <n v="0"/>
    <n v="5967100.3500000006"/>
    <s v="Cash"/>
    <s v="Trsf 25/01/24 "/>
    <m/>
  </r>
  <r>
    <x v="701"/>
    <n v="1"/>
    <n v="2025"/>
    <x v="1113"/>
    <s v="C00000044"/>
    <x v="46"/>
    <s v="RA Resin 268BQT (225Kg)"/>
    <n v="1"/>
    <s v="Cash"/>
    <x v="0"/>
    <d v="2025-01-25T00:00:00"/>
    <x v="7"/>
    <x v="7"/>
    <n v="1732.5"/>
    <n v="-1732.5"/>
    <n v="0"/>
    <n v="5968832.8500000006"/>
    <s v="Cash"/>
    <s v="Trsf 25/1/25 RM2,000.00, Cash 31/1/25 RM195.00"/>
    <m/>
  </r>
  <r>
    <x v="701"/>
    <n v="1"/>
    <n v="2025"/>
    <x v="1113"/>
    <s v="C00000044"/>
    <x v="46"/>
    <s v="RM Fume Silica HJSIL 200 (10Kg)"/>
    <n v="1"/>
    <s v="Cash"/>
    <x v="0"/>
    <d v="2025-01-25T00:00:00"/>
    <x v="7"/>
    <x v="7"/>
    <n v="400"/>
    <n v="-400"/>
    <n v="0"/>
    <n v="5969232.8500000006"/>
    <s v="Cash"/>
    <s v="Trsf 25/1/25 RM2,000.00, Cash 31/1/25 RM195.00"/>
    <m/>
  </r>
  <r>
    <x v="701"/>
    <n v="1"/>
    <n v="2025"/>
    <x v="1113"/>
    <s v="C00000044"/>
    <x v="46"/>
    <s v="RQ Talcum Powder (25Kg)"/>
    <n v="1"/>
    <s v="Cash"/>
    <x v="0"/>
    <d v="2025-01-25T00:00:00"/>
    <x v="7"/>
    <x v="7"/>
    <n v="62.5"/>
    <n v="-62.5"/>
    <n v="0"/>
    <n v="5969295.3500000006"/>
    <s v="Cash"/>
    <s v="Trsf 25/1/25 RM2,000.00, Cash 31/1/25 RM195.00"/>
    <m/>
  </r>
  <r>
    <x v="702"/>
    <n v="1"/>
    <n v="2025"/>
    <x v="1114"/>
    <s v="C00000042"/>
    <x v="43"/>
    <s v="RQ Talcum Powder (25Kg)"/>
    <n v="3"/>
    <s v="Cash"/>
    <x v="0"/>
    <d v="2025-01-27T00:00:00"/>
    <x v="7"/>
    <x v="7"/>
    <n v="187.5"/>
    <m/>
    <n v="187.5"/>
    <n v="5969482.8500000006"/>
    <s v="Trsf"/>
    <m/>
    <m/>
  </r>
  <r>
    <x v="702"/>
    <n v="1"/>
    <n v="2025"/>
    <x v="1115"/>
    <s v="C00000042"/>
    <x v="43"/>
    <s v="RA Resin 2100BQT-L (225Kg)"/>
    <n v="7"/>
    <s v="Cash"/>
    <x v="0"/>
    <d v="2025-01-27T00:00:00"/>
    <x v="7"/>
    <x v="7"/>
    <n v="11340"/>
    <m/>
    <n v="11340"/>
    <n v="5980822.8500000006"/>
    <s v="Trsf"/>
    <m/>
    <m/>
  </r>
  <r>
    <x v="702"/>
    <n v="1"/>
    <n v="2025"/>
    <x v="1115"/>
    <s v="C00000042"/>
    <x v="43"/>
    <s v="RO CSM 450 1040mm(W) (30kg)"/>
    <n v="20"/>
    <s v="Cash"/>
    <x v="0"/>
    <d v="2025-01-27T00:00:00"/>
    <x v="7"/>
    <x v="7"/>
    <n v="3480"/>
    <m/>
    <n v="3480"/>
    <n v="5984302.8500000006"/>
    <s v="Trsf"/>
    <m/>
    <m/>
  </r>
  <r>
    <x v="702"/>
    <n v="1"/>
    <n v="2025"/>
    <x v="1115"/>
    <s v="C00000042"/>
    <x v="43"/>
    <s v="RA Woven Roving E-600gm 1120mm (45Kg)"/>
    <n v="10"/>
    <s v="Cash"/>
    <x v="0"/>
    <d v="2025-01-27T00:00:00"/>
    <x v="7"/>
    <x v="7"/>
    <n v="2475"/>
    <m/>
    <n v="2475"/>
    <n v="5986777.8500000006"/>
    <s v="Trsf"/>
    <m/>
    <m/>
  </r>
  <r>
    <x v="702"/>
    <n v="1"/>
    <n v="2025"/>
    <x v="1115"/>
    <s v="C00000042"/>
    <x v="43"/>
    <s v="RM Pigment Paste Smooth Cream M19 (25Kg)"/>
    <n v="1"/>
    <s v="Cash"/>
    <x v="0"/>
    <d v="2025-01-27T00:00:00"/>
    <x v="7"/>
    <x v="7"/>
    <n v="1000"/>
    <m/>
    <n v="1000"/>
    <n v="5987777.8500000006"/>
    <s v="Trsf"/>
    <m/>
    <m/>
  </r>
  <r>
    <x v="703"/>
    <n v="2"/>
    <n v="2025"/>
    <x v="1116"/>
    <s v="C00000003"/>
    <x v="2"/>
    <s v="RM Silicone Rubber (25kg) c/w Hardener"/>
    <n v="1"/>
    <n v="45"/>
    <x v="1"/>
    <d v="2025-03-20T00:00:00"/>
    <x v="9"/>
    <x v="7"/>
    <n v="1450"/>
    <n v="-1450"/>
    <n v="0"/>
    <n v="5989227.8500000006"/>
    <s v="PD Chq"/>
    <s v="AIBB 000494 11/4/25 RM1,450.00(RM1,450.00)"/>
    <m/>
  </r>
  <r>
    <x v="703"/>
    <n v="2"/>
    <n v="2025"/>
    <x v="1117"/>
    <s v="C00000042"/>
    <x v="43"/>
    <s v="RQ Talcum Powder (25Kg)"/>
    <n v="2"/>
    <s v="Cash"/>
    <x v="0"/>
    <d v="2025-02-03T00:00:00"/>
    <x v="8"/>
    <x v="7"/>
    <n v="125"/>
    <m/>
    <n v="125"/>
    <n v="5989352.8500000006"/>
    <s v="Trsf"/>
    <m/>
    <m/>
  </r>
  <r>
    <x v="703"/>
    <n v="2"/>
    <n v="2025"/>
    <x v="1118"/>
    <s v="C00000042"/>
    <x v="43"/>
    <s v="RA Resin 2100BQT-L (225Kg)"/>
    <n v="4"/>
    <s v="Cash"/>
    <x v="0"/>
    <d v="2025-02-03T00:00:00"/>
    <x v="8"/>
    <x v="7"/>
    <n v="6480"/>
    <m/>
    <n v="6480"/>
    <n v="5995832.8500000006"/>
    <s v="Trsf"/>
    <m/>
    <m/>
  </r>
  <r>
    <x v="703"/>
    <n v="2"/>
    <n v="2025"/>
    <x v="1118"/>
    <s v="C00000042"/>
    <x v="43"/>
    <s v="RO CSM 450 1040mm(W) (30kg)"/>
    <n v="12"/>
    <s v="Cash"/>
    <x v="0"/>
    <d v="2025-02-03T00:00:00"/>
    <x v="8"/>
    <x v="7"/>
    <n v="2088"/>
    <m/>
    <n v="2088"/>
    <n v="5997920.8500000006"/>
    <s v="Trsf"/>
    <m/>
    <m/>
  </r>
  <r>
    <x v="703"/>
    <n v="2"/>
    <n v="2025"/>
    <x v="1118"/>
    <s v="C00000042"/>
    <x v="43"/>
    <s v="RA Woven Roving E-600gm 1120mm (45Kg)"/>
    <n v="6"/>
    <s v="Cash"/>
    <x v="0"/>
    <d v="2025-02-03T00:00:00"/>
    <x v="8"/>
    <x v="7"/>
    <n v="1485"/>
    <m/>
    <n v="1485"/>
    <n v="5999405.8500000006"/>
    <s v="Trsf"/>
    <m/>
    <m/>
  </r>
  <r>
    <x v="703"/>
    <n v="2"/>
    <n v="2025"/>
    <x v="1118"/>
    <s v="C00000042"/>
    <x v="43"/>
    <s v="RA Butanox M50 (5kg)"/>
    <n v="4"/>
    <s v="Cash"/>
    <x v="0"/>
    <d v="2025-02-03T00:00:00"/>
    <x v="8"/>
    <x v="7"/>
    <n v="460"/>
    <m/>
    <n v="460"/>
    <n v="5999865.8500000006"/>
    <s v="Trsf"/>
    <m/>
    <m/>
  </r>
  <r>
    <x v="703"/>
    <n v="2"/>
    <n v="2025"/>
    <x v="1118"/>
    <s v="C00000042"/>
    <x v="43"/>
    <s v="RM Pigment Paste Smooth Cream M19 (25Kg)"/>
    <n v="1"/>
    <s v="Cash"/>
    <x v="0"/>
    <d v="2025-02-03T00:00:00"/>
    <x v="8"/>
    <x v="7"/>
    <n v="1000"/>
    <m/>
    <n v="1000"/>
    <n v="6000865.8500000006"/>
    <s v="Trsf"/>
    <m/>
    <m/>
  </r>
  <r>
    <x v="704"/>
    <n v="2"/>
    <n v="2025"/>
    <x v="1119"/>
    <s v="C00000042"/>
    <x v="43"/>
    <s v="RQ Talcum Powder (25Kg)"/>
    <n v="1"/>
    <s v="Cash"/>
    <x v="0"/>
    <d v="2025-02-05T00:00:00"/>
    <x v="8"/>
    <x v="7"/>
    <n v="62.5"/>
    <m/>
    <n v="62.5"/>
    <n v="6000928.3500000006"/>
    <s v="Trsf"/>
    <m/>
    <m/>
  </r>
  <r>
    <x v="704"/>
    <n v="2"/>
    <n v="2025"/>
    <x v="1120"/>
    <s v="C00000042"/>
    <x v="43"/>
    <s v="RA Resin 2100BQT-L (225Kg)"/>
    <n v="3"/>
    <s v="Cash"/>
    <x v="0"/>
    <d v="2025-02-05T00:00:00"/>
    <x v="8"/>
    <x v="7"/>
    <n v="4860"/>
    <m/>
    <n v="4860"/>
    <n v="6005788.3500000006"/>
    <s v="Trsf"/>
    <m/>
    <m/>
  </r>
  <r>
    <x v="704"/>
    <n v="2"/>
    <n v="2025"/>
    <x v="1120"/>
    <s v="C00000042"/>
    <x v="43"/>
    <s v="RO CSM 450 1040mm(W) (30kg)"/>
    <n v="9"/>
    <s v="Cash"/>
    <x v="0"/>
    <d v="2025-02-05T00:00:00"/>
    <x v="8"/>
    <x v="7"/>
    <n v="1566"/>
    <m/>
    <n v="1566"/>
    <n v="6007354.3500000006"/>
    <s v="Trsf"/>
    <m/>
    <m/>
  </r>
  <r>
    <x v="704"/>
    <n v="2"/>
    <n v="2025"/>
    <x v="1120"/>
    <s v="C00000042"/>
    <x v="43"/>
    <s v="RA Woven Roving E-600gm 1120mm (45Kg)"/>
    <n v="4"/>
    <s v="Cash"/>
    <x v="0"/>
    <d v="2025-02-05T00:00:00"/>
    <x v="8"/>
    <x v="7"/>
    <n v="990"/>
    <m/>
    <n v="990"/>
    <n v="6008344.3500000006"/>
    <s v="Trsf"/>
    <m/>
    <m/>
  </r>
  <r>
    <x v="705"/>
    <n v="2"/>
    <n v="2025"/>
    <x v="1121"/>
    <s v="C00000054"/>
    <x v="56"/>
    <s v="RM Resin 3338W (25kg)"/>
    <n v="1"/>
    <s v="Cash"/>
    <x v="0"/>
    <d v="2025-02-07T00:00:00"/>
    <x v="8"/>
    <x v="7"/>
    <n v="300"/>
    <m/>
    <n v="300"/>
    <n v="6008644.3500000006"/>
    <s v="Cash"/>
    <m/>
    <m/>
  </r>
  <r>
    <x v="705"/>
    <n v="2"/>
    <n v="2025"/>
    <x v="1121"/>
    <s v="C00000054"/>
    <x v="56"/>
    <s v="RA CSM 450 1040mm (30kg)"/>
    <n v="1"/>
    <s v="Cash"/>
    <x v="0"/>
    <d v="2025-02-07T00:00:00"/>
    <x v="8"/>
    <x v="7"/>
    <n v="225"/>
    <m/>
    <n v="225"/>
    <n v="6008869.3500000006"/>
    <s v="Cash"/>
    <m/>
    <m/>
  </r>
  <r>
    <x v="705"/>
    <n v="2"/>
    <n v="2025"/>
    <x v="1122"/>
    <s v="C00000019"/>
    <x v="18"/>
    <s v="RA Resin 268BQT (225Kg)"/>
    <n v="1"/>
    <s v="Cash"/>
    <x v="0"/>
    <d v="2025-02-07T00:00:00"/>
    <x v="8"/>
    <x v="7"/>
    <n v="1755"/>
    <m/>
    <n v="1755"/>
    <n v="6010624.3500000006"/>
    <s v="Trsf"/>
    <m/>
    <m/>
  </r>
  <r>
    <x v="705"/>
    <n v="2"/>
    <n v="2025"/>
    <x v="1122"/>
    <s v="C00000019"/>
    <x v="18"/>
    <s v="RM CSM 450 1860mm(W) (54kg)"/>
    <n v="1"/>
    <s v="Cash"/>
    <x v="0"/>
    <d v="2025-02-07T00:00:00"/>
    <x v="8"/>
    <x v="7"/>
    <n v="405"/>
    <m/>
    <n v="405"/>
    <n v="6011029.3500000006"/>
    <s v="Trsf"/>
    <m/>
    <m/>
  </r>
  <r>
    <x v="705"/>
    <n v="2"/>
    <n v="2025"/>
    <x v="1122"/>
    <s v="C00000019"/>
    <x v="18"/>
    <s v="RA Butanox M50 (5kg)"/>
    <n v="1"/>
    <s v="Cash"/>
    <x v="0"/>
    <d v="2025-02-07T00:00:00"/>
    <x v="8"/>
    <x v="7"/>
    <n v="110"/>
    <m/>
    <n v="110"/>
    <n v="6011139.3500000006"/>
    <s v="Trsf"/>
    <m/>
    <m/>
  </r>
  <r>
    <x v="705"/>
    <n v="2"/>
    <n v="2025"/>
    <x v="1122"/>
    <s v="C00000019"/>
    <x v="18"/>
    <s v="RQ Talcum Powder (25kg)"/>
    <n v="3"/>
    <s v="Cash"/>
    <x v="0"/>
    <d v="2025-02-07T00:00:00"/>
    <x v="8"/>
    <x v="7"/>
    <n v="187.5"/>
    <m/>
    <n v="187.5"/>
    <n v="6011326.8500000006"/>
    <s v="Trsf"/>
    <m/>
    <m/>
  </r>
  <r>
    <x v="706"/>
    <n v="2"/>
    <n v="2025"/>
    <x v="1123"/>
    <s v="C00000042"/>
    <x v="43"/>
    <s v="RQ Talcum Powder (25Kg)"/>
    <n v="6"/>
    <s v="Cash"/>
    <x v="0"/>
    <d v="2025-02-11T00:00:00"/>
    <x v="8"/>
    <x v="7"/>
    <n v="375"/>
    <m/>
    <n v="375"/>
    <n v="6011701.8500000006"/>
    <s v="Trsf"/>
    <m/>
    <m/>
  </r>
  <r>
    <x v="706"/>
    <n v="2"/>
    <n v="2025"/>
    <x v="1124"/>
    <s v="C00000042"/>
    <x v="43"/>
    <s v="RA Resin 2100BQT-L (225Kg)"/>
    <n v="12"/>
    <s v="Cash"/>
    <x v="0"/>
    <d v="2025-02-11T00:00:00"/>
    <x v="8"/>
    <x v="7"/>
    <n v="19440"/>
    <m/>
    <n v="19440"/>
    <n v="6031141.8500000006"/>
    <s v="Trsf"/>
    <m/>
    <m/>
  </r>
  <r>
    <x v="706"/>
    <n v="2"/>
    <n v="2025"/>
    <x v="1124"/>
    <s v="C00000042"/>
    <x v="43"/>
    <s v="RO CSM 450 1040mm(W) (30kg)"/>
    <n v="36"/>
    <s v="Cash"/>
    <x v="0"/>
    <d v="2025-02-11T00:00:00"/>
    <x v="8"/>
    <x v="7"/>
    <n v="6264"/>
    <m/>
    <n v="6264"/>
    <n v="6037405.8500000006"/>
    <s v="Trsf"/>
    <m/>
    <m/>
  </r>
  <r>
    <x v="706"/>
    <n v="2"/>
    <n v="2025"/>
    <x v="1124"/>
    <s v="C00000042"/>
    <x v="43"/>
    <s v="RA Woven Roving E-600gm 1120mm (45Kg)"/>
    <n v="18"/>
    <s v="Cash"/>
    <x v="0"/>
    <d v="2025-02-11T00:00:00"/>
    <x v="8"/>
    <x v="7"/>
    <n v="4455"/>
    <m/>
    <n v="4455"/>
    <n v="6041860.8500000006"/>
    <s v="Trsf"/>
    <m/>
    <m/>
  </r>
  <r>
    <x v="706"/>
    <n v="2"/>
    <n v="2025"/>
    <x v="1124"/>
    <s v="C00000042"/>
    <x v="43"/>
    <s v="RA Butanox M50 (5kg)"/>
    <n v="8"/>
    <s v="Cash"/>
    <x v="0"/>
    <d v="2025-02-11T00:00:00"/>
    <x v="8"/>
    <x v="7"/>
    <n v="920"/>
    <m/>
    <n v="920"/>
    <n v="6042780.8500000006"/>
    <s v="Trsf"/>
    <m/>
    <m/>
  </r>
  <r>
    <x v="706"/>
    <n v="2"/>
    <n v="2025"/>
    <x v="1124"/>
    <s v="C00000042"/>
    <x v="43"/>
    <s v="RM Pigment Paste Riviera Blue B5 (25Kg)"/>
    <n v="2"/>
    <s v="Cash"/>
    <x v="0"/>
    <d v="2025-02-11T00:00:00"/>
    <x v="8"/>
    <x v="7"/>
    <n v="1950"/>
    <m/>
    <n v="1950"/>
    <n v="6044730.8500000006"/>
    <s v="Trsf"/>
    <m/>
    <m/>
  </r>
  <r>
    <x v="707"/>
    <n v="2"/>
    <n v="2025"/>
    <x v="1125"/>
    <s v="C00000041"/>
    <x v="42"/>
    <s v="RA Coverall PVA (1 Gallon)"/>
    <n v="1"/>
    <s v="Cash"/>
    <x v="0"/>
    <d v="2025-02-12T00:00:00"/>
    <x v="8"/>
    <x v="7"/>
    <n v="185"/>
    <n v="-185"/>
    <n v="0"/>
    <n v="6044915.8500000006"/>
    <s v="Trsf"/>
    <s v="Trsf 12/2/25 RM185.00"/>
    <m/>
  </r>
  <r>
    <x v="707"/>
    <n v="2"/>
    <n v="2025"/>
    <x v="1126"/>
    <s v="C00000044"/>
    <x v="46"/>
    <s v="RA Resin 268BQT (25Kg)"/>
    <n v="1"/>
    <s v="Cash"/>
    <x v="0"/>
    <d v="2025-02-12T00:00:00"/>
    <x v="8"/>
    <x v="7"/>
    <n v="250"/>
    <n v="-250"/>
    <n v="0"/>
    <n v="6045165.8500000006"/>
    <s v="Cash"/>
    <s v="Trsf 18/2/25 RM1,947.00,"/>
    <m/>
  </r>
  <r>
    <x v="707"/>
    <n v="2"/>
    <n v="2025"/>
    <x v="1126"/>
    <s v="C00000044"/>
    <x v="46"/>
    <s v="RA CSM 450 1040mm (30kg)"/>
    <n v="2"/>
    <s v="Cash"/>
    <x v="0"/>
    <d v="2025-02-12T00:00:00"/>
    <x v="8"/>
    <x v="7"/>
    <n v="432"/>
    <n v="-432"/>
    <n v="0"/>
    <n v="6045597.8500000006"/>
    <s v="Cash"/>
    <s v="Trsf 18/2/25 RM1,947.00,"/>
    <m/>
  </r>
  <r>
    <x v="707"/>
    <n v="2"/>
    <n v="2025"/>
    <x v="1126"/>
    <s v="C00000044"/>
    <x v="46"/>
    <s v="RM Woven Roving E-600gm 1000mm (40Kg)"/>
    <n v="1"/>
    <s v="Cash"/>
    <x v="0"/>
    <d v="2025-02-12T00:00:00"/>
    <x v="8"/>
    <x v="7"/>
    <n v="280"/>
    <n v="-280"/>
    <n v="0"/>
    <n v="6045877.8500000006"/>
    <s v="Cash"/>
    <s v="Trsf 18/2/25 RM1,947.00,"/>
    <m/>
  </r>
  <r>
    <x v="707"/>
    <n v="2"/>
    <n v="2025"/>
    <x v="1126"/>
    <s v="C00000044"/>
    <x v="46"/>
    <s v="RA Butanox M50 (5kg)"/>
    <n v="1"/>
    <s v="Cash"/>
    <x v="0"/>
    <d v="2025-02-12T00:00:00"/>
    <x v="8"/>
    <x v="7"/>
    <n v="110"/>
    <n v="-110"/>
    <n v="0"/>
    <n v="6045987.8500000006"/>
    <s v="Cash"/>
    <s v="Trsf 18/2/25 RM1,947.00,"/>
    <m/>
  </r>
  <r>
    <x v="707"/>
    <n v="2"/>
    <n v="2025"/>
    <x v="1126"/>
    <s v="C00000044"/>
    <x v="46"/>
    <s v="RA Honeycomb 19mm - 1220(W) x 2440(L)"/>
    <n v="5"/>
    <s v="Cash"/>
    <x v="0"/>
    <d v="2025-02-12T00:00:00"/>
    <x v="8"/>
    <x v="7"/>
    <n v="875"/>
    <n v="-875"/>
    <n v="0"/>
    <n v="6046862.8500000006"/>
    <s v="Cash"/>
    <s v="Trsf 18/2/25 RM1,947.00,"/>
    <m/>
  </r>
  <r>
    <x v="708"/>
    <n v="2"/>
    <n v="2025"/>
    <x v="1127"/>
    <s v="C00000019"/>
    <x v="18"/>
    <s v="RM Chemlease 71-90 EZ (1 gallon)"/>
    <n v="1"/>
    <s v="Cash"/>
    <x v="0"/>
    <d v="2025-02-14T00:00:00"/>
    <x v="8"/>
    <x v="7"/>
    <n v="390"/>
    <m/>
    <n v="390"/>
    <n v="6047252.8500000006"/>
    <s v="Trsf"/>
    <m/>
    <m/>
  </r>
  <r>
    <x v="708"/>
    <n v="2"/>
    <n v="2025"/>
    <x v="1127"/>
    <s v="C00000019"/>
    <x v="18"/>
    <s v="RO Gelcoat LB9888 (22kg)"/>
    <n v="1"/>
    <s v="Cash"/>
    <x v="0"/>
    <d v="2025-02-14T00:00:00"/>
    <x v="8"/>
    <x v="7"/>
    <n v="283.8"/>
    <m/>
    <n v="283.8"/>
    <n v="6047536.6500000004"/>
    <s v="Trsf"/>
    <m/>
    <m/>
  </r>
  <r>
    <x v="708"/>
    <n v="2"/>
    <n v="2025"/>
    <x v="1128"/>
    <s v="C00000044"/>
    <x v="46"/>
    <s v="RA Resin 268BQT (25Kg)"/>
    <n v="2"/>
    <s v="Cash"/>
    <x v="0"/>
    <d v="2025-02-14T00:00:00"/>
    <x v="8"/>
    <x v="7"/>
    <n v="500"/>
    <n v="-500"/>
    <n v="0"/>
    <n v="6047362.8500000006"/>
    <s v="Cash"/>
    <s v="Trsf 18/2/25 RM700.00"/>
    <m/>
  </r>
  <r>
    <x v="708"/>
    <n v="2"/>
    <n v="2025"/>
    <x v="1128"/>
    <s v="C00000044"/>
    <x v="46"/>
    <s v="RA Resin 268BQT (20Kg)"/>
    <n v="1"/>
    <s v="Cash"/>
    <x v="0"/>
    <d v="2025-02-14T00:00:00"/>
    <x v="8"/>
    <x v="7"/>
    <n v="200"/>
    <n v="-200"/>
    <n v="0"/>
    <n v="6047562.8500000006"/>
    <s v="Cash"/>
    <s v="Trsf 18/2/25 RM700.00"/>
    <m/>
  </r>
  <r>
    <x v="709"/>
    <n v="2"/>
    <n v="2025"/>
    <x v="1129"/>
    <s v="C00000050"/>
    <x v="52"/>
    <s v="RA Resin 268BQT (225Kg)"/>
    <n v="1"/>
    <s v="Cash"/>
    <x v="0"/>
    <d v="2025-02-17T00:00:00"/>
    <x v="8"/>
    <x v="7"/>
    <n v="1755"/>
    <n v="-1755"/>
    <n v="0"/>
    <n v="6049317.8500000006"/>
    <s v="Cash"/>
    <s v="Chq PBB 072022, Cleared 28/2/25 RM2,127.50"/>
    <m/>
  </r>
  <r>
    <x v="709"/>
    <n v="2"/>
    <n v="2025"/>
    <x v="1129"/>
    <s v="C00000050"/>
    <x v="52"/>
    <s v="RO CSM 450 1040mm(W) (37kg)"/>
    <n v="1"/>
    <s v="Cash"/>
    <x v="0"/>
    <d v="2025-02-17T00:00:00"/>
    <x v="8"/>
    <x v="7"/>
    <n v="277.5"/>
    <n v="-277.5"/>
    <n v="0"/>
    <n v="6049595.3500000006"/>
    <s v="Cash"/>
    <s v="Chq PBB 072022, Cleared 28/2/25 RM2,127.50"/>
    <m/>
  </r>
  <r>
    <x v="709"/>
    <n v="2"/>
    <n v="2025"/>
    <x v="1129"/>
    <s v="C00000050"/>
    <x v="52"/>
    <s v="RA Mepoxe (5kg)"/>
    <n v="1"/>
    <s v="Cash"/>
    <x v="0"/>
    <d v="2025-02-17T00:00:00"/>
    <x v="8"/>
    <x v="7"/>
    <n v="95"/>
    <n v="-95"/>
    <n v="0"/>
    <n v="6049690.3500000006"/>
    <s v="Cash"/>
    <s v="Chq PBB 072022, Cleared 28/2/25 RM2,127.50"/>
    <m/>
  </r>
  <r>
    <x v="709"/>
    <n v="2"/>
    <n v="2025"/>
    <x v="1130"/>
    <s v="C00000003"/>
    <x v="2"/>
    <s v="RA Resin 2100BQT-L (225Kg)"/>
    <n v="1"/>
    <n v="45"/>
    <x v="1"/>
    <d v="2025-04-03T00:00:00"/>
    <x v="11"/>
    <x v="7"/>
    <n v="1755"/>
    <n v="-1755"/>
    <n v="0"/>
    <n v="6049317.8500000006"/>
    <s v="PD Chq"/>
    <s v="AIBB 001001 16/4/25 RM1,000.00(RM1,000.00), AIBB 001002 23/4/25 RM1,333.00(RM755.00)"/>
    <m/>
  </r>
  <r>
    <x v="709"/>
    <n v="2"/>
    <n v="2025"/>
    <x v="1130"/>
    <s v="C00000003"/>
    <x v="2"/>
    <s v="RA CSM 300 64m(L) 1040mm(W) (30Kg)"/>
    <n v="1"/>
    <n v="45"/>
    <x v="1"/>
    <d v="2025-04-03T00:00:00"/>
    <x v="11"/>
    <x v="7"/>
    <n v="228"/>
    <n v="-228"/>
    <n v="0"/>
    <n v="6049545.8500000006"/>
    <s v="PD Chq"/>
    <s v="AIBB 001002 23/4/25 RM1,333.00(RM228.00)"/>
    <m/>
  </r>
  <r>
    <x v="709"/>
    <n v="2"/>
    <n v="2025"/>
    <x v="1130"/>
    <s v="C00000003"/>
    <x v="2"/>
    <s v="RA Butanox M50 (5Kg)"/>
    <n v="2"/>
    <n v="45"/>
    <x v="1"/>
    <d v="2025-04-03T00:00:00"/>
    <x v="11"/>
    <x v="7"/>
    <n v="220"/>
    <n v="-220"/>
    <n v="0"/>
    <n v="6049765.8500000006"/>
    <s v="PD Chq"/>
    <s v="AIBB 001002 23/4/25 RM1,333.00(RM220.00)"/>
    <m/>
  </r>
  <r>
    <x v="709"/>
    <n v="2"/>
    <n v="2025"/>
    <x v="1130"/>
    <s v="C00000003"/>
    <x v="2"/>
    <s v="RQ Talcum Powder (25kg)"/>
    <n v="2"/>
    <n v="45"/>
    <x v="1"/>
    <d v="2025-04-03T00:00:00"/>
    <x v="11"/>
    <x v="7"/>
    <n v="130"/>
    <n v="-130"/>
    <n v="0"/>
    <n v="6049895.8500000006"/>
    <s v="PD Chq"/>
    <s v="AIBB 001002 23/4/25 RM1,333.00(RM130.00)"/>
    <m/>
  </r>
  <r>
    <x v="709"/>
    <n v="2"/>
    <n v="2025"/>
    <x v="1131"/>
    <s v="C00000042"/>
    <x v="43"/>
    <s v="RQ Talcum Powder (25Kg)"/>
    <n v="2"/>
    <s v="Cash"/>
    <x v="0"/>
    <d v="2025-02-17T00:00:00"/>
    <x v="8"/>
    <x v="7"/>
    <n v="125"/>
    <m/>
    <n v="125"/>
    <n v="6050020.8500000006"/>
    <s v="Trsf"/>
    <m/>
    <m/>
  </r>
  <r>
    <x v="709"/>
    <n v="2"/>
    <n v="2025"/>
    <x v="1132"/>
    <s v="C00000042"/>
    <x v="43"/>
    <s v="RA Resin 2100BQT-L (225Kg)"/>
    <n v="4"/>
    <s v="Cash"/>
    <x v="0"/>
    <d v="2025-02-17T00:00:00"/>
    <x v="8"/>
    <x v="7"/>
    <n v="6480"/>
    <m/>
    <n v="6480"/>
    <n v="6056500.8500000006"/>
    <s v="Trsf"/>
    <m/>
    <m/>
  </r>
  <r>
    <x v="709"/>
    <n v="2"/>
    <n v="2025"/>
    <x v="1132"/>
    <s v="C00000042"/>
    <x v="43"/>
    <s v="RO CSM 450 1040mm(W) (30kg)"/>
    <n v="10"/>
    <s v="Cash"/>
    <x v="0"/>
    <d v="2025-02-17T00:00:00"/>
    <x v="8"/>
    <x v="7"/>
    <n v="1740"/>
    <m/>
    <n v="1740"/>
    <n v="6058240.8500000006"/>
    <s v="Trsf"/>
    <m/>
    <m/>
  </r>
  <r>
    <x v="709"/>
    <n v="2"/>
    <n v="2025"/>
    <x v="1132"/>
    <s v="C00000042"/>
    <x v="43"/>
    <s v="RA Woven Roving E-600gm 1120mm (45Kg)"/>
    <n v="6"/>
    <s v="Cash"/>
    <x v="0"/>
    <d v="2025-02-17T00:00:00"/>
    <x v="8"/>
    <x v="7"/>
    <n v="1485"/>
    <m/>
    <n v="1485"/>
    <n v="6059725.8500000006"/>
    <s v="Trsf"/>
    <m/>
    <m/>
  </r>
  <r>
    <x v="710"/>
    <n v="2"/>
    <n v="2025"/>
    <x v="1133"/>
    <s v="C00000037"/>
    <x v="38"/>
    <s v="RA Resin 268BQT (225Kg)"/>
    <n v="3"/>
    <n v="30"/>
    <x v="5"/>
    <d v="2025-03-21T00:00:00"/>
    <x v="9"/>
    <x v="7"/>
    <n v="5265"/>
    <m/>
    <n v="5265"/>
    <n v="6064990.8500000006"/>
    <s v="Chq"/>
    <m/>
    <m/>
  </r>
  <r>
    <x v="710"/>
    <n v="2"/>
    <n v="2025"/>
    <x v="1133"/>
    <s v="C00000037"/>
    <x v="38"/>
    <s v="RM CSM 450 64m(L) X 1860mm(W) (54kg)"/>
    <n v="3"/>
    <n v="30"/>
    <x v="5"/>
    <d v="2025-03-21T00:00:00"/>
    <x v="9"/>
    <x v="7"/>
    <n v="1263.5999999999999"/>
    <m/>
    <n v="1263.5999999999999"/>
    <n v="6066254.4500000002"/>
    <s v="Chq"/>
    <m/>
    <m/>
  </r>
  <r>
    <x v="710"/>
    <n v="2"/>
    <n v="2025"/>
    <x v="1133"/>
    <s v="C00000037"/>
    <x v="38"/>
    <s v="RM CSM 300 64m(L) X 1860mm(W) (54kg)"/>
    <n v="2"/>
    <n v="30"/>
    <x v="5"/>
    <d v="2025-03-21T00:00:00"/>
    <x v="9"/>
    <x v="7"/>
    <n v="842.4"/>
    <m/>
    <n v="842.4"/>
    <n v="6067096.8500000006"/>
    <s v="Chq"/>
    <m/>
    <m/>
  </r>
  <r>
    <x v="710"/>
    <n v="2"/>
    <n v="2025"/>
    <x v="1133"/>
    <s v="C00000037"/>
    <x v="38"/>
    <s v="RM TR104 Wax Mould Release (12 Can)"/>
    <n v="3"/>
    <n v="30"/>
    <x v="5"/>
    <d v="2025-03-21T00:00:00"/>
    <x v="9"/>
    <x v="7"/>
    <n v="180"/>
    <m/>
    <n v="180"/>
    <n v="6067276.8500000006"/>
    <s v="Chq"/>
    <m/>
    <m/>
  </r>
  <r>
    <x v="710"/>
    <n v="2"/>
    <n v="2025"/>
    <x v="1133"/>
    <s v="C00000037"/>
    <x v="38"/>
    <s v="RQ Talcum Powder (25Kg)"/>
    <n v="5"/>
    <n v="30"/>
    <x v="5"/>
    <d v="2025-03-21T00:00:00"/>
    <x v="9"/>
    <x v="7"/>
    <n v="312.5"/>
    <m/>
    <n v="312.5"/>
    <n v="6067589.3500000006"/>
    <s v="Chq"/>
    <m/>
    <m/>
  </r>
  <r>
    <x v="710"/>
    <n v="2"/>
    <n v="2025"/>
    <x v="1133"/>
    <s v="C00000037"/>
    <x v="38"/>
    <s v="RA Mepoxe (5kg)"/>
    <n v="1"/>
    <n v="30"/>
    <x v="5"/>
    <d v="2025-03-21T00:00:00"/>
    <x v="9"/>
    <x v="7"/>
    <n v="95"/>
    <m/>
    <n v="95"/>
    <n v="6067684.3500000006"/>
    <s v="Chq"/>
    <m/>
    <m/>
  </r>
  <r>
    <x v="710"/>
    <n v="2"/>
    <n v="2025"/>
    <x v="1133"/>
    <s v="C00000037"/>
    <x v="38"/>
    <s v="RM Pigment Super White (30Kg)"/>
    <n v="1"/>
    <n v="30"/>
    <x v="5"/>
    <d v="2025-03-21T00:00:00"/>
    <x v="9"/>
    <x v="7"/>
    <n v="930"/>
    <m/>
    <n v="930"/>
    <n v="6068614.3500000006"/>
    <s v="Chq"/>
    <m/>
    <m/>
  </r>
  <r>
    <x v="710"/>
    <n v="2"/>
    <n v="2025"/>
    <x v="1133"/>
    <s v="C00000037"/>
    <x v="38"/>
    <s v="RM Woven Roving E-800gm 1000mm (40Kg)"/>
    <n v="1"/>
    <n v="30"/>
    <x v="5"/>
    <d v="2025-03-21T00:00:00"/>
    <x v="9"/>
    <x v="7"/>
    <n v="280"/>
    <m/>
    <n v="280"/>
    <n v="6068894.3500000006"/>
    <s v="Chq"/>
    <m/>
    <m/>
  </r>
  <r>
    <x v="710"/>
    <n v="2"/>
    <n v="2025"/>
    <x v="1133"/>
    <s v="C00000037"/>
    <x v="38"/>
    <s v="RA Pigment Super White (1Kg)       "/>
    <s v="F.O.C."/>
    <n v="30"/>
    <x v="5"/>
    <d v="2025-03-21T00:00:00"/>
    <x v="9"/>
    <x v="7"/>
    <n v="0"/>
    <m/>
    <n v="0"/>
    <n v="6068894.3500000006"/>
    <s v="Chq"/>
    <m/>
    <m/>
  </r>
  <r>
    <x v="710"/>
    <n v="2"/>
    <n v="2025"/>
    <x v="1134"/>
    <s v="C00000042"/>
    <x v="43"/>
    <s v="RQ Talcum Powder (25Kg)"/>
    <n v="2"/>
    <s v="Cash"/>
    <x v="0"/>
    <d v="2025-02-19T00:00:00"/>
    <x v="8"/>
    <x v="7"/>
    <n v="125"/>
    <m/>
    <n v="125"/>
    <n v="6069019.3500000006"/>
    <s v="Trsf"/>
    <m/>
    <m/>
  </r>
  <r>
    <x v="710"/>
    <n v="2"/>
    <n v="2025"/>
    <x v="1135"/>
    <s v="C00000042"/>
    <x v="43"/>
    <s v="RA Resin 2100BQT-L (225Kg)"/>
    <n v="4"/>
    <s v="Cash"/>
    <x v="0"/>
    <d v="2025-02-19T00:00:00"/>
    <x v="8"/>
    <x v="7"/>
    <n v="6480"/>
    <m/>
    <n v="6480"/>
    <n v="6075499.3500000006"/>
    <s v="Trsf"/>
    <m/>
    <m/>
  </r>
  <r>
    <x v="710"/>
    <n v="2"/>
    <n v="2025"/>
    <x v="1135"/>
    <s v="C00000042"/>
    <x v="43"/>
    <s v="RO CSM 450 1040mm(W) (30kg)"/>
    <n v="12"/>
    <s v="Cash"/>
    <x v="0"/>
    <d v="2025-02-19T00:00:00"/>
    <x v="8"/>
    <x v="7"/>
    <n v="2088"/>
    <m/>
    <n v="2088"/>
    <n v="6077587.3500000006"/>
    <s v="Trsf"/>
    <m/>
    <m/>
  </r>
  <r>
    <x v="710"/>
    <n v="2"/>
    <n v="2025"/>
    <x v="1135"/>
    <s v="C00000042"/>
    <x v="43"/>
    <s v="RA Woven Roving E-600gm 1120mm (45Kg)"/>
    <n v="6"/>
    <s v="Cash"/>
    <x v="0"/>
    <d v="2025-02-19T00:00:00"/>
    <x v="8"/>
    <x v="7"/>
    <n v="1485"/>
    <m/>
    <n v="1485"/>
    <n v="6079072.3500000006"/>
    <s v="Trsf"/>
    <m/>
    <m/>
  </r>
  <r>
    <x v="710"/>
    <n v="2"/>
    <n v="2025"/>
    <x v="1135"/>
    <s v="C00000042"/>
    <x v="43"/>
    <s v="RA Butanox M50 (5kg)"/>
    <n v="6"/>
    <s v="Cash"/>
    <x v="0"/>
    <d v="2025-02-19T00:00:00"/>
    <x v="8"/>
    <x v="7"/>
    <n v="690"/>
    <m/>
    <n v="690"/>
    <n v="6079762.3500000006"/>
    <s v="Trsf"/>
    <m/>
    <m/>
  </r>
  <r>
    <x v="710"/>
    <n v="2"/>
    <n v="2025"/>
    <x v="1135"/>
    <s v="C00000042"/>
    <x v="43"/>
    <s v="RM Pigment Paste Smooth Cream M19 (25Kg)"/>
    <n v="1"/>
    <s v="Cash"/>
    <x v="0"/>
    <d v="2025-02-19T00:00:00"/>
    <x v="8"/>
    <x v="7"/>
    <n v="1000"/>
    <m/>
    <n v="1000"/>
    <n v="6080762.3500000006"/>
    <s v="Trsf"/>
    <m/>
    <m/>
  </r>
  <r>
    <x v="711"/>
    <n v="2"/>
    <n v="2025"/>
    <x v="1136"/>
    <s v="C00000042"/>
    <x v="43"/>
    <s v="RQ Talcum Powder (25Kg)"/>
    <n v="5"/>
    <s v="Cash"/>
    <x v="0"/>
    <d v="2025-02-24T00:00:00"/>
    <x v="8"/>
    <x v="7"/>
    <n v="312.5"/>
    <m/>
    <n v="312.5"/>
    <n v="6081074.8500000006"/>
    <s v="Trsf"/>
    <m/>
    <m/>
  </r>
  <r>
    <x v="711"/>
    <n v="2"/>
    <n v="2025"/>
    <x v="1137"/>
    <s v="C00000042"/>
    <x v="43"/>
    <s v="RA Resin 2100BQT-L (225Kg)"/>
    <n v="10"/>
    <s v="Cash"/>
    <x v="0"/>
    <d v="2025-02-24T00:00:00"/>
    <x v="8"/>
    <x v="7"/>
    <n v="16200"/>
    <m/>
    <n v="16200"/>
    <n v="6097274.8500000006"/>
    <s v="Trsf"/>
    <m/>
    <m/>
  </r>
  <r>
    <x v="711"/>
    <n v="2"/>
    <n v="2025"/>
    <x v="1137"/>
    <s v="C00000042"/>
    <x v="43"/>
    <s v="RO CSM 450 1040mm(W) (30kg)"/>
    <n v="25"/>
    <s v="Cash"/>
    <x v="0"/>
    <d v="2025-02-24T00:00:00"/>
    <x v="8"/>
    <x v="7"/>
    <n v="4350"/>
    <m/>
    <n v="4350"/>
    <n v="6101624.8500000006"/>
    <s v="Trsf"/>
    <m/>
    <m/>
  </r>
  <r>
    <x v="711"/>
    <n v="2"/>
    <n v="2025"/>
    <x v="1137"/>
    <s v="C00000042"/>
    <x v="43"/>
    <s v="RA Woven Roving E-600gm 1120mm (45Kg)"/>
    <n v="15"/>
    <s v="Cash"/>
    <x v="0"/>
    <d v="2025-02-24T00:00:00"/>
    <x v="8"/>
    <x v="7"/>
    <n v="3712.5"/>
    <m/>
    <n v="3712.5"/>
    <n v="6105337.3500000006"/>
    <s v="Trsf"/>
    <m/>
    <m/>
  </r>
  <r>
    <x v="711"/>
    <n v="2"/>
    <n v="2025"/>
    <x v="1137"/>
    <s v="C00000042"/>
    <x v="43"/>
    <s v="RA Butanox M50 (5kg)"/>
    <n v="4"/>
    <s v="Cash"/>
    <x v="0"/>
    <d v="2025-02-24T00:00:00"/>
    <x v="8"/>
    <x v="7"/>
    <n v="460"/>
    <m/>
    <n v="460"/>
    <n v="6105797.3500000006"/>
    <s v="Trsf"/>
    <m/>
    <m/>
  </r>
  <r>
    <x v="711"/>
    <n v="2"/>
    <n v="2025"/>
    <x v="1137"/>
    <s v="C00000042"/>
    <x v="43"/>
    <s v="RM Pigment Paste Smooth Cream M19 (25Kg)"/>
    <n v="1"/>
    <s v="Cash"/>
    <x v="0"/>
    <d v="2025-02-24T00:00:00"/>
    <x v="8"/>
    <x v="7"/>
    <n v="1000"/>
    <m/>
    <n v="1000"/>
    <n v="6106797.3500000006"/>
    <s v="Trsf"/>
    <m/>
    <m/>
  </r>
  <r>
    <x v="711"/>
    <n v="2"/>
    <n v="2025"/>
    <x v="1138"/>
    <s v="C00000019"/>
    <x v="18"/>
    <s v="RA Resin 268BQT (25Kg)"/>
    <n v="1"/>
    <s v="Cash"/>
    <x v="0"/>
    <d v="2025-02-24T00:00:00"/>
    <x v="8"/>
    <x v="7"/>
    <n v="250"/>
    <m/>
    <n v="250"/>
    <n v="6107047.3500000006"/>
    <s v="Trsf"/>
    <m/>
    <m/>
  </r>
  <r>
    <x v="711"/>
    <n v="2"/>
    <n v="2025"/>
    <x v="1138"/>
    <s v="C00000019"/>
    <x v="18"/>
    <s v="RA Resin 268BQT (225Kg)"/>
    <n v="1"/>
    <s v="Cash"/>
    <x v="0"/>
    <d v="2025-02-24T00:00:00"/>
    <x v="8"/>
    <x v="7"/>
    <n v="1755"/>
    <m/>
    <n v="1755"/>
    <n v="6108802.3500000006"/>
    <s v="Trsf"/>
    <m/>
    <m/>
  </r>
  <r>
    <x v="711"/>
    <n v="2"/>
    <n v="2025"/>
    <x v="1138"/>
    <s v="C00000019"/>
    <x v="18"/>
    <s v="RM CSM 450 1860mm(W) (54kg)"/>
    <n v="1"/>
    <s v="Cash"/>
    <x v="0"/>
    <d v="2025-02-24T00:00:00"/>
    <x v="8"/>
    <x v="7"/>
    <n v="405"/>
    <m/>
    <n v="405"/>
    <n v="6109207.3500000006"/>
    <s v="Trsf"/>
    <m/>
    <m/>
  </r>
  <r>
    <x v="712"/>
    <n v="2"/>
    <n v="2025"/>
    <x v="1139"/>
    <s v="C00000044"/>
    <x v="46"/>
    <s v="RA Resin 268BQT (225Kg)"/>
    <n v="1"/>
    <s v="Cash"/>
    <x v="0"/>
    <d v="2025-02-25T00:00:00"/>
    <x v="8"/>
    <x v="7"/>
    <n v="1732.5"/>
    <n v="-1732.5"/>
    <n v="0"/>
    <n v="6110939.8500000006"/>
    <s v="Cash"/>
    <s v="Trsf 25/2/25 RM2,164.00"/>
    <m/>
  </r>
  <r>
    <x v="712"/>
    <n v="2"/>
    <n v="2025"/>
    <x v="1139"/>
    <s v="C00000044"/>
    <x v="46"/>
    <s v="RA CSM 450 1040mm (30kg)"/>
    <n v="2"/>
    <s v="Cash"/>
    <x v="0"/>
    <d v="2025-02-25T00:00:00"/>
    <x v="8"/>
    <x v="7"/>
    <n v="432"/>
    <n v="-431.5"/>
    <n v="0.5"/>
    <n v="6111371.8500000006"/>
    <s v="Cash"/>
    <s v="Trsf 25/2/25 RM2,164.00"/>
    <m/>
  </r>
  <r>
    <x v="713"/>
    <n v="3"/>
    <n v="2025"/>
    <x v="1140"/>
    <s v="C00000050"/>
    <x v="52"/>
    <s v="RA Resin 268BQT (225Kg)"/>
    <n v="1"/>
    <s v="Cash"/>
    <x v="0"/>
    <d v="2025-03-01T00:00:00"/>
    <x v="9"/>
    <x v="7"/>
    <n v="1755"/>
    <n v="-1755"/>
    <n v="0"/>
    <n v="6113126.8500000006"/>
    <s v="Cash"/>
    <s v="Chq PBB 072023, Cleared 14/3/25 RM3,127.50"/>
    <m/>
  </r>
  <r>
    <x v="713"/>
    <n v="3"/>
    <n v="2025"/>
    <x v="1140"/>
    <s v="C00000050"/>
    <x v="52"/>
    <s v="RO CSM 450 1040mm(W) (37kg)"/>
    <n v="3"/>
    <s v="Cash"/>
    <x v="0"/>
    <d v="2025-03-01T00:00:00"/>
    <x v="9"/>
    <x v="7"/>
    <n v="832.5"/>
    <n v="-832.5"/>
    <n v="0"/>
    <n v="6113959.3500000006"/>
    <s v="Cash"/>
    <s v="Chq PBB 072023, Cleared 14/3/25 RM3,127.50"/>
    <m/>
  </r>
  <r>
    <x v="713"/>
    <n v="3"/>
    <n v="2025"/>
    <x v="1140"/>
    <s v="C00000050"/>
    <x v="52"/>
    <s v="RA Honeywax 250"/>
    <n v="12"/>
    <s v="Cash"/>
    <x v="0"/>
    <d v="2025-03-01T00:00:00"/>
    <x v="9"/>
    <x v="7"/>
    <n v="540"/>
    <n v="-540"/>
    <n v="0"/>
    <n v="6114499.3500000006"/>
    <s v="Cash"/>
    <s v="Chq PBB 072023, Cleared 14/3/25 RM3,127.50"/>
    <m/>
  </r>
  <r>
    <x v="714"/>
    <n v="3"/>
    <n v="2025"/>
    <x v="1141"/>
    <s v="C00000013a"/>
    <x v="12"/>
    <s v="Resin 268BQT (225kg)"/>
    <n v="3"/>
    <s v="Cash"/>
    <x v="0"/>
    <d v="2025-03-04T00:00:00"/>
    <x v="9"/>
    <x v="7"/>
    <n v="5197.5"/>
    <n v="-5197.5"/>
    <n v="0"/>
    <n v="6119696.8500000006"/>
    <s v="Chq"/>
    <s v="Cheque MBB 354399, Cleared 3/3/25 RM16,896.50"/>
    <m/>
  </r>
  <r>
    <x v="714"/>
    <n v="3"/>
    <n v="2025"/>
    <x v="1141"/>
    <s v="C00000013a"/>
    <x v="12"/>
    <s v="CSM 450 GSM 1860mm (54kg)"/>
    <n v="3"/>
    <s v="Cash"/>
    <x v="0"/>
    <d v="2025-03-04T00:00:00"/>
    <x v="9"/>
    <x v="7"/>
    <n v="1215"/>
    <n v="-1215"/>
    <n v="0"/>
    <n v="6120911.8500000006"/>
    <s v="Chq"/>
    <s v="Cheque MBB 354399, Cleared 3/3/25 RM16,896.50"/>
    <m/>
  </r>
  <r>
    <x v="714"/>
    <n v="3"/>
    <n v="2025"/>
    <x v="1141"/>
    <s v="C00000013a"/>
    <x v="12"/>
    <s v="CSM 300 GSM 1860mm (54kg)"/>
    <n v="5"/>
    <s v="Cash"/>
    <x v="0"/>
    <d v="2025-03-04T00:00:00"/>
    <x v="9"/>
    <x v="7"/>
    <n v="2025"/>
    <n v="-2025"/>
    <n v="0"/>
    <n v="6122936.8500000006"/>
    <s v="Chq"/>
    <s v="Cheque MBB 354399, Cleared 3/3/25 RM16,896.50"/>
    <m/>
  </r>
  <r>
    <x v="714"/>
    <n v="3"/>
    <n v="2025"/>
    <x v="1141"/>
    <s v="C00000013a"/>
    <x v="12"/>
    <s v="Gelcoat (22kg)"/>
    <n v="8"/>
    <s v="Cash"/>
    <x v="0"/>
    <d v="2025-03-04T00:00:00"/>
    <x v="9"/>
    <x v="7"/>
    <n v="2270.4"/>
    <n v="-2270.4"/>
    <n v="0"/>
    <n v="6125207.2500000009"/>
    <s v="Chq"/>
    <s v="Cheque MBB 354399, Cleared 3/3/25 RM16,896.50"/>
    <m/>
  </r>
  <r>
    <x v="714"/>
    <n v="3"/>
    <n v="2025"/>
    <x v="1141"/>
    <s v="C00000013a"/>
    <x v="12"/>
    <s v="Pigment Grey G13 (25kg)"/>
    <n v="2"/>
    <s v="Cash"/>
    <x v="0"/>
    <d v="2025-03-04T00:00:00"/>
    <x v="9"/>
    <x v="7"/>
    <n v="1750"/>
    <n v="-1750"/>
    <n v="0"/>
    <n v="6126957.2500000009"/>
    <s v="Chq"/>
    <s v="Cheque MBB 354399, Cleared 3/3/25 RM16,896.50"/>
    <m/>
  </r>
  <r>
    <x v="714"/>
    <n v="3"/>
    <n v="2025"/>
    <x v="1141"/>
    <s v="C00000013a"/>
    <x v="12"/>
    <s v="Brush 2&quot; (12pcs)"/>
    <n v="1"/>
    <s v="Cash"/>
    <x v="0"/>
    <d v="2025-03-04T00:00:00"/>
    <x v="9"/>
    <x v="7"/>
    <n v="55.2"/>
    <n v="-55.2"/>
    <n v="0"/>
    <n v="6127012.4500000011"/>
    <s v="Chq"/>
    <s v="Cheque MBB 354399, Cleared 3/3/25 RM16,896.50"/>
    <m/>
  </r>
  <r>
    <x v="714"/>
    <n v="3"/>
    <n v="2025"/>
    <x v="1141"/>
    <s v="C00000013a"/>
    <x v="12"/>
    <s v="Acetone (163kg)"/>
    <n v="1"/>
    <s v="Cash"/>
    <x v="0"/>
    <d v="2025-03-04T00:00:00"/>
    <x v="9"/>
    <x v="7"/>
    <n v="1108.4000000000001"/>
    <n v="-1108.4000000000001"/>
    <n v="0"/>
    <n v="6128120.8500000015"/>
    <s v="Chq"/>
    <s v="Cheque MBB 354399, Cleared 3/3/25 RM16,896.50"/>
    <m/>
  </r>
  <r>
    <x v="714"/>
    <n v="3"/>
    <n v="2025"/>
    <x v="1141"/>
    <s v="C00000013a"/>
    <x v="12"/>
    <s v="Accelerator (4kg)"/>
    <n v="1"/>
    <s v="Cash"/>
    <x v="0"/>
    <d v="2025-03-04T00:00:00"/>
    <x v="9"/>
    <x v="7"/>
    <n v="260"/>
    <n v="-260"/>
    <n v="0"/>
    <n v="6128380.8500000015"/>
    <s v="Chq"/>
    <s v="Cheque MBB 354399, Cleared 3/3/25 RM16,896.50"/>
    <m/>
  </r>
  <r>
    <x v="714"/>
    <n v="3"/>
    <n v="2025"/>
    <x v="1141"/>
    <s v="C00000013a"/>
    <x v="12"/>
    <s v="TR104 Hi Temp Wax"/>
    <n v="3"/>
    <s v="Cash"/>
    <x v="0"/>
    <d v="2025-03-04T00:00:00"/>
    <x v="9"/>
    <x v="7"/>
    <n v="180"/>
    <n v="-180"/>
    <n v="0"/>
    <n v="6128560.8500000015"/>
    <s v="Chq"/>
    <s v="Cheque MBB 354399, Cleared 3/3/25 RM16,896.50"/>
    <m/>
  </r>
  <r>
    <x v="714"/>
    <n v="3"/>
    <n v="2025"/>
    <x v="1141"/>
    <s v="C00000013a"/>
    <x v="12"/>
    <s v="Bosny Wax (15kg)"/>
    <n v="3"/>
    <s v="Cash"/>
    <x v="0"/>
    <d v="2025-03-04T00:00:00"/>
    <x v="9"/>
    <x v="7"/>
    <n v="1290"/>
    <n v="-1290"/>
    <n v="0"/>
    <n v="6129850.8500000015"/>
    <s v="Chq"/>
    <s v="Cheque MBB 354399, Cleared 3/3/25 RM16,896.50"/>
    <m/>
  </r>
  <r>
    <x v="714"/>
    <n v="3"/>
    <n v="2025"/>
    <x v="1141"/>
    <s v="C00000013a"/>
    <x v="12"/>
    <s v="Fume silica HJSIL 200(10Kg)"/>
    <n v="1"/>
    <s v="Cash"/>
    <x v="0"/>
    <d v="2025-03-04T00:00:00"/>
    <x v="9"/>
    <x v="7"/>
    <n v="420"/>
    <n v="-420"/>
    <n v="0"/>
    <n v="6130270.8500000015"/>
    <s v="Chq"/>
    <s v="Cheque MBB 354399, Cleared 3/3/25 RM16,896.50"/>
    <m/>
  </r>
  <r>
    <x v="714"/>
    <n v="3"/>
    <n v="2025"/>
    <x v="1141"/>
    <s v="C00000013a"/>
    <x v="12"/>
    <s v="Butanox M50 (5kg)"/>
    <n v="3"/>
    <s v="Cash"/>
    <x v="0"/>
    <d v="2025-03-04T00:00:00"/>
    <x v="9"/>
    <x v="7"/>
    <n v="345"/>
    <n v="-345"/>
    <n v="0"/>
    <n v="6130615.8500000015"/>
    <s v="Chq"/>
    <s v="Cheque MBB 354399, Cleared 3/3/25 RM16,896.50"/>
    <m/>
  </r>
  <r>
    <x v="714"/>
    <n v="3"/>
    <n v="2025"/>
    <x v="1141"/>
    <s v="C00000013a"/>
    <x v="12"/>
    <s v="Pigment Super White (1kg)"/>
    <n v="2"/>
    <s v="Cash"/>
    <x v="0"/>
    <d v="2025-03-04T00:00:00"/>
    <x v="9"/>
    <x v="7"/>
    <n v="70"/>
    <n v="-70"/>
    <n v="0"/>
    <n v="6130685.8500000015"/>
    <s v="Chq"/>
    <s v="Cheque MBB 354399, Cleared 3/3/25 RM16,896.50"/>
    <m/>
  </r>
  <r>
    <x v="714"/>
    <n v="3"/>
    <n v="2025"/>
    <x v="1141"/>
    <s v="C00000013a"/>
    <x v="12"/>
    <s v="Chemlease 71-90 EZ (1 gallon)"/>
    <n v="1"/>
    <s v="Cash"/>
    <x v="0"/>
    <d v="2025-03-04T00:00:00"/>
    <x v="9"/>
    <x v="7"/>
    <n v="430"/>
    <n v="-430"/>
    <n v="0"/>
    <n v="6131115.8500000015"/>
    <s v="Chq"/>
    <s v="Cheque MBB 354399, Cleared 3/3/25 RM16,896.50"/>
    <m/>
  </r>
  <r>
    <x v="714"/>
    <n v="3"/>
    <n v="2025"/>
    <x v="1141"/>
    <s v="C00000013a"/>
    <x v="12"/>
    <s v="Pigment Tangerine Y12 (5kg)"/>
    <n v="1"/>
    <s v="Cash"/>
    <x v="0"/>
    <d v="2025-03-04T00:00:00"/>
    <x v="9"/>
    <x v="7"/>
    <n v="280"/>
    <n v="-280"/>
    <n v="0"/>
    <n v="6131395.8500000015"/>
    <s v="Chq"/>
    <s v="Cheque MBB 354399, Cleared 3/3/25 RM16,896.50"/>
    <m/>
  </r>
  <r>
    <x v="714"/>
    <n v="3"/>
    <n v="2025"/>
    <x v="1142"/>
    <s v="C00000042"/>
    <x v="43"/>
    <s v="RQ Talcum Powder (25Kg)"/>
    <n v="5"/>
    <s v="Cash"/>
    <x v="0"/>
    <d v="2025-03-04T00:00:00"/>
    <x v="9"/>
    <x v="7"/>
    <n v="312.5"/>
    <m/>
    <n v="312.5"/>
    <n v="6131708.3500000015"/>
    <s v="Trsf"/>
    <m/>
    <m/>
  </r>
  <r>
    <x v="714"/>
    <n v="3"/>
    <n v="2025"/>
    <x v="1143"/>
    <s v="C00000042"/>
    <x v="43"/>
    <s v="RA Resin 2100BQT-L (225Kg)"/>
    <n v="10"/>
    <s v="Cash"/>
    <x v="0"/>
    <d v="2025-03-04T00:00:00"/>
    <x v="9"/>
    <x v="7"/>
    <n v="16200"/>
    <m/>
    <n v="16200"/>
    <n v="6147908.3500000015"/>
    <s v="Trsf"/>
    <m/>
    <m/>
  </r>
  <r>
    <x v="714"/>
    <n v="3"/>
    <n v="2025"/>
    <x v="1143"/>
    <s v="C00000042"/>
    <x v="43"/>
    <s v="RO CSM 450 1040mm(W) (37kg)"/>
    <n v="30"/>
    <s v="Cash"/>
    <x v="0"/>
    <d v="2025-03-04T00:00:00"/>
    <x v="9"/>
    <x v="7"/>
    <n v="6438"/>
    <m/>
    <n v="6438"/>
    <n v="6154346.3500000015"/>
    <s v="Trsf"/>
    <m/>
    <m/>
  </r>
  <r>
    <x v="714"/>
    <n v="3"/>
    <n v="2025"/>
    <x v="1143"/>
    <s v="C00000042"/>
    <x v="43"/>
    <s v="RA Woven Roving E-600gm 1120mm (45Kg)"/>
    <n v="15"/>
    <s v="Cash"/>
    <x v="0"/>
    <d v="2025-03-04T00:00:00"/>
    <x v="9"/>
    <x v="7"/>
    <n v="3712.5"/>
    <m/>
    <n v="3712.5"/>
    <n v="6158058.8500000015"/>
    <s v="Trsf"/>
    <m/>
    <m/>
  </r>
  <r>
    <x v="714"/>
    <n v="3"/>
    <n v="2025"/>
    <x v="1143"/>
    <s v="C00000042"/>
    <x v="43"/>
    <s v="RA Butanox M50 (5kg)"/>
    <n v="4"/>
    <s v="Cash"/>
    <x v="0"/>
    <d v="2025-03-04T00:00:00"/>
    <x v="9"/>
    <x v="7"/>
    <n v="460"/>
    <m/>
    <n v="460"/>
    <n v="6158518.8500000015"/>
    <s v="Trsf"/>
    <m/>
    <m/>
  </r>
  <r>
    <x v="714"/>
    <n v="3"/>
    <n v="2025"/>
    <x v="1143"/>
    <s v="C00000042"/>
    <x v="43"/>
    <s v="RM Pigment Paste Smooth Cream M19 (25Kg)"/>
    <n v="2"/>
    <s v="Cash"/>
    <x v="0"/>
    <d v="2025-03-04T00:00:00"/>
    <x v="9"/>
    <x v="7"/>
    <n v="2000"/>
    <m/>
    <n v="2000"/>
    <n v="6160518.8500000015"/>
    <s v="Trsf"/>
    <m/>
    <m/>
  </r>
  <r>
    <x v="715"/>
    <n v="3"/>
    <n v="2025"/>
    <x v="1144"/>
    <s v="C00000019"/>
    <x v="18"/>
    <s v="RM Chemlease 71-90 EZ (1 gallon)"/>
    <n v="1"/>
    <s v="Cash"/>
    <x v="0"/>
    <d v="2025-03-06T00:00:00"/>
    <x v="9"/>
    <x v="7"/>
    <n v="390"/>
    <m/>
    <n v="390"/>
    <n v="6160908.8500000015"/>
    <s v="Trsf"/>
    <m/>
    <m/>
  </r>
  <r>
    <x v="715"/>
    <n v="3"/>
    <n v="2025"/>
    <x v="1144"/>
    <s v="C00000019"/>
    <x v="18"/>
    <s v="RA Resin 268BQT (225Kg)"/>
    <n v="1"/>
    <s v="Cash"/>
    <x v="0"/>
    <d v="2025-03-06T00:00:00"/>
    <x v="9"/>
    <x v="7"/>
    <n v="1755"/>
    <m/>
    <n v="1755"/>
    <n v="6162663.8500000015"/>
    <s v="Trsf"/>
    <m/>
    <m/>
  </r>
  <r>
    <x v="715"/>
    <n v="3"/>
    <n v="2025"/>
    <x v="1144"/>
    <s v="C00000019"/>
    <x v="18"/>
    <s v="RM CSM 450 1860mm(W) (54kg)"/>
    <n v="1"/>
    <s v="Cash"/>
    <x v="0"/>
    <d v="2025-03-06T00:00:00"/>
    <x v="9"/>
    <x v="7"/>
    <n v="405"/>
    <m/>
    <n v="405"/>
    <n v="6163068.8500000015"/>
    <s v="Trsf"/>
    <m/>
    <m/>
  </r>
  <r>
    <x v="715"/>
    <n v="3"/>
    <n v="2025"/>
    <x v="1144"/>
    <s v="C00000019"/>
    <x v="18"/>
    <s v="RQ Talcum Powder (25kg)"/>
    <n v="3"/>
    <s v="Cash"/>
    <x v="0"/>
    <d v="2025-03-06T00:00:00"/>
    <x v="9"/>
    <x v="7"/>
    <n v="187.5"/>
    <m/>
    <n v="187.5"/>
    <n v="6163256.3500000015"/>
    <s v="Trsf"/>
    <m/>
    <m/>
  </r>
  <r>
    <x v="715"/>
    <n v="3"/>
    <n v="2025"/>
    <x v="1144"/>
    <s v="C00000019"/>
    <x v="18"/>
    <s v="RM Pigment Super White (5Kg)"/>
    <n v="1"/>
    <s v="Cash"/>
    <x v="0"/>
    <d v="2025-03-06T00:00:00"/>
    <x v="9"/>
    <x v="7"/>
    <n v="150"/>
    <m/>
    <n v="150"/>
    <n v="6163406.3500000015"/>
    <s v="Trsf"/>
    <m/>
    <m/>
  </r>
  <r>
    <x v="715"/>
    <n v="3"/>
    <n v="2025"/>
    <x v="1144"/>
    <s v="C00000019"/>
    <x v="18"/>
    <s v="RM Pigment Paste Orange (5Kg)"/>
    <n v="1"/>
    <s v="Cash"/>
    <x v="0"/>
    <d v="2025-03-06T00:00:00"/>
    <x v="9"/>
    <x v="7"/>
    <n v="260"/>
    <m/>
    <n v="260"/>
    <n v="6163666.3500000015"/>
    <s v="Trsf"/>
    <m/>
    <m/>
  </r>
  <r>
    <x v="715"/>
    <n v="3"/>
    <n v="2025"/>
    <x v="1144"/>
    <s v="C00000019"/>
    <x v="18"/>
    <s v="RA Butanox M50 (5kg)"/>
    <n v="1"/>
    <s v="Cash"/>
    <x v="0"/>
    <d v="2025-03-06T00:00:00"/>
    <x v="9"/>
    <x v="7"/>
    <n v="110"/>
    <m/>
    <n v="110"/>
    <n v="6163776.3500000015"/>
    <s v="Trsf"/>
    <m/>
    <m/>
  </r>
  <r>
    <x v="716"/>
    <n v="3"/>
    <n v="2025"/>
    <x v="1145"/>
    <s v="C00000037"/>
    <x v="38"/>
    <s v="RM Miracle Gloss Wax No. 8 (311g/Can)"/>
    <n v="3"/>
    <n v="30"/>
    <x v="5"/>
    <d v="2025-04-06T00:00:00"/>
    <x v="11"/>
    <x v="7"/>
    <n v="144"/>
    <n v="-144"/>
    <n v="0"/>
    <n v="6163920.3500000015"/>
    <s v="Chq"/>
    <s v="Trsf 7/3/25 RM144.00"/>
    <m/>
  </r>
  <r>
    <x v="716"/>
    <n v="3"/>
    <n v="2025"/>
    <x v="1146"/>
    <s v="C00000042"/>
    <x v="43"/>
    <s v="RA Butanox M50 (5kg)"/>
    <n v="4"/>
    <s v="Cash"/>
    <x v="0"/>
    <d v="2025-03-07T00:00:00"/>
    <x v="9"/>
    <x v="7"/>
    <n v="460"/>
    <m/>
    <n v="460"/>
    <n v="6164380.3500000015"/>
    <s v="Trsf"/>
    <m/>
    <m/>
  </r>
  <r>
    <x v="717"/>
    <n v="3"/>
    <n v="2025"/>
    <x v="1147"/>
    <s v="C00000042"/>
    <x v="43"/>
    <s v="RQ Talcum Powder (25Kg)"/>
    <n v="2"/>
    <s v="Cash"/>
    <x v="0"/>
    <d v="2025-03-10T00:00:00"/>
    <x v="9"/>
    <x v="7"/>
    <n v="125"/>
    <m/>
    <n v="125"/>
    <n v="6164505.3500000015"/>
    <s v="Trsf"/>
    <m/>
    <m/>
  </r>
  <r>
    <x v="717"/>
    <n v="3"/>
    <n v="2025"/>
    <x v="1148"/>
    <s v="C00000042"/>
    <x v="43"/>
    <s v="RA Resin 2100BQT-L (225Kg)"/>
    <n v="5"/>
    <s v="Cash"/>
    <x v="0"/>
    <d v="2025-03-10T00:00:00"/>
    <x v="9"/>
    <x v="7"/>
    <n v="8100"/>
    <m/>
    <n v="8100"/>
    <n v="6172605.3500000015"/>
    <s v="Trsf"/>
    <m/>
    <m/>
  </r>
  <r>
    <x v="717"/>
    <n v="3"/>
    <n v="2025"/>
    <x v="1148"/>
    <s v="C00000042"/>
    <x v="43"/>
    <s v="RO CSM 450 1040mm(W) (37kg)"/>
    <n v="15"/>
    <s v="Cash"/>
    <x v="0"/>
    <d v="2025-03-10T00:00:00"/>
    <x v="9"/>
    <x v="7"/>
    <n v="3219"/>
    <m/>
    <n v="3219"/>
    <n v="6175824.3500000015"/>
    <s v="Trsf"/>
    <m/>
    <m/>
  </r>
  <r>
    <x v="717"/>
    <n v="3"/>
    <n v="2025"/>
    <x v="1148"/>
    <s v="C00000042"/>
    <x v="43"/>
    <s v="RA Woven Roving E-600gm 1120mm (45Kg)"/>
    <n v="8"/>
    <s v="Cash"/>
    <x v="0"/>
    <d v="2025-03-10T00:00:00"/>
    <x v="9"/>
    <x v="7"/>
    <n v="1980"/>
    <m/>
    <n v="1980"/>
    <n v="6177804.3500000015"/>
    <s v="Trsf"/>
    <m/>
    <m/>
  </r>
  <r>
    <x v="717"/>
    <n v="3"/>
    <n v="2025"/>
    <x v="1148"/>
    <s v="C00000042"/>
    <x v="43"/>
    <s v="RA Butanox M50 (5kg)"/>
    <n v="4"/>
    <s v="Cash"/>
    <x v="0"/>
    <d v="2025-03-10T00:00:00"/>
    <x v="9"/>
    <x v="7"/>
    <n v="460"/>
    <m/>
    <n v="460"/>
    <n v="6178264.3500000015"/>
    <s v="Trsf"/>
    <m/>
    <m/>
  </r>
  <r>
    <x v="717"/>
    <n v="3"/>
    <n v="2025"/>
    <x v="1148"/>
    <s v="C00000042"/>
    <x v="43"/>
    <s v="RM Pigment Paste Smooth Cream M19 (25Kg)"/>
    <n v="1"/>
    <s v="Cash"/>
    <x v="0"/>
    <d v="2025-03-10T00:00:00"/>
    <x v="9"/>
    <x v="7"/>
    <n v="1000"/>
    <m/>
    <n v="1000"/>
    <n v="6179264.3500000015"/>
    <s v="Trsf"/>
    <m/>
    <m/>
  </r>
  <r>
    <x v="718"/>
    <n v="3"/>
    <n v="2025"/>
    <x v="1149"/>
    <s v="C00000006"/>
    <x v="5"/>
    <s v="RA Resin 268BQT (225Kg)"/>
    <n v="2"/>
    <s v="Cash"/>
    <x v="0"/>
    <d v="2025-03-12T00:00:00"/>
    <x v="9"/>
    <x v="7"/>
    <n v="3420"/>
    <m/>
    <n v="3420"/>
    <n v="6182684.3500000015"/>
    <s v="Chq"/>
    <m/>
    <m/>
  </r>
  <r>
    <x v="718"/>
    <n v="3"/>
    <n v="2025"/>
    <x v="1149"/>
    <s v="C00000006"/>
    <x v="5"/>
    <s v="RA CSM 450 1040mm(W) (30Kg)"/>
    <n v="3"/>
    <s v="Cash"/>
    <x v="0"/>
    <d v="2025-03-12T00:00:00"/>
    <x v="9"/>
    <x v="7"/>
    <n v="648"/>
    <m/>
    <n v="648"/>
    <n v="6183332.3500000015"/>
    <s v="Chq"/>
    <m/>
    <m/>
  </r>
  <r>
    <x v="718"/>
    <n v="3"/>
    <n v="2025"/>
    <x v="1149"/>
    <s v="C00000006"/>
    <x v="5"/>
    <s v="RA Butanox M50 (5Kg)"/>
    <n v="2"/>
    <s v="Cash"/>
    <x v="0"/>
    <d v="2025-03-12T00:00:00"/>
    <x v="9"/>
    <x v="7"/>
    <n v="230"/>
    <m/>
    <n v="230"/>
    <n v="6183562.3500000015"/>
    <s v="Chq"/>
    <m/>
    <m/>
  </r>
  <r>
    <x v="718"/>
    <n v="3"/>
    <n v="2025"/>
    <x v="1149"/>
    <s v="C00000006"/>
    <x v="5"/>
    <s v="RM Pigment Transparent Green (5Kg)"/>
    <n v="1"/>
    <s v="Cash"/>
    <x v="0"/>
    <d v="2025-03-12T00:00:00"/>
    <x v="9"/>
    <x v="7"/>
    <n v="325"/>
    <m/>
    <n v="325"/>
    <n v="6183887.3500000015"/>
    <s v="Chq"/>
    <m/>
    <m/>
  </r>
  <r>
    <x v="719"/>
    <n v="3"/>
    <n v="2025"/>
    <x v="1150"/>
    <s v="C00000050"/>
    <x v="52"/>
    <s v="RA Resin 268BQT (225Kg)"/>
    <n v="1"/>
    <s v="Cash"/>
    <x v="0"/>
    <d v="2025-03-13T00:00:00"/>
    <x v="9"/>
    <x v="7"/>
    <n v="1755"/>
    <n v="-1755"/>
    <n v="0"/>
    <n v="6185642.3500000015"/>
    <s v="Cash"/>
    <s v="Chq PBB 072024, Cleared 2/4/25 RM3,030.00"/>
    <m/>
  </r>
  <r>
    <x v="719"/>
    <n v="3"/>
    <n v="2025"/>
    <x v="1150"/>
    <s v="C00000050"/>
    <x v="52"/>
    <s v="RA CSM 450 1040mm(W) (37kg)"/>
    <n v="2"/>
    <s v="Cash"/>
    <x v="0"/>
    <d v="2025-03-13T00:00:00"/>
    <x v="9"/>
    <x v="7"/>
    <n v="555"/>
    <n v="-555"/>
    <n v="0"/>
    <n v="6186197.3500000015"/>
    <s v="Cash"/>
    <s v="Chq PBB 072024, Cleared 2/4/25 RM3,030.00"/>
    <m/>
  </r>
  <r>
    <x v="719"/>
    <n v="3"/>
    <n v="2025"/>
    <x v="1150"/>
    <s v="C00000050"/>
    <x v="52"/>
    <s v="RA Mepoxe (5kg)"/>
    <n v="1"/>
    <s v="Cash"/>
    <x v="0"/>
    <d v="2025-03-13T00:00:00"/>
    <x v="9"/>
    <x v="7"/>
    <n v="95"/>
    <n v="-95"/>
    <n v="0"/>
    <n v="6186292.3500000015"/>
    <s v="Cash"/>
    <s v="Chq PBB 072024, Cleared 2/4/25 RM3,030.00"/>
    <m/>
  </r>
  <r>
    <x v="719"/>
    <n v="3"/>
    <n v="2025"/>
    <x v="1150"/>
    <s v="C00000050"/>
    <x v="52"/>
    <s v="RQ Talcum Powder (25Kg)"/>
    <n v="10"/>
    <s v="Cash"/>
    <x v="0"/>
    <d v="2025-03-13T00:00:00"/>
    <x v="9"/>
    <x v="7"/>
    <n v="625"/>
    <n v="-625"/>
    <n v="0"/>
    <n v="6186917.3500000015"/>
    <s v="Cash"/>
    <s v="Chq PBB 072024, Cleared 2/4/25 RM3,030.00"/>
    <m/>
  </r>
  <r>
    <x v="719"/>
    <n v="3"/>
    <n v="2025"/>
    <x v="1151"/>
    <s v="C00000045"/>
    <x v="47"/>
    <s v="RA Resin 268BQT (225Kg)"/>
    <n v="1"/>
    <s v="Cash"/>
    <x v="0"/>
    <d v="2025-03-13T00:00:00"/>
    <x v="9"/>
    <x v="7"/>
    <n v="1575"/>
    <n v="-1575"/>
    <n v="0"/>
    <n v="6188492.3500000015"/>
    <s v="Trsf"/>
    <s v="Trsf 27/3/25 RM2,433.40(RM1,575.00)"/>
    <m/>
  </r>
  <r>
    <x v="719"/>
    <n v="3"/>
    <n v="2025"/>
    <x v="1151"/>
    <s v="C00000045"/>
    <x v="47"/>
    <s v="RA CSM 450 1040mm(W) (37kg)"/>
    <n v="4"/>
    <s v="Cash"/>
    <x v="0"/>
    <d v="2025-03-13T00:00:00"/>
    <x v="9"/>
    <x v="7"/>
    <n v="858.4"/>
    <n v="-858.4"/>
    <n v="0"/>
    <n v="6189350.7500000019"/>
    <s v="Trsf"/>
    <s v="Trsf 27/3/25 RM2,433.40(RM858.40)"/>
    <m/>
  </r>
  <r>
    <x v="720"/>
    <n v="3"/>
    <n v="2025"/>
    <x v="1152"/>
    <s v="C00000013a"/>
    <x v="12"/>
    <s v="Woven Roing E-600gm 1120mm (45kg)"/>
    <n v="2"/>
    <s v="Cash"/>
    <x v="0"/>
    <d v="2025-03-14T00:00:00"/>
    <x v="9"/>
    <x v="7"/>
    <n v="0"/>
    <m/>
    <n v="0"/>
    <n v="6189350.7500000019"/>
    <s v="Chq"/>
    <m/>
    <m/>
  </r>
  <r>
    <x v="720"/>
    <n v="3"/>
    <n v="2025"/>
    <x v="1153"/>
    <s v="C00000061"/>
    <x v="63"/>
    <s v="RA Resin 268BQT (225kg)"/>
    <n v="1"/>
    <s v="Cash"/>
    <x v="0"/>
    <d v="2025-03-14T00:00:00"/>
    <x v="9"/>
    <x v="7"/>
    <n v="1710"/>
    <n v="-1710"/>
    <n v="0"/>
    <n v="6191060.7500000019"/>
    <s v="Cash"/>
    <s v="Trsf 14/3/25 RM2,023.20"/>
    <m/>
  </r>
  <r>
    <x v="720"/>
    <n v="3"/>
    <n v="2025"/>
    <x v="1153"/>
    <s v="C00000061"/>
    <x v="63"/>
    <s v="RM CSM 450 1860mm(W) (54kg)"/>
    <n v="1"/>
    <s v="Cash"/>
    <x v="0"/>
    <d v="2025-03-14T00:00:00"/>
    <x v="9"/>
    <x v="7"/>
    <n v="313.2"/>
    <n v="-313.2"/>
    <n v="0"/>
    <n v="6191373.950000002"/>
    <s v="Cash"/>
    <s v="Trsf 14/3/25 RM2,023.20"/>
    <m/>
  </r>
  <r>
    <x v="721"/>
    <n v="3"/>
    <n v="2025"/>
    <x v="1154"/>
    <s v="C00000042"/>
    <x v="43"/>
    <s v="RQ Talcum Powder (25Kg)"/>
    <n v="3"/>
    <s v="Cash"/>
    <x v="0"/>
    <d v="2025-03-15T00:00:00"/>
    <x v="9"/>
    <x v="7"/>
    <n v="187.5"/>
    <m/>
    <n v="187.5"/>
    <n v="6191561.450000002"/>
    <s v="Trsf"/>
    <m/>
    <m/>
  </r>
  <r>
    <x v="721"/>
    <n v="3"/>
    <n v="2025"/>
    <x v="1155"/>
    <s v="C00000042"/>
    <x v="43"/>
    <s v="RA Resin 2100BQT-L (225Kg)"/>
    <n v="5"/>
    <s v="Cash"/>
    <x v="0"/>
    <d v="2025-03-15T00:00:00"/>
    <x v="9"/>
    <x v="7"/>
    <n v="8100"/>
    <m/>
    <n v="8100"/>
    <n v="6199661.450000002"/>
    <s v="Trsf"/>
    <m/>
    <m/>
  </r>
  <r>
    <x v="721"/>
    <n v="3"/>
    <n v="2025"/>
    <x v="1155"/>
    <s v="C00000042"/>
    <x v="43"/>
    <s v="RM Pigment Paste Riviera Blue B5 (25Kg)"/>
    <n v="1"/>
    <s v="Cash"/>
    <x v="0"/>
    <d v="2025-03-15T00:00:00"/>
    <x v="9"/>
    <x v="7"/>
    <n v="975"/>
    <m/>
    <n v="975"/>
    <n v="6200636.450000002"/>
    <s v="Trsf"/>
    <m/>
    <m/>
  </r>
  <r>
    <x v="722"/>
    <n v="3"/>
    <n v="2025"/>
    <x v="1156"/>
    <s v="C00000003"/>
    <x v="2"/>
    <s v="RA Resin 2100BQT-L (225Kg)"/>
    <n v="1"/>
    <n v="45"/>
    <x v="1"/>
    <d v="2025-05-01T00:00:00"/>
    <x v="12"/>
    <x v="7"/>
    <n v="1755"/>
    <n v="-1755"/>
    <n v="0"/>
    <n v="6202391.450000002"/>
    <s v="PD Chq"/>
    <s v="AIBB 001014 29/4/25 RM1,000.00(RM1,000.00), 001016 13/5/25 RM1,170.00(RM755.00)"/>
    <m/>
  </r>
  <r>
    <x v="722"/>
    <n v="3"/>
    <n v="2025"/>
    <x v="1156"/>
    <s v="C00000003"/>
    <x v="2"/>
    <s v="RA Butanox M50 (5Kg)"/>
    <n v="2"/>
    <n v="45"/>
    <x v="1"/>
    <d v="2025-05-01T00:00:00"/>
    <x v="12"/>
    <x v="7"/>
    <n v="220"/>
    <n v="-220"/>
    <n v="0"/>
    <n v="6202611.450000002"/>
    <s v="PD Chq"/>
    <s v="AIBB 001016 13/5/25 RM1,170.00(RM220.00)"/>
    <m/>
  </r>
  <r>
    <x v="722"/>
    <n v="3"/>
    <n v="2025"/>
    <x v="1156"/>
    <s v="C00000003"/>
    <x v="2"/>
    <s v="RQ Talcum Powder (25kg)"/>
    <n v="3"/>
    <n v="45"/>
    <x v="1"/>
    <d v="2025-05-01T00:00:00"/>
    <x v="12"/>
    <x v="7"/>
    <n v="195"/>
    <n v="-195"/>
    <n v="0"/>
    <n v="6202806.450000002"/>
    <s v="PD Chq"/>
    <s v="AIBB 001016 13/5/25 RM1,170.00(RM195.00)"/>
    <m/>
  </r>
  <r>
    <x v="723"/>
    <n v="3"/>
    <n v="2025"/>
    <x v="1157"/>
    <s v="C00000019"/>
    <x v="18"/>
    <s v="RA Resin 268BQT (225Kg)"/>
    <n v="1"/>
    <s v="Cash"/>
    <x v="0"/>
    <d v="2025-03-19T00:00:00"/>
    <x v="9"/>
    <x v="7"/>
    <n v="1755"/>
    <m/>
    <n v="1755"/>
    <n v="6204561.450000002"/>
    <s v="Trsf"/>
    <m/>
    <m/>
  </r>
  <r>
    <x v="723"/>
    <n v="3"/>
    <n v="2025"/>
    <x v="1157"/>
    <s v="C00000019"/>
    <x v="18"/>
    <s v="RM CSM 450 1860mm(W) (54kg)"/>
    <n v="1"/>
    <s v="Cash"/>
    <x v="0"/>
    <d v="2025-03-19T00:00:00"/>
    <x v="9"/>
    <x v="7"/>
    <n v="405"/>
    <m/>
    <n v="405"/>
    <n v="6204966.450000002"/>
    <s v="Trsf"/>
    <m/>
    <m/>
  </r>
  <r>
    <x v="723"/>
    <n v="3"/>
    <n v="2025"/>
    <x v="1157"/>
    <s v="C00000019"/>
    <x v="18"/>
    <s v="RA Butanox M50 (5kg)"/>
    <n v="1"/>
    <s v="Cash"/>
    <x v="0"/>
    <d v="2025-03-19T00:00:00"/>
    <x v="9"/>
    <x v="7"/>
    <n v="110"/>
    <m/>
    <n v="110"/>
    <n v="6205076.450000002"/>
    <s v="Trsf"/>
    <m/>
    <m/>
  </r>
  <r>
    <x v="723"/>
    <n v="3"/>
    <n v="2025"/>
    <x v="1157"/>
    <s v="C00000019"/>
    <x v="18"/>
    <s v="RM Chemlease 71-90 EZ (1 gallon)"/>
    <n v="1"/>
    <s v="Cash"/>
    <x v="0"/>
    <d v="2025-03-19T00:00:00"/>
    <x v="9"/>
    <x v="7"/>
    <n v="390"/>
    <m/>
    <n v="390"/>
    <n v="6205466.450000002"/>
    <s v="Trsf"/>
    <m/>
    <m/>
  </r>
  <r>
    <x v="723"/>
    <n v="3"/>
    <n v="2025"/>
    <x v="1157"/>
    <s v="C00000019"/>
    <x v="18"/>
    <s v="RQ Talcum Powder (25kg)"/>
    <n v="2"/>
    <s v="Cash"/>
    <x v="0"/>
    <d v="2025-03-19T00:00:00"/>
    <x v="9"/>
    <x v="7"/>
    <n v="125"/>
    <m/>
    <n v="125"/>
    <n v="6205591.450000002"/>
    <s v="Trsf"/>
    <m/>
    <m/>
  </r>
  <r>
    <x v="723"/>
    <n v="3"/>
    <n v="2025"/>
    <x v="1157"/>
    <s v="C00000019"/>
    <x v="18"/>
    <s v="RM Fume Silica HJSIL 200 (10Kg)"/>
    <n v="1"/>
    <s v="Cash"/>
    <x v="0"/>
    <d v="2025-03-19T00:00:00"/>
    <x v="9"/>
    <x v="7"/>
    <n v="420"/>
    <m/>
    <n v="420"/>
    <n v="6206011.450000002"/>
    <s v="Trsf"/>
    <m/>
    <m/>
  </r>
  <r>
    <x v="723"/>
    <n v="3"/>
    <n v="2025"/>
    <x v="1158"/>
    <s v="C00000026"/>
    <x v="27"/>
    <s v="RA Gelcoat (22kg)"/>
    <n v="2"/>
    <s v="Cash"/>
    <x v="0"/>
    <d v="2025-03-19T00:00:00"/>
    <x v="9"/>
    <x v="7"/>
    <n v="0"/>
    <m/>
    <n v="0"/>
    <n v="6206011.450000002"/>
    <s v="Trsf"/>
    <m/>
    <m/>
  </r>
  <r>
    <x v="724"/>
    <n v="3"/>
    <n v="2025"/>
    <x v="1159"/>
    <s v="C00000061"/>
    <x v="63"/>
    <s v="RA Resin 8201WPT (225kg)"/>
    <n v="1"/>
    <s v="Cash"/>
    <x v="0"/>
    <d v="2025-03-20T00:00:00"/>
    <x v="9"/>
    <x v="7"/>
    <n v="1597.5"/>
    <n v="-1597.5"/>
    <n v="0"/>
    <n v="6207608.950000002"/>
    <s v="Cash"/>
    <s v="Trsf 20/3/25 RM1,900.70(RM1,597.50)"/>
    <m/>
  </r>
  <r>
    <x v="724"/>
    <n v="3"/>
    <n v="2025"/>
    <x v="1159"/>
    <s v="C00000061"/>
    <x v="63"/>
    <s v="RM CSM 450 1860mm(W) (54kg)"/>
    <n v="1"/>
    <s v="Cash"/>
    <x v="0"/>
    <d v="2025-03-20T00:00:00"/>
    <x v="9"/>
    <x v="7"/>
    <n v="313.2"/>
    <n v="-313.2"/>
    <n v="0"/>
    <n v="6207922.1500000022"/>
    <s v="Cash"/>
    <s v="Trsf 20/3/25 RM1,900.70(RM303.20), Cash 9/4/25 RM300.00(RM10.00)"/>
    <m/>
  </r>
  <r>
    <x v="724"/>
    <n v="3"/>
    <n v="2025"/>
    <x v="1159"/>
    <s v="C00000061"/>
    <x v="63"/>
    <s v="RA Butanox M50 (5kg)"/>
    <n v="1"/>
    <s v="Cash"/>
    <x v="0"/>
    <d v="2025-03-20T00:00:00"/>
    <x v="9"/>
    <x v="7"/>
    <n v="115"/>
    <n v="-115"/>
    <n v="0"/>
    <n v="6208037.1500000022"/>
    <s v="Cash"/>
    <s v="Cash 9/4/25 RM300.00(RM115.00)"/>
    <m/>
  </r>
  <r>
    <x v="724"/>
    <n v="3"/>
    <n v="2025"/>
    <x v="1159"/>
    <s v="C00000061"/>
    <x v="63"/>
    <s v="RQ Talcum Powder (25kg)"/>
    <n v="2"/>
    <s v="Cash"/>
    <x v="0"/>
    <d v="2025-03-20T00:00:00"/>
    <x v="9"/>
    <x v="7"/>
    <n v="115"/>
    <n v="-115"/>
    <n v="0"/>
    <n v="6208152.1500000022"/>
    <s v="Cash"/>
    <s v="Cash 9/4/25 RM300.00(RM115.00)"/>
    <m/>
  </r>
  <r>
    <x v="724"/>
    <n v="3"/>
    <n v="2025"/>
    <x v="1159"/>
    <s v="C00000061"/>
    <x v="63"/>
    <s v="RM TR104 Hi Temp Wax"/>
    <n v="1"/>
    <s v="Cash"/>
    <x v="0"/>
    <d v="2025-03-20T00:00:00"/>
    <x v="9"/>
    <x v="7"/>
    <n v="60"/>
    <n v="-60"/>
    <n v="0"/>
    <n v="6208212.1500000022"/>
    <s v="Cash"/>
    <s v="Cash 9/4/25 RM300.00(RM60.00)"/>
    <m/>
  </r>
  <r>
    <x v="724"/>
    <n v="3"/>
    <n v="2025"/>
    <x v="1160"/>
    <s v="C00000042"/>
    <x v="43"/>
    <s v="RQ Talcum Powder (25Kg)"/>
    <n v="3"/>
    <s v="Cash"/>
    <x v="0"/>
    <d v="2025-03-20T00:00:00"/>
    <x v="9"/>
    <x v="7"/>
    <n v="187.5"/>
    <m/>
    <n v="187.5"/>
    <n v="6208399.6500000022"/>
    <s v="Trsf"/>
    <m/>
    <m/>
  </r>
  <r>
    <x v="724"/>
    <n v="3"/>
    <n v="2025"/>
    <x v="1161"/>
    <s v="C00000042"/>
    <x v="43"/>
    <s v="RA Resin 2100BQT-L (225Kg)"/>
    <n v="7"/>
    <s v="Cash"/>
    <x v="0"/>
    <d v="2025-03-20T00:00:00"/>
    <x v="9"/>
    <x v="7"/>
    <n v="11340"/>
    <m/>
    <n v="11340"/>
    <n v="6219739.6500000022"/>
    <s v="Trsf"/>
    <m/>
    <m/>
  </r>
  <r>
    <x v="724"/>
    <n v="3"/>
    <n v="2025"/>
    <x v="1161"/>
    <s v="C00000042"/>
    <x v="43"/>
    <s v="RO CSM 450 1040mm(W) (37kg)"/>
    <n v="18"/>
    <s v="Cash"/>
    <x v="0"/>
    <d v="2025-03-20T00:00:00"/>
    <x v="9"/>
    <x v="7"/>
    <n v="3862.8"/>
    <m/>
    <n v="3862.8"/>
    <n v="6223602.450000002"/>
    <s v="Trsf"/>
    <m/>
    <m/>
  </r>
  <r>
    <x v="724"/>
    <n v="3"/>
    <n v="2025"/>
    <x v="1161"/>
    <s v="C00000042"/>
    <x v="43"/>
    <s v="RA Woven Roving E-600gm 1120mm (45Kg)"/>
    <n v="9"/>
    <s v="Cash"/>
    <x v="0"/>
    <d v="2025-03-20T00:00:00"/>
    <x v="9"/>
    <x v="7"/>
    <n v="2227.5"/>
    <m/>
    <n v="2227.5"/>
    <n v="6225829.950000002"/>
    <s v="Trsf"/>
    <m/>
    <m/>
  </r>
  <r>
    <x v="724"/>
    <n v="3"/>
    <n v="2025"/>
    <x v="1161"/>
    <s v="C00000042"/>
    <x v="43"/>
    <s v="RA Butanox M50 (5kg)"/>
    <n v="4"/>
    <s v="Cash"/>
    <x v="0"/>
    <d v="2025-03-20T00:00:00"/>
    <x v="9"/>
    <x v="7"/>
    <n v="460"/>
    <m/>
    <n v="460"/>
    <n v="6226289.950000002"/>
    <s v="Trsf"/>
    <m/>
    <m/>
  </r>
  <r>
    <x v="725"/>
    <n v="3"/>
    <n v="2025"/>
    <x v="1162"/>
    <s v="C00000042"/>
    <x v="43"/>
    <s v="RA Woven Roving E-600gm 1120mm (45Kg)"/>
    <n v="4"/>
    <s v="Cash"/>
    <x v="0"/>
    <d v="2025-03-22T00:00:00"/>
    <x v="9"/>
    <x v="7"/>
    <n v="990"/>
    <m/>
    <n v="990"/>
    <n v="6227279.950000002"/>
    <s v="Trsf"/>
    <m/>
    <m/>
  </r>
  <r>
    <x v="725"/>
    <n v="3"/>
    <n v="2025"/>
    <x v="1162"/>
    <s v="C00000042"/>
    <x v="43"/>
    <s v="RM Pigment Paste Smooth Cream M19 (25Kg)"/>
    <n v="1"/>
    <s v="Cash"/>
    <x v="0"/>
    <d v="2025-03-22T00:00:00"/>
    <x v="9"/>
    <x v="7"/>
    <n v="1000"/>
    <m/>
    <n v="1000"/>
    <n v="6228279.950000002"/>
    <s v="Trsf"/>
    <m/>
    <m/>
  </r>
  <r>
    <x v="726"/>
    <n v="3"/>
    <n v="2025"/>
    <x v="1163"/>
    <s v="C00000061"/>
    <x v="63"/>
    <s v="RA Resin 268BQT (225Kg)"/>
    <n v="1"/>
    <s v="Cash"/>
    <x v="0"/>
    <d v="2025-03-24T00:00:00"/>
    <x v="9"/>
    <x v="7"/>
    <n v="1642.5"/>
    <n v="-1642.5"/>
    <n v="0"/>
    <n v="6229922.450000002"/>
    <s v="Cash"/>
    <s v="Trsf 24/3/25 RM2,243.20"/>
    <m/>
  </r>
  <r>
    <x v="726"/>
    <n v="3"/>
    <n v="2025"/>
    <x v="1163"/>
    <s v="C00000061"/>
    <x v="63"/>
    <s v="RM CSM 450 1860mm(W) (54kg)"/>
    <n v="1"/>
    <s v="Cash"/>
    <x v="0"/>
    <d v="2025-03-24T00:00:00"/>
    <x v="9"/>
    <x v="7"/>
    <n v="313.2"/>
    <n v="-313.2"/>
    <n v="0"/>
    <n v="6230235.6500000022"/>
    <s v="Cash"/>
    <s v="Trsf 24/3/25 RM2,243.20"/>
    <m/>
  </r>
  <r>
    <x v="726"/>
    <n v="3"/>
    <n v="2025"/>
    <x v="1163"/>
    <s v="C00000061"/>
    <x v="63"/>
    <s v="RA Butanox M50 (5kg)"/>
    <n v="1"/>
    <s v="Cash"/>
    <x v="0"/>
    <d v="2025-03-24T00:00:00"/>
    <x v="9"/>
    <x v="7"/>
    <n v="115"/>
    <n v="-115"/>
    <n v="0"/>
    <n v="6230350.6500000022"/>
    <s v="Cash"/>
    <s v="Trsf 24/3/25 RM2,243.20"/>
    <m/>
  </r>
  <r>
    <x v="726"/>
    <n v="3"/>
    <n v="2025"/>
    <x v="1163"/>
    <s v="C00000061"/>
    <x v="63"/>
    <s v="RQ Talcum Powder (25kg)"/>
    <n v="3"/>
    <s v="Cash"/>
    <x v="0"/>
    <d v="2025-03-24T00:00:00"/>
    <x v="9"/>
    <x v="7"/>
    <n v="172.5"/>
    <n v="-172.5"/>
    <n v="0"/>
    <n v="6230523.1500000022"/>
    <s v="Cash"/>
    <s v="Trsf 24/3/25 RM2,243.20"/>
    <m/>
  </r>
  <r>
    <x v="726"/>
    <n v="3"/>
    <n v="2025"/>
    <x v="1164"/>
    <s v="C00000042"/>
    <x v="43"/>
    <s v="RQ Talcum Powder (25Kg)"/>
    <n v="6"/>
    <s v="Cash"/>
    <x v="0"/>
    <d v="2025-03-24T00:00:00"/>
    <x v="9"/>
    <x v="7"/>
    <n v="375"/>
    <m/>
    <n v="375"/>
    <n v="6230898.1500000022"/>
    <s v="Trsf"/>
    <m/>
    <m/>
  </r>
  <r>
    <x v="726"/>
    <n v="3"/>
    <n v="2025"/>
    <x v="1165"/>
    <s v="C00000042"/>
    <x v="43"/>
    <s v="RA Resin 2100BQT-L (225Kg)"/>
    <n v="12"/>
    <s v="Cash"/>
    <x v="0"/>
    <d v="2025-03-24T00:00:00"/>
    <x v="9"/>
    <x v="7"/>
    <n v="19440"/>
    <m/>
    <n v="19440"/>
    <n v="6250338.1500000022"/>
    <s v="Trsf"/>
    <m/>
    <m/>
  </r>
  <r>
    <x v="726"/>
    <n v="3"/>
    <n v="2025"/>
    <x v="1165"/>
    <s v="C00000042"/>
    <x v="43"/>
    <s v="RO CSM 450 1040mm(W) (37kg)"/>
    <n v="40"/>
    <s v="Cash"/>
    <x v="0"/>
    <d v="2025-03-24T00:00:00"/>
    <x v="9"/>
    <x v="7"/>
    <n v="8584"/>
    <m/>
    <n v="8584"/>
    <n v="6258922.1500000022"/>
    <s v="Trsf"/>
    <m/>
    <m/>
  </r>
  <r>
    <x v="726"/>
    <n v="3"/>
    <n v="2025"/>
    <x v="1165"/>
    <s v="C00000042"/>
    <x v="43"/>
    <s v="RA Woven Roving E-600gm 1120mm (45Kg)"/>
    <n v="20"/>
    <s v="Cash"/>
    <x v="0"/>
    <d v="2025-03-24T00:00:00"/>
    <x v="9"/>
    <x v="7"/>
    <n v="4950"/>
    <m/>
    <n v="4950"/>
    <n v="6263872.1500000022"/>
    <s v="Trsf"/>
    <m/>
    <m/>
  </r>
  <r>
    <x v="726"/>
    <n v="3"/>
    <n v="2025"/>
    <x v="1165"/>
    <s v="C00000042"/>
    <x v="43"/>
    <s v="RA Butanox M50 (5kg)"/>
    <n v="4"/>
    <s v="Cash"/>
    <x v="0"/>
    <d v="2025-03-24T00:00:00"/>
    <x v="9"/>
    <x v="7"/>
    <n v="460"/>
    <m/>
    <n v="460"/>
    <n v="6264332.1500000022"/>
    <s v="Trsf"/>
    <m/>
    <m/>
  </r>
  <r>
    <x v="726"/>
    <n v="3"/>
    <n v="2025"/>
    <x v="1165"/>
    <s v="C00000042"/>
    <x v="43"/>
    <s v="RM Pigment Paste Riviera Blue B5 (25Kg)"/>
    <n v="1"/>
    <s v="Cash"/>
    <x v="0"/>
    <d v="2025-03-24T00:00:00"/>
    <x v="9"/>
    <x v="7"/>
    <n v="975"/>
    <m/>
    <n v="975"/>
    <n v="6265307.1500000022"/>
    <s v="Trsf"/>
    <m/>
    <m/>
  </r>
  <r>
    <x v="727"/>
    <n v="3"/>
    <n v="2025"/>
    <x v="1166"/>
    <s v="C00000013"/>
    <x v="64"/>
    <s v="RM CSM 300 1860mm(W) (54Kg)"/>
    <n v="2"/>
    <s v="Cash"/>
    <x v="0"/>
    <d v="2025-03-27T00:00:00"/>
    <x v="9"/>
    <x v="7"/>
    <n v="810"/>
    <n v="-810"/>
    <n v="0"/>
    <n v="6266117.1500000022"/>
    <s v="Chq"/>
    <s v="Cheque MBB 852603, Cleared 28/3/25 RM6,823.20"/>
    <m/>
  </r>
  <r>
    <x v="727"/>
    <n v="3"/>
    <n v="2025"/>
    <x v="1166"/>
    <s v="C00000013"/>
    <x v="64"/>
    <s v="RA Woven Roving 600 1000mm (40kg)"/>
    <n v="5"/>
    <s v="Cash"/>
    <x v="0"/>
    <d v="2025-03-27T00:00:00"/>
    <x v="9"/>
    <x v="7"/>
    <n v="1400"/>
    <n v="-1400"/>
    <n v="0"/>
    <n v="6267517.1500000022"/>
    <s v="Chq"/>
    <s v="Cheque MBB 852603, Cleared 28/3/25 RM6,823.20"/>
    <m/>
  </r>
  <r>
    <x v="727"/>
    <n v="3"/>
    <n v="2025"/>
    <x v="1166"/>
    <s v="C00000013"/>
    <x v="64"/>
    <s v="RD Brush 2&quot; (12pcs)"/>
    <n v="1"/>
    <s v="Cash"/>
    <x v="0"/>
    <d v="2025-03-27T00:00:00"/>
    <x v="9"/>
    <x v="7"/>
    <n v="55.2"/>
    <n v="-55.2"/>
    <n v="0"/>
    <n v="6267572.3500000024"/>
    <s v="Chq"/>
    <s v="Cheque MBB 852603, Cleared 28/3/25 RM6,823.20"/>
    <m/>
  </r>
  <r>
    <x v="727"/>
    <n v="3"/>
    <n v="2025"/>
    <x v="1166"/>
    <s v="C00000013"/>
    <x v="64"/>
    <s v="RM Chemlease 71-90 EZ (1 gallon)"/>
    <n v="4"/>
    <s v="Cash"/>
    <x v="0"/>
    <d v="2025-03-27T00:00:00"/>
    <x v="9"/>
    <x v="7"/>
    <n v="1720"/>
    <n v="-1720"/>
    <n v="0"/>
    <n v="6269292.3500000024"/>
    <s v="Chq"/>
    <s v="Cheque MBB 852603, Cleared 28/3/25 RM6,823.20"/>
    <m/>
  </r>
  <r>
    <x v="727"/>
    <n v="3"/>
    <n v="2025"/>
    <x v="1166"/>
    <s v="C00000013"/>
    <x v="64"/>
    <s v="RA Gelcoat (22kg)"/>
    <n v="10"/>
    <s v="Cash"/>
    <x v="0"/>
    <d v="2025-03-27T00:00:00"/>
    <x v="9"/>
    <x v="7"/>
    <n v="2838"/>
    <n v="-2838"/>
    <n v="0"/>
    <n v="6272130.3500000024"/>
    <s v="Chq"/>
    <s v="Cheque MBB 852603, Cleared 28/3/25 RM6,823.20"/>
    <m/>
  </r>
  <r>
    <x v="728"/>
    <n v="3"/>
    <n v="2025"/>
    <x v="1167"/>
    <s v="C00000042"/>
    <x v="43"/>
    <s v="RQ Talcum Powder (25Kg)"/>
    <n v="6"/>
    <s v="Cash"/>
    <x v="0"/>
    <d v="2025-03-28T00:00:00"/>
    <x v="9"/>
    <x v="7"/>
    <n v="375"/>
    <m/>
    <n v="375"/>
    <n v="6272505.3500000024"/>
    <s v="Trsf"/>
    <m/>
    <m/>
  </r>
  <r>
    <x v="728"/>
    <n v="3"/>
    <n v="2025"/>
    <x v="1168"/>
    <s v="C00000042"/>
    <x v="43"/>
    <s v="RA Resin 268BQT (225Kg)"/>
    <n v="12"/>
    <s v="Cash"/>
    <x v="0"/>
    <d v="2025-03-28T00:00:00"/>
    <x v="9"/>
    <x v="7"/>
    <n v="19440"/>
    <m/>
    <n v="19440"/>
    <n v="6291945.3500000024"/>
    <s v="Trsf"/>
    <m/>
    <m/>
  </r>
  <r>
    <x v="728"/>
    <n v="3"/>
    <n v="2025"/>
    <x v="1168"/>
    <s v="C00000042"/>
    <x v="43"/>
    <s v="RO CSM 450 1040mm(W) (37kg)"/>
    <n v="36"/>
    <s v="Cash"/>
    <x v="0"/>
    <d v="2025-03-28T00:00:00"/>
    <x v="9"/>
    <x v="7"/>
    <n v="7725.6"/>
    <m/>
    <n v="7725.6"/>
    <n v="6299670.950000002"/>
    <s v="Trsf"/>
    <m/>
    <m/>
  </r>
  <r>
    <x v="728"/>
    <n v="3"/>
    <n v="2025"/>
    <x v="1168"/>
    <s v="C00000042"/>
    <x v="43"/>
    <s v="RA Woven Roving E-600gm 1120mm (45Kg)"/>
    <n v="10"/>
    <s v="Cash"/>
    <x v="0"/>
    <d v="2025-03-28T00:00:00"/>
    <x v="9"/>
    <x v="7"/>
    <n v="2475"/>
    <m/>
    <n v="2475"/>
    <n v="6302145.950000002"/>
    <s v="Trsf"/>
    <m/>
    <m/>
  </r>
  <r>
    <x v="728"/>
    <n v="3"/>
    <n v="2025"/>
    <x v="1168"/>
    <s v="C00000042"/>
    <x v="43"/>
    <s v="RA Woven Roving E-600gm 1000mm (40Kg)"/>
    <n v="8"/>
    <s v="Cash"/>
    <x v="0"/>
    <d v="2025-03-28T00:00:00"/>
    <x v="9"/>
    <x v="7"/>
    <n v="1760"/>
    <m/>
    <n v="1760"/>
    <n v="6303905.950000002"/>
    <s v="Trsf"/>
    <m/>
    <m/>
  </r>
  <r>
    <x v="728"/>
    <n v="3"/>
    <n v="2025"/>
    <x v="1168"/>
    <s v="C00000042"/>
    <x v="43"/>
    <s v="RA Butanox M50 (5kg)"/>
    <n v="8"/>
    <s v="Cash"/>
    <x v="0"/>
    <d v="2025-03-28T00:00:00"/>
    <x v="9"/>
    <x v="7"/>
    <n v="920"/>
    <m/>
    <n v="920"/>
    <n v="6304825.950000002"/>
    <s v="Trsf"/>
    <m/>
    <m/>
  </r>
  <r>
    <x v="728"/>
    <n v="3"/>
    <n v="2025"/>
    <x v="1168"/>
    <s v="C00000042"/>
    <x v="43"/>
    <s v="RM Pigment Paste Riviera Blue B5 (25Kg)"/>
    <n v="1"/>
    <s v="Cash"/>
    <x v="0"/>
    <d v="2025-03-28T00:00:00"/>
    <x v="9"/>
    <x v="7"/>
    <n v="975"/>
    <m/>
    <n v="975"/>
    <n v="6305800.950000002"/>
    <s v="Trsf"/>
    <m/>
    <m/>
  </r>
  <r>
    <x v="728"/>
    <n v="3"/>
    <n v="2025"/>
    <x v="1168"/>
    <s v="C00000042"/>
    <x v="43"/>
    <s v="RM Pigment Paste Smooth Cream M19 (25Kg)"/>
    <n v="1"/>
    <s v="Cash"/>
    <x v="0"/>
    <d v="2025-03-28T00:00:00"/>
    <x v="9"/>
    <x v="7"/>
    <n v="1000"/>
    <m/>
    <n v="1000"/>
    <n v="6306800.950000002"/>
    <s v="Trsf"/>
    <m/>
    <m/>
  </r>
  <r>
    <x v="728"/>
    <n v="3"/>
    <n v="2025"/>
    <x v="1168"/>
    <s v="C00000042"/>
    <x v="43"/>
    <s v="RM Pigment Grey RAL 7038 (25kg)"/>
    <n v="1"/>
    <s v="Cash"/>
    <x v="0"/>
    <d v="2025-03-28T00:00:00"/>
    <x v="9"/>
    <x v="7"/>
    <n v="900"/>
    <m/>
    <n v="900"/>
    <n v="6307700.950000002"/>
    <s v="Trsf"/>
    <m/>
    <m/>
  </r>
  <r>
    <x v="729"/>
    <n v="3"/>
    <n v="2025"/>
    <x v="1169"/>
    <s v="C00000019"/>
    <x v="18"/>
    <s v="RA Resin 268BQT (225Kg)"/>
    <n v="1"/>
    <s v="Cash"/>
    <x v="0"/>
    <d v="2025-03-29T00:00:00"/>
    <x v="9"/>
    <x v="7"/>
    <n v="1755"/>
    <m/>
    <n v="1755"/>
    <n v="6309455.950000002"/>
    <s v="Trsf"/>
    <m/>
    <m/>
  </r>
  <r>
    <x v="729"/>
    <n v="3"/>
    <n v="2025"/>
    <x v="1169"/>
    <s v="C00000019"/>
    <x v="18"/>
    <s v="RO Gelcoat LB9888 (22kg)"/>
    <n v="1"/>
    <s v="Cash"/>
    <x v="0"/>
    <d v="2025-03-29T00:00:00"/>
    <x v="9"/>
    <x v="7"/>
    <n v="283.8"/>
    <m/>
    <n v="283.8"/>
    <n v="6309739.7500000019"/>
    <s v="Trsf"/>
    <m/>
    <m/>
  </r>
  <r>
    <x v="729"/>
    <n v="3"/>
    <n v="2025"/>
    <x v="1169"/>
    <s v="C00000019"/>
    <x v="18"/>
    <s v="RA Butanox M50 (5kg)"/>
    <n v="1"/>
    <s v="Cash"/>
    <x v="0"/>
    <d v="2025-03-29T00:00:00"/>
    <x v="9"/>
    <x v="7"/>
    <n v="110"/>
    <m/>
    <n v="110"/>
    <n v="6309849.7500000019"/>
    <s v="Trsf"/>
    <m/>
    <m/>
  </r>
  <r>
    <x v="729"/>
    <n v="3"/>
    <n v="2025"/>
    <x v="1169"/>
    <s v="C00000019"/>
    <x v="18"/>
    <s v="RQ Talcum Powder (25kg)"/>
    <n v="3"/>
    <s v="Cash"/>
    <x v="0"/>
    <d v="2025-03-29T00:00:00"/>
    <x v="9"/>
    <x v="7"/>
    <n v="187.5"/>
    <m/>
    <n v="187.5"/>
    <n v="6310037.2500000019"/>
    <s v="Trsf"/>
    <m/>
    <m/>
  </r>
  <r>
    <x v="729"/>
    <n v="3"/>
    <n v="2025"/>
    <x v="1169"/>
    <s v="C00000019"/>
    <x v="18"/>
    <s v="RM TR104 Hi Temp Wax"/>
    <n v="2"/>
    <s v="Cash"/>
    <x v="0"/>
    <d v="2025-03-29T00:00:00"/>
    <x v="9"/>
    <x v="7"/>
    <n v="120"/>
    <m/>
    <n v="120"/>
    <n v="6310157.2500000019"/>
    <s v="Trsf"/>
    <m/>
    <m/>
  </r>
  <r>
    <x v="729"/>
    <n v="3"/>
    <n v="2025"/>
    <x v="1170"/>
    <s v="C00000061"/>
    <x v="63"/>
    <s v="RA Resin 8201WPT (225kg)"/>
    <n v="1"/>
    <s v="Cash"/>
    <x v="0"/>
    <d v="2025-03-29T00:00:00"/>
    <x v="9"/>
    <x v="7"/>
    <n v="1597.5"/>
    <n v="-1597.5"/>
    <n v="0"/>
    <n v="6311754.7500000019"/>
    <s v="Cash"/>
    <s v="Trsf 9/4/25 RM2,198.20"/>
    <m/>
  </r>
  <r>
    <x v="729"/>
    <n v="3"/>
    <n v="2025"/>
    <x v="1170"/>
    <s v="C00000061"/>
    <x v="63"/>
    <s v="RM CSM 450 1860mm(W) (54kg)"/>
    <n v="1"/>
    <s v="Cash"/>
    <x v="0"/>
    <d v="2025-03-29T00:00:00"/>
    <x v="9"/>
    <x v="7"/>
    <n v="313.2"/>
    <n v="-313.2"/>
    <n v="0"/>
    <n v="6312067.950000002"/>
    <s v="Cash"/>
    <s v="Trsf 9/4/25 RM2,198.20"/>
    <m/>
  </r>
  <r>
    <x v="729"/>
    <n v="3"/>
    <n v="2025"/>
    <x v="1170"/>
    <s v="C00000061"/>
    <x v="63"/>
    <s v="RA Butanox M50 (5kg)"/>
    <n v="1"/>
    <s v="Cash"/>
    <x v="0"/>
    <d v="2025-03-29T00:00:00"/>
    <x v="9"/>
    <x v="7"/>
    <n v="115"/>
    <n v="-115"/>
    <n v="0"/>
    <n v="6312182.950000002"/>
    <s v="Cash"/>
    <s v="Trsf 9/4/25 RM2,198.20"/>
    <m/>
  </r>
  <r>
    <x v="729"/>
    <n v="3"/>
    <n v="2025"/>
    <x v="1170"/>
    <s v="C00000061"/>
    <x v="63"/>
    <s v="RQ Talcum Powder (25kg)"/>
    <n v="3"/>
    <s v="Cash"/>
    <x v="0"/>
    <d v="2025-03-29T00:00:00"/>
    <x v="9"/>
    <x v="7"/>
    <n v="172.5"/>
    <n v="-172.5"/>
    <n v="0"/>
    <n v="6312355.450000002"/>
    <s v="Cash"/>
    <s v="Trsf 9/4/25 RM2,198.20"/>
    <m/>
  </r>
  <r>
    <x v="730"/>
    <n v="4"/>
    <n v="2025"/>
    <x v="1171"/>
    <s v="C00000050"/>
    <x v="52"/>
    <s v="RO Resin 8213WPT (225Kg)"/>
    <n v="1"/>
    <s v="Cash"/>
    <x v="0"/>
    <d v="2025-04-03T00:00:00"/>
    <x v="11"/>
    <x v="7"/>
    <n v="1710"/>
    <n v="-1710"/>
    <n v="0"/>
    <n v="6316866.7500000019"/>
    <s v="Cash"/>
    <s v="Chq PBB 072025, Cleared 16/4/25 RM2,265.00"/>
    <m/>
  </r>
  <r>
    <x v="730"/>
    <n v="4"/>
    <n v="2025"/>
    <x v="1171"/>
    <s v="C00000050"/>
    <x v="52"/>
    <s v="RO CSM 450 1040mm(W) (37kg)"/>
    <n v="2"/>
    <s v="Cash"/>
    <x v="0"/>
    <d v="2025-04-03T00:00:00"/>
    <x v="11"/>
    <x v="7"/>
    <n v="555"/>
    <n v="-555"/>
    <n v="0"/>
    <n v="6317421.7500000019"/>
    <s v="Cash"/>
    <s v="Chq PBB 072025, Cleared 16/4/25 RM2,265.00"/>
    <m/>
  </r>
  <r>
    <x v="731"/>
    <n v="4"/>
    <n v="2025"/>
    <x v="1172"/>
    <s v="C00000042"/>
    <x v="43"/>
    <s v="RQ Talcum Powder (25Kg)"/>
    <n v="10"/>
    <s v="Cash"/>
    <x v="0"/>
    <d v="2025-04-05T00:00:00"/>
    <x v="11"/>
    <x v="7"/>
    <n v="625"/>
    <m/>
    <n v="625"/>
    <n v="6318046.7500000019"/>
    <s v="Trsf"/>
    <m/>
    <m/>
  </r>
  <r>
    <x v="731"/>
    <n v="4"/>
    <n v="2025"/>
    <x v="1173"/>
    <s v="C00000042"/>
    <x v="43"/>
    <s v="RA Resin 2100BQT-L (225Kg)"/>
    <n v="10"/>
    <s v="Cash"/>
    <x v="0"/>
    <d v="2025-04-05T00:00:00"/>
    <x v="11"/>
    <x v="7"/>
    <n v="16200"/>
    <m/>
    <n v="16200"/>
    <n v="6334246.7500000019"/>
    <s v="Trsf"/>
    <m/>
    <m/>
  </r>
  <r>
    <x v="731"/>
    <n v="4"/>
    <n v="2025"/>
    <x v="1173"/>
    <s v="C00000042"/>
    <x v="43"/>
    <s v="RM Pigment Paste Riviera Blue B5 (25Kg)"/>
    <n v="1"/>
    <s v="Cash"/>
    <x v="0"/>
    <d v="2025-04-05T00:00:00"/>
    <x v="11"/>
    <x v="7"/>
    <n v="975"/>
    <m/>
    <n v="975"/>
    <n v="6335221.7500000019"/>
    <s v="Trsf"/>
    <m/>
    <m/>
  </r>
  <r>
    <x v="731"/>
    <n v="4"/>
    <n v="2025"/>
    <x v="1173"/>
    <s v="C00000042"/>
    <x v="43"/>
    <s v="RM Pigment Paste Smooth Cream M19 (25Kg)"/>
    <n v="1"/>
    <s v="Cash"/>
    <x v="0"/>
    <d v="2025-04-05T00:00:00"/>
    <x v="11"/>
    <x v="7"/>
    <n v="1000"/>
    <m/>
    <n v="1000"/>
    <n v="6336221.7500000019"/>
    <s v="Trsf"/>
    <m/>
    <m/>
  </r>
  <r>
    <x v="731"/>
    <n v="4"/>
    <n v="2025"/>
    <x v="1173"/>
    <s v="C00000042"/>
    <x v="43"/>
    <s v="RA Woven Roving E-600gm 1000mm (40Kg)"/>
    <n v="8"/>
    <s v="Cash"/>
    <x v="0"/>
    <d v="2025-04-05T00:00:00"/>
    <x v="11"/>
    <x v="7"/>
    <n v="1760"/>
    <m/>
    <n v="1760"/>
    <n v="6337981.7500000019"/>
    <s v="Trsf"/>
    <m/>
    <m/>
  </r>
  <r>
    <x v="731"/>
    <n v="4"/>
    <n v="2025"/>
    <x v="1173"/>
    <s v="C00000042"/>
    <x v="43"/>
    <s v="RA Butanox M50 (5kg)"/>
    <n v="8"/>
    <s v="Cash"/>
    <x v="0"/>
    <d v="2025-04-05T00:00:00"/>
    <x v="11"/>
    <x v="7"/>
    <n v="920"/>
    <m/>
    <n v="920"/>
    <n v="6338901.7500000019"/>
    <s v="Trsf"/>
    <m/>
    <m/>
  </r>
  <r>
    <x v="732"/>
    <n v="4"/>
    <n v="2025"/>
    <x v="1174"/>
    <s v="C00000044"/>
    <x v="46"/>
    <s v="RM Resin 268BQT (25Kg)"/>
    <n v="2"/>
    <s v="Cash"/>
    <x v="0"/>
    <d v="2025-04-07T00:00:00"/>
    <x v="11"/>
    <x v="7"/>
    <n v="500"/>
    <n v="-500"/>
    <n v="0"/>
    <n v="6339401.7500000019"/>
    <s v="Cash"/>
    <s v="Trsf 9/4/25 RM1,522.00"/>
    <m/>
  </r>
  <r>
    <x v="732"/>
    <n v="4"/>
    <n v="2025"/>
    <x v="1174"/>
    <s v="C00000044"/>
    <x v="46"/>
    <s v="RA CSM 450 1040mm (30kg)"/>
    <n v="2"/>
    <s v="Cash"/>
    <x v="0"/>
    <d v="2025-04-07T00:00:00"/>
    <x v="11"/>
    <x v="7"/>
    <n v="432"/>
    <n v="-432"/>
    <n v="0"/>
    <n v="6339833.7500000019"/>
    <s v="Cash"/>
    <s v="Trsf 9/4/25 RM1,522.00"/>
    <m/>
  </r>
  <r>
    <x v="732"/>
    <n v="4"/>
    <n v="2025"/>
    <x v="1174"/>
    <s v="C00000044"/>
    <x v="46"/>
    <s v="RA Butanox M50 (5kg)"/>
    <n v="1"/>
    <s v="Cash"/>
    <x v="0"/>
    <d v="2025-04-07T00:00:00"/>
    <x v="11"/>
    <x v="7"/>
    <n v="110"/>
    <n v="-110"/>
    <n v="0"/>
    <n v="6339943.7500000019"/>
    <s v="Cash"/>
    <s v="Trsf 9/4/25 RM1,522.00"/>
    <m/>
  </r>
  <r>
    <x v="732"/>
    <n v="4"/>
    <n v="2025"/>
    <x v="1174"/>
    <s v="C00000044"/>
    <x v="46"/>
    <s v="RM Pigment Light Grey G1 (5kg)"/>
    <n v="1"/>
    <s v="Cash"/>
    <x v="0"/>
    <d v="2025-04-07T00:00:00"/>
    <x v="11"/>
    <x v="7"/>
    <n v="165"/>
    <n v="-165"/>
    <n v="0"/>
    <n v="6340108.7500000019"/>
    <s v="Cash"/>
    <s v="Trsf 9/4/25 RM1,522.00"/>
    <m/>
  </r>
  <r>
    <x v="732"/>
    <n v="4"/>
    <n v="2025"/>
    <x v="1174"/>
    <s v="C00000044"/>
    <x v="46"/>
    <s v="RA Honeycomb 19mm - 1220(W) x 2440(L)"/>
    <n v="1"/>
    <s v="Cash"/>
    <x v="0"/>
    <d v="2025-04-07T00:00:00"/>
    <x v="11"/>
    <x v="7"/>
    <n v="175"/>
    <n v="-175"/>
    <n v="0"/>
    <n v="6340283.7500000019"/>
    <s v="Cash"/>
    <s v="Trsf 9/4/25 RM1,522.00"/>
    <m/>
  </r>
  <r>
    <x v="732"/>
    <n v="4"/>
    <n v="2025"/>
    <x v="1174"/>
    <s v="C00000044"/>
    <x v="46"/>
    <s v="RA Honeycomb 12mm - 1220(W) x 2440(L)"/>
    <n v="1"/>
    <s v="Cash"/>
    <x v="0"/>
    <d v="2025-04-07T00:00:00"/>
    <x v="11"/>
    <x v="7"/>
    <n v="140"/>
    <n v="-140"/>
    <n v="0"/>
    <n v="6340423.7500000019"/>
    <s v="Cash"/>
    <s v="Trsf 9/4/25 RM1,522.00"/>
    <m/>
  </r>
  <r>
    <x v="733"/>
    <n v="4"/>
    <n v="2025"/>
    <x v="1175"/>
    <s v="C00000013"/>
    <x v="64"/>
    <s v="RA Resin 268BQT (225kg)"/>
    <n v="7"/>
    <s v="Cash"/>
    <x v="0"/>
    <d v="2025-04-08T00:00:00"/>
    <x v="11"/>
    <x v="7"/>
    <n v="12127.5"/>
    <n v="-12127.5"/>
    <n v="0"/>
    <n v="6352551.2500000019"/>
    <s v="Chq"/>
    <s v="Cheque MBB 852648, Cleared 11/4/25 RM19,675.00"/>
    <m/>
  </r>
  <r>
    <x v="733"/>
    <n v="4"/>
    <n v="2025"/>
    <x v="1175"/>
    <s v="C00000013"/>
    <x v="64"/>
    <s v="RM CSM 450 GSM 1860mm (54kg)"/>
    <n v="3"/>
    <s v="Cash"/>
    <x v="0"/>
    <d v="2025-04-08T00:00:00"/>
    <x v="11"/>
    <x v="7"/>
    <n v="1215"/>
    <n v="-1215"/>
    <n v="0"/>
    <n v="6353766.2500000019"/>
    <s v="Chq"/>
    <s v="Cheque MBB 852648, Cleared 11/4/25 RM19,675.00"/>
    <m/>
  </r>
  <r>
    <x v="733"/>
    <n v="4"/>
    <n v="2025"/>
    <x v="1175"/>
    <s v="C00000013"/>
    <x v="64"/>
    <s v="RM CSM 300 GSM 1860mm (54kg)"/>
    <n v="6"/>
    <s v="Cash"/>
    <x v="0"/>
    <d v="2025-04-08T00:00:00"/>
    <x v="11"/>
    <x v="7"/>
    <n v="2430"/>
    <n v="-2430"/>
    <n v="0"/>
    <n v="6356196.2500000019"/>
    <s v="Chq"/>
    <s v="Cheque MBB 852648, Cleared 11/4/25 RM19,675.00"/>
    <m/>
  </r>
  <r>
    <x v="733"/>
    <n v="4"/>
    <n v="2025"/>
    <x v="1175"/>
    <s v="C00000013"/>
    <x v="64"/>
    <s v="RA Gelcoat (22kg)"/>
    <n v="10"/>
    <s v="Cash"/>
    <x v="0"/>
    <d v="2025-04-08T00:00:00"/>
    <x v="11"/>
    <x v="7"/>
    <n v="2838"/>
    <n v="-2838"/>
    <n v="0"/>
    <n v="6359034.2500000019"/>
    <s v="Chq"/>
    <s v="Cheque MBB 852648, Cleared 11/4/25 RM19,675.00"/>
    <m/>
  </r>
  <r>
    <x v="733"/>
    <n v="4"/>
    <n v="2025"/>
    <x v="1175"/>
    <s v="C00000013"/>
    <x v="64"/>
    <s v="RM Accelerator (4kg)"/>
    <n v="1"/>
    <s v="Cash"/>
    <x v="0"/>
    <d v="2025-04-08T00:00:00"/>
    <x v="11"/>
    <x v="7"/>
    <n v="260"/>
    <n v="-260"/>
    <n v="0"/>
    <n v="6359294.2500000019"/>
    <s v="Chq"/>
    <s v="Cheque MBB 852648, Cleared 11/4/25 RM19,675.00"/>
    <m/>
  </r>
  <r>
    <x v="733"/>
    <n v="4"/>
    <n v="2025"/>
    <x v="1175"/>
    <s v="C00000013"/>
    <x v="64"/>
    <s v="RA Butanox M50 (5kg)"/>
    <n v="7"/>
    <s v="Cash"/>
    <x v="0"/>
    <d v="2025-04-08T00:00:00"/>
    <x v="11"/>
    <x v="7"/>
    <n v="805"/>
    <n v="-804.5"/>
    <n v="0.5"/>
    <n v="6360099.2500000019"/>
    <s v="Chq"/>
    <s v="Cheque MBB 852648, Cleared 11/4/25 RM19,675.00"/>
    <m/>
  </r>
  <r>
    <x v="733"/>
    <n v="4"/>
    <n v="2025"/>
    <x v="1176"/>
    <s v="C00000037"/>
    <x v="38"/>
    <s v="RM Miracle Gloss Wax No. 8 (311g/Can)"/>
    <n v="2"/>
    <n v="30"/>
    <x v="5"/>
    <d v="2025-05-08T00:00:00"/>
    <x v="12"/>
    <x v="7"/>
    <n v="96"/>
    <m/>
    <n v="96"/>
    <n v="6360195.2500000019"/>
    <s v="Chq"/>
    <m/>
    <m/>
  </r>
  <r>
    <x v="734"/>
    <n v="4"/>
    <n v="2025"/>
    <x v="1177"/>
    <s v="C00000042"/>
    <x v="43"/>
    <s v="RA Resin 2100BQT-L (225Kg)"/>
    <n v="9"/>
    <s v="Cash"/>
    <x v="0"/>
    <d v="2025-04-09T00:00:00"/>
    <x v="11"/>
    <x v="7"/>
    <n v="14580"/>
    <m/>
    <n v="14580"/>
    <n v="6374775.2500000019"/>
    <s v="Trsf"/>
    <m/>
    <m/>
  </r>
  <r>
    <x v="734"/>
    <n v="4"/>
    <n v="2025"/>
    <x v="1177"/>
    <s v="C00000042"/>
    <x v="43"/>
    <s v="RO CSM 450 1040mm(W) (37kg)"/>
    <n v="20"/>
    <s v="Cash"/>
    <x v="0"/>
    <d v="2025-04-09T00:00:00"/>
    <x v="11"/>
    <x v="7"/>
    <n v="4366"/>
    <m/>
    <n v="4366"/>
    <n v="6379141.2500000019"/>
    <s v="Trsf"/>
    <m/>
    <m/>
  </r>
  <r>
    <x v="734"/>
    <n v="4"/>
    <n v="2025"/>
    <x v="1177"/>
    <s v="C00000042"/>
    <x v="43"/>
    <s v="RA Woven Roving E-600gm 1120mm (45Kg)"/>
    <n v="15"/>
    <s v="Cash"/>
    <x v="0"/>
    <d v="2025-04-09T00:00:00"/>
    <x v="11"/>
    <x v="7"/>
    <n v="3712.5"/>
    <m/>
    <n v="3712.5"/>
    <n v="6382853.7500000019"/>
    <s v="Trsf"/>
    <m/>
    <m/>
  </r>
  <r>
    <x v="734"/>
    <n v="4"/>
    <n v="2025"/>
    <x v="1177"/>
    <s v="C00000042"/>
    <x v="43"/>
    <s v="RA Butanox M50 (5kg)"/>
    <n v="4"/>
    <s v="Cash"/>
    <x v="0"/>
    <d v="2025-04-09T00:00:00"/>
    <x v="11"/>
    <x v="7"/>
    <n v="460"/>
    <m/>
    <n v="460"/>
    <n v="6383313.7500000019"/>
    <s v="Trsf"/>
    <m/>
    <m/>
  </r>
  <r>
    <x v="734"/>
    <n v="4"/>
    <n v="2025"/>
    <x v="1178"/>
    <s v="C00000044"/>
    <x v="46"/>
    <s v="RM Resin 268BQT (25Kg)"/>
    <n v="2"/>
    <s v="Cash"/>
    <x v="0"/>
    <d v="2025-04-09T00:00:00"/>
    <x v="11"/>
    <x v="7"/>
    <n v="500"/>
    <n v="-500"/>
    <n v="0"/>
    <n v="6383813.7500000019"/>
    <s v="Cash"/>
    <s v="Trsf 11/4/25 RM716.00"/>
    <m/>
  </r>
  <r>
    <x v="734"/>
    <n v="4"/>
    <n v="2025"/>
    <x v="1178"/>
    <s v="C00000044"/>
    <x v="46"/>
    <s v="RA CSM 450 1040mm (30kg)"/>
    <n v="1"/>
    <s v="Cash"/>
    <x v="0"/>
    <d v="2025-04-09T00:00:00"/>
    <x v="11"/>
    <x v="7"/>
    <n v="216"/>
    <n v="-216"/>
    <n v="0"/>
    <n v="6384029.7500000019"/>
    <s v="Cash"/>
    <s v="Trsf 11/4/25 RM716.00"/>
    <m/>
  </r>
  <r>
    <x v="735"/>
    <n v="4"/>
    <n v="2025"/>
    <x v="1179"/>
    <s v="C00000061"/>
    <x v="63"/>
    <s v="RA Resin 268BQT (225Kg)"/>
    <n v="1"/>
    <s v="Cash"/>
    <x v="0"/>
    <d v="2025-04-10T00:00:00"/>
    <x v="11"/>
    <x v="7"/>
    <n v="1642.5"/>
    <n v="-1642.5"/>
    <n v="0"/>
    <n v="6385672.2500000019"/>
    <s v="Cash"/>
    <s v="Trsf 9/4/25 RM2,185.70"/>
    <m/>
  </r>
  <r>
    <x v="735"/>
    <n v="4"/>
    <n v="2025"/>
    <x v="1179"/>
    <s v="C00000061"/>
    <x v="63"/>
    <s v="RM CSM 450 1860mm(W) (54kg)"/>
    <n v="1"/>
    <s v="Cash"/>
    <x v="0"/>
    <d v="2025-04-10T00:00:00"/>
    <x v="11"/>
    <x v="7"/>
    <n v="313.2"/>
    <n v="-313.2"/>
    <n v="0"/>
    <n v="6385985.450000002"/>
    <s v="Cash"/>
    <s v="Trsf 9/4/25 RM2,185.70"/>
    <m/>
  </r>
  <r>
    <x v="735"/>
    <n v="4"/>
    <n v="2025"/>
    <x v="1179"/>
    <s v="C00000061"/>
    <x v="63"/>
    <s v="RQ Talcum Powder (25kg)"/>
    <n v="4"/>
    <s v="Cash"/>
    <x v="0"/>
    <d v="2025-04-10T00:00:00"/>
    <x v="11"/>
    <x v="7"/>
    <n v="230"/>
    <n v="-230"/>
    <n v="0"/>
    <n v="6386215.450000002"/>
    <s v="Cash"/>
    <s v="Trsf 9/4/25 RM2,185.70"/>
    <m/>
  </r>
  <r>
    <x v="736"/>
    <n v="4"/>
    <n v="2025"/>
    <x v="1180"/>
    <s v="C00000050"/>
    <x v="52"/>
    <s v="RO Resin 8213WPT (225Kg)"/>
    <n v="1"/>
    <s v="Cash"/>
    <x v="0"/>
    <d v="2025-04-11T00:00:00"/>
    <x v="11"/>
    <x v="7"/>
    <n v="1710"/>
    <n v="-1710"/>
    <n v="0"/>
    <n v="6387925.450000002"/>
    <s v="Cash"/>
    <s v="Chq PBB 072026, Cleared 5/5/25 RM2,360.00"/>
    <m/>
  </r>
  <r>
    <x v="736"/>
    <n v="4"/>
    <n v="2025"/>
    <x v="1180"/>
    <s v="C00000050"/>
    <x v="52"/>
    <s v="RO CSM 450 1040mm(W) (37kg)"/>
    <n v="2"/>
    <s v="Cash"/>
    <x v="0"/>
    <d v="2025-04-11T00:00:00"/>
    <x v="11"/>
    <x v="7"/>
    <n v="555"/>
    <n v="-555"/>
    <n v="0"/>
    <n v="6388480.450000002"/>
    <s v="Cash"/>
    <s v="Chq PBB 072026, Cleared 5/5/25 RM2,360.00"/>
    <m/>
  </r>
  <r>
    <x v="736"/>
    <n v="4"/>
    <n v="2025"/>
    <x v="1180"/>
    <s v="C00000050"/>
    <x v="52"/>
    <s v="RA Mepoxe (5kg)"/>
    <n v="1"/>
    <s v="Cash"/>
    <x v="0"/>
    <d v="2025-04-11T00:00:00"/>
    <x v="11"/>
    <x v="7"/>
    <n v="95"/>
    <n v="-95"/>
    <n v="0"/>
    <n v="6388575.450000002"/>
    <s v="Cash"/>
    <s v="Chq PBB 072026, Cleared 5/5/25 RM2,360.00"/>
    <m/>
  </r>
  <r>
    <x v="736"/>
    <n v="4"/>
    <n v="2025"/>
    <x v="1181"/>
    <s v="C00000019"/>
    <x v="18"/>
    <s v="RA Resin 268BQT (225Kg)"/>
    <n v="1"/>
    <s v="Cash"/>
    <x v="0"/>
    <d v="2025-04-11T00:00:00"/>
    <x v="11"/>
    <x v="7"/>
    <n v="1755"/>
    <m/>
    <n v="1755"/>
    <n v="6390330.450000002"/>
    <s v="Trsf"/>
    <m/>
    <m/>
  </r>
  <r>
    <x v="736"/>
    <n v="4"/>
    <n v="2025"/>
    <x v="1181"/>
    <s v="C00000019"/>
    <x v="18"/>
    <s v="RM CSM 450 1860mm(W) (54kg)"/>
    <n v="1"/>
    <s v="Cash"/>
    <x v="0"/>
    <d v="2025-04-11T00:00:00"/>
    <x v="11"/>
    <x v="7"/>
    <n v="405"/>
    <m/>
    <n v="405"/>
    <n v="6390735.450000002"/>
    <s v="Trsf"/>
    <m/>
    <m/>
  </r>
  <r>
    <x v="736"/>
    <n v="4"/>
    <n v="2025"/>
    <x v="1181"/>
    <s v="C00000019"/>
    <x v="18"/>
    <s v="RA Butanox M50 (5kg)"/>
    <n v="1"/>
    <s v="Cash"/>
    <x v="0"/>
    <d v="2025-04-11T00:00:00"/>
    <x v="11"/>
    <x v="7"/>
    <n v="110"/>
    <m/>
    <n v="110"/>
    <n v="6390845.450000002"/>
    <s v="Trsf"/>
    <m/>
    <m/>
  </r>
  <r>
    <x v="737"/>
    <n v="4"/>
    <n v="2025"/>
    <x v="1182"/>
    <s v="C00000061"/>
    <x v="63"/>
    <s v="RA Resin 268BQT (225Kg)"/>
    <n v="2"/>
    <s v="Cash"/>
    <x v="0"/>
    <d v="2025-04-12T00:00:00"/>
    <x v="11"/>
    <x v="7"/>
    <n v="3285"/>
    <n v="-3285"/>
    <n v="0"/>
    <n v="6394130.450000002"/>
    <s v="Cash"/>
    <s v="Trsf 14/4/25 RM4,371.40"/>
    <m/>
  </r>
  <r>
    <x v="737"/>
    <n v="4"/>
    <n v="2025"/>
    <x v="1182"/>
    <s v="C00000061"/>
    <x v="63"/>
    <s v="RO CSM 450 1860mm(W) (54kg)"/>
    <n v="2"/>
    <s v="Cash"/>
    <x v="0"/>
    <d v="2025-04-12T00:00:00"/>
    <x v="11"/>
    <x v="7"/>
    <n v="626.4"/>
    <n v="-626.4"/>
    <n v="0"/>
    <n v="6394756.8500000024"/>
    <s v="Cash"/>
    <s v="Trsf 14/4/25 RM4,371.40"/>
    <m/>
  </r>
  <r>
    <x v="737"/>
    <n v="4"/>
    <n v="2025"/>
    <x v="1182"/>
    <s v="C00000061"/>
    <x v="63"/>
    <s v="RA Butanox M50 (5kg)"/>
    <n v="1"/>
    <s v="Cash"/>
    <x v="0"/>
    <d v="2025-04-12T00:00:00"/>
    <x v="11"/>
    <x v="7"/>
    <n v="115"/>
    <n v="-115"/>
    <n v="0"/>
    <n v="6394871.8500000024"/>
    <s v="Cash"/>
    <s v="Trsf 14/4/25 RM4,371.40"/>
    <m/>
  </r>
  <r>
    <x v="737"/>
    <n v="4"/>
    <n v="2025"/>
    <x v="1182"/>
    <s v="C00000061"/>
    <x v="63"/>
    <s v="RQ Talcum Powder (25kg)"/>
    <n v="6"/>
    <s v="Cash"/>
    <x v="0"/>
    <d v="2025-04-12T00:00:00"/>
    <x v="11"/>
    <x v="7"/>
    <n v="345"/>
    <n v="-345"/>
    <n v="0"/>
    <n v="6395216.8500000024"/>
    <s v="Cash"/>
    <s v="Trsf 14/4/25 RM4,371.40"/>
    <m/>
  </r>
  <r>
    <x v="738"/>
    <n v="4"/>
    <n v="2025"/>
    <x v="1183"/>
    <s v="C00000042"/>
    <x v="43"/>
    <s v="RA Butanox M50 (5kg)"/>
    <n v="4"/>
    <s v="Cash"/>
    <x v="0"/>
    <d v="2025-04-14T00:00:00"/>
    <x v="11"/>
    <x v="7"/>
    <n v="460"/>
    <m/>
    <n v="460"/>
    <n v="6395676.8500000024"/>
    <s v="Trsf"/>
    <m/>
    <m/>
  </r>
  <r>
    <x v="739"/>
    <n v="4"/>
    <n v="2025"/>
    <x v="1184"/>
    <s v="C00000061"/>
    <x v="63"/>
    <s v="RA Resin 268BQT (225Kg)"/>
    <n v="2"/>
    <s v="Cash"/>
    <x v="0"/>
    <d v="2025-04-15T00:00:00"/>
    <x v="11"/>
    <x v="7"/>
    <n v="3285"/>
    <n v="-3285"/>
    <n v="0"/>
    <n v="6398961.8500000024"/>
    <s v="Cash"/>
    <s v="Trsf 3/5/25 RM4,967.40"/>
    <m/>
  </r>
  <r>
    <x v="739"/>
    <n v="4"/>
    <n v="2025"/>
    <x v="1184"/>
    <s v="C00000061"/>
    <x v="63"/>
    <s v="RO CSM 450 1860mm(W) (67kg)"/>
    <n v="2"/>
    <s v="Cash"/>
    <x v="0"/>
    <d v="2025-04-15T00:00:00"/>
    <x v="11"/>
    <x v="7"/>
    <n v="817.4"/>
    <n v="-817.4"/>
    <n v="0"/>
    <n v="6399779.2500000028"/>
    <s v="Cash"/>
    <s v="Trsf 3/5/25 RM4,967.40"/>
    <m/>
  </r>
  <r>
    <x v="739"/>
    <n v="4"/>
    <n v="2025"/>
    <x v="1184"/>
    <s v="C00000061"/>
    <x v="63"/>
    <s v="RA Butanox M50 (5kg)"/>
    <n v="1"/>
    <s v="Cash"/>
    <x v="0"/>
    <d v="2025-04-15T00:00:00"/>
    <x v="11"/>
    <x v="7"/>
    <n v="115"/>
    <n v="-115"/>
    <n v="0"/>
    <n v="6399894.2500000028"/>
    <s v="Cash"/>
    <s v="Trsf 3/5/25 RM4,967.40"/>
    <m/>
  </r>
  <r>
    <x v="739"/>
    <n v="4"/>
    <n v="2025"/>
    <x v="1184"/>
    <s v="C00000061"/>
    <x v="63"/>
    <s v="RQ Talcum Powder (25kg)"/>
    <n v="6"/>
    <s v="Cash"/>
    <x v="0"/>
    <d v="2025-04-15T00:00:00"/>
    <x v="11"/>
    <x v="7"/>
    <n v="345"/>
    <n v="-345"/>
    <n v="0"/>
    <n v="6400239.2500000028"/>
    <s v="Cash"/>
    <s v="Trsf 3/5/25 RM4,967.40"/>
    <m/>
  </r>
  <r>
    <x v="739"/>
    <n v="4"/>
    <n v="2025"/>
    <x v="1184"/>
    <s v="C00000061"/>
    <x v="63"/>
    <s v="RM TR104 Hi Temp Wax"/>
    <n v="1"/>
    <s v="Cash"/>
    <x v="0"/>
    <d v="2025-04-15T00:00:00"/>
    <x v="11"/>
    <x v="7"/>
    <n v="60"/>
    <n v="-60"/>
    <n v="0"/>
    <n v="6400299.2500000028"/>
    <s v="Cash"/>
    <s v="Trsf 3/5/25 RM4,967.40"/>
    <m/>
  </r>
  <r>
    <x v="740"/>
    <n v="4"/>
    <n v="2025"/>
    <x v="1185"/>
    <s v="C00000042"/>
    <x v="43"/>
    <s v="RQ Talcum Powder (25Kg)"/>
    <n v="1"/>
    <s v="Cash"/>
    <x v="0"/>
    <d v="2025-04-17T00:00:00"/>
    <x v="11"/>
    <x v="7"/>
    <n v="62.5"/>
    <m/>
    <n v="62.5"/>
    <n v="6400361.7500000028"/>
    <s v="Trsf"/>
    <m/>
    <m/>
  </r>
  <r>
    <x v="740"/>
    <n v="4"/>
    <n v="2025"/>
    <x v="1186"/>
    <s v="C00000042"/>
    <x v="43"/>
    <s v="RA Resin 2100BQT-L (225Kg)"/>
    <n v="3"/>
    <s v="Cash"/>
    <x v="0"/>
    <d v="2025-04-17T00:00:00"/>
    <x v="11"/>
    <x v="7"/>
    <n v="4860"/>
    <m/>
    <n v="4860"/>
    <n v="6405221.7500000028"/>
    <s v="Trsf"/>
    <m/>
    <m/>
  </r>
  <r>
    <x v="740"/>
    <n v="4"/>
    <n v="2025"/>
    <x v="1186"/>
    <s v="C00000042"/>
    <x v="43"/>
    <s v="RO CSM 450 1040mm(W) (37kg)"/>
    <n v="2"/>
    <s v="Cash"/>
    <x v="0"/>
    <d v="2025-04-17T00:00:00"/>
    <x v="11"/>
    <x v="7"/>
    <n v="436.6"/>
    <m/>
    <n v="436.6"/>
    <n v="6405658.3500000024"/>
    <s v="Trsf"/>
    <m/>
    <m/>
  </r>
  <r>
    <x v="740"/>
    <n v="4"/>
    <n v="2025"/>
    <x v="1186"/>
    <s v="C00000042"/>
    <x v="43"/>
    <s v="RA Woven Roving E-600gm 1120mm (45Kg)"/>
    <n v="6"/>
    <s v="Cash"/>
    <x v="0"/>
    <d v="2025-04-17T00:00:00"/>
    <x v="11"/>
    <x v="7"/>
    <n v="1485"/>
    <m/>
    <n v="1485"/>
    <n v="6407143.3500000024"/>
    <s v="Trsf"/>
    <m/>
    <m/>
  </r>
  <r>
    <x v="741"/>
    <n v="4"/>
    <n v="2025"/>
    <x v="1187"/>
    <s v="C00000010"/>
    <x v="9"/>
    <s v="RO Resin 8213WPT (225kg)"/>
    <n v="2"/>
    <n v="120"/>
    <x v="2"/>
    <d v="2025-08-16T00:00:00"/>
    <x v="2"/>
    <x v="7"/>
    <n v="3195"/>
    <m/>
    <n v="3195"/>
    <n v="6410338.3500000024"/>
    <s v="Trsf"/>
    <m/>
    <m/>
  </r>
  <r>
    <x v="742"/>
    <n v="4"/>
    <n v="2025"/>
    <x v="1188"/>
    <s v="C00000042"/>
    <x v="43"/>
    <s v="RQ Talcum Powder (25Kg)"/>
    <n v="5"/>
    <s v="Cash"/>
    <x v="0"/>
    <d v="2025-04-19T00:00:00"/>
    <x v="11"/>
    <x v="7"/>
    <n v="312.5"/>
    <m/>
    <n v="312.5"/>
    <n v="6410650.8500000024"/>
    <s v="Trsf"/>
    <m/>
    <m/>
  </r>
  <r>
    <x v="742"/>
    <n v="4"/>
    <n v="2025"/>
    <x v="1189"/>
    <s v="C00000042"/>
    <x v="43"/>
    <s v="RA Resin 2100BQT-L (225Kg)"/>
    <n v="6"/>
    <s v="Cash"/>
    <x v="0"/>
    <d v="2025-04-19T00:00:00"/>
    <x v="11"/>
    <x v="7"/>
    <n v="9720"/>
    <m/>
    <n v="9720"/>
    <n v="6420370.8500000024"/>
    <s v="Trsf"/>
    <m/>
    <m/>
  </r>
  <r>
    <x v="742"/>
    <n v="4"/>
    <n v="2025"/>
    <x v="1189"/>
    <s v="C00000042"/>
    <x v="43"/>
    <s v="RO CSM 450 1040mm(W) (37kg)"/>
    <n v="20"/>
    <s v="Cash"/>
    <x v="0"/>
    <d v="2025-04-19T00:00:00"/>
    <x v="11"/>
    <x v="7"/>
    <n v="4366"/>
    <m/>
    <n v="4366"/>
    <n v="6424736.8500000024"/>
    <s v="Trsf"/>
    <m/>
    <m/>
  </r>
  <r>
    <x v="742"/>
    <n v="4"/>
    <n v="2025"/>
    <x v="1189"/>
    <s v="C00000042"/>
    <x v="43"/>
    <s v="RA Woven Roving E-600gm 1120mm (45Kg)"/>
    <n v="10"/>
    <s v="Cash"/>
    <x v="0"/>
    <d v="2025-04-19T00:00:00"/>
    <x v="11"/>
    <x v="7"/>
    <n v="2475"/>
    <m/>
    <n v="2475"/>
    <n v="6427211.8500000024"/>
    <s v="Trsf"/>
    <m/>
    <m/>
  </r>
  <r>
    <x v="742"/>
    <n v="4"/>
    <n v="2025"/>
    <x v="1189"/>
    <s v="C00000042"/>
    <x v="43"/>
    <s v="RA Butanox M50 (5kg)"/>
    <n v="4"/>
    <s v="Cash"/>
    <x v="0"/>
    <d v="2025-04-19T00:00:00"/>
    <x v="11"/>
    <x v="7"/>
    <n v="460"/>
    <m/>
    <n v="460"/>
    <n v="6427671.8500000024"/>
    <s v="Trsf"/>
    <m/>
    <m/>
  </r>
  <r>
    <x v="742"/>
    <n v="4"/>
    <n v="2025"/>
    <x v="1189"/>
    <s v="C00000042"/>
    <x v="43"/>
    <s v="RM Pigment Paste Riviera Blue B5 (25Kg)"/>
    <n v="1"/>
    <s v="Cash"/>
    <x v="0"/>
    <d v="2025-04-19T00:00:00"/>
    <x v="11"/>
    <x v="7"/>
    <n v="975"/>
    <m/>
    <n v="975"/>
    <n v="6428646.8500000024"/>
    <s v="Trsf"/>
    <m/>
    <m/>
  </r>
  <r>
    <x v="742"/>
    <n v="4"/>
    <n v="2025"/>
    <x v="1189"/>
    <s v="C00000042"/>
    <x v="43"/>
    <s v="RM Pigment Paste Smooth Cream M19 (25Kg)"/>
    <n v="1"/>
    <s v="Cash"/>
    <x v="0"/>
    <d v="2025-04-19T00:00:00"/>
    <x v="11"/>
    <x v="7"/>
    <n v="1000"/>
    <m/>
    <n v="1000"/>
    <n v="6429646.8500000024"/>
    <s v="Trsf"/>
    <m/>
    <m/>
  </r>
  <r>
    <x v="743"/>
    <n v="4"/>
    <n v="2025"/>
    <x v="1190"/>
    <s v="C00000042"/>
    <x v="43"/>
    <s v="RA Resin 2100BQT-L (225Kg)"/>
    <n v="3"/>
    <s v="Cash"/>
    <x v="0"/>
    <d v="2025-04-23T00:00:00"/>
    <x v="11"/>
    <x v="7"/>
    <n v="4860"/>
    <m/>
    <n v="4860"/>
    <n v="6434506.8500000024"/>
    <s v="Trsf"/>
    <m/>
    <m/>
  </r>
  <r>
    <x v="743"/>
    <n v="4"/>
    <n v="2025"/>
    <x v="1190"/>
    <s v="C00000042"/>
    <x v="43"/>
    <s v="RO CSM 450 1040mm(W) (37kg)"/>
    <n v="1"/>
    <s v="Cash"/>
    <x v="0"/>
    <d v="2025-04-23T00:00:00"/>
    <x v="11"/>
    <x v="7"/>
    <n v="218.3"/>
    <m/>
    <n v="218.3"/>
    <n v="6434725.1500000022"/>
    <s v="Trsf"/>
    <m/>
    <m/>
  </r>
  <r>
    <x v="743"/>
    <n v="4"/>
    <n v="2025"/>
    <x v="1190"/>
    <s v="C00000042"/>
    <x v="43"/>
    <s v="RA Woven Roving E-600gm 1120mm (45Kg)"/>
    <n v="3"/>
    <s v="Cash"/>
    <x v="0"/>
    <d v="2025-04-23T00:00:00"/>
    <x v="11"/>
    <x v="7"/>
    <n v="742.5"/>
    <m/>
    <n v="742.5"/>
    <n v="6435467.6500000022"/>
    <s v="Trsf"/>
    <m/>
    <m/>
  </r>
  <r>
    <x v="743"/>
    <n v="4"/>
    <n v="2025"/>
    <x v="1190"/>
    <s v="C00000042"/>
    <x v="43"/>
    <s v="RA Butanox M50 (5kg)"/>
    <n v="4"/>
    <s v="Cash"/>
    <x v="0"/>
    <d v="2025-04-23T00:00:00"/>
    <x v="11"/>
    <x v="7"/>
    <n v="460"/>
    <m/>
    <n v="460"/>
    <n v="6435927.6500000022"/>
    <s v="Trsf"/>
    <m/>
    <m/>
  </r>
  <r>
    <x v="743"/>
    <n v="4"/>
    <n v="2025"/>
    <x v="1190"/>
    <s v="C00000042"/>
    <x v="43"/>
    <s v="RM Pigment Paste Riviera Blue B5 (25Kg)"/>
    <n v="1"/>
    <s v="Cash"/>
    <x v="0"/>
    <d v="2025-04-23T00:00:00"/>
    <x v="11"/>
    <x v="7"/>
    <n v="975"/>
    <m/>
    <n v="975"/>
    <n v="6436902.6500000022"/>
    <s v="Trsf"/>
    <m/>
    <m/>
  </r>
  <r>
    <x v="743"/>
    <n v="4"/>
    <n v="2025"/>
    <x v="1191"/>
    <s v="C00000019"/>
    <x v="18"/>
    <s v="RA Resin 268BQT (225Kg)"/>
    <n v="1"/>
    <s v="Cash"/>
    <x v="0"/>
    <d v="2025-04-23T00:00:00"/>
    <x v="11"/>
    <x v="7"/>
    <n v="1755"/>
    <m/>
    <n v="1755"/>
    <n v="6438657.6500000022"/>
    <s v="Trsf"/>
    <m/>
    <m/>
  </r>
  <r>
    <x v="743"/>
    <n v="4"/>
    <n v="2025"/>
    <x v="1191"/>
    <s v="C00000019"/>
    <x v="18"/>
    <s v="RM CSM 450 1860mm(W) (54kg)"/>
    <n v="1"/>
    <s v="Cash"/>
    <x v="0"/>
    <d v="2025-04-23T00:00:00"/>
    <x v="11"/>
    <x v="7"/>
    <n v="405"/>
    <m/>
    <n v="405"/>
    <n v="6439062.6500000022"/>
    <s v="Trsf"/>
    <m/>
    <m/>
  </r>
  <r>
    <x v="743"/>
    <n v="4"/>
    <n v="2025"/>
    <x v="1191"/>
    <s v="C00000019"/>
    <x v="18"/>
    <s v="RA Butanox M50 (5kg)"/>
    <n v="1"/>
    <s v="Cash"/>
    <x v="0"/>
    <d v="2025-04-23T00:00:00"/>
    <x v="11"/>
    <x v="7"/>
    <n v="110"/>
    <m/>
    <n v="110"/>
    <n v="6439172.6500000022"/>
    <s v="Trsf"/>
    <m/>
    <m/>
  </r>
  <r>
    <x v="743"/>
    <n v="4"/>
    <n v="2025"/>
    <x v="1191"/>
    <s v="C00000019"/>
    <x v="18"/>
    <s v="RM Chemlease 71-90 EZ (1 gallon)"/>
    <n v="1"/>
    <s v="Cash"/>
    <x v="0"/>
    <d v="2025-04-23T00:00:00"/>
    <x v="11"/>
    <x v="7"/>
    <n v="390"/>
    <m/>
    <n v="390"/>
    <n v="6439562.6500000022"/>
    <s v="Trsf"/>
    <m/>
    <m/>
  </r>
  <r>
    <x v="743"/>
    <n v="4"/>
    <n v="2025"/>
    <x v="1191"/>
    <s v="C00000019"/>
    <x v="18"/>
    <s v="RQ Talcum Powder (25kg)"/>
    <n v="3"/>
    <s v="Cash"/>
    <x v="0"/>
    <d v="2025-04-23T00:00:00"/>
    <x v="11"/>
    <x v="7"/>
    <n v="187.5"/>
    <m/>
    <n v="187.5"/>
    <n v="6439750.1500000022"/>
    <s v="Trsf"/>
    <m/>
    <m/>
  </r>
  <r>
    <x v="744"/>
    <n v="4"/>
    <n v="2025"/>
    <x v="1192"/>
    <s v="C00000061"/>
    <x v="63"/>
    <s v="RA Butanox M50 (5kg)"/>
    <n v="2"/>
    <s v="Cash"/>
    <x v="0"/>
    <d v="2025-04-24T00:00:00"/>
    <x v="11"/>
    <x v="7"/>
    <n v="230"/>
    <n v="-230"/>
    <n v="0"/>
    <n v="6439980.1500000022"/>
    <s v="Cash"/>
    <s v="Trsf 3/5/25 RM4,967.40"/>
    <m/>
  </r>
  <r>
    <x v="744"/>
    <n v="4"/>
    <n v="2025"/>
    <x v="1192"/>
    <s v="C00000061"/>
    <x v="63"/>
    <s v="RQ Talcum Powder (25kg)"/>
    <n v="2"/>
    <s v="Cash"/>
    <x v="0"/>
    <d v="2025-04-24T00:00:00"/>
    <x v="11"/>
    <x v="7"/>
    <n v="115"/>
    <n v="-115"/>
    <n v="0"/>
    <n v="6440095.1500000022"/>
    <s v="Cash"/>
    <s v="Trsf 3/5/25 RM4,967.40"/>
    <m/>
  </r>
  <r>
    <x v="745"/>
    <n v="4"/>
    <n v="2025"/>
    <x v="1193"/>
    <s v="C00000042"/>
    <x v="43"/>
    <s v="RQ Talcum Powder (25Kg)"/>
    <n v="5"/>
    <s v="Cash"/>
    <x v="0"/>
    <d v="2025-04-25T00:00:00"/>
    <x v="11"/>
    <x v="7"/>
    <n v="312.5"/>
    <m/>
    <n v="312.5"/>
    <n v="6440407.6500000022"/>
    <s v="Trsf"/>
    <m/>
    <m/>
  </r>
  <r>
    <x v="745"/>
    <n v="4"/>
    <n v="2025"/>
    <x v="1194"/>
    <s v="C00000042"/>
    <x v="43"/>
    <s v="RA Resin 2100BQT-L (225Kg)"/>
    <n v="9"/>
    <s v="Cash"/>
    <x v="0"/>
    <d v="2025-04-25T00:00:00"/>
    <x v="11"/>
    <x v="7"/>
    <n v="14580"/>
    <m/>
    <n v="14580"/>
    <n v="6454987.6500000022"/>
    <s v="Trsf"/>
    <m/>
    <m/>
  </r>
  <r>
    <x v="745"/>
    <n v="4"/>
    <n v="2025"/>
    <x v="1194"/>
    <s v="C00000042"/>
    <x v="43"/>
    <s v="RO CSM 450 1040mm(W) (37kg)"/>
    <n v="27"/>
    <s v="Cash"/>
    <x v="0"/>
    <d v="2025-04-25T00:00:00"/>
    <x v="11"/>
    <x v="7"/>
    <n v="5894.1"/>
    <m/>
    <n v="5894.1"/>
    <n v="6460881.7500000019"/>
    <s v="Trsf"/>
    <m/>
    <m/>
  </r>
  <r>
    <x v="745"/>
    <n v="4"/>
    <n v="2025"/>
    <x v="1194"/>
    <s v="C00000042"/>
    <x v="43"/>
    <s v="RA Woven Roving E-600gm 1120mm (45Kg)"/>
    <n v="14"/>
    <s v="Cash"/>
    <x v="0"/>
    <d v="2025-04-25T00:00:00"/>
    <x v="11"/>
    <x v="7"/>
    <n v="3465"/>
    <m/>
    <n v="3465"/>
    <n v="6464346.7500000019"/>
    <s v="Trsf"/>
    <m/>
    <m/>
  </r>
  <r>
    <x v="745"/>
    <n v="4"/>
    <n v="2025"/>
    <x v="1194"/>
    <s v="C00000042"/>
    <x v="43"/>
    <s v="RA Butanox M50 (5kg)"/>
    <n v="4"/>
    <s v="Cash"/>
    <x v="0"/>
    <d v="2025-04-25T00:00:00"/>
    <x v="11"/>
    <x v="7"/>
    <n v="460"/>
    <m/>
    <n v="460"/>
    <n v="6464806.7500000019"/>
    <s v="Trsf"/>
    <m/>
    <m/>
  </r>
  <r>
    <x v="745"/>
    <n v="4"/>
    <n v="2025"/>
    <x v="1194"/>
    <s v="C00000042"/>
    <x v="43"/>
    <s v="RM Pigment Paste Riviera Blue B5 (25Kg)"/>
    <n v="1"/>
    <s v="Cash"/>
    <x v="0"/>
    <d v="2025-04-25T00:00:00"/>
    <x v="11"/>
    <x v="7"/>
    <n v="975"/>
    <m/>
    <n v="975"/>
    <n v="6465781.7500000019"/>
    <s v="Trsf"/>
    <m/>
    <m/>
  </r>
  <r>
    <x v="746"/>
    <n v="4"/>
    <n v="2025"/>
    <x v="1195"/>
    <s v="C00000044"/>
    <x v="46"/>
    <s v="RM Resin 268BQT (25Kg)"/>
    <n v="2"/>
    <s v="Cash"/>
    <x v="0"/>
    <d v="2025-04-29T00:00:00"/>
    <x v="11"/>
    <x v="7"/>
    <n v="500"/>
    <n v="-500"/>
    <n v="0"/>
    <n v="6466281.7500000019"/>
    <s v="Cash"/>
    <s v="Trsf 2/5/25 RM716.00"/>
    <m/>
  </r>
  <r>
    <x v="746"/>
    <n v="4"/>
    <n v="2025"/>
    <x v="1195"/>
    <s v="C00000044"/>
    <x v="46"/>
    <s v="RA CSM 450 1040mm (30kg)"/>
    <n v="1"/>
    <s v="Cash"/>
    <x v="0"/>
    <d v="2025-04-29T00:00:00"/>
    <x v="11"/>
    <x v="7"/>
    <n v="216"/>
    <n v="-216"/>
    <n v="0"/>
    <n v="6466497.7500000019"/>
    <s v="Cash"/>
    <s v="Trsf 2/5/25 RM716.00"/>
    <m/>
  </r>
  <r>
    <x v="746"/>
    <n v="4"/>
    <n v="2025"/>
    <x v="1196"/>
    <s v="C00000039"/>
    <x v="40"/>
    <s v="RM Resin 268BQT (25Kg)"/>
    <n v="1"/>
    <s v="Cash"/>
    <x v="0"/>
    <d v="2025-04-29T00:00:00"/>
    <x v="11"/>
    <x v="7"/>
    <n v="250"/>
    <n v="-250"/>
    <n v="0"/>
    <n v="6466747.7500000019"/>
    <s v="Trsf"/>
    <s v="Trsf 29/4/25 RM250.00"/>
    <m/>
  </r>
  <r>
    <x v="747"/>
    <n v="5"/>
    <n v="2025"/>
    <x v="1197"/>
    <s v="C00000050"/>
    <x v="52"/>
    <s v="RO Resin 8213WPT (225Kg)"/>
    <n v="1"/>
    <s v="Cash"/>
    <x v="0"/>
    <d v="2025-05-02T00:00:00"/>
    <x v="12"/>
    <x v="7"/>
    <n v="1710"/>
    <n v="-1710"/>
    <n v="0"/>
    <n v="6468457.7500000019"/>
    <s v="Cash"/>
    <s v="Chq PBB 072027, Cleared 14/5/25 RM2,707.50"/>
    <m/>
  </r>
  <r>
    <x v="747"/>
    <n v="5"/>
    <n v="2025"/>
    <x v="1197"/>
    <s v="C00000050"/>
    <x v="52"/>
    <s v="RA CSM 450 1040mm(W) (37kg)"/>
    <n v="1"/>
    <s v="Cash"/>
    <x v="0"/>
    <d v="2025-05-02T00:00:00"/>
    <x v="12"/>
    <x v="7"/>
    <n v="277.5"/>
    <n v="-277.5"/>
    <n v="0"/>
    <n v="6468735.2500000019"/>
    <s v="Cash"/>
    <s v="Chq PBB 072027, Cleared 14/5/25 RM2,707.50"/>
    <m/>
  </r>
  <r>
    <x v="747"/>
    <n v="5"/>
    <n v="2025"/>
    <x v="1197"/>
    <s v="C00000050"/>
    <x v="52"/>
    <s v="RA Mepoxe (5kg)"/>
    <n v="1"/>
    <s v="Cash"/>
    <x v="0"/>
    <d v="2025-05-02T00:00:00"/>
    <x v="12"/>
    <x v="7"/>
    <n v="95"/>
    <n v="-95"/>
    <n v="0"/>
    <n v="6468830.2500000019"/>
    <s v="Cash"/>
    <s v="Chq PBB 072027, Cleared 14/5/25 RM2,707.50"/>
    <m/>
  </r>
  <r>
    <x v="747"/>
    <n v="5"/>
    <n v="2025"/>
    <x v="1197"/>
    <s v="C00000050"/>
    <x v="52"/>
    <s v="RQ Talcum Powder (25Kg)"/>
    <n v="10"/>
    <s v="Cash"/>
    <x v="0"/>
    <d v="2025-05-02T00:00:00"/>
    <x v="12"/>
    <x v="7"/>
    <n v="625"/>
    <n v="-625"/>
    <n v="0"/>
    <n v="6469455.2500000019"/>
    <s v="Cash"/>
    <s v="Chq PBB 072027, Cleared 14/5/25 RM2,707.50"/>
    <m/>
  </r>
  <r>
    <x v="748"/>
    <n v="5"/>
    <n v="2025"/>
    <x v="1198"/>
    <s v="C00000061"/>
    <x v="63"/>
    <s v="RA Resin 268BQT (225Kg)"/>
    <n v="1"/>
    <s v="Cash"/>
    <x v="0"/>
    <d v="2025-05-03T00:00:00"/>
    <x v="12"/>
    <x v="7"/>
    <n v="1642.5"/>
    <n v="-1642.5"/>
    <n v="0"/>
    <n v="6471097.7500000019"/>
    <s v="Cash"/>
    <s v="Trsf 6/5/25 RM2,166.20"/>
    <m/>
  </r>
  <r>
    <x v="748"/>
    <n v="5"/>
    <n v="2025"/>
    <x v="1198"/>
    <s v="C00000061"/>
    <x v="63"/>
    <s v="RO CSM 450 1860mm(W) (67kg)"/>
    <n v="1"/>
    <s v="Cash"/>
    <x v="0"/>
    <d v="2025-05-03T00:00:00"/>
    <x v="12"/>
    <x v="7"/>
    <n v="408.7"/>
    <n v="-408.7"/>
    <n v="0"/>
    <n v="6471506.450000002"/>
    <s v="Cash"/>
    <s v="Trsf 6/5/25 RM2,166.20"/>
    <m/>
  </r>
  <r>
    <x v="748"/>
    <n v="5"/>
    <n v="2025"/>
    <x v="1198"/>
    <s v="C00000061"/>
    <x v="63"/>
    <s v="RQ Talcum Powder (25kg)"/>
    <n v="2"/>
    <s v="Cash"/>
    <x v="0"/>
    <d v="2025-05-03T00:00:00"/>
    <x v="12"/>
    <x v="7"/>
    <n v="115"/>
    <n v="-115"/>
    <n v="0"/>
    <n v="6471621.450000002"/>
    <s v="Cash"/>
    <s v="Trsf 6/5/25 RM2,166.20"/>
    <m/>
  </r>
  <r>
    <x v="747"/>
    <n v="5"/>
    <n v="2025"/>
    <x v="1199"/>
    <s v="C00000042"/>
    <x v="43"/>
    <s v="RQ Talcum Powder (25Kg)"/>
    <n v="3"/>
    <s v="Cash"/>
    <x v="0"/>
    <d v="2025-05-02T00:00:00"/>
    <x v="12"/>
    <x v="7"/>
    <n v="187.5"/>
    <m/>
    <n v="187.5"/>
    <n v="6471808.950000002"/>
    <s v="Trsf"/>
    <m/>
    <m/>
  </r>
  <r>
    <x v="747"/>
    <n v="5"/>
    <n v="2025"/>
    <x v="1200"/>
    <s v="C00000042"/>
    <x v="43"/>
    <s v="RA Resin 2100BQT-L (225Kg)"/>
    <n v="6"/>
    <s v="Cash"/>
    <x v="0"/>
    <d v="2025-05-02T00:00:00"/>
    <x v="12"/>
    <x v="7"/>
    <n v="9720"/>
    <m/>
    <n v="9720"/>
    <n v="6481528.950000002"/>
    <s v="Trsf"/>
    <m/>
    <m/>
  </r>
  <r>
    <x v="747"/>
    <n v="5"/>
    <n v="2025"/>
    <x v="1200"/>
    <s v="C00000042"/>
    <x v="43"/>
    <s v="RO CSM 450 1040mm(W) (37kg)"/>
    <n v="10"/>
    <s v="Cash"/>
    <x v="0"/>
    <d v="2025-05-02T00:00:00"/>
    <x v="12"/>
    <x v="7"/>
    <n v="2183"/>
    <m/>
    <n v="2183"/>
    <n v="6483711.950000002"/>
    <s v="Trsf"/>
    <m/>
    <m/>
  </r>
  <r>
    <x v="747"/>
    <n v="5"/>
    <n v="2025"/>
    <x v="1200"/>
    <s v="C00000042"/>
    <x v="43"/>
    <s v="RA Woven Roving E-600gm 1120mm (45Kg)"/>
    <n v="7"/>
    <s v="Cash"/>
    <x v="0"/>
    <d v="2025-05-02T00:00:00"/>
    <x v="12"/>
    <x v="7"/>
    <n v="1732.5"/>
    <m/>
    <n v="1732.5"/>
    <n v="6485444.450000002"/>
    <s v="Trsf"/>
    <m/>
    <m/>
  </r>
  <r>
    <x v="747"/>
    <n v="5"/>
    <n v="2025"/>
    <x v="1200"/>
    <s v="C00000042"/>
    <x v="43"/>
    <s v="RA Butanox M50 (5kg)"/>
    <n v="4"/>
    <s v="Cash"/>
    <x v="0"/>
    <d v="2025-05-02T00:00:00"/>
    <x v="12"/>
    <x v="7"/>
    <n v="460"/>
    <m/>
    <n v="460"/>
    <n v="6485904.450000002"/>
    <s v="Trsf"/>
    <m/>
    <m/>
  </r>
  <r>
    <x v="748"/>
    <n v="5"/>
    <n v="2025"/>
    <x v="1201"/>
    <s v="C00000019"/>
    <x v="18"/>
    <s v="RA Resin 268BQT (225Kg)"/>
    <n v="1"/>
    <s v="Cash"/>
    <x v="0"/>
    <d v="2025-05-03T00:00:00"/>
    <x v="12"/>
    <x v="7"/>
    <n v="1755"/>
    <m/>
    <n v="1755"/>
    <n v="6487659.450000002"/>
    <s v="Trsf"/>
    <m/>
    <m/>
  </r>
  <r>
    <x v="748"/>
    <n v="5"/>
    <n v="2025"/>
    <x v="1201"/>
    <s v="C00000019"/>
    <x v="18"/>
    <s v="RM CSM 450 1860mm(W) (54kg)"/>
    <n v="1"/>
    <s v="Cash"/>
    <x v="0"/>
    <d v="2025-05-03T00:00:00"/>
    <x v="12"/>
    <x v="7"/>
    <n v="405"/>
    <m/>
    <n v="405"/>
    <n v="6488064.450000002"/>
    <s v="Trsf"/>
    <m/>
    <m/>
  </r>
  <r>
    <x v="748"/>
    <n v="5"/>
    <n v="2025"/>
    <x v="1201"/>
    <s v="C00000019"/>
    <x v="18"/>
    <s v="RM Pigment Super White (5Kg)"/>
    <n v="1"/>
    <s v="Cash"/>
    <x v="0"/>
    <d v="2025-05-03T00:00:00"/>
    <x v="12"/>
    <x v="7"/>
    <n v="150"/>
    <m/>
    <n v="150"/>
    <n v="6488214.450000002"/>
    <s v="Trsf"/>
    <m/>
    <m/>
  </r>
  <r>
    <x v="748"/>
    <n v="5"/>
    <n v="2025"/>
    <x v="1201"/>
    <s v="C00000019"/>
    <x v="18"/>
    <s v="RM Pigment Super Black PE30 (5kg)"/>
    <n v="1"/>
    <s v="Cash"/>
    <x v="0"/>
    <d v="2025-05-03T00:00:00"/>
    <x v="12"/>
    <x v="7"/>
    <n v="160"/>
    <m/>
    <n v="160"/>
    <n v="6488374.450000002"/>
    <s v="Trsf"/>
    <m/>
    <m/>
  </r>
  <r>
    <x v="748"/>
    <n v="5"/>
    <n v="2025"/>
    <x v="1201"/>
    <s v="C00000019"/>
    <x v="18"/>
    <s v="RQ Talcum Powder (25kg)"/>
    <n v="2"/>
    <s v="Cash"/>
    <x v="0"/>
    <d v="2025-05-03T00:00:00"/>
    <x v="12"/>
    <x v="7"/>
    <n v="125"/>
    <m/>
    <n v="125"/>
    <n v="6488499.450000002"/>
    <s v="Trsf"/>
    <m/>
    <m/>
  </r>
  <r>
    <x v="749"/>
    <n v="5"/>
    <n v="2025"/>
    <x v="1202"/>
    <s v="C00000044"/>
    <x v="46"/>
    <s v="RM Resin 268BQT (25Kg)"/>
    <n v="1"/>
    <s v="Cash"/>
    <x v="0"/>
    <d v="2025-05-04T00:00:00"/>
    <x v="12"/>
    <x v="7"/>
    <n v="250"/>
    <n v="-250"/>
    <n v="0"/>
    <n v="6488749.450000002"/>
    <s v="Cash"/>
    <s v="Trsf 6/5/25 RM775.00"/>
    <m/>
  </r>
  <r>
    <x v="749"/>
    <n v="5"/>
    <n v="2025"/>
    <x v="1202"/>
    <s v="C00000044"/>
    <x v="46"/>
    <s v="RA Honeycomb 19mm - 1220(W) x 2440(L)"/>
    <n v="3"/>
    <s v="Cash"/>
    <x v="0"/>
    <d v="2025-05-04T00:00:00"/>
    <x v="12"/>
    <x v="7"/>
    <n v="525"/>
    <n v="-525"/>
    <n v="0"/>
    <n v="6489274.450000002"/>
    <s v="Cash"/>
    <s v="Trsf 6/5/25 RM775.00"/>
    <m/>
  </r>
  <r>
    <x v="750"/>
    <n v="5"/>
    <n v="2025"/>
    <x v="1203"/>
    <s v="C00000042"/>
    <x v="43"/>
    <s v="RQ Talcum Powder (25Kg)"/>
    <n v="3"/>
    <s v="Cash"/>
    <x v="0"/>
    <d v="2025-05-06T00:00:00"/>
    <x v="12"/>
    <x v="7"/>
    <n v="187.5"/>
    <m/>
    <n v="187.5"/>
    <n v="6489461.950000002"/>
    <s v="Trsf"/>
    <m/>
    <m/>
  </r>
  <r>
    <x v="750"/>
    <n v="5"/>
    <n v="2025"/>
    <x v="1204"/>
    <s v="C00000042"/>
    <x v="43"/>
    <s v="RA Resin 2100BQT-L (225Kg)"/>
    <n v="6"/>
    <s v="Cash"/>
    <x v="0"/>
    <d v="2025-05-06T00:00:00"/>
    <x v="12"/>
    <x v="7"/>
    <n v="9720"/>
    <m/>
    <n v="9720"/>
    <n v="6499181.950000002"/>
    <s v="Trsf"/>
    <m/>
    <m/>
  </r>
  <r>
    <x v="750"/>
    <n v="5"/>
    <n v="2025"/>
    <x v="1204"/>
    <s v="C00000042"/>
    <x v="43"/>
    <s v="RO CSM 450 1040mm(W) (37kg)"/>
    <n v="15"/>
    <s v="Cash"/>
    <x v="0"/>
    <d v="2025-05-06T00:00:00"/>
    <x v="12"/>
    <x v="7"/>
    <n v="3274.5"/>
    <m/>
    <n v="3274.5"/>
    <n v="6502456.450000002"/>
    <s v="Trsf"/>
    <m/>
    <m/>
  </r>
  <r>
    <x v="750"/>
    <n v="5"/>
    <n v="2025"/>
    <x v="1204"/>
    <s v="C00000042"/>
    <x v="43"/>
    <s v="RA Woven Roving E-600gm 1120mm (45Kg)"/>
    <n v="8"/>
    <s v="Cash"/>
    <x v="0"/>
    <d v="2025-05-06T00:00:00"/>
    <x v="12"/>
    <x v="7"/>
    <n v="1980"/>
    <m/>
    <n v="1980"/>
    <n v="6504436.450000002"/>
    <s v="Trsf"/>
    <m/>
    <m/>
  </r>
  <r>
    <x v="750"/>
    <n v="5"/>
    <n v="2025"/>
    <x v="1204"/>
    <s v="C00000042"/>
    <x v="43"/>
    <s v="RA Butanox M50 (5kg)"/>
    <n v="4"/>
    <s v="Cash"/>
    <x v="0"/>
    <d v="2025-05-06T00:00:00"/>
    <x v="12"/>
    <x v="7"/>
    <n v="460"/>
    <m/>
    <n v="460"/>
    <n v="6504896.450000002"/>
    <s v="Trsf"/>
    <m/>
    <m/>
  </r>
  <r>
    <x v="750"/>
    <n v="5"/>
    <n v="2025"/>
    <x v="1204"/>
    <s v="C00000042"/>
    <x v="43"/>
    <s v="RM Pigment Paste Smooth Cream M19 (25Kg)"/>
    <n v="1"/>
    <s v="Cash"/>
    <x v="0"/>
    <d v="2025-05-06T00:00:00"/>
    <x v="12"/>
    <x v="7"/>
    <n v="1000"/>
    <m/>
    <n v="1000"/>
    <n v="6505896.450000002"/>
    <s v="Trsf"/>
    <m/>
    <m/>
  </r>
  <r>
    <x v="750"/>
    <n v="5"/>
    <n v="2025"/>
    <x v="1205"/>
    <s v="C00000061"/>
    <x v="63"/>
    <s v="RA Resin 268BQT (225Kg)"/>
    <n v="3"/>
    <s v="Cash"/>
    <x v="0"/>
    <d v="2025-05-06T00:00:00"/>
    <x v="12"/>
    <x v="7"/>
    <n v="4927.5"/>
    <n v="-4927.5"/>
    <n v="0"/>
    <n v="6510823.950000002"/>
    <s v="Cash"/>
    <s v="Trsf 26/5/25 RM6,958.60"/>
    <m/>
  </r>
  <r>
    <x v="750"/>
    <n v="5"/>
    <n v="2025"/>
    <x v="1205"/>
    <s v="C00000061"/>
    <x v="63"/>
    <s v="RO CSM 450 1860mm(W) (67kg)"/>
    <n v="3"/>
    <s v="Cash"/>
    <x v="0"/>
    <d v="2025-05-06T00:00:00"/>
    <x v="12"/>
    <x v="7"/>
    <n v="1226.0999999999999"/>
    <n v="-1226.0999999999999"/>
    <n v="0"/>
    <n v="6512050.0500000017"/>
    <s v="Cash"/>
    <s v="Trsf 26/5/25 RM6,958.60"/>
    <m/>
  </r>
  <r>
    <x v="750"/>
    <n v="5"/>
    <n v="2025"/>
    <x v="1205"/>
    <s v="C00000061"/>
    <x v="63"/>
    <s v="RA Butanox M50 (5kg)"/>
    <n v="2"/>
    <s v="Cash"/>
    <x v="0"/>
    <d v="2025-05-06T00:00:00"/>
    <x v="12"/>
    <x v="7"/>
    <n v="230"/>
    <n v="-230"/>
    <n v="0"/>
    <n v="6512280.0500000017"/>
    <s v="Cash"/>
    <s v="Trsf 26/5/25 RM6,958.60"/>
    <m/>
  </r>
  <r>
    <x v="750"/>
    <n v="5"/>
    <n v="2025"/>
    <x v="1205"/>
    <s v="C00000061"/>
    <x v="63"/>
    <s v="RQ Talcum Powder (25kg)"/>
    <n v="10"/>
    <s v="Cash"/>
    <x v="0"/>
    <d v="2025-05-06T00:00:00"/>
    <x v="12"/>
    <x v="7"/>
    <n v="575"/>
    <n v="-575"/>
    <n v="0"/>
    <n v="6512855.0500000017"/>
    <s v="Cash"/>
    <s v="Trsf 26/5/25 RM6,958.60"/>
    <m/>
  </r>
  <r>
    <x v="751"/>
    <n v="5"/>
    <n v="2025"/>
    <x v="1206"/>
    <s v="C00000042"/>
    <x v="43"/>
    <s v="RQ Talcum Powder (25Kg)"/>
    <n v="2"/>
    <s v="Cash"/>
    <x v="0"/>
    <d v="2025-05-08T00:00:00"/>
    <x v="12"/>
    <x v="7"/>
    <n v="125"/>
    <m/>
    <n v="125"/>
    <n v="6512980.0500000017"/>
    <s v="Trsf"/>
    <m/>
    <m/>
  </r>
  <r>
    <x v="751"/>
    <n v="5"/>
    <n v="2025"/>
    <x v="1207"/>
    <s v="C00000042"/>
    <x v="43"/>
    <s v="RA Resin 2100BQT-L (225Kg)"/>
    <n v="6"/>
    <s v="Cash"/>
    <x v="0"/>
    <d v="2025-05-08T00:00:00"/>
    <x v="12"/>
    <x v="7"/>
    <n v="9720"/>
    <m/>
    <n v="9720"/>
    <n v="6522700.0500000017"/>
    <s v="Trsf"/>
    <m/>
    <m/>
  </r>
  <r>
    <x v="751"/>
    <n v="5"/>
    <n v="2025"/>
    <x v="1207"/>
    <s v="C00000042"/>
    <x v="43"/>
    <s v="RA CSM 450 1040mm(W) (30kg)"/>
    <n v="12"/>
    <s v="Cash"/>
    <x v="0"/>
    <d v="2025-05-08T00:00:00"/>
    <x v="12"/>
    <x v="7"/>
    <n v="2124"/>
    <m/>
    <n v="2124"/>
    <n v="6524824.0500000017"/>
    <s v="Trsf"/>
    <m/>
    <m/>
  </r>
  <r>
    <x v="751"/>
    <n v="5"/>
    <n v="2025"/>
    <x v="1207"/>
    <s v="C00000042"/>
    <x v="43"/>
    <s v="RA Woven Roving E-600gm 1120mm (45Kg)"/>
    <n v="9"/>
    <s v="Cash"/>
    <x v="0"/>
    <d v="2025-05-08T00:00:00"/>
    <x v="12"/>
    <x v="7"/>
    <n v="2227.5"/>
    <m/>
    <n v="2227.5"/>
    <n v="6527051.5500000017"/>
    <s v="Trsf"/>
    <m/>
    <m/>
  </r>
  <r>
    <x v="751"/>
    <n v="5"/>
    <n v="2025"/>
    <x v="1207"/>
    <s v="C00000042"/>
    <x v="43"/>
    <s v="RA Butanox M50 (5kg)"/>
    <n v="4"/>
    <s v="Cash"/>
    <x v="0"/>
    <d v="2025-05-08T00:00:00"/>
    <x v="12"/>
    <x v="7"/>
    <n v="460"/>
    <m/>
    <n v="460"/>
    <n v="6527511.5500000017"/>
    <s v="Trsf"/>
    <m/>
    <m/>
  </r>
  <r>
    <x v="751"/>
    <n v="5"/>
    <n v="2025"/>
    <x v="1207"/>
    <s v="C00000042"/>
    <x v="43"/>
    <s v="RM Pigment Paste Riviera Blue B5 (5Kg)"/>
    <n v="5"/>
    <s v="Cash"/>
    <x v="0"/>
    <d v="2025-05-08T00:00:00"/>
    <x v="12"/>
    <x v="7"/>
    <n v="975"/>
    <m/>
    <n v="975"/>
    <n v="6528486.5500000017"/>
    <s v="Trsf"/>
    <m/>
    <m/>
  </r>
  <r>
    <x v="752"/>
    <n v="5"/>
    <n v="2025"/>
    <x v="1208"/>
    <s v="C00000042"/>
    <x v="43"/>
    <s v="RQ Talcum Powder (25Kg)"/>
    <n v="2"/>
    <s v="Cash"/>
    <x v="0"/>
    <d v="2025-05-10T00:00:00"/>
    <x v="12"/>
    <x v="7"/>
    <n v="125"/>
    <m/>
    <n v="125"/>
    <n v="6528611.5500000017"/>
    <s v="Trsf"/>
    <m/>
    <m/>
  </r>
  <r>
    <x v="752"/>
    <n v="5"/>
    <n v="2025"/>
    <x v="1209"/>
    <s v="C00000042"/>
    <x v="43"/>
    <s v="RA Resin 2100BQT-L (225Kg)"/>
    <n v="2"/>
    <s v="Cash"/>
    <x v="0"/>
    <d v="2025-05-10T00:00:00"/>
    <x v="12"/>
    <x v="7"/>
    <n v="3240"/>
    <m/>
    <n v="3240"/>
    <n v="6531851.5500000017"/>
    <s v="Trsf"/>
    <m/>
    <m/>
  </r>
  <r>
    <x v="752"/>
    <n v="5"/>
    <n v="2025"/>
    <x v="1209"/>
    <s v="C00000042"/>
    <x v="43"/>
    <s v="RO CSM 450 1040mm(W) (37kg)"/>
    <n v="9"/>
    <s v="Cash"/>
    <x v="0"/>
    <d v="2025-05-10T00:00:00"/>
    <x v="12"/>
    <x v="7"/>
    <n v="1964.7"/>
    <m/>
    <n v="1964.7"/>
    <n v="6533816.2500000019"/>
    <s v="Trsf"/>
    <m/>
    <m/>
  </r>
  <r>
    <x v="752"/>
    <n v="5"/>
    <n v="2025"/>
    <x v="1209"/>
    <s v="C00000042"/>
    <x v="43"/>
    <s v="RA Woven Roving E-600gm 1120mm (45Kg)"/>
    <n v="5"/>
    <s v="Cash"/>
    <x v="0"/>
    <d v="2025-05-10T00:00:00"/>
    <x v="12"/>
    <x v="7"/>
    <n v="1237.5"/>
    <m/>
    <n v="1237.5"/>
    <n v="6535053.7500000019"/>
    <s v="Trsf"/>
    <m/>
    <m/>
  </r>
  <r>
    <x v="752"/>
    <n v="5"/>
    <n v="2025"/>
    <x v="1209"/>
    <s v="C00000042"/>
    <x v="43"/>
    <s v="RM Pigment Paste Riviera Blue B5 (25Kg)"/>
    <n v="1"/>
    <s v="Cash"/>
    <x v="0"/>
    <d v="2025-05-10T00:00:00"/>
    <x v="12"/>
    <x v="7"/>
    <n v="975"/>
    <m/>
    <n v="975"/>
    <n v="6536028.7500000019"/>
    <s v="Trsf"/>
    <m/>
    <m/>
  </r>
  <r>
    <x v="753"/>
    <n v="5"/>
    <n v="2025"/>
    <x v="1210"/>
    <s v="C00000019"/>
    <x v="18"/>
    <s v="RA Resin 268BQT (225Kg)"/>
    <n v="1"/>
    <s v="Cash"/>
    <x v="0"/>
    <d v="2025-05-14T00:00:00"/>
    <x v="12"/>
    <x v="7"/>
    <n v="1755"/>
    <m/>
    <n v="1755"/>
    <n v="6537783.7500000019"/>
    <s v="Trsf"/>
    <m/>
    <m/>
  </r>
  <r>
    <x v="753"/>
    <n v="5"/>
    <n v="2025"/>
    <x v="1210"/>
    <s v="C00000019"/>
    <x v="18"/>
    <s v="RM CSM 450 1860mm(W) (54kg)"/>
    <n v="1"/>
    <s v="Cash"/>
    <x v="0"/>
    <d v="2025-05-14T00:00:00"/>
    <x v="12"/>
    <x v="7"/>
    <n v="405"/>
    <m/>
    <n v="405"/>
    <n v="6538188.7500000019"/>
    <s v="Trsf"/>
    <m/>
    <m/>
  </r>
  <r>
    <x v="753"/>
    <n v="5"/>
    <n v="2025"/>
    <x v="1210"/>
    <s v="C00000019"/>
    <x v="18"/>
    <s v="RO Gelcoat LB9888 (22kg)"/>
    <n v="1"/>
    <s v="Cash"/>
    <x v="0"/>
    <d v="2025-05-14T00:00:00"/>
    <x v="12"/>
    <x v="7"/>
    <n v="283.8"/>
    <m/>
    <n v="283.8"/>
    <n v="6538472.5500000017"/>
    <s v="Trsf"/>
    <m/>
    <m/>
  </r>
  <r>
    <x v="753"/>
    <n v="5"/>
    <n v="2025"/>
    <x v="1210"/>
    <s v="C00000019"/>
    <x v="18"/>
    <s v="RA Butanox M50 (5kg)"/>
    <n v="1"/>
    <s v="Cash"/>
    <x v="0"/>
    <d v="2025-05-14T00:00:00"/>
    <x v="12"/>
    <x v="7"/>
    <n v="110"/>
    <m/>
    <n v="110"/>
    <n v="6538582.5500000017"/>
    <s v="Trsf"/>
    <m/>
    <m/>
  </r>
  <r>
    <x v="753"/>
    <n v="5"/>
    <n v="2025"/>
    <x v="1210"/>
    <s v="C00000019"/>
    <x v="18"/>
    <s v="RM Chemlease 71-90 EZ (1 gallon)"/>
    <n v="1"/>
    <s v="Cash"/>
    <x v="0"/>
    <d v="2025-05-14T00:00:00"/>
    <x v="12"/>
    <x v="7"/>
    <n v="390"/>
    <m/>
    <n v="390"/>
    <n v="6538972.5500000017"/>
    <s v="Trsf"/>
    <m/>
    <m/>
  </r>
  <r>
    <x v="753"/>
    <n v="5"/>
    <n v="2025"/>
    <x v="1211"/>
    <s v="C00000050"/>
    <x v="52"/>
    <s v="RO Resin 8213WPT (225Kg)"/>
    <n v="1"/>
    <s v="Cash"/>
    <x v="0"/>
    <d v="2025-05-14T00:00:00"/>
    <x v="12"/>
    <x v="7"/>
    <n v="1710"/>
    <m/>
    <n v="1710"/>
    <n v="6540682.5500000017"/>
    <s v="Cash"/>
    <m/>
    <m/>
  </r>
  <r>
    <x v="753"/>
    <n v="5"/>
    <n v="2025"/>
    <x v="1211"/>
    <s v="C00000050"/>
    <x v="52"/>
    <s v="RA CSM 450 1040mm(W) (37kg)"/>
    <n v="1"/>
    <s v="Cash"/>
    <x v="0"/>
    <d v="2025-05-14T00:00:00"/>
    <x v="12"/>
    <x v="7"/>
    <n v="277.5"/>
    <m/>
    <n v="277.5"/>
    <n v="6540960.0500000017"/>
    <s v="Cash"/>
    <m/>
    <m/>
  </r>
  <r>
    <x v="753"/>
    <n v="5"/>
    <n v="2025"/>
    <x v="1211"/>
    <s v="C00000050"/>
    <x v="52"/>
    <s v="RA Mepoxe (5kg)"/>
    <n v="1"/>
    <s v="Cash"/>
    <x v="0"/>
    <d v="2025-05-14T00:00:00"/>
    <x v="12"/>
    <x v="7"/>
    <n v="95"/>
    <m/>
    <n v="95"/>
    <n v="6541055.0500000017"/>
    <s v="Cash"/>
    <m/>
    <m/>
  </r>
  <r>
    <x v="753"/>
    <n v="5"/>
    <n v="2025"/>
    <x v="1211"/>
    <s v="C00000050"/>
    <x v="52"/>
    <s v="RA Sand Wheel 105 X 2 X 16 (30PC)"/>
    <n v="1"/>
    <s v="Cash"/>
    <x v="0"/>
    <d v="2025-05-14T00:00:00"/>
    <x v="12"/>
    <x v="7"/>
    <n v="225"/>
    <m/>
    <n v="225"/>
    <n v="6541280.0500000017"/>
    <s v="Cash"/>
    <m/>
    <m/>
  </r>
  <r>
    <x v="753"/>
    <n v="5"/>
    <n v="2025"/>
    <x v="1212"/>
    <s v="C00000042"/>
    <x v="43"/>
    <s v="RA Resin 2100BQT-L (225Kg)"/>
    <n v="2"/>
    <s v="Cash"/>
    <x v="0"/>
    <d v="2025-05-14T00:00:00"/>
    <x v="12"/>
    <x v="7"/>
    <n v="3240"/>
    <m/>
    <n v="3240"/>
    <n v="6544520.0500000017"/>
    <s v="Trsf"/>
    <m/>
    <m/>
  </r>
  <r>
    <x v="753"/>
    <n v="5"/>
    <n v="2025"/>
    <x v="1212"/>
    <s v="C00000042"/>
    <x v="43"/>
    <s v="RO CSM 450 1040mm(W) (37kg)"/>
    <n v="3"/>
    <s v="Cash"/>
    <x v="0"/>
    <d v="2025-05-14T00:00:00"/>
    <x v="12"/>
    <x v="7"/>
    <n v="654.9"/>
    <m/>
    <n v="654.9"/>
    <n v="6545174.950000002"/>
    <s v="Trsf"/>
    <m/>
    <m/>
  </r>
  <r>
    <x v="753"/>
    <n v="5"/>
    <n v="2025"/>
    <x v="1212"/>
    <s v="C00000042"/>
    <x v="43"/>
    <s v="RA Woven Roving E-600gm 1120mm (45Kg)"/>
    <n v="2"/>
    <s v="Cash"/>
    <x v="0"/>
    <d v="2025-05-14T00:00:00"/>
    <x v="12"/>
    <x v="7"/>
    <n v="495"/>
    <m/>
    <n v="495"/>
    <n v="6545669.950000002"/>
    <s v="Trsf"/>
    <m/>
    <m/>
  </r>
  <r>
    <x v="754"/>
    <n v="5"/>
    <n v="2025"/>
    <x v="1213"/>
    <s v="C00000013"/>
    <x v="64"/>
    <s v="RA Resin 268BQT (225kg)"/>
    <n v="9"/>
    <s v="Cash"/>
    <x v="0"/>
    <d v="2025-05-15T00:00:00"/>
    <x v="12"/>
    <x v="7"/>
    <n v="15592.5"/>
    <n v="-15592.5"/>
    <n v="0"/>
    <n v="6561262.450000002"/>
    <s v="Chq"/>
    <s v="Cheque MBB 852699, Cleared 15/5/25 RM32,341.10"/>
    <m/>
  </r>
  <r>
    <x v="754"/>
    <n v="5"/>
    <n v="2025"/>
    <x v="1213"/>
    <s v="C00000013"/>
    <x v="64"/>
    <s v="RM CSM 450 GSM 1860mm (54kg)"/>
    <n v="7"/>
    <s v="Cash"/>
    <x v="0"/>
    <d v="2025-05-15T00:00:00"/>
    <x v="12"/>
    <x v="7"/>
    <n v="2835"/>
    <n v="-2835"/>
    <n v="0"/>
    <n v="6564097.450000002"/>
    <s v="Chq"/>
    <s v="Cheque MBB 852699, Cleared 15/5/25 RM32,341.10"/>
    <m/>
  </r>
  <r>
    <x v="754"/>
    <n v="5"/>
    <n v="2025"/>
    <x v="1213"/>
    <s v="C00000013"/>
    <x v="64"/>
    <s v="RM CSM 300 GSM 1860mm (54kg)"/>
    <n v="7"/>
    <s v="Cash"/>
    <x v="0"/>
    <d v="2025-05-15T00:00:00"/>
    <x v="12"/>
    <x v="7"/>
    <n v="2835"/>
    <n v="-2835"/>
    <n v="0"/>
    <n v="6566932.450000002"/>
    <s v="Chq"/>
    <s v="Cheque MBB 852699, Cleared 15/5/25 RM32,341.10"/>
    <m/>
  </r>
  <r>
    <x v="754"/>
    <n v="5"/>
    <n v="2025"/>
    <x v="1213"/>
    <s v="C00000013"/>
    <x v="64"/>
    <s v="RO Gelcoat (22kg)"/>
    <n v="21"/>
    <s v="Cash"/>
    <x v="0"/>
    <d v="2025-05-15T00:00:00"/>
    <x v="12"/>
    <x v="7"/>
    <n v="5959.8"/>
    <n v="-5959.8"/>
    <n v="0"/>
    <n v="6572892.2500000019"/>
    <s v="Chq"/>
    <s v="Cheque MBB 852699, Cleared 15/5/25 RM32,341.10"/>
    <m/>
  </r>
  <r>
    <x v="754"/>
    <n v="5"/>
    <n v="2025"/>
    <x v="1213"/>
    <s v="C00000013"/>
    <x v="64"/>
    <s v="RM Pigment Grey G13 (25kg)"/>
    <n v="2"/>
    <s v="Cash"/>
    <x v="0"/>
    <d v="2025-05-15T00:00:00"/>
    <x v="12"/>
    <x v="7"/>
    <n v="1750"/>
    <n v="-1750"/>
    <n v="0"/>
    <n v="6574642.2500000019"/>
    <s v="Chq"/>
    <s v="Cheque MBB 852699, Cleared 15/5/25 RM32,341.10"/>
    <m/>
  </r>
  <r>
    <x v="754"/>
    <n v="5"/>
    <n v="2025"/>
    <x v="1213"/>
    <s v="C00000013"/>
    <x v="64"/>
    <s v="RD Brush 2&quot; (12pcs)"/>
    <n v="2"/>
    <s v="Cash"/>
    <x v="0"/>
    <d v="2025-05-15T00:00:00"/>
    <x v="12"/>
    <x v="7"/>
    <n v="110.4"/>
    <n v="-110.4"/>
    <n v="0"/>
    <n v="6574752.6500000022"/>
    <s v="Chq"/>
    <s v="Cheque MBB 852699, Cleared 15/5/25 RM32,341.10"/>
    <m/>
  </r>
  <r>
    <x v="754"/>
    <n v="5"/>
    <n v="2025"/>
    <x v="1213"/>
    <s v="C00000013"/>
    <x v="64"/>
    <s v="RM Acetone (163kg)"/>
    <n v="1"/>
    <s v="Cash"/>
    <x v="0"/>
    <d v="2025-05-15T00:00:00"/>
    <x v="12"/>
    <x v="7"/>
    <n v="1108.4000000000001"/>
    <n v="-1108.4000000000001"/>
    <n v="0"/>
    <n v="6575861.0500000026"/>
    <s v="Chq"/>
    <s v="Cheque MBB 852699, Cleared 15/5/25 RM32,341.10"/>
    <m/>
  </r>
  <r>
    <x v="754"/>
    <n v="5"/>
    <n v="2025"/>
    <x v="1213"/>
    <s v="C00000013"/>
    <x v="64"/>
    <s v="RM Chemlease 71-90 EZ (1 gallon)"/>
    <n v="5"/>
    <s v="Cash"/>
    <x v="0"/>
    <d v="2025-05-15T00:00:00"/>
    <x v="12"/>
    <x v="7"/>
    <n v="2150"/>
    <n v="-2150"/>
    <n v="0"/>
    <n v="6578011.0500000026"/>
    <s v="Chq"/>
    <s v="Cheque MBB 852699, Cleared 15/5/25 RM32,341.10"/>
    <m/>
  </r>
  <r>
    <x v="755"/>
    <n v="5"/>
    <n v="2025"/>
    <x v="1214"/>
    <s v="C00000042"/>
    <x v="43"/>
    <s v="RQ Talcum Powder (25Kg)"/>
    <n v="1"/>
    <s v="Cash"/>
    <x v="0"/>
    <d v="2025-05-16T00:00:00"/>
    <x v="12"/>
    <x v="7"/>
    <n v="62.5"/>
    <m/>
    <n v="62.5"/>
    <n v="6578073.5500000026"/>
    <s v="Trsf"/>
    <m/>
    <m/>
  </r>
  <r>
    <x v="755"/>
    <n v="5"/>
    <n v="2025"/>
    <x v="1215"/>
    <s v="C00000042"/>
    <x v="43"/>
    <s v="RA Resin 2100BQT-L (225Kg)"/>
    <n v="1"/>
    <s v="Cash"/>
    <x v="0"/>
    <d v="2025-05-16T00:00:00"/>
    <x v="12"/>
    <x v="7"/>
    <n v="1620"/>
    <m/>
    <n v="1620"/>
    <n v="6579693.5500000026"/>
    <s v="Trsf"/>
    <m/>
    <m/>
  </r>
  <r>
    <x v="755"/>
    <n v="5"/>
    <n v="2025"/>
    <x v="1215"/>
    <s v="C00000042"/>
    <x v="43"/>
    <s v="RO CSM 450 1040mm(W) (37kg)"/>
    <n v="3"/>
    <s v="Cash"/>
    <x v="0"/>
    <d v="2025-05-16T00:00:00"/>
    <x v="12"/>
    <x v="7"/>
    <n v="654.9"/>
    <m/>
    <n v="654.9"/>
    <n v="6580348.450000003"/>
    <s v="Trsf"/>
    <m/>
    <m/>
  </r>
  <r>
    <x v="755"/>
    <n v="5"/>
    <n v="2025"/>
    <x v="1215"/>
    <s v="C00000042"/>
    <x v="43"/>
    <s v="RA Woven Roving E-600gm 1120mm (45Kg)"/>
    <n v="2"/>
    <s v="Cash"/>
    <x v="0"/>
    <d v="2025-05-16T00:00:00"/>
    <x v="12"/>
    <x v="7"/>
    <n v="495"/>
    <m/>
    <n v="495"/>
    <n v="6580843.450000003"/>
    <s v="Trsf"/>
    <m/>
    <m/>
  </r>
  <r>
    <x v="755"/>
    <n v="5"/>
    <n v="2025"/>
    <x v="1215"/>
    <s v="C00000042"/>
    <x v="43"/>
    <s v="RM Pigment Paste Riviera Blue B5 (25Kg)"/>
    <n v="1"/>
    <s v="Cash"/>
    <x v="0"/>
    <d v="2025-05-16T00:00:00"/>
    <x v="12"/>
    <x v="7"/>
    <n v="975"/>
    <m/>
    <n v="975"/>
    <n v="6581818.450000003"/>
    <s v="Trsf"/>
    <m/>
    <m/>
  </r>
  <r>
    <x v="755"/>
    <n v="5"/>
    <n v="2025"/>
    <x v="1215"/>
    <s v="C00000042"/>
    <x v="43"/>
    <s v="RA Butanox M50 (5kg)"/>
    <n v="4"/>
    <s v="Cash"/>
    <x v="0"/>
    <d v="2025-05-16T00:00:00"/>
    <x v="12"/>
    <x v="7"/>
    <n v="460"/>
    <m/>
    <n v="460"/>
    <n v="6582278.450000003"/>
    <s v="Trsf"/>
    <m/>
    <m/>
  </r>
  <r>
    <x v="756"/>
    <n v="5"/>
    <n v="2025"/>
    <x v="1216"/>
    <s v="C00000042"/>
    <x v="43"/>
    <s v="RQ Talcum Powder (25Kg)"/>
    <n v="3"/>
    <s v="Cash"/>
    <x v="0"/>
    <d v="2025-05-17T00:00:00"/>
    <x v="12"/>
    <x v="7"/>
    <n v="187.5"/>
    <m/>
    <n v="187.5"/>
    <n v="6582465.950000003"/>
    <s v="Trsf"/>
    <m/>
    <m/>
  </r>
  <r>
    <x v="756"/>
    <n v="5"/>
    <n v="2025"/>
    <x v="1217"/>
    <s v="C00000042"/>
    <x v="43"/>
    <s v="RA Resin 2100BQT-L (225Kg)"/>
    <n v="6"/>
    <s v="Cash"/>
    <x v="0"/>
    <d v="2025-05-17T00:00:00"/>
    <x v="12"/>
    <x v="7"/>
    <n v="9720"/>
    <m/>
    <n v="9720"/>
    <n v="6592185.950000003"/>
    <s v="Trsf"/>
    <m/>
    <m/>
  </r>
  <r>
    <x v="756"/>
    <n v="5"/>
    <n v="2025"/>
    <x v="1217"/>
    <s v="C00000042"/>
    <x v="43"/>
    <s v="RM CSM 450 1040mm(W) (30kg)"/>
    <n v="18"/>
    <s v="Cash"/>
    <x v="0"/>
    <d v="2025-05-17T00:00:00"/>
    <x v="12"/>
    <x v="7"/>
    <n v="3186"/>
    <m/>
    <n v="3186"/>
    <n v="6595371.950000003"/>
    <s v="Trsf"/>
    <m/>
    <m/>
  </r>
  <r>
    <x v="756"/>
    <n v="5"/>
    <n v="2025"/>
    <x v="1217"/>
    <s v="C00000042"/>
    <x v="43"/>
    <s v="RA Woven Roving E-600gm 1120mm (45Kg)"/>
    <n v="9"/>
    <s v="Cash"/>
    <x v="0"/>
    <d v="2025-05-17T00:00:00"/>
    <x v="12"/>
    <x v="7"/>
    <n v="2227.5"/>
    <m/>
    <n v="2227.5"/>
    <n v="6597599.450000003"/>
    <s v="Trsf"/>
    <m/>
    <m/>
  </r>
  <r>
    <x v="756"/>
    <n v="5"/>
    <n v="2025"/>
    <x v="1217"/>
    <s v="C00000042"/>
    <x v="43"/>
    <s v="RM Pigment Paste Smooth Cream M19 (25Kg)"/>
    <n v="1"/>
    <s v="Cash"/>
    <x v="0"/>
    <d v="2025-05-17T00:00:00"/>
    <x v="12"/>
    <x v="7"/>
    <n v="1000"/>
    <m/>
    <n v="1000"/>
    <n v="6598599.450000003"/>
    <s v="Trsf"/>
    <m/>
    <m/>
  </r>
  <r>
    <x v="757"/>
    <n v="5"/>
    <n v="2025"/>
    <x v="1218"/>
    <s v="C00000042"/>
    <x v="43"/>
    <s v="RA Resin 2100BQT-L (225Kg)"/>
    <n v="2"/>
    <s v="Cash"/>
    <x v="0"/>
    <d v="2025-05-20T00:00:00"/>
    <x v="12"/>
    <x v="7"/>
    <n v="3240"/>
    <m/>
    <n v="3240"/>
    <n v="6601839.450000003"/>
    <s v="Trsf"/>
    <m/>
    <m/>
  </r>
  <r>
    <x v="757"/>
    <n v="5"/>
    <n v="2025"/>
    <x v="1218"/>
    <s v="C00000042"/>
    <x v="43"/>
    <s v="RA Woven Roving E-600gm 1120mm (45Kg)"/>
    <n v="2"/>
    <s v="Cash"/>
    <x v="0"/>
    <d v="2025-05-20T00:00:00"/>
    <x v="12"/>
    <x v="7"/>
    <n v="495"/>
    <m/>
    <n v="495"/>
    <n v="6602334.450000003"/>
    <s v="Trsf"/>
    <m/>
    <m/>
  </r>
  <r>
    <x v="757"/>
    <n v="5"/>
    <n v="2025"/>
    <x v="1218"/>
    <s v="C00000042"/>
    <x v="43"/>
    <s v="RA Butanox M50 (5kg)"/>
    <n v="4"/>
    <s v="Cash"/>
    <x v="0"/>
    <d v="2025-05-20T00:00:00"/>
    <x v="12"/>
    <x v="7"/>
    <n v="460"/>
    <m/>
    <n v="460"/>
    <n v="6602794.450000003"/>
    <s v="Trsf"/>
    <m/>
    <m/>
  </r>
  <r>
    <x v="758"/>
    <n v="5"/>
    <n v="2025"/>
    <x v="1219"/>
    <s v="C00000042"/>
    <x v="43"/>
    <s v="RA Resin 2100BQT-L (225Kg)"/>
    <n v="3"/>
    <s v="Cash"/>
    <x v="0"/>
    <d v="2025-05-22T00:00:00"/>
    <x v="12"/>
    <x v="7"/>
    <n v="4860"/>
    <m/>
    <n v="4860"/>
    <n v="6607654.450000003"/>
    <s v="Trsf"/>
    <m/>
    <m/>
  </r>
  <r>
    <x v="758"/>
    <n v="5"/>
    <n v="2025"/>
    <x v="1219"/>
    <s v="C00000042"/>
    <x v="43"/>
    <s v="RO CSM 450 1040mm(W) (37kg)"/>
    <n v="6"/>
    <s v="Cash"/>
    <x v="0"/>
    <d v="2025-05-22T00:00:00"/>
    <x v="12"/>
    <x v="7"/>
    <n v="1309.8"/>
    <m/>
    <n v="1309.8"/>
    <n v="6608964.2500000028"/>
    <s v="Trsf"/>
    <m/>
    <m/>
  </r>
  <r>
    <x v="758"/>
    <n v="5"/>
    <n v="2025"/>
    <x v="1219"/>
    <s v="C00000042"/>
    <x v="43"/>
    <s v="RA Woven Roving E-600gm 1120mm (45Kg)"/>
    <n v="4"/>
    <s v="Cash"/>
    <x v="0"/>
    <d v="2025-05-22T00:00:00"/>
    <x v="12"/>
    <x v="7"/>
    <n v="990"/>
    <m/>
    <n v="990"/>
    <n v="6609954.2500000028"/>
    <s v="Trsf"/>
    <m/>
    <m/>
  </r>
  <r>
    <x v="759"/>
    <n v="5"/>
    <n v="2025"/>
    <x v="1220"/>
    <s v="C00000042"/>
    <x v="43"/>
    <s v="RQ Talcum Powder (25Kg)"/>
    <n v="2"/>
    <s v="Cash"/>
    <x v="0"/>
    <d v="2025-05-23T00:00:00"/>
    <x v="12"/>
    <x v="7"/>
    <n v="125"/>
    <m/>
    <n v="125"/>
    <n v="6610079.2500000028"/>
    <s v="Trsf"/>
    <m/>
    <m/>
  </r>
  <r>
    <x v="759"/>
    <n v="5"/>
    <n v="2025"/>
    <x v="1221"/>
    <s v="C00000042"/>
    <x v="43"/>
    <s v="RA Resin 2100BQT-L (225Kg)"/>
    <n v="3"/>
    <s v="Cash"/>
    <x v="0"/>
    <d v="2025-05-23T00:00:00"/>
    <x v="12"/>
    <x v="7"/>
    <n v="4860"/>
    <m/>
    <n v="4860"/>
    <n v="6614939.2500000028"/>
    <s v="Trsf"/>
    <m/>
    <m/>
  </r>
  <r>
    <x v="759"/>
    <n v="5"/>
    <n v="2025"/>
    <x v="1221"/>
    <s v="C00000042"/>
    <x v="43"/>
    <s v="RO CSM 450 1040mm(W) (37kg)"/>
    <n v="9"/>
    <s v="Cash"/>
    <x v="0"/>
    <d v="2025-05-23T00:00:00"/>
    <x v="12"/>
    <x v="7"/>
    <n v="1964.7"/>
    <m/>
    <n v="1964.7"/>
    <n v="6616903.950000003"/>
    <s v="Trsf"/>
    <m/>
    <m/>
  </r>
  <r>
    <x v="759"/>
    <n v="5"/>
    <n v="2025"/>
    <x v="1221"/>
    <s v="C00000042"/>
    <x v="43"/>
    <s v="RA Woven Roving E-600gm 1120mm (45Kg)"/>
    <n v="5"/>
    <s v="Cash"/>
    <x v="0"/>
    <d v="2025-05-23T00:00:00"/>
    <x v="12"/>
    <x v="7"/>
    <n v="1237.5"/>
    <m/>
    <n v="1237.5"/>
    <n v="6618141.450000003"/>
    <s v="Trsf"/>
    <m/>
    <m/>
  </r>
  <r>
    <x v="759"/>
    <n v="5"/>
    <n v="2025"/>
    <x v="1221"/>
    <s v="C00000042"/>
    <x v="43"/>
    <s v="RA Butanox M50 (5kg)"/>
    <n v="4"/>
    <s v="Cash"/>
    <x v="0"/>
    <d v="2025-05-23T00:00:00"/>
    <x v="12"/>
    <x v="7"/>
    <n v="460"/>
    <m/>
    <n v="460"/>
    <n v="6618601.450000003"/>
    <s v="Trsf"/>
    <m/>
    <m/>
  </r>
  <r>
    <x v="759"/>
    <n v="5"/>
    <n v="2025"/>
    <x v="1221"/>
    <s v="C00000042"/>
    <x v="43"/>
    <s v="RM Pigment Paste Smooth Cream M19 (25Kg)"/>
    <n v="1"/>
    <s v="Cash"/>
    <x v="0"/>
    <d v="2025-05-23T00:00:00"/>
    <x v="12"/>
    <x v="7"/>
    <n v="1000"/>
    <m/>
    <n v="1000"/>
    <n v="6619601.450000003"/>
    <s v="Trsf"/>
    <m/>
    <m/>
  </r>
  <r>
    <x v="760"/>
    <n v="5"/>
    <n v="2025"/>
    <x v="1222"/>
    <s v="C00000044"/>
    <x v="46"/>
    <s v="RO Resin 8213WPT (225Kg)"/>
    <n v="1"/>
    <s v="Cash"/>
    <x v="0"/>
    <d v="2025-05-26T00:00:00"/>
    <x v="12"/>
    <x v="7"/>
    <n v="1687.5"/>
    <n v="-1687.5"/>
    <n v="0"/>
    <n v="6621288.950000003"/>
    <s v="Cash"/>
    <s v="Trsf 29/5/25 RM2,234.50"/>
    <m/>
  </r>
  <r>
    <x v="760"/>
    <n v="5"/>
    <n v="2025"/>
    <x v="1222"/>
    <s v="C00000044"/>
    <x v="46"/>
    <s v="RA CSM 450 1040mm (30kg)"/>
    <n v="2"/>
    <s v="Cash"/>
    <x v="0"/>
    <d v="2025-05-26T00:00:00"/>
    <x v="12"/>
    <x v="7"/>
    <n v="432"/>
    <n v="-432"/>
    <n v="0"/>
    <n v="6621720.950000003"/>
    <s v="Cash"/>
    <s v="Trsf 29/5/25 RM2,234.50"/>
    <m/>
  </r>
  <r>
    <x v="760"/>
    <n v="5"/>
    <n v="2025"/>
    <x v="1222"/>
    <s v="C00000044"/>
    <x v="46"/>
    <s v="RA Butanox M50 (5kg)"/>
    <n v="1"/>
    <s v="Cash"/>
    <x v="0"/>
    <d v="2025-05-26T00:00:00"/>
    <x v="12"/>
    <x v="7"/>
    <n v="115"/>
    <n v="-115"/>
    <n v="0"/>
    <n v="6621835.950000003"/>
    <s v="Cash"/>
    <s v="Trsf 29/5/25 RM2,234.50"/>
    <m/>
  </r>
  <r>
    <x v="760"/>
    <n v="5"/>
    <n v="2025"/>
    <x v="1223"/>
    <s v="C00000061"/>
    <x v="63"/>
    <s v="RA Resin 268BQT (225Kg)"/>
    <n v="1"/>
    <s v="Cash"/>
    <x v="0"/>
    <d v="2025-05-26T00:00:00"/>
    <x v="12"/>
    <x v="7"/>
    <n v="1642.5"/>
    <m/>
    <n v="1642.5"/>
    <n v="6623478.450000003"/>
    <s v="Cash"/>
    <m/>
    <m/>
  </r>
  <r>
    <x v="760"/>
    <n v="5"/>
    <n v="2025"/>
    <x v="1223"/>
    <s v="C00000061"/>
    <x v="63"/>
    <s v="RO CSM 450 1860mm(W) (67kg)"/>
    <n v="1"/>
    <s v="Cash"/>
    <x v="0"/>
    <d v="2025-05-26T00:00:00"/>
    <x v="12"/>
    <x v="7"/>
    <n v="408.7"/>
    <m/>
    <n v="408.7"/>
    <n v="6623887.1500000032"/>
    <s v="Cash"/>
    <m/>
    <m/>
  </r>
  <r>
    <x v="760"/>
    <n v="5"/>
    <n v="2025"/>
    <x v="1223"/>
    <s v="C00000061"/>
    <x v="63"/>
    <s v="RA Butanox M50 (5kg)"/>
    <n v="1"/>
    <s v="Cash"/>
    <x v="0"/>
    <d v="2025-05-26T00:00:00"/>
    <x v="12"/>
    <x v="7"/>
    <n v="115"/>
    <m/>
    <n v="115"/>
    <n v="6624002.1500000032"/>
    <s v="Cash"/>
    <m/>
    <m/>
  </r>
  <r>
    <x v="760"/>
    <n v="5"/>
    <n v="2025"/>
    <x v="1223"/>
    <s v="C00000061"/>
    <x v="63"/>
    <s v="RQ Talcum Powder (25kg)"/>
    <n v="3"/>
    <s v="Cash"/>
    <x v="0"/>
    <d v="2025-05-26T00:00:00"/>
    <x v="12"/>
    <x v="7"/>
    <n v="172.5"/>
    <m/>
    <n v="172.5"/>
    <n v="6624174.6500000032"/>
    <s v="Cash"/>
    <m/>
    <m/>
  </r>
  <r>
    <x v="760"/>
    <n v="5"/>
    <n v="2025"/>
    <x v="1223"/>
    <s v="C00000061"/>
    <x v="63"/>
    <s v="RM TR104 Hi Temp Wax"/>
    <n v="2"/>
    <s v="Cash"/>
    <x v="0"/>
    <d v="2025-05-26T00:00:00"/>
    <x v="12"/>
    <x v="7"/>
    <n v="120"/>
    <m/>
    <n v="120"/>
    <n v="6624294.6500000032"/>
    <s v="Cash"/>
    <m/>
    <m/>
  </r>
  <r>
    <x v="761"/>
    <n v="5"/>
    <n v="2025"/>
    <x v="1224"/>
    <s v="C00000019"/>
    <x v="18"/>
    <s v="RA Resin 268BQT (225Kg)"/>
    <n v="1"/>
    <s v="Cash"/>
    <x v="0"/>
    <d v="2025-05-27T00:00:00"/>
    <x v="12"/>
    <x v="7"/>
    <n v="1755"/>
    <m/>
    <n v="1755"/>
    <n v="6626049.6500000032"/>
    <s v="Trsf"/>
    <m/>
    <m/>
  </r>
  <r>
    <x v="761"/>
    <n v="5"/>
    <n v="2025"/>
    <x v="1224"/>
    <s v="C00000019"/>
    <x v="18"/>
    <s v="RM CSM 450 1860mm(W) (54kg)"/>
    <n v="1"/>
    <s v="Cash"/>
    <x v="0"/>
    <d v="2025-05-27T00:00:00"/>
    <x v="12"/>
    <x v="7"/>
    <n v="405"/>
    <m/>
    <n v="405"/>
    <n v="6626454.6500000032"/>
    <s v="Trsf"/>
    <m/>
    <m/>
  </r>
  <r>
    <x v="761"/>
    <n v="5"/>
    <n v="2025"/>
    <x v="1224"/>
    <s v="C00000019"/>
    <x v="18"/>
    <s v="RM Fume Silica HJSIL 200 (10Kg)"/>
    <n v="1"/>
    <s v="Cash"/>
    <x v="0"/>
    <d v="2025-05-27T00:00:00"/>
    <x v="12"/>
    <x v="7"/>
    <n v="420"/>
    <m/>
    <n v="420"/>
    <n v="6626874.6500000032"/>
    <s v="Trsf"/>
    <m/>
    <m/>
  </r>
  <r>
    <x v="761"/>
    <n v="5"/>
    <n v="2025"/>
    <x v="1224"/>
    <s v="C00000019"/>
    <x v="18"/>
    <s v="RM Chemlease 71-90 EZ (1 gallon)"/>
    <n v="1"/>
    <s v="Cash"/>
    <x v="0"/>
    <d v="2025-05-27T00:00:00"/>
    <x v="12"/>
    <x v="7"/>
    <n v="390"/>
    <m/>
    <n v="390"/>
    <n v="6627264.6500000032"/>
    <s v="Trsf"/>
    <m/>
    <m/>
  </r>
  <r>
    <x v="761"/>
    <n v="5"/>
    <n v="2025"/>
    <x v="1224"/>
    <s v="C00000019"/>
    <x v="18"/>
    <s v="RQ Talcum Powder (25kg)"/>
    <n v="3"/>
    <s v="Cash"/>
    <x v="0"/>
    <d v="2025-05-27T00:00:00"/>
    <x v="12"/>
    <x v="7"/>
    <n v="187.5"/>
    <m/>
    <n v="187.5"/>
    <n v="6627452.1500000032"/>
    <s v="Trsf"/>
    <m/>
    <m/>
  </r>
  <r>
    <x v="761"/>
    <n v="5"/>
    <n v="2025"/>
    <x v="1225"/>
    <s v="C00000042"/>
    <x v="43"/>
    <s v="RQ Talcum Powder (25Kg)"/>
    <n v="2"/>
    <s v="Cash"/>
    <x v="0"/>
    <d v="2025-05-27T00:00:00"/>
    <x v="12"/>
    <x v="7"/>
    <n v="125"/>
    <m/>
    <n v="125"/>
    <n v="6627577.1500000032"/>
    <s v="Trsf"/>
    <m/>
    <m/>
  </r>
  <r>
    <x v="761"/>
    <n v="5"/>
    <n v="2025"/>
    <x v="1226"/>
    <s v="C00000042"/>
    <x v="43"/>
    <s v="RA Resin 2100BQT-L (225Kg)"/>
    <n v="3"/>
    <s v="Cash"/>
    <x v="0"/>
    <d v="2025-05-27T00:00:00"/>
    <x v="12"/>
    <x v="7"/>
    <n v="4860"/>
    <m/>
    <n v="4860"/>
    <n v="6632437.1500000032"/>
    <s v="Trsf"/>
    <m/>
    <m/>
  </r>
  <r>
    <x v="761"/>
    <n v="5"/>
    <n v="2025"/>
    <x v="1226"/>
    <s v="C00000042"/>
    <x v="43"/>
    <s v="RO CSM 450 1040mm(W) (37kg)"/>
    <n v="9"/>
    <s v="Cash"/>
    <x v="0"/>
    <d v="2025-05-27T00:00:00"/>
    <x v="12"/>
    <x v="7"/>
    <n v="1964.7"/>
    <m/>
    <n v="1964.7"/>
    <n v="6634401.8500000034"/>
    <s v="Trsf"/>
    <m/>
    <m/>
  </r>
  <r>
    <x v="761"/>
    <n v="5"/>
    <n v="2025"/>
    <x v="1226"/>
    <s v="C00000042"/>
    <x v="43"/>
    <s v="RA Woven Roving E-600gm 1120mm (45Kg)"/>
    <n v="4"/>
    <s v="Cash"/>
    <x v="0"/>
    <d v="2025-05-27T00:00:00"/>
    <x v="12"/>
    <x v="7"/>
    <n v="990"/>
    <m/>
    <n v="990"/>
    <n v="6635391.8500000034"/>
    <s v="Trsf"/>
    <m/>
    <m/>
  </r>
  <r>
    <x v="762"/>
    <n v="5"/>
    <n v="2025"/>
    <x v="1227"/>
    <s v="C00000042"/>
    <x v="43"/>
    <s v="RQ Talcum Powder (25Kg)"/>
    <n v="2"/>
    <s v="Cash"/>
    <x v="0"/>
    <d v="2025-05-29T00:00:00"/>
    <x v="12"/>
    <x v="7"/>
    <n v="125"/>
    <m/>
    <n v="125"/>
    <n v="6635516.8500000034"/>
    <s v="Trsf"/>
    <m/>
    <m/>
  </r>
  <r>
    <x v="762"/>
    <n v="5"/>
    <n v="2025"/>
    <x v="1228"/>
    <s v="C00000042"/>
    <x v="43"/>
    <s v="RA Resin 2100BQT-L (225Kg)"/>
    <n v="5"/>
    <s v="Cash"/>
    <x v="0"/>
    <d v="2025-05-29T00:00:00"/>
    <x v="12"/>
    <x v="7"/>
    <n v="8100"/>
    <m/>
    <n v="8100"/>
    <n v="6643616.8500000034"/>
    <s v="Trsf"/>
    <m/>
    <m/>
  </r>
  <r>
    <x v="762"/>
    <n v="5"/>
    <n v="2025"/>
    <x v="1228"/>
    <s v="C00000042"/>
    <x v="43"/>
    <s v="RO CSM 450 1040mm(W) (37kg)"/>
    <n v="6"/>
    <s v="Cash"/>
    <x v="0"/>
    <d v="2025-05-29T00:00:00"/>
    <x v="12"/>
    <x v="7"/>
    <n v="1309.8"/>
    <m/>
    <n v="1309.8"/>
    <n v="6644926.6500000032"/>
    <s v="Trsf"/>
    <m/>
    <m/>
  </r>
  <r>
    <x v="762"/>
    <n v="5"/>
    <n v="2025"/>
    <x v="1228"/>
    <s v="C00000042"/>
    <x v="43"/>
    <s v="RA Woven Roving E-600gm 1120mm (45Kg)"/>
    <n v="7"/>
    <s v="Cash"/>
    <x v="0"/>
    <d v="2025-05-29T00:00:00"/>
    <x v="12"/>
    <x v="7"/>
    <n v="1732.5"/>
    <m/>
    <n v="1732.5"/>
    <n v="6646659.1500000032"/>
    <s v="Trsf"/>
    <m/>
    <m/>
  </r>
  <r>
    <x v="762"/>
    <n v="5"/>
    <n v="2025"/>
    <x v="1228"/>
    <s v="C00000042"/>
    <x v="43"/>
    <s v="RA Butanox M50 (5kg)"/>
    <n v="4"/>
    <s v="Cash"/>
    <x v="0"/>
    <d v="2025-05-29T00:00:00"/>
    <x v="12"/>
    <x v="7"/>
    <n v="460"/>
    <m/>
    <n v="460"/>
    <n v="6647119.1500000032"/>
    <s v="Trsf"/>
    <m/>
    <m/>
  </r>
  <r>
    <x v="762"/>
    <n v="5"/>
    <n v="2025"/>
    <x v="1228"/>
    <s v="C00000042"/>
    <x v="43"/>
    <s v="RM Pigment Paste Riviera Blue B5 (25Kg)"/>
    <n v="1"/>
    <s v="Cash"/>
    <x v="0"/>
    <d v="2025-05-29T00:00:00"/>
    <x v="12"/>
    <x v="7"/>
    <n v="975"/>
    <m/>
    <n v="975"/>
    <n v="6648094.1500000032"/>
    <s v="Trsf"/>
    <m/>
    <m/>
  </r>
  <r>
    <x v="763"/>
    <n v="5"/>
    <n v="2025"/>
    <x v="1229"/>
    <s v="C00000010"/>
    <x v="9"/>
    <s v="RO Resin 8213WPT (225kg)"/>
    <n v="10"/>
    <n v="120"/>
    <x v="2"/>
    <d v="2025-09-27T00:00:00"/>
    <x v="6"/>
    <x v="7"/>
    <n v="15525"/>
    <m/>
    <n v="15525"/>
    <n v="6663619.1500000032"/>
    <s v="Trsf"/>
    <m/>
    <m/>
  </r>
  <r>
    <x v="763"/>
    <n v="5"/>
    <n v="2025"/>
    <x v="1229"/>
    <s v="C00000010"/>
    <x v="9"/>
    <s v="RA CSM 450 1040mm(W) (30kg)"/>
    <n v="10"/>
    <n v="120"/>
    <x v="2"/>
    <d v="2025-09-27T00:00:00"/>
    <x v="6"/>
    <x v="7"/>
    <n v="1740"/>
    <m/>
    <n v="1740"/>
    <n v="6665359.1500000032"/>
    <s v="Trsf"/>
    <m/>
    <m/>
  </r>
  <r>
    <x v="763"/>
    <n v="5"/>
    <n v="2025"/>
    <x v="1229"/>
    <s v="C00000010"/>
    <x v="9"/>
    <s v="RQ Talcum Powder (25kg)"/>
    <n v="20"/>
    <n v="120"/>
    <x v="2"/>
    <d v="2025-09-27T00:00:00"/>
    <x v="6"/>
    <x v="7"/>
    <n v="1150"/>
    <m/>
    <n v="1150"/>
    <n v="6666509.1500000032"/>
    <s v="Trsf"/>
    <m/>
    <m/>
  </r>
  <r>
    <x v="763"/>
    <n v="5"/>
    <n v="2025"/>
    <x v="1229"/>
    <s v="C00000010"/>
    <x v="9"/>
    <s v="RA Butanox M50 (5kg)"/>
    <n v="8"/>
    <n v="120"/>
    <x v="2"/>
    <d v="2025-09-27T00:00:00"/>
    <x v="6"/>
    <x v="7"/>
    <n v="880"/>
    <m/>
    <n v="880"/>
    <n v="6667389.1500000032"/>
    <s v="Trsf"/>
    <m/>
    <m/>
  </r>
  <r>
    <x v="763"/>
    <n v="5"/>
    <n v="2025"/>
    <x v="1229"/>
    <s v="C00000010"/>
    <x v="9"/>
    <s v="RM Fume Silica HJSIL 200 (10Kg)"/>
    <n v="2"/>
    <n v="120"/>
    <x v="2"/>
    <d v="2025-09-27T00:00:00"/>
    <x v="6"/>
    <x v="7"/>
    <n v="840"/>
    <m/>
    <n v="840"/>
    <n v="6668229.1500000032"/>
    <s v="Trsf"/>
    <m/>
    <m/>
  </r>
  <r>
    <x v="763"/>
    <n v="5"/>
    <n v="2025"/>
    <x v="1229"/>
    <s v="C00000010"/>
    <x v="9"/>
    <s v="RH Bosny Wax (15Kg)"/>
    <n v="1"/>
    <n v="120"/>
    <x v="2"/>
    <d v="2025-09-27T00:00:00"/>
    <x v="6"/>
    <x v="7"/>
    <n v="395"/>
    <m/>
    <n v="395"/>
    <n v="6668624.1500000032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50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m="1" x="47"/>
        <item h="1" x="45"/>
        <item h="1" m="1" x="48"/>
        <item h="1" x="44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311" firstHeaderRow="1" firstDataRow="2" firstDataCol="5"/>
  <pivotFields count="20">
    <pivotField axis="axisRow" compact="0" outline="0" showAll="0" defaultSubtotal="0">
      <items count="7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compact="0" outline="0" showAll="0"/>
    <pivotField axis="axisRow" compact="0" outline="0" showAll="0">
      <items count="123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306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r="1">
      <x v="6"/>
      <x v="8"/>
      <x v="641"/>
      <x v="1000"/>
    </i>
    <i r="2">
      <x v="9"/>
      <x v="650"/>
      <x v="1021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  <x v="621"/>
      <x v="967"/>
    </i>
    <i r="2">
      <x v="9"/>
      <x v="632"/>
      <x v="984"/>
    </i>
    <i r="2">
      <x v="10"/>
      <x v="659"/>
      <x v="1032"/>
    </i>
    <i r="2">
      <x v="11"/>
      <x v="540"/>
      <x v="823"/>
    </i>
    <i r="1">
      <x v="7"/>
      <x/>
      <x v="674"/>
      <x v="1063"/>
    </i>
    <i r="2">
      <x v="1"/>
      <x v="687"/>
      <x v="1085"/>
    </i>
    <i r="3">
      <x v="688"/>
      <x v="1088"/>
    </i>
    <i r="2">
      <x v="2"/>
      <x v="701"/>
      <x v="1111"/>
    </i>
    <i r="3">
      <x v="703"/>
      <x v="1116"/>
    </i>
    <i r="2">
      <x v="3"/>
      <x v="722"/>
      <x v="1156"/>
    </i>
    <i r="2">
      <x v="11"/>
      <x v="709"/>
      <x v="1130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r="1">
      <x v="7"/>
      <x v="2"/>
      <x v="718"/>
      <x v="1149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r="2">
      <x v="1"/>
      <x v="639"/>
      <x v="995"/>
    </i>
    <i r="3">
      <x v="645"/>
      <x v="1009"/>
    </i>
    <i r="2">
      <x v="2"/>
      <x v="656"/>
      <x v="1029"/>
    </i>
    <i r="2">
      <x v="3"/>
      <x v="693"/>
      <x v="1098"/>
    </i>
    <i r="3">
      <x v="699"/>
      <x v="1109"/>
    </i>
    <i r="2">
      <x v="6"/>
      <x v="741"/>
      <x v="1187"/>
    </i>
    <i r="2">
      <x v="7"/>
      <x v="763"/>
      <x v="1229"/>
    </i>
    <i r="2">
      <x v="11"/>
      <x v="672"/>
      <x v="1056"/>
    </i>
    <i r="3">
      <x v="677"/>
      <x v="1069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8"/>
      <x v="637"/>
      <x v="992"/>
    </i>
    <i r="3">
      <x v="642"/>
      <x v="1003"/>
    </i>
    <i r="3">
      <x v="644"/>
      <x v="1008"/>
    </i>
    <i r="3">
      <x v="647"/>
      <x v="1013"/>
    </i>
    <i r="2">
      <x v="9"/>
      <x v="648"/>
      <x v="1017"/>
    </i>
    <i r="3">
      <x v="655"/>
      <x v="1028"/>
    </i>
    <i r="3">
      <x v="657"/>
      <x v="1030"/>
    </i>
    <i r="3">
      <x v="665"/>
      <x v="1042"/>
    </i>
    <i r="2">
      <x v="10"/>
      <x v="672"/>
      <x v="1055"/>
    </i>
    <i r="3">
      <x v="675"/>
      <x v="1066"/>
    </i>
    <i r="3">
      <x v="679"/>
      <x v="1073"/>
    </i>
    <i r="3">
      <x v="687"/>
      <x v="1086"/>
    </i>
    <i r="2">
      <x v="11"/>
      <x v="552"/>
      <x v="845"/>
    </i>
    <i r="3">
      <x v="555"/>
      <x v="851"/>
    </i>
    <i r="3">
      <x v="560"/>
      <x v="856"/>
    </i>
    <i r="1">
      <x v="7"/>
      <x/>
      <x v="689"/>
      <x v="1090"/>
    </i>
    <i r="3">
      <x v="695"/>
      <x v="1101"/>
    </i>
    <i r="3">
      <x v="700"/>
      <x v="1110"/>
    </i>
    <i r="2">
      <x v="1"/>
      <x v="705"/>
      <x v="1122"/>
    </i>
    <i r="3">
      <x v="708"/>
      <x v="1127"/>
    </i>
    <i r="3">
      <x v="711"/>
      <x v="1138"/>
    </i>
    <i r="2">
      <x v="2"/>
      <x v="715"/>
      <x v="1144"/>
    </i>
    <i r="3">
      <x v="723"/>
      <x v="1157"/>
    </i>
    <i r="3">
      <x v="729"/>
      <x v="1169"/>
    </i>
    <i r="2">
      <x v="3"/>
      <x v="748"/>
      <x v="1201"/>
    </i>
    <i r="3">
      <x v="753"/>
      <x v="1210"/>
    </i>
    <i r="3">
      <x v="761"/>
      <x v="1224"/>
    </i>
    <i r="2">
      <x v="11"/>
      <x v="736"/>
      <x v="1181"/>
    </i>
    <i r="3">
      <x v="743"/>
      <x v="1191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r="1">
      <x v="7"/>
      <x v="2"/>
      <x v="723"/>
      <x v="1158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r="1">
      <x v="7"/>
      <x/>
      <x v="690"/>
      <x v="1093"/>
    </i>
    <i r="3">
      <x v="698"/>
      <x v="1106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9"/>
      <x v="641"/>
      <x v="999"/>
    </i>
    <i r="2">
      <x v="11"/>
      <x v="544"/>
      <x v="834"/>
    </i>
    <i r="1">
      <x v="7"/>
      <x/>
      <x v="681"/>
      <x v="1075"/>
    </i>
    <i r="2">
      <x v="2"/>
      <x v="710"/>
      <x v="1133"/>
    </i>
    <i r="2">
      <x v="3"/>
      <x v="733"/>
      <x v="1176"/>
    </i>
    <i r="2">
      <x v="11"/>
      <x v="716"/>
      <x v="1145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r="1">
      <x v="7"/>
      <x v="2"/>
      <x v="714"/>
      <x v="1141"/>
    </i>
    <i r="3">
      <x v="720"/>
      <x v="1152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r="1">
      <x v="7"/>
      <x v="11"/>
      <x v="746"/>
      <x v="1196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8"/>
      <x v="640"/>
      <x v="996"/>
    </i>
    <i r="2">
      <x v="9"/>
      <x v="651"/>
      <x v="1022"/>
    </i>
    <i r="3">
      <x v="665"/>
      <x v="1043"/>
    </i>
    <i r="2">
      <x v="11"/>
      <x v="560"/>
      <x v="857"/>
    </i>
    <i r="1">
      <x v="7"/>
      <x v="1"/>
      <x v="707"/>
      <x v="112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8"/>
      <x v="635"/>
      <x v="988"/>
    </i>
    <i r="3">
      <x v="637"/>
      <x v="990"/>
    </i>
    <i r="4">
      <x v="991"/>
    </i>
    <i r="3">
      <x v="638"/>
      <x v="993"/>
    </i>
    <i r="4">
      <x v="994"/>
    </i>
    <i r="3">
      <x v="640"/>
      <x v="997"/>
    </i>
    <i r="4">
      <x v="998"/>
    </i>
    <i r="3">
      <x v="644"/>
      <x v="1005"/>
    </i>
    <i r="4">
      <x v="1006"/>
    </i>
    <i r="3">
      <x v="646"/>
      <x v="1010"/>
    </i>
    <i r="4">
      <x v="1011"/>
    </i>
    <i r="2">
      <x v="9"/>
      <x v="648"/>
      <x v="1020"/>
    </i>
    <i r="3">
      <x v="649"/>
      <x v="1019"/>
    </i>
    <i r="3">
      <x v="651"/>
      <x v="1024"/>
    </i>
    <i r="3">
      <x v="653"/>
      <x v="1025"/>
    </i>
    <i r="4">
      <x v="1026"/>
    </i>
    <i r="3">
      <x v="659"/>
      <x v="1033"/>
    </i>
    <i r="4">
      <x v="1034"/>
    </i>
    <i r="3">
      <x v="661"/>
      <x v="1036"/>
    </i>
    <i r="4">
      <x v="1037"/>
    </i>
    <i r="3">
      <x v="666"/>
      <x v="1044"/>
    </i>
    <i r="4">
      <x v="1045"/>
    </i>
    <i r="2">
      <x v="10"/>
      <x v="669"/>
      <x v="1048"/>
    </i>
    <i r="4">
      <x v="1049"/>
    </i>
    <i r="3">
      <x v="671"/>
      <x v="1053"/>
    </i>
    <i r="4">
      <x v="1054"/>
    </i>
    <i r="3">
      <x v="672"/>
      <x v="1058"/>
    </i>
    <i r="3">
      <x v="673"/>
      <x v="1060"/>
    </i>
    <i r="4">
      <x v="1061"/>
    </i>
    <i r="3">
      <x v="676"/>
      <x v="1067"/>
    </i>
    <i r="4">
      <x v="1068"/>
    </i>
    <i r="3">
      <x v="678"/>
      <x v="1071"/>
    </i>
    <i r="4">
      <x v="1072"/>
    </i>
    <i r="3">
      <x v="683"/>
      <x v="1077"/>
    </i>
    <i r="4">
      <x v="1078"/>
    </i>
    <i r="3">
      <x v="684"/>
      <x v="1082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r="1">
      <x v="7"/>
      <x/>
      <x v="689"/>
      <x v="1091"/>
    </i>
    <i r="4">
      <x v="1092"/>
    </i>
    <i r="3">
      <x v="691"/>
      <x v="1094"/>
    </i>
    <i r="4">
      <x v="1095"/>
    </i>
    <i r="3">
      <x v="692"/>
      <x v="1096"/>
    </i>
    <i r="4">
      <x v="1097"/>
    </i>
    <i r="3">
      <x v="694"/>
      <x v="1099"/>
    </i>
    <i r="4">
      <x v="1100"/>
    </i>
    <i r="3">
      <x v="696"/>
      <x v="1103"/>
    </i>
    <i r="3">
      <x v="697"/>
      <x v="1104"/>
    </i>
    <i r="4">
      <x v="1105"/>
    </i>
    <i r="3">
      <x v="698"/>
      <x v="1107"/>
    </i>
    <i r="4">
      <x v="1108"/>
    </i>
    <i r="3">
      <x v="702"/>
      <x v="1114"/>
    </i>
    <i r="4">
      <x v="1115"/>
    </i>
    <i r="2">
      <x v="1"/>
      <x v="703"/>
      <x v="1117"/>
    </i>
    <i r="4">
      <x v="1118"/>
    </i>
    <i r="3">
      <x v="704"/>
      <x v="1119"/>
    </i>
    <i r="4">
      <x v="1120"/>
    </i>
    <i r="3">
      <x v="706"/>
      <x v="1123"/>
    </i>
    <i r="4">
      <x v="1124"/>
    </i>
    <i r="3">
      <x v="709"/>
      <x v="1131"/>
    </i>
    <i r="4">
      <x v="1132"/>
    </i>
    <i r="3">
      <x v="710"/>
      <x v="1134"/>
    </i>
    <i r="4">
      <x v="1135"/>
    </i>
    <i r="3">
      <x v="711"/>
      <x v="1136"/>
    </i>
    <i r="4">
      <x v="1137"/>
    </i>
    <i r="2">
      <x v="2"/>
      <x v="714"/>
      <x v="1142"/>
    </i>
    <i r="4">
      <x v="1143"/>
    </i>
    <i r="3">
      <x v="716"/>
      <x v="1146"/>
    </i>
    <i r="3">
      <x v="717"/>
      <x v="1147"/>
    </i>
    <i r="4">
      <x v="1148"/>
    </i>
    <i r="3">
      <x v="721"/>
      <x v="1154"/>
    </i>
    <i r="4">
      <x v="1155"/>
    </i>
    <i r="3">
      <x v="724"/>
      <x v="1160"/>
    </i>
    <i r="4">
      <x v="1161"/>
    </i>
    <i r="3">
      <x v="725"/>
      <x v="1162"/>
    </i>
    <i r="3">
      <x v="726"/>
      <x v="1164"/>
    </i>
    <i r="4">
      <x v="1165"/>
    </i>
    <i r="3">
      <x v="728"/>
      <x v="1167"/>
    </i>
    <i r="4">
      <x v="1168"/>
    </i>
    <i r="2">
      <x v="3"/>
      <x v="747"/>
      <x v="1199"/>
    </i>
    <i r="4">
      <x v="1200"/>
    </i>
    <i r="3">
      <x v="750"/>
      <x v="1203"/>
    </i>
    <i r="4">
      <x v="1204"/>
    </i>
    <i r="3">
      <x v="751"/>
      <x v="1206"/>
    </i>
    <i r="4">
      <x v="1207"/>
    </i>
    <i r="3">
      <x v="752"/>
      <x v="1208"/>
    </i>
    <i r="4">
      <x v="1209"/>
    </i>
    <i r="3">
      <x v="753"/>
      <x v="1212"/>
    </i>
    <i r="3">
      <x v="755"/>
      <x v="1214"/>
    </i>
    <i r="4">
      <x v="1215"/>
    </i>
    <i r="3">
      <x v="756"/>
      <x v="1216"/>
    </i>
    <i r="4">
      <x v="1217"/>
    </i>
    <i r="3">
      <x v="757"/>
      <x v="1218"/>
    </i>
    <i r="3">
      <x v="758"/>
      <x v="1219"/>
    </i>
    <i r="3">
      <x v="759"/>
      <x v="1220"/>
    </i>
    <i r="4">
      <x v="1221"/>
    </i>
    <i r="3">
      <x v="761"/>
      <x v="1225"/>
    </i>
    <i r="4">
      <x v="1226"/>
    </i>
    <i r="3">
      <x v="762"/>
      <x v="1227"/>
    </i>
    <i r="4">
      <x v="1228"/>
    </i>
    <i r="2">
      <x v="11"/>
      <x v="731"/>
      <x v="1172"/>
    </i>
    <i r="4">
      <x v="1173"/>
    </i>
    <i r="3">
      <x v="734"/>
      <x v="1177"/>
    </i>
    <i r="3">
      <x v="738"/>
      <x v="1183"/>
    </i>
    <i r="3">
      <x v="740"/>
      <x v="1185"/>
    </i>
    <i r="4">
      <x v="1186"/>
    </i>
    <i r="3">
      <x v="742"/>
      <x v="1188"/>
    </i>
    <i r="4">
      <x v="1189"/>
    </i>
    <i r="3">
      <x v="743"/>
      <x v="1190"/>
    </i>
    <i r="3">
      <x v="745"/>
      <x v="1193"/>
    </i>
    <i r="4">
      <x v="1194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r="1">
      <x v="7"/>
      <x v="2"/>
      <x v="719"/>
      <x v="1151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r="2">
      <x v="8"/>
      <x v="636"/>
      <x v="989"/>
    </i>
    <i r="3">
      <x v="641"/>
      <x v="1001"/>
    </i>
    <i r="2">
      <x v="9"/>
      <x v="648"/>
      <x v="1018"/>
    </i>
    <i r="3">
      <x v="654"/>
      <x v="1027"/>
    </i>
    <i r="3">
      <x v="658"/>
      <x v="1031"/>
    </i>
    <i r="3">
      <x v="663"/>
      <x v="1039"/>
    </i>
    <i r="3">
      <x v="667"/>
      <x v="1046"/>
    </i>
    <i r="2">
      <x v="10"/>
      <x v="670"/>
      <x v="1051"/>
    </i>
    <i r="3">
      <x v="672"/>
      <x v="1057"/>
    </i>
    <i r="3">
      <x v="675"/>
      <x v="1064"/>
    </i>
    <i r="3">
      <x v="678"/>
      <x v="1070"/>
    </i>
    <i r="3">
      <x v="682"/>
      <x v="1076"/>
    </i>
    <i r="3">
      <x v="685"/>
      <x v="1083"/>
    </i>
    <i r="1">
      <x v="7"/>
      <x v="1"/>
      <x v="709"/>
      <x v="1129"/>
    </i>
    <i r="2">
      <x v="2"/>
      <x v="713"/>
      <x v="1140"/>
    </i>
    <i r="3">
      <x v="719"/>
      <x v="1150"/>
    </i>
    <i r="2">
      <x v="3"/>
      <x v="747"/>
      <x v="1197"/>
    </i>
    <i r="3">
      <x v="753"/>
      <x v="1211"/>
    </i>
    <i r="2">
      <x v="11"/>
      <x v="730"/>
      <x v="1171"/>
    </i>
    <i r="3">
      <x v="736"/>
      <x v="1180"/>
    </i>
    <i t="default">
      <x v="49"/>
    </i>
    <i>
      <x v="50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r="2">
      <x v="9"/>
      <x v="660"/>
      <x v="1035"/>
    </i>
    <i r="3">
      <x v="663"/>
      <x v="1040"/>
    </i>
    <i r="3">
      <x v="664"/>
      <x v="1041"/>
    </i>
    <i r="3">
      <x v="668"/>
      <x v="1047"/>
    </i>
    <i r="2">
      <x v="10"/>
      <x v="669"/>
      <x v="1050"/>
    </i>
    <i r="3">
      <x v="670"/>
      <x v="1052"/>
    </i>
    <i r="3">
      <x v="683"/>
      <x v="1079"/>
    </i>
    <i t="default">
      <x v="50"/>
    </i>
    <i>
      <x v="51"/>
      <x v="6"/>
      <x v="5"/>
      <x v="589"/>
      <x v="906"/>
    </i>
    <i t="default">
      <x v="51"/>
    </i>
    <i>
      <x v="52"/>
      <x v="6"/>
      <x v="5"/>
      <x v="595"/>
      <x v="920"/>
    </i>
    <i t="default">
      <x v="52"/>
    </i>
    <i>
      <x v="53"/>
      <x v="4"/>
      <x v="8"/>
      <x v="464"/>
      <x v="684"/>
    </i>
    <i r="2">
      <x v="9"/>
      <x v="470"/>
      <x v="695"/>
    </i>
    <i r="1">
      <x v="6"/>
      <x v="6"/>
      <x v="607"/>
      <x v="941"/>
    </i>
    <i t="default">
      <x v="53"/>
    </i>
    <i>
      <x v="54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8"/>
      <x v="643"/>
      <x v="1004"/>
    </i>
    <i r="3">
      <x v="647"/>
      <x v="1012"/>
    </i>
    <i r="4">
      <x v="1014"/>
    </i>
    <i r="4">
      <x v="1015"/>
    </i>
    <i r="2">
      <x v="9"/>
      <x v="652"/>
      <x v="1023"/>
    </i>
    <i r="3">
      <x v="662"/>
      <x v="1038"/>
    </i>
    <i r="2">
      <x v="10"/>
      <x v="675"/>
      <x v="1065"/>
    </i>
    <i r="3">
      <x v="680"/>
      <x v="1074"/>
    </i>
    <i r="3">
      <x v="684"/>
      <x v="1081"/>
    </i>
    <i r="2">
      <x v="11"/>
      <x v="550"/>
      <x v="842"/>
    </i>
    <i r="3">
      <x v="559"/>
      <x v="855"/>
    </i>
    <i r="1">
      <x v="7"/>
      <x/>
      <x v="696"/>
      <x v="1102"/>
    </i>
    <i r="3">
      <x v="701"/>
      <x v="1113"/>
    </i>
    <i r="2">
      <x v="1"/>
      <x v="707"/>
      <x v="1126"/>
    </i>
    <i r="3">
      <x v="708"/>
      <x v="1128"/>
    </i>
    <i r="3">
      <x v="712"/>
      <x v="1139"/>
    </i>
    <i r="2">
      <x v="3"/>
      <x v="749"/>
      <x v="1202"/>
    </i>
    <i r="3">
      <x v="760"/>
      <x v="1222"/>
    </i>
    <i r="2">
      <x v="11"/>
      <x v="732"/>
      <x v="1174"/>
    </i>
    <i r="3">
      <x v="734"/>
      <x v="1178"/>
    </i>
    <i r="3">
      <x v="746"/>
      <x v="1195"/>
    </i>
    <i t="default">
      <x v="54"/>
    </i>
    <i>
      <x v="55"/>
      <x v="6"/>
      <x v="7"/>
      <x v="621"/>
      <x v="968"/>
    </i>
    <i r="2">
      <x v="8"/>
      <x v="642"/>
      <x v="1002"/>
    </i>
    <i r="2">
      <x v="10"/>
      <x v="687"/>
      <x v="1087"/>
    </i>
    <i r="1">
      <x v="7"/>
      <x v="1"/>
      <x v="705"/>
      <x v="1121"/>
    </i>
    <i t="default">
      <x v="55"/>
    </i>
    <i>
      <x v="56"/>
      <x v="6"/>
      <x v="4"/>
      <x v="587"/>
      <x v="903"/>
    </i>
    <i t="default">
      <x v="56"/>
    </i>
    <i>
      <x v="57"/>
      <x v="6"/>
      <x v="8"/>
      <x v="644"/>
      <x v="1007"/>
    </i>
    <i t="default">
      <x v="57"/>
    </i>
    <i>
      <x v="58"/>
      <x v="5"/>
      <x v="12"/>
      <x v="648"/>
      <x v="1016"/>
    </i>
    <i t="default">
      <x v="58"/>
    </i>
    <i>
      <x v="59"/>
      <x v="6"/>
      <x v="10"/>
      <x v="673"/>
      <x v="1059"/>
    </i>
    <i t="default">
      <x v="59"/>
    </i>
    <i>
      <x v="60"/>
      <x v="6"/>
      <x v="10"/>
      <x v="673"/>
      <x v="1062"/>
    </i>
    <i r="3">
      <x v="686"/>
      <x v="1084"/>
    </i>
    <i r="1">
      <x v="7"/>
      <x/>
      <x v="688"/>
      <x v="1089"/>
    </i>
    <i t="default">
      <x v="60"/>
    </i>
    <i>
      <x v="61"/>
      <x v="6"/>
      <x v="10"/>
      <x v="683"/>
      <x v="1080"/>
    </i>
    <i t="default">
      <x v="61"/>
    </i>
    <i>
      <x v="62"/>
      <x v="7"/>
      <x/>
      <x v="701"/>
      <x v="1112"/>
    </i>
    <i t="default">
      <x v="62"/>
    </i>
    <i>
      <x v="63"/>
      <x v="7"/>
      <x v="2"/>
      <x v="720"/>
      <x v="1153"/>
    </i>
    <i r="3">
      <x v="724"/>
      <x v="1159"/>
    </i>
    <i r="3">
      <x v="726"/>
      <x v="1163"/>
    </i>
    <i r="3">
      <x v="729"/>
      <x v="1170"/>
    </i>
    <i r="2">
      <x v="3"/>
      <x v="748"/>
      <x v="1198"/>
    </i>
    <i r="3">
      <x v="750"/>
      <x v="1205"/>
    </i>
    <i r="3">
      <x v="760"/>
      <x v="1223"/>
    </i>
    <i r="2">
      <x v="11"/>
      <x v="735"/>
      <x v="1179"/>
    </i>
    <i r="3">
      <x v="737"/>
      <x v="1182"/>
    </i>
    <i r="3">
      <x v="739"/>
      <x v="1184"/>
    </i>
    <i r="3">
      <x v="744"/>
      <x v="1192"/>
    </i>
    <i t="default">
      <x v="63"/>
    </i>
    <i>
      <x v="64"/>
      <x v="7"/>
      <x v="2"/>
      <x v="727"/>
      <x v="1166"/>
    </i>
    <i r="2">
      <x v="3"/>
      <x v="754"/>
      <x v="1213"/>
    </i>
    <i r="2">
      <x v="11"/>
      <x v="733"/>
      <x v="1175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71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608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603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r="1">
      <x v="6"/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r="1">
      <x v="7"/>
      <x v="2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6"/>
    </i>
    <i r="2">
      <x v="7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r="1">
      <x v="7"/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r="1">
      <x v="7"/>
      <x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9"/>
    </i>
    <i r="2">
      <x v="11"/>
    </i>
    <i r="1">
      <x v="7"/>
      <x/>
    </i>
    <i r="2">
      <x v="2"/>
    </i>
    <i r="2">
      <x v="3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r="1">
      <x v="7"/>
      <x v="2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r="1">
      <x v="7"/>
      <x v="11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8"/>
    </i>
    <i r="2">
      <x v="9"/>
    </i>
    <i r="2">
      <x v="11"/>
    </i>
    <i r="1">
      <x v="7"/>
      <x v="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r="1">
      <x v="7"/>
      <x v="2"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r="2">
      <x v="9"/>
    </i>
    <i r="2">
      <x v="10"/>
    </i>
    <i t="default">
      <x v="49"/>
    </i>
    <i>
      <x v="50"/>
      <x v="6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7"/>
      <x v="1"/>
    </i>
    <i r="2">
      <x v="2"/>
    </i>
    <i r="2">
      <x v="3"/>
    </i>
    <i r="2">
      <x v="11"/>
    </i>
    <i t="default">
      <x v="50"/>
    </i>
    <i>
      <x v="51"/>
      <x v="6"/>
      <x v="5"/>
    </i>
    <i t="default">
      <x v="51"/>
    </i>
    <i>
      <x v="52"/>
      <x v="6"/>
      <x v="5"/>
    </i>
    <i t="default">
      <x v="52"/>
    </i>
    <i>
      <x v="53"/>
      <x v="4"/>
      <x v="8"/>
    </i>
    <i r="2">
      <x v="9"/>
    </i>
    <i r="1">
      <x v="6"/>
      <x v="6"/>
    </i>
    <i t="default">
      <x v="53"/>
    </i>
    <i>
      <x v="54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3"/>
    </i>
    <i r="2">
      <x v="11"/>
    </i>
    <i t="default">
      <x v="54"/>
    </i>
    <i>
      <x v="55"/>
      <x v="6"/>
      <x v="7"/>
    </i>
    <i r="2">
      <x v="8"/>
    </i>
    <i r="2">
      <x v="10"/>
    </i>
    <i r="1">
      <x v="7"/>
      <x v="1"/>
    </i>
    <i t="default">
      <x v="55"/>
    </i>
    <i>
      <x v="56"/>
      <x v="6"/>
      <x v="4"/>
    </i>
    <i t="default">
      <x v="56"/>
    </i>
    <i>
      <x v="57"/>
      <x v="6"/>
      <x v="8"/>
    </i>
    <i t="default">
      <x v="57"/>
    </i>
    <i>
      <x v="58"/>
      <x v="5"/>
      <x v="12"/>
    </i>
    <i t="default">
      <x v="58"/>
    </i>
    <i>
      <x v="59"/>
      <x v="6"/>
      <x v="10"/>
    </i>
    <i t="default">
      <x v="59"/>
    </i>
    <i>
      <x v="60"/>
      <x v="6"/>
      <x v="10"/>
    </i>
    <i r="1">
      <x v="7"/>
      <x/>
    </i>
    <i t="default">
      <x v="60"/>
    </i>
    <i>
      <x v="61"/>
      <x v="6"/>
      <x v="10"/>
    </i>
    <i t="default">
      <x v="61"/>
    </i>
    <i>
      <x v="62"/>
      <x v="7"/>
      <x/>
    </i>
    <i t="default">
      <x v="62"/>
    </i>
    <i>
      <x v="63"/>
      <x v="7"/>
      <x v="2"/>
    </i>
    <i r="2">
      <x v="3"/>
    </i>
    <i r="2">
      <x v="11"/>
    </i>
    <i t="default">
      <x v="63"/>
    </i>
    <i>
      <x v="64"/>
      <x v="7"/>
      <x v="2"/>
    </i>
    <i r="2">
      <x v="3"/>
    </i>
    <i r="2">
      <x v="11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19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14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t="default">
      <x v="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4"/>
      <x v="906"/>
    </i>
    <i t="default">
      <x v="54"/>
    </i>
    <i>
      <x v="55"/>
      <x v="920"/>
    </i>
    <i t="default">
      <x v="55"/>
    </i>
    <i>
      <x v="56"/>
      <x v="903"/>
    </i>
    <i t="default">
      <x v="56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m="1" x="376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06"/>
        <item x="324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A1311"/>
  <sheetViews>
    <sheetView topLeftCell="A16" zoomScaleNormal="100" workbookViewId="0">
      <selection activeCell="I7" sqref="I7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9" width="10.77734375" bestFit="1" customWidth="1"/>
    <col min="10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5" width="10.77734375" bestFit="1" customWidth="1"/>
    <col min="36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4" width="10.77734375" bestFit="1" customWidth="1"/>
    <col min="55" max="56" width="9.88671875" bestFit="1" customWidth="1"/>
    <col min="57" max="57" width="10.77734375" bestFit="1" customWidth="1"/>
  </cols>
  <sheetData>
    <row r="1" spans="1:53" x14ac:dyDescent="0.3">
      <c r="A1" t="s">
        <v>202</v>
      </c>
    </row>
    <row r="2" spans="1:53" x14ac:dyDescent="0.3">
      <c r="A2" t="s">
        <v>3836</v>
      </c>
    </row>
    <row r="4" spans="1:53" x14ac:dyDescent="0.3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0</v>
      </c>
      <c r="E8" s="18"/>
      <c r="F8" s="18"/>
      <c r="G8" s="18"/>
      <c r="H8" s="18">
        <v>0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0</v>
      </c>
      <c r="D10" s="18"/>
      <c r="E10" s="18"/>
      <c r="F10" s="18"/>
      <c r="G10" s="18"/>
      <c r="H10" s="18">
        <v>0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4623.2</v>
      </c>
      <c r="C11" s="18"/>
      <c r="D11" s="18"/>
      <c r="E11" s="18"/>
      <c r="F11" s="18"/>
      <c r="G11" s="18"/>
      <c r="H11" s="18">
        <v>4623.2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S14">
        <v>2024</v>
      </c>
      <c r="AT14">
        <v>10</v>
      </c>
      <c r="AU14" s="18">
        <v>0</v>
      </c>
      <c r="AV14" s="18"/>
      <c r="AW14" s="18"/>
      <c r="AX14" s="18"/>
      <c r="AY14" s="18"/>
      <c r="AZ14" s="18"/>
      <c r="BA14" s="18">
        <v>0</v>
      </c>
    </row>
    <row r="15" spans="1:53" x14ac:dyDescent="0.3">
      <c r="A15" t="s">
        <v>62</v>
      </c>
      <c r="B15" s="18"/>
      <c r="C15" s="18"/>
      <c r="D15" s="18"/>
      <c r="E15" s="18">
        <v>54026.6</v>
      </c>
      <c r="F15" s="18"/>
      <c r="G15" s="18"/>
      <c r="H15" s="18">
        <v>54026.6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T15">
        <v>11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R16" s="36" t="s">
        <v>132</v>
      </c>
      <c r="AS16" s="36"/>
      <c r="AT16" s="36"/>
      <c r="AU16" s="37">
        <v>0</v>
      </c>
      <c r="AV16" s="37"/>
      <c r="AW16" s="37"/>
      <c r="AX16" s="37"/>
      <c r="AY16" s="37"/>
      <c r="AZ16" s="37"/>
      <c r="BA16" s="37">
        <v>0</v>
      </c>
    </row>
    <row r="17" spans="1:53" x14ac:dyDescent="0.3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R17" t="s">
        <v>47</v>
      </c>
      <c r="AS17">
        <v>2020</v>
      </c>
      <c r="AT17">
        <v>8</v>
      </c>
      <c r="AU17" s="18">
        <v>0</v>
      </c>
      <c r="AV17" s="18"/>
      <c r="AW17" s="18"/>
      <c r="AX17" s="18"/>
      <c r="AY17" s="18"/>
      <c r="AZ17" s="18"/>
      <c r="BA17" s="18">
        <v>0</v>
      </c>
    </row>
    <row r="18" spans="1:53" x14ac:dyDescent="0.3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T18">
        <v>10</v>
      </c>
      <c r="AU18" s="18">
        <v>0</v>
      </c>
      <c r="AV18" s="18"/>
      <c r="AW18" s="18"/>
      <c r="AX18" s="18"/>
      <c r="AY18" s="18"/>
      <c r="AZ18" s="18"/>
      <c r="BA18" s="18">
        <v>0</v>
      </c>
    </row>
    <row r="19" spans="1:53" x14ac:dyDescent="0.3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R19" s="36" t="s">
        <v>133</v>
      </c>
      <c r="AS19" s="36"/>
      <c r="AT19" s="36"/>
      <c r="AU19" s="37">
        <v>0</v>
      </c>
      <c r="AV19" s="37"/>
      <c r="AW19" s="37"/>
      <c r="AX19" s="37"/>
      <c r="AY19" s="37"/>
      <c r="AZ19" s="37"/>
      <c r="BA19" s="37">
        <v>0</v>
      </c>
    </row>
    <row r="20" spans="1:53" x14ac:dyDescent="0.3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R20" t="s">
        <v>58</v>
      </c>
      <c r="AS20">
        <v>2020</v>
      </c>
      <c r="AT20">
        <v>10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S21">
        <v>2021</v>
      </c>
      <c r="AT21">
        <v>1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5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400</v>
      </c>
      <c r="B23" s="18">
        <v>91852.200000000012</v>
      </c>
      <c r="C23" s="18"/>
      <c r="D23" s="18"/>
      <c r="E23" s="18"/>
      <c r="F23" s="18"/>
      <c r="G23" s="18"/>
      <c r="H23" s="18">
        <v>91852.200000000012</v>
      </c>
      <c r="X23">
        <v>2024</v>
      </c>
      <c r="Y23">
        <v>10</v>
      </c>
      <c r="Z23" s="57">
        <v>45582</v>
      </c>
      <c r="AA23" t="s">
        <v>3019</v>
      </c>
      <c r="AB23" s="18">
        <v>0</v>
      </c>
      <c r="AC23" s="18"/>
      <c r="AD23" s="18"/>
      <c r="AE23" s="18"/>
      <c r="AF23" s="18"/>
      <c r="AG23" s="18"/>
      <c r="AH23" s="18">
        <v>0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409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Y24">
        <v>11</v>
      </c>
      <c r="Z24" s="57">
        <v>45600</v>
      </c>
      <c r="AA24" t="s">
        <v>3105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W25" s="36" t="s">
        <v>132</v>
      </c>
      <c r="X25" s="36"/>
      <c r="Y25" s="36"/>
      <c r="Z25" s="36"/>
      <c r="AA25" s="36"/>
      <c r="AB25" s="37">
        <v>0</v>
      </c>
      <c r="AC25" s="37"/>
      <c r="AD25" s="37"/>
      <c r="AE25" s="37"/>
      <c r="AF25" s="37"/>
      <c r="AG25" s="37"/>
      <c r="AH25" s="37">
        <v>0</v>
      </c>
      <c r="AT25">
        <v>12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491</v>
      </c>
      <c r="B26" s="18">
        <v>30729.1</v>
      </c>
      <c r="C26" s="18"/>
      <c r="D26" s="18"/>
      <c r="E26" s="18"/>
      <c r="F26" s="18"/>
      <c r="G26" s="18"/>
      <c r="H26" s="18">
        <v>30729.1</v>
      </c>
      <c r="W26" t="s">
        <v>47</v>
      </c>
      <c r="X26">
        <v>2020</v>
      </c>
      <c r="Y26">
        <v>8</v>
      </c>
      <c r="Z26" s="57">
        <v>44065</v>
      </c>
      <c r="AA26" t="s">
        <v>49</v>
      </c>
      <c r="AB26" s="18">
        <v>0</v>
      </c>
      <c r="AC26" s="18"/>
      <c r="AD26" s="18"/>
      <c r="AE26" s="18"/>
      <c r="AF26" s="18"/>
      <c r="AG26" s="18"/>
      <c r="AH26" s="18">
        <v>0</v>
      </c>
      <c r="AS26">
        <v>2022</v>
      </c>
      <c r="AT26">
        <v>6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637</v>
      </c>
      <c r="B27" s="18">
        <v>514.19999999999982</v>
      </c>
      <c r="C27" s="18"/>
      <c r="D27" s="18"/>
      <c r="E27" s="18"/>
      <c r="F27" s="18"/>
      <c r="G27" s="18"/>
      <c r="H27" s="18">
        <v>514.19999999999982</v>
      </c>
      <c r="Y27">
        <v>10</v>
      </c>
      <c r="Z27" s="57">
        <v>44118</v>
      </c>
      <c r="AA27" t="s">
        <v>117</v>
      </c>
      <c r="AB27" s="18">
        <v>0</v>
      </c>
      <c r="AC27" s="18"/>
      <c r="AD27" s="18"/>
      <c r="AE27" s="18"/>
      <c r="AF27" s="18"/>
      <c r="AG27" s="18"/>
      <c r="AH27" s="18">
        <v>0</v>
      </c>
      <c r="AT27">
        <v>7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44123</v>
      </c>
      <c r="AA28" t="s">
        <v>117</v>
      </c>
      <c r="AB28" s="18">
        <v>0</v>
      </c>
      <c r="AC28" s="18"/>
      <c r="AD28" s="18"/>
      <c r="AE28" s="18"/>
      <c r="AF28" s="18"/>
      <c r="AG28" s="18"/>
      <c r="AH28" s="18">
        <v>0</v>
      </c>
      <c r="AT28">
        <v>8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W29" s="36" t="s">
        <v>133</v>
      </c>
      <c r="X29" s="36"/>
      <c r="Y29" s="36"/>
      <c r="Z29" s="36"/>
      <c r="AA29" s="36"/>
      <c r="AB29" s="37">
        <v>0</v>
      </c>
      <c r="AC29" s="37"/>
      <c r="AD29" s="37"/>
      <c r="AE29" s="37"/>
      <c r="AF29" s="37"/>
      <c r="AG29" s="37"/>
      <c r="AH29" s="37">
        <v>0</v>
      </c>
      <c r="AT29">
        <v>9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W30" t="s">
        <v>58</v>
      </c>
      <c r="X30">
        <v>2020</v>
      </c>
      <c r="Y30">
        <v>10</v>
      </c>
      <c r="Z30" s="57">
        <v>44068</v>
      </c>
      <c r="AA30" t="s">
        <v>55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10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X31">
        <v>2021</v>
      </c>
      <c r="Y31">
        <v>1</v>
      </c>
      <c r="Z31" s="57">
        <v>44146</v>
      </c>
      <c r="AA31" t="s">
        <v>155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11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859</v>
      </c>
      <c r="B32" s="18">
        <v>26278.800000000003</v>
      </c>
      <c r="C32" s="18"/>
      <c r="D32" s="18"/>
      <c r="E32" s="18"/>
      <c r="F32" s="18"/>
      <c r="G32" s="18"/>
      <c r="H32" s="18">
        <v>26278.800000000003</v>
      </c>
      <c r="Z32" s="57">
        <v>44163</v>
      </c>
      <c r="AA32" t="s">
        <v>182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12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5</v>
      </c>
      <c r="Z33" s="57">
        <v>44266</v>
      </c>
      <c r="AA33" t="s">
        <v>316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4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44279</v>
      </c>
      <c r="AA34" t="s">
        <v>319</v>
      </c>
      <c r="AB34" s="18"/>
      <c r="AC34" s="18"/>
      <c r="AD34" s="18">
        <v>0</v>
      </c>
      <c r="AE34" s="18"/>
      <c r="AF34" s="18"/>
      <c r="AG34" s="18"/>
      <c r="AH34" s="18">
        <v>0</v>
      </c>
      <c r="AS34">
        <v>2023</v>
      </c>
      <c r="AT34">
        <v>1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6</v>
      </c>
      <c r="Z35" s="57">
        <v>44313</v>
      </c>
      <c r="AA35" t="s">
        <v>328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2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7</v>
      </c>
      <c r="Z36" s="57">
        <v>44348</v>
      </c>
      <c r="AA36" t="s">
        <v>356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3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AA37" t="s">
        <v>357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5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12</v>
      </c>
      <c r="Z38" s="57">
        <v>44483</v>
      </c>
      <c r="AA38" t="s">
        <v>418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6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">
      <c r="A39" t="s">
        <v>1196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X39">
        <v>2022</v>
      </c>
      <c r="Y39">
        <v>6</v>
      </c>
      <c r="Z39" s="57">
        <v>44660</v>
      </c>
      <c r="AA39" t="s">
        <v>688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7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7</v>
      </c>
      <c r="Z40" s="57">
        <v>44691</v>
      </c>
      <c r="AA40" t="s">
        <v>765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8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8</v>
      </c>
      <c r="Z41" s="57">
        <v>44726</v>
      </c>
      <c r="AA41" t="s">
        <v>836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9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">
      <c r="A42" t="s">
        <v>1309</v>
      </c>
      <c r="B42" s="18"/>
      <c r="C42" s="18"/>
      <c r="D42" s="18"/>
      <c r="E42" s="18"/>
      <c r="F42" s="18"/>
      <c r="G42" s="18">
        <v>18660</v>
      </c>
      <c r="H42" s="18">
        <v>18660</v>
      </c>
      <c r="Z42" s="57">
        <v>44743</v>
      </c>
      <c r="AA42" t="s">
        <v>856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10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9</v>
      </c>
      <c r="Z43" s="57">
        <v>44771</v>
      </c>
      <c r="AA43" t="s">
        <v>873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11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10</v>
      </c>
      <c r="Z44" s="57">
        <v>44796</v>
      </c>
      <c r="AA44" t="s">
        <v>911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12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11</v>
      </c>
      <c r="Z45" t="s">
        <v>926</v>
      </c>
      <c r="AA45" t="s">
        <v>925</v>
      </c>
      <c r="AB45" s="18"/>
      <c r="AC45" s="18"/>
      <c r="AD45" s="18">
        <v>0</v>
      </c>
      <c r="AE45" s="18"/>
      <c r="AF45" s="18"/>
      <c r="AG45" s="18"/>
      <c r="AH45" s="18">
        <v>0</v>
      </c>
      <c r="AS45">
        <v>2024</v>
      </c>
      <c r="AT45">
        <v>2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12</v>
      </c>
      <c r="Z46" s="57">
        <v>44852</v>
      </c>
      <c r="AA46" t="s">
        <v>1006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3</v>
      </c>
      <c r="AU46" s="18"/>
      <c r="AV46" s="18"/>
      <c r="AW46" s="18">
        <v>0</v>
      </c>
      <c r="AX46" s="18"/>
      <c r="AY46" s="18"/>
      <c r="AZ46" s="18"/>
      <c r="BA46" s="18">
        <v>0</v>
      </c>
    </row>
    <row r="47" spans="1:53" x14ac:dyDescent="0.3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4</v>
      </c>
      <c r="Z47" s="57">
        <v>44610</v>
      </c>
      <c r="AA47" t="s">
        <v>604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5</v>
      </c>
      <c r="AU47" s="18"/>
      <c r="AV47" s="18"/>
      <c r="AW47" s="18">
        <v>0</v>
      </c>
      <c r="AX47" s="18"/>
      <c r="AY47" s="18"/>
      <c r="AZ47" s="18"/>
      <c r="BA47" s="18">
        <v>0</v>
      </c>
    </row>
    <row r="48" spans="1:53" x14ac:dyDescent="0.3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X48">
        <v>2023</v>
      </c>
      <c r="Y48">
        <v>1</v>
      </c>
      <c r="Z48" s="57">
        <v>44868</v>
      </c>
      <c r="AA48" t="s">
        <v>1048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6</v>
      </c>
      <c r="AU48" s="18"/>
      <c r="AV48" s="18"/>
      <c r="AW48" s="18">
        <v>0</v>
      </c>
      <c r="AX48" s="18"/>
      <c r="AY48" s="18"/>
      <c r="AZ48" s="18"/>
      <c r="BA48" s="18">
        <v>0</v>
      </c>
    </row>
    <row r="49" spans="1:53" x14ac:dyDescent="0.3">
      <c r="A49" t="s">
        <v>2012</v>
      </c>
      <c r="B49" s="18">
        <v>509822.29999999993</v>
      </c>
      <c r="C49" s="18"/>
      <c r="D49" s="18"/>
      <c r="E49" s="18"/>
      <c r="F49" s="18"/>
      <c r="G49" s="18"/>
      <c r="H49" s="18">
        <v>509822.29999999993</v>
      </c>
      <c r="Y49">
        <v>2</v>
      </c>
      <c r="Z49" s="57">
        <v>44898</v>
      </c>
      <c r="AA49" t="s">
        <v>1113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8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">
      <c r="A50" t="s">
        <v>2134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3</v>
      </c>
      <c r="Z50" s="57">
        <v>44953</v>
      </c>
      <c r="AA50" t="s">
        <v>1195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9</v>
      </c>
      <c r="AU50" s="18"/>
      <c r="AV50" s="18"/>
      <c r="AW50" s="18">
        <v>0</v>
      </c>
      <c r="AX50" s="18"/>
      <c r="AY50" s="18"/>
      <c r="AZ50" s="18"/>
      <c r="BA50" s="18">
        <v>0</v>
      </c>
    </row>
    <row r="51" spans="1:53" x14ac:dyDescent="0.3">
      <c r="A51" t="s">
        <v>2271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5</v>
      </c>
      <c r="Z51" t="s">
        <v>1334</v>
      </c>
      <c r="AA51" t="s">
        <v>1338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4</v>
      </c>
      <c r="AU51" s="18"/>
      <c r="AV51" s="18"/>
      <c r="AW51" s="18">
        <v>0</v>
      </c>
      <c r="AX51" s="18"/>
      <c r="AY51" s="18"/>
      <c r="AZ51" s="18"/>
      <c r="BA51" s="18">
        <v>0</v>
      </c>
    </row>
    <row r="52" spans="1:53" x14ac:dyDescent="0.3">
      <c r="A52" t="s">
        <v>2284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6</v>
      </c>
      <c r="Z52" t="s">
        <v>1403</v>
      </c>
      <c r="AA52" t="s">
        <v>1410</v>
      </c>
      <c r="AB52" s="18"/>
      <c r="AC52" s="18"/>
      <c r="AD52" s="18">
        <v>0</v>
      </c>
      <c r="AE52" s="18"/>
      <c r="AF52" s="18"/>
      <c r="AG52" s="18"/>
      <c r="AH52" s="18">
        <v>0</v>
      </c>
      <c r="AR52" s="36" t="s">
        <v>134</v>
      </c>
      <c r="AS52" s="36"/>
      <c r="AT52" s="36"/>
      <c r="AU52" s="37"/>
      <c r="AV52" s="37"/>
      <c r="AW52" s="37">
        <v>0</v>
      </c>
      <c r="AX52" s="37"/>
      <c r="AY52" s="37"/>
      <c r="AZ52" s="37"/>
      <c r="BA52" s="37">
        <v>0</v>
      </c>
    </row>
    <row r="53" spans="1:53" x14ac:dyDescent="0.3">
      <c r="A53" t="s">
        <v>2362</v>
      </c>
      <c r="B53" s="18">
        <v>0</v>
      </c>
      <c r="C53" s="18"/>
      <c r="D53" s="18"/>
      <c r="E53" s="18"/>
      <c r="F53" s="18"/>
      <c r="G53" s="18"/>
      <c r="H53" s="18">
        <v>0</v>
      </c>
      <c r="Z53" t="s">
        <v>1441</v>
      </c>
      <c r="AA53" t="s">
        <v>1440</v>
      </c>
      <c r="AB53" s="18"/>
      <c r="AC53" s="18"/>
      <c r="AD53" s="18">
        <v>0</v>
      </c>
      <c r="AE53" s="18"/>
      <c r="AF53" s="18"/>
      <c r="AG53" s="18"/>
      <c r="AH53" s="18">
        <v>0</v>
      </c>
      <c r="AR53" t="s">
        <v>7</v>
      </c>
      <c r="AS53">
        <v>2020</v>
      </c>
      <c r="AT53">
        <v>6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A54" t="s">
        <v>2440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7</v>
      </c>
      <c r="Z54" s="57">
        <v>45054</v>
      </c>
      <c r="AA54" t="s">
        <v>1537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7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A55" t="s">
        <v>2656</v>
      </c>
      <c r="B55" s="18">
        <v>2307.5</v>
      </c>
      <c r="C55" s="18"/>
      <c r="D55" s="18"/>
      <c r="E55" s="18"/>
      <c r="F55" s="18"/>
      <c r="G55" s="18"/>
      <c r="H55" s="18">
        <v>2307.5</v>
      </c>
      <c r="Z55" s="57">
        <v>45072</v>
      </c>
      <c r="AA55" t="s">
        <v>1560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8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A56" t="s">
        <v>2728</v>
      </c>
      <c r="B56" s="18">
        <v>18972.5</v>
      </c>
      <c r="C56" s="18"/>
      <c r="D56" s="18"/>
      <c r="E56" s="18"/>
      <c r="F56" s="18"/>
      <c r="G56" s="18"/>
      <c r="H56" s="18">
        <v>18972.5</v>
      </c>
      <c r="Y56">
        <v>8</v>
      </c>
      <c r="Z56" t="s">
        <v>1708</v>
      </c>
      <c r="AA56" t="s">
        <v>1705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9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A57" t="s">
        <v>2734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9</v>
      </c>
      <c r="Z57" s="57">
        <v>45139</v>
      </c>
      <c r="AA57" t="s">
        <v>1792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10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10</v>
      </c>
      <c r="Z58" s="57">
        <v>45147</v>
      </c>
      <c r="AA58" t="s">
        <v>1809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A59" t="s">
        <v>2928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11</v>
      </c>
      <c r="Z59" s="57">
        <v>45177</v>
      </c>
      <c r="AA59" t="s">
        <v>1890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A60" t="s">
        <v>2929</v>
      </c>
      <c r="B60" s="18">
        <v>0.5</v>
      </c>
      <c r="C60" s="18"/>
      <c r="D60" s="18"/>
      <c r="E60" s="18"/>
      <c r="F60" s="18"/>
      <c r="G60" s="18"/>
      <c r="H60" s="18">
        <v>0.5</v>
      </c>
      <c r="Y60">
        <v>12</v>
      </c>
      <c r="Z60" t="s">
        <v>2009</v>
      </c>
      <c r="AA60" t="s">
        <v>2008</v>
      </c>
      <c r="AB60" s="18"/>
      <c r="AC60" s="18"/>
      <c r="AD60" s="18">
        <v>0</v>
      </c>
      <c r="AE60" s="18"/>
      <c r="AF60" s="18"/>
      <c r="AG60" s="18"/>
      <c r="AH60" s="18">
        <v>0</v>
      </c>
      <c r="AS60">
        <v>2021</v>
      </c>
      <c r="AT60">
        <v>1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A61" t="s">
        <v>2939</v>
      </c>
      <c r="B61" s="18">
        <v>515</v>
      </c>
      <c r="C61" s="18"/>
      <c r="D61" s="18"/>
      <c r="E61" s="18"/>
      <c r="F61" s="18"/>
      <c r="G61" s="18"/>
      <c r="H61" s="18">
        <v>515</v>
      </c>
      <c r="Z61" s="57">
        <v>45218</v>
      </c>
      <c r="AA61" t="s">
        <v>2016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2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A62" t="s">
        <v>3061</v>
      </c>
      <c r="B62" s="18">
        <v>0</v>
      </c>
      <c r="C62" s="18"/>
      <c r="D62" s="18"/>
      <c r="E62" s="18"/>
      <c r="F62" s="18"/>
      <c r="G62" s="18"/>
      <c r="H62" s="18">
        <v>0</v>
      </c>
      <c r="X62">
        <v>2024</v>
      </c>
      <c r="Y62">
        <v>2</v>
      </c>
      <c r="Z62" s="57">
        <v>45273</v>
      </c>
      <c r="AA62" t="s">
        <v>2189</v>
      </c>
      <c r="AB62" s="18"/>
      <c r="AC62" s="18"/>
      <c r="AD62" s="18">
        <v>0</v>
      </c>
      <c r="AE62" s="18"/>
      <c r="AF62" s="18"/>
      <c r="AG62" s="18"/>
      <c r="AH62" s="18">
        <v>0</v>
      </c>
      <c r="AT62">
        <v>5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A63" t="s">
        <v>3063</v>
      </c>
      <c r="B63" s="18">
        <v>0</v>
      </c>
      <c r="C63" s="18"/>
      <c r="D63" s="18"/>
      <c r="E63" s="18"/>
      <c r="F63" s="18"/>
      <c r="G63" s="18"/>
      <c r="H63" s="18">
        <v>0</v>
      </c>
      <c r="Y63">
        <v>3</v>
      </c>
      <c r="Z63" s="57">
        <v>45299</v>
      </c>
      <c r="AA63" t="s">
        <v>2274</v>
      </c>
      <c r="AB63" s="18"/>
      <c r="AC63" s="18"/>
      <c r="AD63" s="18">
        <v>0</v>
      </c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A64" t="s">
        <v>3100</v>
      </c>
      <c r="B64" s="18"/>
      <c r="C64" s="18"/>
      <c r="D64" s="18"/>
      <c r="E64" s="18"/>
      <c r="F64" s="18">
        <v>0</v>
      </c>
      <c r="G64" s="18"/>
      <c r="H64" s="18">
        <v>0</v>
      </c>
      <c r="Y64">
        <v>5</v>
      </c>
      <c r="Z64" s="57">
        <v>45355</v>
      </c>
      <c r="AA64" t="s">
        <v>2428</v>
      </c>
      <c r="AB64" s="18"/>
      <c r="AC64" s="18"/>
      <c r="AD64" s="18">
        <v>0</v>
      </c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1:53" x14ac:dyDescent="0.3">
      <c r="A65" t="s">
        <v>3225</v>
      </c>
      <c r="B65" s="18">
        <v>0</v>
      </c>
      <c r="C65" s="18"/>
      <c r="D65" s="18"/>
      <c r="E65" s="18"/>
      <c r="F65" s="18"/>
      <c r="G65" s="18"/>
      <c r="H65" s="18">
        <v>0</v>
      </c>
      <c r="Y65">
        <v>6</v>
      </c>
      <c r="Z65" s="57">
        <v>45387</v>
      </c>
      <c r="AA65" t="s">
        <v>2507</v>
      </c>
      <c r="AB65" s="18"/>
      <c r="AC65" s="18"/>
      <c r="AD65" s="18">
        <v>0</v>
      </c>
      <c r="AE65" s="18"/>
      <c r="AF65" s="18"/>
      <c r="AG65" s="18"/>
      <c r="AH65" s="18">
        <v>0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1:53" x14ac:dyDescent="0.3">
      <c r="A66" t="s">
        <v>3230</v>
      </c>
      <c r="B66" s="18">
        <v>0</v>
      </c>
      <c r="C66" s="18"/>
      <c r="D66" s="18"/>
      <c r="E66" s="18"/>
      <c r="F66" s="18"/>
      <c r="G66" s="18"/>
      <c r="H66" s="18">
        <v>0</v>
      </c>
      <c r="Z66" s="57">
        <v>45390</v>
      </c>
      <c r="AA66" t="s">
        <v>2508</v>
      </c>
      <c r="AB66" s="18"/>
      <c r="AC66" s="18"/>
      <c r="AD66" s="18">
        <v>0</v>
      </c>
      <c r="AE66" s="18"/>
      <c r="AF66" s="18"/>
      <c r="AG66" s="18"/>
      <c r="AH66" s="18">
        <v>0</v>
      </c>
      <c r="AT66">
        <v>4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1:53" x14ac:dyDescent="0.3">
      <c r="A67" t="s">
        <v>3268</v>
      </c>
      <c r="B67" s="18">
        <v>0</v>
      </c>
      <c r="C67" s="18"/>
      <c r="D67" s="18"/>
      <c r="E67" s="18"/>
      <c r="F67" s="18"/>
      <c r="G67" s="18"/>
      <c r="H67" s="18">
        <v>0</v>
      </c>
      <c r="Z67" s="57">
        <v>45411</v>
      </c>
      <c r="AA67" t="s">
        <v>2525</v>
      </c>
      <c r="AB67" s="18"/>
      <c r="AC67" s="18"/>
      <c r="AD67" s="18">
        <v>0</v>
      </c>
      <c r="AE67" s="18"/>
      <c r="AF67" s="18"/>
      <c r="AG67" s="18"/>
      <c r="AH67" s="18">
        <v>0</v>
      </c>
      <c r="AS67">
        <v>2019</v>
      </c>
      <c r="AT67">
        <v>12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1:53" x14ac:dyDescent="0.3">
      <c r="A68" t="s">
        <v>3330</v>
      </c>
      <c r="B68" s="18">
        <v>0</v>
      </c>
      <c r="C68" s="18"/>
      <c r="D68" s="18"/>
      <c r="E68" s="18"/>
      <c r="F68" s="18"/>
      <c r="G68" s="18"/>
      <c r="H68" s="18">
        <v>0</v>
      </c>
      <c r="Y68">
        <v>8</v>
      </c>
      <c r="Z68" s="57">
        <v>45468</v>
      </c>
      <c r="AA68" t="s">
        <v>2659</v>
      </c>
      <c r="AB68" s="18"/>
      <c r="AC68" s="18"/>
      <c r="AD68" s="18">
        <v>0</v>
      </c>
      <c r="AE68" s="18"/>
      <c r="AF68" s="18"/>
      <c r="AG68" s="18"/>
      <c r="AH68" s="18">
        <v>0</v>
      </c>
      <c r="AS68">
        <v>2022</v>
      </c>
      <c r="AT68">
        <v>3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1:53" x14ac:dyDescent="0.3">
      <c r="A69" t="s">
        <v>3532</v>
      </c>
      <c r="B69" s="18">
        <v>2458.6999999999998</v>
      </c>
      <c r="C69" s="18"/>
      <c r="D69" s="18"/>
      <c r="E69" s="18"/>
      <c r="F69" s="18"/>
      <c r="G69" s="18"/>
      <c r="H69" s="18">
        <v>2458.6999999999998</v>
      </c>
      <c r="Y69">
        <v>9</v>
      </c>
      <c r="Z69" s="57">
        <v>45485</v>
      </c>
      <c r="AA69" t="s">
        <v>2759</v>
      </c>
      <c r="AB69" s="18"/>
      <c r="AC69" s="18"/>
      <c r="AD69" s="18">
        <v>0</v>
      </c>
      <c r="AE69" s="18"/>
      <c r="AF69" s="18"/>
      <c r="AG69" s="18"/>
      <c r="AH69" s="18">
        <v>0</v>
      </c>
      <c r="AT69">
        <v>6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1:53" x14ac:dyDescent="0.3">
      <c r="A70" t="s">
        <v>3549</v>
      </c>
      <c r="B70" s="18">
        <v>0.5</v>
      </c>
      <c r="C70" s="18"/>
      <c r="D70" s="18"/>
      <c r="E70" s="18"/>
      <c r="F70" s="18"/>
      <c r="G70" s="18"/>
      <c r="H70" s="18">
        <v>0.5</v>
      </c>
      <c r="Z70" s="57">
        <v>45496</v>
      </c>
      <c r="AA70" t="s">
        <v>2766</v>
      </c>
      <c r="AB70" s="18"/>
      <c r="AC70" s="18"/>
      <c r="AD70" s="18">
        <v>0</v>
      </c>
      <c r="AE70" s="18"/>
      <c r="AF70" s="18"/>
      <c r="AG70" s="18"/>
      <c r="AH70" s="18">
        <v>0</v>
      </c>
      <c r="AT70">
        <v>7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1:53" x14ac:dyDescent="0.3">
      <c r="A71" t="s">
        <v>131</v>
      </c>
      <c r="B71" s="18">
        <v>690650.79999999981</v>
      </c>
      <c r="C71" s="18">
        <v>0</v>
      </c>
      <c r="D71" s="18">
        <v>0</v>
      </c>
      <c r="E71" s="18">
        <v>54026.6</v>
      </c>
      <c r="F71" s="18">
        <v>0</v>
      </c>
      <c r="G71" s="18">
        <v>18660</v>
      </c>
      <c r="H71" s="18">
        <v>763337.39999999991</v>
      </c>
      <c r="Y71">
        <v>4</v>
      </c>
      <c r="Z71" s="57">
        <v>45344</v>
      </c>
      <c r="AA71" t="s">
        <v>2365</v>
      </c>
      <c r="AB71" s="18"/>
      <c r="AC71" s="18"/>
      <c r="AD71" s="18">
        <v>0</v>
      </c>
      <c r="AE71" s="18"/>
      <c r="AF71" s="18"/>
      <c r="AG71" s="18"/>
      <c r="AH71" s="18">
        <v>0</v>
      </c>
      <c r="AT71">
        <v>8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1:53" x14ac:dyDescent="0.3">
      <c r="W72" s="36" t="s">
        <v>134</v>
      </c>
      <c r="X72" s="36"/>
      <c r="Y72" s="36"/>
      <c r="Z72" s="36"/>
      <c r="AA72" s="36"/>
      <c r="AB72" s="37"/>
      <c r="AC72" s="37"/>
      <c r="AD72" s="37">
        <v>0</v>
      </c>
      <c r="AE72" s="37"/>
      <c r="AF72" s="37"/>
      <c r="AG72" s="37"/>
      <c r="AH72" s="37">
        <v>0</v>
      </c>
      <c r="AT72">
        <v>9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1:53" x14ac:dyDescent="0.3">
      <c r="W73" t="s">
        <v>7</v>
      </c>
      <c r="X73">
        <v>2020</v>
      </c>
      <c r="Y73">
        <v>6</v>
      </c>
      <c r="Z73" s="57">
        <v>43984</v>
      </c>
      <c r="AA73" t="s">
        <v>10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1:53" x14ac:dyDescent="0.3">
      <c r="Z74" s="57">
        <v>43999</v>
      </c>
      <c r="AA74" t="s">
        <v>12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1:53" x14ac:dyDescent="0.3">
      <c r="Y75">
        <v>7</v>
      </c>
      <c r="Z75" s="57">
        <v>44027</v>
      </c>
      <c r="AA75" t="s">
        <v>27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1:53" x14ac:dyDescent="0.3">
      <c r="Y76">
        <v>8</v>
      </c>
      <c r="Z76" s="57">
        <v>44055</v>
      </c>
      <c r="AA76" t="s">
        <v>37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4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1:53" x14ac:dyDescent="0.3">
      <c r="Z77" s="57">
        <v>44056</v>
      </c>
      <c r="AA77" t="s">
        <v>38</v>
      </c>
      <c r="AB77" s="18">
        <v>0</v>
      </c>
      <c r="AC77" s="18"/>
      <c r="AD77" s="18"/>
      <c r="AE77" s="18"/>
      <c r="AF77" s="18"/>
      <c r="AG77" s="18"/>
      <c r="AH77" s="18">
        <v>0</v>
      </c>
      <c r="AS77">
        <v>2023</v>
      </c>
      <c r="AT77">
        <v>1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1:53" x14ac:dyDescent="0.3">
      <c r="Z78" s="57">
        <v>44068</v>
      </c>
      <c r="AA78" t="s">
        <v>56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1:53" x14ac:dyDescent="0.3">
      <c r="Y79">
        <v>9</v>
      </c>
      <c r="Z79" s="57">
        <v>44076</v>
      </c>
      <c r="AA79" t="s">
        <v>68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>
        <v>0</v>
      </c>
      <c r="AV79" s="18"/>
      <c r="AW79" s="18"/>
      <c r="AX79" s="18"/>
      <c r="AY79" s="18"/>
      <c r="AZ79" s="18"/>
      <c r="BA79" s="18">
        <v>0</v>
      </c>
    </row>
    <row r="80" spans="1:53" x14ac:dyDescent="0.3">
      <c r="Z80" s="57">
        <v>44079</v>
      </c>
      <c r="AA80" t="s">
        <v>91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4</v>
      </c>
      <c r="AU80" s="18">
        <v>0</v>
      </c>
      <c r="AV80" s="18"/>
      <c r="AW80" s="18"/>
      <c r="AX80" s="18"/>
      <c r="AY80" s="18"/>
      <c r="AZ80" s="18"/>
      <c r="BA80" s="18">
        <v>0</v>
      </c>
    </row>
    <row r="81" spans="24:53" x14ac:dyDescent="0.3">
      <c r="Z81" s="57">
        <v>44091</v>
      </c>
      <c r="AA81" t="s">
        <v>100</v>
      </c>
      <c r="AB81" s="18">
        <v>0</v>
      </c>
      <c r="AC81" s="18"/>
      <c r="AD81" s="18"/>
      <c r="AE81" s="18"/>
      <c r="AF81" s="18"/>
      <c r="AG81" s="18"/>
      <c r="AH81" s="18">
        <v>0</v>
      </c>
      <c r="AR81" s="36" t="s">
        <v>135</v>
      </c>
      <c r="AS81" s="36"/>
      <c r="AT81" s="36"/>
      <c r="AU81" s="37">
        <v>0</v>
      </c>
      <c r="AV81" s="37"/>
      <c r="AW81" s="37"/>
      <c r="AX81" s="37"/>
      <c r="AY81" s="37"/>
      <c r="AZ81" s="37"/>
      <c r="BA81" s="37">
        <v>0</v>
      </c>
    </row>
    <row r="82" spans="24:53" x14ac:dyDescent="0.3">
      <c r="Z82" s="57">
        <v>44097</v>
      </c>
      <c r="AA82" t="s">
        <v>103</v>
      </c>
      <c r="AB82" s="18">
        <v>0</v>
      </c>
      <c r="AC82" s="18"/>
      <c r="AD82" s="18"/>
      <c r="AE82" s="18"/>
      <c r="AF82" s="18"/>
      <c r="AG82" s="18"/>
      <c r="AH82" s="18">
        <v>0</v>
      </c>
      <c r="AR82" t="s">
        <v>20</v>
      </c>
      <c r="AS82">
        <v>2020</v>
      </c>
      <c r="AT82">
        <v>8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Z83" s="57">
        <v>44100</v>
      </c>
      <c r="AA83" t="s">
        <v>105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9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Y84">
        <v>10</v>
      </c>
      <c r="Z84" s="57">
        <v>44116</v>
      </c>
      <c r="AA84" t="s">
        <v>116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10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Z85" s="57">
        <v>44123</v>
      </c>
      <c r="AA85" t="s">
        <v>122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Z86" s="57">
        <v>44135</v>
      </c>
      <c r="AA86" t="s">
        <v>148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Y87">
        <v>11</v>
      </c>
      <c r="Z87" s="57">
        <v>44145</v>
      </c>
      <c r="AA87" t="s">
        <v>153</v>
      </c>
      <c r="AB87" s="18">
        <v>0</v>
      </c>
      <c r="AC87" s="18"/>
      <c r="AD87" s="18"/>
      <c r="AE87" s="18"/>
      <c r="AF87" s="18"/>
      <c r="AG87" s="18"/>
      <c r="AH87" s="18">
        <v>0</v>
      </c>
      <c r="AS87">
        <v>2021</v>
      </c>
      <c r="AT87">
        <v>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Z88" s="57">
        <v>44153</v>
      </c>
      <c r="AA88" t="s">
        <v>165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Z89" s="57">
        <v>44159</v>
      </c>
      <c r="AA89" t="s">
        <v>166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3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Z90" s="57">
        <v>44162</v>
      </c>
      <c r="AA90" t="s">
        <v>181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5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12</v>
      </c>
      <c r="Z91" s="57">
        <v>44180</v>
      </c>
      <c r="AA91" t="s">
        <v>210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X92">
        <v>2021</v>
      </c>
      <c r="Y92">
        <v>1</v>
      </c>
      <c r="Z92" s="57">
        <v>44225</v>
      </c>
      <c r="AA92" t="s">
        <v>252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10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2</v>
      </c>
      <c r="Z93" s="57">
        <v>44246</v>
      </c>
      <c r="AA93" t="s">
        <v>273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Y94">
        <v>5</v>
      </c>
      <c r="Z94" s="57">
        <v>44323</v>
      </c>
      <c r="AA94" t="s">
        <v>338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Y95">
        <v>9</v>
      </c>
      <c r="Z95" s="57">
        <v>44464</v>
      </c>
      <c r="AA95" t="s">
        <v>376</v>
      </c>
      <c r="AB95" s="18">
        <v>0</v>
      </c>
      <c r="AC95" s="18"/>
      <c r="AD95" s="18"/>
      <c r="AE95" s="18"/>
      <c r="AF95" s="18"/>
      <c r="AG95" s="18"/>
      <c r="AH95" s="18">
        <v>0</v>
      </c>
      <c r="AS95">
        <v>2022</v>
      </c>
      <c r="AT95">
        <v>1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Y96">
        <v>10</v>
      </c>
      <c r="Z96" s="57">
        <v>44495</v>
      </c>
      <c r="AA96" t="s">
        <v>442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2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">
      <c r="Y97">
        <v>12</v>
      </c>
      <c r="Z97" s="57">
        <v>44558</v>
      </c>
      <c r="AA97" t="s">
        <v>531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5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">
      <c r="Y98">
        <v>4</v>
      </c>
      <c r="Z98" s="57">
        <v>44295</v>
      </c>
      <c r="AA98" t="s">
        <v>327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6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">
      <c r="X99">
        <v>2019</v>
      </c>
      <c r="Y99">
        <v>12</v>
      </c>
      <c r="Z99" s="57">
        <v>43822</v>
      </c>
      <c r="AA99" t="s">
        <v>311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9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">
      <c r="X100">
        <v>2022</v>
      </c>
      <c r="Y100">
        <v>3</v>
      </c>
      <c r="Z100" s="57">
        <v>44649</v>
      </c>
      <c r="AA100" t="s">
        <v>661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11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">
      <c r="Y101">
        <v>6</v>
      </c>
      <c r="Z101" s="57">
        <v>44719</v>
      </c>
      <c r="AA101" t="s">
        <v>829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">
      <c r="Z102" s="57">
        <v>44726</v>
      </c>
      <c r="AA102" t="s">
        <v>837</v>
      </c>
      <c r="AB102" s="18">
        <v>0</v>
      </c>
      <c r="AC102" s="18"/>
      <c r="AD102" s="18"/>
      <c r="AE102" s="18"/>
      <c r="AF102" s="18"/>
      <c r="AG102" s="18"/>
      <c r="AH102" s="18">
        <v>0</v>
      </c>
      <c r="AS102">
        <v>2023</v>
      </c>
      <c r="AT102">
        <v>1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">
      <c r="Y103">
        <v>7</v>
      </c>
      <c r="Z103" s="57">
        <v>44765</v>
      </c>
      <c r="AA103" t="s">
        <v>869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7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">
      <c r="Y104">
        <v>8</v>
      </c>
      <c r="Z104" s="57">
        <v>44779</v>
      </c>
      <c r="AA104" t="s">
        <v>897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9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">
      <c r="Y105">
        <v>9</v>
      </c>
      <c r="Z105" s="57">
        <v>44818</v>
      </c>
      <c r="AA105" t="s">
        <v>936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10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">
      <c r="Y106">
        <v>10</v>
      </c>
      <c r="Z106" s="57">
        <v>44855</v>
      </c>
      <c r="AA106" t="s">
        <v>1009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2024</v>
      </c>
      <c r="AT106">
        <v>5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">
      <c r="Y107">
        <v>11</v>
      </c>
      <c r="Z107" t="s">
        <v>1070</v>
      </c>
      <c r="AA107" t="s">
        <v>1068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7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">
      <c r="Y108">
        <v>12</v>
      </c>
      <c r="Z108" s="57">
        <v>44915</v>
      </c>
      <c r="AA108" t="s">
        <v>1128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8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4:53" x14ac:dyDescent="0.3">
      <c r="Y109">
        <v>4</v>
      </c>
      <c r="Z109" s="57">
        <v>44672</v>
      </c>
      <c r="AA109" t="s">
        <v>715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9</v>
      </c>
      <c r="AU109" s="18"/>
      <c r="AV109" s="18">
        <v>0</v>
      </c>
      <c r="AW109" s="18"/>
      <c r="AX109" s="18"/>
      <c r="AY109" s="18"/>
      <c r="AZ109" s="18"/>
      <c r="BA109" s="18">
        <v>0</v>
      </c>
    </row>
    <row r="110" spans="24:53" x14ac:dyDescent="0.3">
      <c r="Z110" s="57">
        <v>44673</v>
      </c>
      <c r="AA110" t="s">
        <v>715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10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4:53" x14ac:dyDescent="0.3">
      <c r="X111">
        <v>2023</v>
      </c>
      <c r="Y111">
        <v>1</v>
      </c>
      <c r="Z111" s="57">
        <v>44937</v>
      </c>
      <c r="AA111" t="s">
        <v>1176</v>
      </c>
      <c r="AB111" s="18">
        <v>0</v>
      </c>
      <c r="AC111" s="18"/>
      <c r="AD111" s="18"/>
      <c r="AE111" s="18"/>
      <c r="AF111" s="18"/>
      <c r="AG111" s="18"/>
      <c r="AH111" s="18">
        <v>0</v>
      </c>
      <c r="AT111">
        <v>11</v>
      </c>
      <c r="AU111" s="18"/>
      <c r="AV111" s="18">
        <v>0</v>
      </c>
      <c r="AW111" s="18"/>
      <c r="AX111" s="18"/>
      <c r="AY111" s="18"/>
      <c r="AZ111" s="18"/>
      <c r="BA111" s="18">
        <v>0</v>
      </c>
    </row>
    <row r="112" spans="24:53" x14ac:dyDescent="0.3">
      <c r="Y112">
        <v>3</v>
      </c>
      <c r="Z112" t="s">
        <v>1303</v>
      </c>
      <c r="AA112" t="s">
        <v>1302</v>
      </c>
      <c r="AB112" s="18">
        <v>0</v>
      </c>
      <c r="AC112" s="18"/>
      <c r="AD112" s="18"/>
      <c r="AE112" s="18"/>
      <c r="AF112" s="18"/>
      <c r="AG112" s="18"/>
      <c r="AH112" s="18">
        <v>0</v>
      </c>
      <c r="AT112">
        <v>12</v>
      </c>
      <c r="AU112" s="18"/>
      <c r="AV112" s="18">
        <v>0</v>
      </c>
      <c r="AW112" s="18"/>
      <c r="AX112" s="18"/>
      <c r="AY112" s="18"/>
      <c r="AZ112" s="18"/>
      <c r="BA112" s="18">
        <v>0</v>
      </c>
    </row>
    <row r="113" spans="23:53" x14ac:dyDescent="0.3">
      <c r="Y113">
        <v>5</v>
      </c>
      <c r="Z113" s="57">
        <v>45077</v>
      </c>
      <c r="AA113" t="s">
        <v>1565</v>
      </c>
      <c r="AB113" s="18">
        <v>0</v>
      </c>
      <c r="AC113" s="18"/>
      <c r="AD113" s="18"/>
      <c r="AE113" s="18"/>
      <c r="AF113" s="18"/>
      <c r="AG113" s="18"/>
      <c r="AH113" s="18">
        <v>0</v>
      </c>
      <c r="AT113">
        <v>4</v>
      </c>
      <c r="AU113" s="18"/>
      <c r="AV113" s="18">
        <v>0</v>
      </c>
      <c r="AW113" s="18"/>
      <c r="AX113" s="18"/>
      <c r="AY113" s="18"/>
      <c r="AZ113" s="18"/>
      <c r="BA113" s="18">
        <v>0</v>
      </c>
    </row>
    <row r="114" spans="23:53" x14ac:dyDescent="0.3">
      <c r="Y114">
        <v>4</v>
      </c>
      <c r="Z114" t="s">
        <v>1458</v>
      </c>
      <c r="AA114" t="s">
        <v>1457</v>
      </c>
      <c r="AB114" s="18">
        <v>0</v>
      </c>
      <c r="AC114" s="18"/>
      <c r="AD114" s="18"/>
      <c r="AE114" s="18"/>
      <c r="AF114" s="18"/>
      <c r="AG114" s="18"/>
      <c r="AH114" s="18">
        <v>0</v>
      </c>
      <c r="AS114">
        <v>2025</v>
      </c>
      <c r="AT114">
        <v>1</v>
      </c>
      <c r="AU114" s="18"/>
      <c r="AV114" s="18">
        <v>0</v>
      </c>
      <c r="AW114" s="18"/>
      <c r="AX114" s="18"/>
      <c r="AY114" s="18"/>
      <c r="AZ114" s="18"/>
      <c r="BA114" s="18">
        <v>0</v>
      </c>
    </row>
    <row r="115" spans="23:53" x14ac:dyDescent="0.3">
      <c r="W115" s="36" t="s">
        <v>135</v>
      </c>
      <c r="X115" s="36"/>
      <c r="Y115" s="36"/>
      <c r="Z115" s="36"/>
      <c r="AA115" s="36"/>
      <c r="AB115" s="37">
        <v>0</v>
      </c>
      <c r="AC115" s="37"/>
      <c r="AD115" s="37"/>
      <c r="AE115" s="37"/>
      <c r="AF115" s="37"/>
      <c r="AG115" s="37"/>
      <c r="AH115" s="37">
        <v>0</v>
      </c>
      <c r="AT115">
        <v>2</v>
      </c>
      <c r="AU115" s="18"/>
      <c r="AV115" s="18">
        <v>0</v>
      </c>
      <c r="AW115" s="18"/>
      <c r="AX115" s="18"/>
      <c r="AY115" s="18"/>
      <c r="AZ115" s="18"/>
      <c r="BA115" s="18">
        <v>0</v>
      </c>
    </row>
    <row r="116" spans="23:53" x14ac:dyDescent="0.3">
      <c r="W116" t="s">
        <v>20</v>
      </c>
      <c r="X116">
        <v>2020</v>
      </c>
      <c r="Y116">
        <v>8</v>
      </c>
      <c r="Z116" s="57">
        <v>44004</v>
      </c>
      <c r="AA116" t="s">
        <v>18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3</v>
      </c>
      <c r="AU116" s="18"/>
      <c r="AV116" s="18">
        <v>0</v>
      </c>
      <c r="AW116" s="18"/>
      <c r="AX116" s="18"/>
      <c r="AY116" s="18"/>
      <c r="AZ116" s="18"/>
      <c r="BA116" s="18">
        <v>0</v>
      </c>
    </row>
    <row r="117" spans="23:53" x14ac:dyDescent="0.3">
      <c r="Z117" s="57">
        <v>44026</v>
      </c>
      <c r="AA117" t="s">
        <v>26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5</v>
      </c>
      <c r="AU117" s="18"/>
      <c r="AV117" s="18">
        <v>0</v>
      </c>
      <c r="AW117" s="18"/>
      <c r="AX117" s="18"/>
      <c r="AY117" s="18"/>
      <c r="AZ117" s="18"/>
      <c r="BA117" s="18">
        <v>0</v>
      </c>
    </row>
    <row r="118" spans="23:53" x14ac:dyDescent="0.3">
      <c r="Y118">
        <v>9</v>
      </c>
      <c r="Z118" s="57">
        <v>44053</v>
      </c>
      <c r="AA118" t="s">
        <v>36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4</v>
      </c>
      <c r="AU118" s="18"/>
      <c r="AV118" s="18">
        <v>0</v>
      </c>
      <c r="AW118" s="18"/>
      <c r="AX118" s="18"/>
      <c r="AY118" s="18"/>
      <c r="AZ118" s="18"/>
      <c r="BA118" s="18">
        <v>0</v>
      </c>
    </row>
    <row r="119" spans="23:53" x14ac:dyDescent="0.3">
      <c r="Y119">
        <v>10</v>
      </c>
      <c r="Z119" s="57">
        <v>44062</v>
      </c>
      <c r="AA119" t="s">
        <v>40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R119" s="36" t="s">
        <v>136</v>
      </c>
      <c r="AS119" s="36"/>
      <c r="AT119" s="36"/>
      <c r="AU119" s="37"/>
      <c r="AV119" s="37">
        <v>0</v>
      </c>
      <c r="AW119" s="37"/>
      <c r="AX119" s="37"/>
      <c r="AY119" s="37"/>
      <c r="AZ119" s="37"/>
      <c r="BA119" s="37">
        <v>0</v>
      </c>
    </row>
    <row r="120" spans="23:53" x14ac:dyDescent="0.3">
      <c r="Z120" s="57">
        <v>44067</v>
      </c>
      <c r="AA120" t="s">
        <v>53</v>
      </c>
      <c r="AB120" s="18"/>
      <c r="AC120" s="18">
        <v>0</v>
      </c>
      <c r="AD120" s="18"/>
      <c r="AE120" s="18"/>
      <c r="AF120" s="18"/>
      <c r="AG120" s="18"/>
      <c r="AH120" s="18">
        <v>0</v>
      </c>
      <c r="AR120" t="s">
        <v>43</v>
      </c>
      <c r="AS120">
        <v>2020</v>
      </c>
      <c r="AT120">
        <v>8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3:53" x14ac:dyDescent="0.3">
      <c r="Y121">
        <v>11</v>
      </c>
      <c r="Z121" s="57">
        <v>44109</v>
      </c>
      <c r="AA121" t="s">
        <v>109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11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">
      <c r="Y122">
        <v>12</v>
      </c>
      <c r="Z122" s="57">
        <v>44121</v>
      </c>
      <c r="AA122" t="s">
        <v>118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2021</v>
      </c>
      <c r="AT122">
        <v>10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">
      <c r="AA123" t="s">
        <v>120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S123">
        <v>2022</v>
      </c>
      <c r="AT123">
        <v>1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3:53" x14ac:dyDescent="0.3">
      <c r="Z124" s="57">
        <v>44130</v>
      </c>
      <c r="AA124" t="s">
        <v>130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2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3:53" x14ac:dyDescent="0.3">
      <c r="X125">
        <v>2021</v>
      </c>
      <c r="Y125">
        <v>1</v>
      </c>
      <c r="Z125" s="57">
        <v>44159</v>
      </c>
      <c r="AA125" t="s">
        <v>179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3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3:53" x14ac:dyDescent="0.3">
      <c r="Y126">
        <v>2</v>
      </c>
      <c r="Z126" s="57">
        <v>44195</v>
      </c>
      <c r="AA126" t="s">
        <v>216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5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3:53" x14ac:dyDescent="0.3">
      <c r="Z127" s="57">
        <v>44205</v>
      </c>
      <c r="AA127" t="s">
        <v>244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6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3:53" x14ac:dyDescent="0.3">
      <c r="Y128">
        <v>3</v>
      </c>
      <c r="Z128" s="57">
        <v>44223</v>
      </c>
      <c r="AA128" t="s">
        <v>250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10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4:53" x14ac:dyDescent="0.3">
      <c r="Y129">
        <v>5</v>
      </c>
      <c r="Z129" s="57">
        <v>44287</v>
      </c>
      <c r="AA129" t="s">
        <v>323</v>
      </c>
      <c r="AB129" s="18"/>
      <c r="AC129" s="18">
        <v>0</v>
      </c>
      <c r="AD129" s="18"/>
      <c r="AE129" s="18"/>
      <c r="AF129" s="18"/>
      <c r="AG129" s="18"/>
      <c r="AH129" s="18">
        <v>0</v>
      </c>
      <c r="AS129">
        <v>2023</v>
      </c>
      <c r="AT129">
        <v>8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4:53" x14ac:dyDescent="0.3">
      <c r="AA130" t="s">
        <v>324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10</v>
      </c>
      <c r="AU130" s="18">
        <v>0.19999999999998863</v>
      </c>
      <c r="AV130" s="18"/>
      <c r="AW130" s="18"/>
      <c r="AX130" s="18"/>
      <c r="AY130" s="18"/>
      <c r="AZ130" s="18"/>
      <c r="BA130" s="18">
        <v>0.19999999999998863</v>
      </c>
    </row>
    <row r="131" spans="24:53" x14ac:dyDescent="0.3">
      <c r="Y131">
        <v>7</v>
      </c>
      <c r="Z131" s="57">
        <v>44337</v>
      </c>
      <c r="AA131" t="s">
        <v>341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11</v>
      </c>
      <c r="AU131" s="18">
        <v>0</v>
      </c>
      <c r="AV131" s="18"/>
      <c r="AW131" s="18"/>
      <c r="AX131" s="18"/>
      <c r="AY131" s="18"/>
      <c r="AZ131" s="18"/>
      <c r="BA131" s="18">
        <v>0</v>
      </c>
    </row>
    <row r="132" spans="24:53" x14ac:dyDescent="0.3">
      <c r="Y132">
        <v>10</v>
      </c>
      <c r="Z132" s="57">
        <v>44453</v>
      </c>
      <c r="AA132" t="s">
        <v>371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4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4:53" x14ac:dyDescent="0.3">
      <c r="Y133">
        <v>11</v>
      </c>
      <c r="Z133" s="57">
        <v>44476</v>
      </c>
      <c r="AA133" t="s">
        <v>403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S133">
        <v>2024</v>
      </c>
      <c r="AT133">
        <v>1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4:53" x14ac:dyDescent="0.3">
      <c r="Z134" s="57">
        <v>44477</v>
      </c>
      <c r="AA134" t="s">
        <v>405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5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4:53" x14ac:dyDescent="0.3">
      <c r="Y135">
        <v>12</v>
      </c>
      <c r="Z135" s="57">
        <v>44502</v>
      </c>
      <c r="AA135" t="s">
        <v>458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7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4:53" x14ac:dyDescent="0.3">
      <c r="X136">
        <v>2022</v>
      </c>
      <c r="Y136">
        <v>1</v>
      </c>
      <c r="Z136" s="57">
        <v>44523</v>
      </c>
      <c r="AA136" t="s">
        <v>480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8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4:53" x14ac:dyDescent="0.3">
      <c r="Y137">
        <v>2</v>
      </c>
      <c r="Z137" s="57">
        <v>44571</v>
      </c>
      <c r="AA137" t="s">
        <v>550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4</v>
      </c>
      <c r="AU137" s="18">
        <v>0</v>
      </c>
      <c r="AV137" s="18"/>
      <c r="AW137" s="18"/>
      <c r="AX137" s="18"/>
      <c r="AY137" s="18"/>
      <c r="AZ137" s="18"/>
      <c r="BA137" s="18">
        <v>0</v>
      </c>
    </row>
    <row r="138" spans="24:53" x14ac:dyDescent="0.3">
      <c r="Y138">
        <v>5</v>
      </c>
      <c r="Z138" s="57">
        <v>44659</v>
      </c>
      <c r="AA138" t="s">
        <v>687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S138">
        <v>2025</v>
      </c>
      <c r="AT138">
        <v>3</v>
      </c>
      <c r="AU138" s="18">
        <v>4623</v>
      </c>
      <c r="AV138" s="18"/>
      <c r="AW138" s="18"/>
      <c r="AX138" s="18"/>
      <c r="AY138" s="18"/>
      <c r="AZ138" s="18"/>
      <c r="BA138" s="18">
        <v>4623</v>
      </c>
    </row>
    <row r="139" spans="24:53" x14ac:dyDescent="0.3">
      <c r="Y139">
        <v>6</v>
      </c>
      <c r="Z139" s="57">
        <v>44697</v>
      </c>
      <c r="AA139" t="s">
        <v>779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R139" s="36" t="s">
        <v>137</v>
      </c>
      <c r="AS139" s="36"/>
      <c r="AT139" s="36"/>
      <c r="AU139" s="37">
        <v>4623.2</v>
      </c>
      <c r="AV139" s="37"/>
      <c r="AW139" s="37"/>
      <c r="AX139" s="37"/>
      <c r="AY139" s="37"/>
      <c r="AZ139" s="37"/>
      <c r="BA139" s="37">
        <v>4623.2</v>
      </c>
    </row>
    <row r="140" spans="24:53" x14ac:dyDescent="0.3">
      <c r="Y140">
        <v>9</v>
      </c>
      <c r="Z140" s="57">
        <v>44788</v>
      </c>
      <c r="AA140" t="s">
        <v>906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t="s">
        <v>23</v>
      </c>
      <c r="AS140">
        <v>2020</v>
      </c>
      <c r="AT140">
        <v>10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">
      <c r="Y141">
        <v>11</v>
      </c>
      <c r="Z141" s="57">
        <v>44836</v>
      </c>
      <c r="AA141" t="s">
        <v>995</v>
      </c>
      <c r="AB141" s="18"/>
      <c r="AC141" s="18">
        <v>0</v>
      </c>
      <c r="AD141" s="18"/>
      <c r="AE141" s="18"/>
      <c r="AF141" s="18"/>
      <c r="AG141" s="18"/>
      <c r="AH141" s="18">
        <v>0</v>
      </c>
      <c r="AT141">
        <v>11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">
      <c r="AA142" t="s">
        <v>996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12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">
      <c r="Y143">
        <v>4</v>
      </c>
      <c r="Z143" s="57">
        <v>44611</v>
      </c>
      <c r="AA143" t="s">
        <v>605</v>
      </c>
      <c r="AB143" s="18"/>
      <c r="AC143" s="18">
        <v>0</v>
      </c>
      <c r="AD143" s="18"/>
      <c r="AE143" s="18"/>
      <c r="AF143" s="18"/>
      <c r="AG143" s="18"/>
      <c r="AH143" s="18">
        <v>0</v>
      </c>
      <c r="AS143">
        <v>2021</v>
      </c>
      <c r="AT143">
        <v>1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">
      <c r="Z144" s="57">
        <v>44618</v>
      </c>
      <c r="AA144" t="s">
        <v>611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2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4:53" x14ac:dyDescent="0.3">
      <c r="X145">
        <v>2023</v>
      </c>
      <c r="Y145">
        <v>1</v>
      </c>
      <c r="Z145" s="57">
        <v>44894</v>
      </c>
      <c r="AA145" t="s">
        <v>1091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6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4:53" x14ac:dyDescent="0.3">
      <c r="Y146">
        <v>7</v>
      </c>
      <c r="Z146" s="57">
        <v>45063</v>
      </c>
      <c r="AA146" t="s">
        <v>1547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7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4:53" x14ac:dyDescent="0.3">
      <c r="Y147">
        <v>9</v>
      </c>
      <c r="Z147" s="57">
        <v>45134</v>
      </c>
      <c r="AA147" t="s">
        <v>1737</v>
      </c>
      <c r="AB147" s="18"/>
      <c r="AC147" s="18">
        <v>0</v>
      </c>
      <c r="AD147" s="18"/>
      <c r="AE147" s="18"/>
      <c r="AF147" s="18"/>
      <c r="AG147" s="18"/>
      <c r="AH147" s="18">
        <v>0</v>
      </c>
      <c r="AT147">
        <v>8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4:53" x14ac:dyDescent="0.3">
      <c r="Z148" s="57">
        <v>45135</v>
      </c>
      <c r="AA148" t="s">
        <v>1737</v>
      </c>
      <c r="AB148" s="18"/>
      <c r="AC148" s="18">
        <v>0</v>
      </c>
      <c r="AD148" s="18"/>
      <c r="AE148" s="18"/>
      <c r="AF148" s="18"/>
      <c r="AG148" s="18"/>
      <c r="AH148" s="18">
        <v>0</v>
      </c>
      <c r="AT148">
        <v>12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4:53" x14ac:dyDescent="0.3">
      <c r="Z149" s="57">
        <v>45154</v>
      </c>
      <c r="AA149" t="s">
        <v>1819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4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4:53" x14ac:dyDescent="0.3">
      <c r="Y150">
        <v>10</v>
      </c>
      <c r="Z150" s="57">
        <v>45180</v>
      </c>
      <c r="AA150" t="s">
        <v>1898</v>
      </c>
      <c r="AB150" s="18"/>
      <c r="AC150" s="18">
        <v>0</v>
      </c>
      <c r="AD150" s="18"/>
      <c r="AE150" s="18"/>
      <c r="AF150" s="18"/>
      <c r="AG150" s="18"/>
      <c r="AH150" s="18">
        <v>0</v>
      </c>
      <c r="AS150">
        <v>2022</v>
      </c>
      <c r="AT150">
        <v>1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4:53" x14ac:dyDescent="0.3">
      <c r="X151">
        <v>2024</v>
      </c>
      <c r="Y151">
        <v>5</v>
      </c>
      <c r="Z151" s="57">
        <v>45381</v>
      </c>
      <c r="AA151" t="s">
        <v>2456</v>
      </c>
      <c r="AB151" s="18"/>
      <c r="AC151" s="18">
        <v>0</v>
      </c>
      <c r="AD151" s="18"/>
      <c r="AE151" s="18"/>
      <c r="AF151" s="18"/>
      <c r="AG151" s="18"/>
      <c r="AH151" s="18">
        <v>0</v>
      </c>
      <c r="AT151">
        <v>5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4:53" x14ac:dyDescent="0.3">
      <c r="Y152">
        <v>7</v>
      </c>
      <c r="Z152" s="57">
        <v>45447</v>
      </c>
      <c r="AA152" t="s">
        <v>2638</v>
      </c>
      <c r="AB152" s="18"/>
      <c r="AC152" s="18">
        <v>0</v>
      </c>
      <c r="AD152" s="18"/>
      <c r="AE152" s="18"/>
      <c r="AF152" s="18"/>
      <c r="AG152" s="18"/>
      <c r="AH152" s="18">
        <v>0</v>
      </c>
      <c r="AT152">
        <v>6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4:53" x14ac:dyDescent="0.3">
      <c r="Y153">
        <v>8</v>
      </c>
      <c r="Z153" s="57">
        <v>45475</v>
      </c>
      <c r="AA153" t="s">
        <v>2751</v>
      </c>
      <c r="AB153" s="18"/>
      <c r="AC153" s="18">
        <v>0</v>
      </c>
      <c r="AD153" s="18"/>
      <c r="AE153" s="18"/>
      <c r="AF153" s="18"/>
      <c r="AG153" s="18"/>
      <c r="AH153" s="18">
        <v>0</v>
      </c>
      <c r="AT153">
        <v>8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4:53" x14ac:dyDescent="0.3">
      <c r="Y154">
        <v>9</v>
      </c>
      <c r="Z154" s="57">
        <v>45512</v>
      </c>
      <c r="AA154" t="s">
        <v>2854</v>
      </c>
      <c r="AB154" s="18"/>
      <c r="AC154" s="18">
        <v>0</v>
      </c>
      <c r="AD154" s="18"/>
      <c r="AE154" s="18"/>
      <c r="AF154" s="18"/>
      <c r="AG154" s="18"/>
      <c r="AH154" s="18">
        <v>0</v>
      </c>
      <c r="AT154">
        <v>9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4:53" x14ac:dyDescent="0.3">
      <c r="Z155" s="57">
        <v>45516</v>
      </c>
      <c r="AA155" t="s">
        <v>2854</v>
      </c>
      <c r="AB155" s="18"/>
      <c r="AC155" s="18">
        <v>0</v>
      </c>
      <c r="AD155" s="18"/>
      <c r="AE155" s="18"/>
      <c r="AF155" s="18"/>
      <c r="AG155" s="18"/>
      <c r="AH155" s="18">
        <v>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4:53" x14ac:dyDescent="0.3">
      <c r="Y156">
        <v>10</v>
      </c>
      <c r="Z156" s="57">
        <v>45537</v>
      </c>
      <c r="AA156" t="s">
        <v>2937</v>
      </c>
      <c r="AB156" s="18"/>
      <c r="AC156" s="18">
        <v>0</v>
      </c>
      <c r="AD156" s="18"/>
      <c r="AE156" s="18"/>
      <c r="AF156" s="18"/>
      <c r="AG156" s="18"/>
      <c r="AH156" s="18">
        <v>0</v>
      </c>
      <c r="AT156">
        <v>4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4:53" x14ac:dyDescent="0.3">
      <c r="Y157">
        <v>11</v>
      </c>
      <c r="Z157" s="57">
        <v>45561</v>
      </c>
      <c r="AA157" t="s">
        <v>2956</v>
      </c>
      <c r="AB157" s="18"/>
      <c r="AC157" s="18">
        <v>0</v>
      </c>
      <c r="AD157" s="18"/>
      <c r="AE157" s="18"/>
      <c r="AF157" s="18"/>
      <c r="AG157" s="18"/>
      <c r="AH157" s="18">
        <v>0</v>
      </c>
      <c r="AS157">
        <v>2023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4:53" x14ac:dyDescent="0.3">
      <c r="Y158">
        <v>12</v>
      </c>
      <c r="Z158" s="57">
        <v>45612</v>
      </c>
      <c r="AA158" t="s">
        <v>3123</v>
      </c>
      <c r="AB158" s="18"/>
      <c r="AC158" s="18">
        <v>0</v>
      </c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4:53" x14ac:dyDescent="0.3">
      <c r="Y159">
        <v>4</v>
      </c>
      <c r="Z159" s="57">
        <v>45363</v>
      </c>
      <c r="AA159" t="s">
        <v>2432</v>
      </c>
      <c r="AB159" s="18"/>
      <c r="AC159" s="18">
        <v>0</v>
      </c>
      <c r="AD159" s="18"/>
      <c r="AE159" s="18"/>
      <c r="AF159" s="18"/>
      <c r="AG159" s="18"/>
      <c r="AH159" s="18">
        <v>0</v>
      </c>
      <c r="AT159">
        <v>6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4:53" x14ac:dyDescent="0.3">
      <c r="X160">
        <v>2025</v>
      </c>
      <c r="Y160">
        <v>1</v>
      </c>
      <c r="Z160" t="s">
        <v>3233</v>
      </c>
      <c r="AA160" t="s">
        <v>3234</v>
      </c>
      <c r="AB160" s="18"/>
      <c r="AC160" s="18">
        <v>0</v>
      </c>
      <c r="AD160" s="18"/>
      <c r="AE160" s="18"/>
      <c r="AF160" s="18"/>
      <c r="AG160" s="18"/>
      <c r="AH160" s="18">
        <v>0</v>
      </c>
      <c r="AR160" s="36" t="s">
        <v>138</v>
      </c>
      <c r="AS160" s="36"/>
      <c r="AT160" s="36"/>
      <c r="AU160" s="37"/>
      <c r="AV160" s="37"/>
      <c r="AW160" s="37"/>
      <c r="AX160" s="37">
        <v>0</v>
      </c>
      <c r="AY160" s="37"/>
      <c r="AZ160" s="37"/>
      <c r="BA160" s="37">
        <v>0</v>
      </c>
    </row>
    <row r="161" spans="23:53" x14ac:dyDescent="0.3">
      <c r="Y161">
        <v>2</v>
      </c>
      <c r="Z161" t="s">
        <v>3278</v>
      </c>
      <c r="AA161" t="s">
        <v>3279</v>
      </c>
      <c r="AB161" s="18"/>
      <c r="AC161" s="18">
        <v>0</v>
      </c>
      <c r="AD161" s="18"/>
      <c r="AE161" s="18"/>
      <c r="AF161" s="18"/>
      <c r="AG161" s="18"/>
      <c r="AH161" s="18">
        <v>0</v>
      </c>
      <c r="AR161" t="s">
        <v>14</v>
      </c>
      <c r="AS161">
        <v>2020</v>
      </c>
      <c r="AT161">
        <v>6</v>
      </c>
      <c r="AU161" s="18">
        <v>0</v>
      </c>
      <c r="AV161" s="18"/>
      <c r="AW161" s="18"/>
      <c r="AX161" s="18"/>
      <c r="AY161" s="18"/>
      <c r="AZ161" s="18"/>
      <c r="BA161" s="18">
        <v>0</v>
      </c>
    </row>
    <row r="162" spans="23:53" x14ac:dyDescent="0.3">
      <c r="Z162" s="57">
        <v>45659</v>
      </c>
      <c r="AA162" t="s">
        <v>3333</v>
      </c>
      <c r="AB162" s="18"/>
      <c r="AC162" s="18">
        <v>0</v>
      </c>
      <c r="AD162" s="18"/>
      <c r="AE162" s="18"/>
      <c r="AF162" s="18"/>
      <c r="AG162" s="18"/>
      <c r="AH162" s="18">
        <v>0</v>
      </c>
      <c r="AS162">
        <v>2021</v>
      </c>
      <c r="AT162">
        <v>9</v>
      </c>
      <c r="AU162" s="18">
        <v>0</v>
      </c>
      <c r="AV162" s="18"/>
      <c r="AW162" s="18"/>
      <c r="AX162" s="18"/>
      <c r="AY162" s="18"/>
      <c r="AZ162" s="18"/>
      <c r="BA162" s="18">
        <v>0</v>
      </c>
    </row>
    <row r="163" spans="23:53" x14ac:dyDescent="0.3">
      <c r="Y163">
        <v>3</v>
      </c>
      <c r="Z163" s="57">
        <v>45682</v>
      </c>
      <c r="AA163" t="s">
        <v>3359</v>
      </c>
      <c r="AB163" s="18"/>
      <c r="AC163" s="18">
        <v>0</v>
      </c>
      <c r="AD163" s="18"/>
      <c r="AE163" s="18"/>
      <c r="AF163" s="18"/>
      <c r="AG163" s="18"/>
      <c r="AH163" s="18">
        <v>0</v>
      </c>
      <c r="AR163" s="36" t="s">
        <v>139</v>
      </c>
      <c r="AS163" s="36"/>
      <c r="AT163" s="36"/>
      <c r="AU163" s="37">
        <v>0</v>
      </c>
      <c r="AV163" s="37"/>
      <c r="AW163" s="37"/>
      <c r="AX163" s="37"/>
      <c r="AY163" s="37"/>
      <c r="AZ163" s="37"/>
      <c r="BA163" s="37">
        <v>0</v>
      </c>
    </row>
    <row r="164" spans="23:53" x14ac:dyDescent="0.3">
      <c r="Z164" s="57">
        <v>45691</v>
      </c>
      <c r="AA164" t="s">
        <v>3442</v>
      </c>
      <c r="AB164" s="18"/>
      <c r="AC164" s="18">
        <v>0</v>
      </c>
      <c r="AD164" s="18"/>
      <c r="AE164" s="18"/>
      <c r="AF164" s="18"/>
      <c r="AG164" s="18"/>
      <c r="AH164" s="18">
        <v>0</v>
      </c>
      <c r="AR164" t="s">
        <v>52</v>
      </c>
      <c r="AS164">
        <v>2020</v>
      </c>
      <c r="AT164">
        <v>8</v>
      </c>
      <c r="AU164" s="18">
        <v>0</v>
      </c>
      <c r="AV164" s="18"/>
      <c r="AW164" s="18"/>
      <c r="AX164" s="18"/>
      <c r="AY164" s="18"/>
      <c r="AZ164" s="18"/>
      <c r="BA164" s="18">
        <v>0</v>
      </c>
    </row>
    <row r="165" spans="23:53" x14ac:dyDescent="0.3">
      <c r="Y165">
        <v>5</v>
      </c>
      <c r="Z165" s="57">
        <v>45733</v>
      </c>
      <c r="AA165" t="s">
        <v>3536</v>
      </c>
      <c r="AB165" s="18"/>
      <c r="AC165" s="18">
        <v>0</v>
      </c>
      <c r="AD165" s="18"/>
      <c r="AE165" s="18"/>
      <c r="AF165" s="18"/>
      <c r="AG165" s="18"/>
      <c r="AH165" s="18">
        <v>0</v>
      </c>
      <c r="AT165">
        <v>9</v>
      </c>
      <c r="AU165" s="18">
        <v>0</v>
      </c>
      <c r="AV165" s="18"/>
      <c r="AW165" s="18"/>
      <c r="AX165" s="18"/>
      <c r="AY165" s="18"/>
      <c r="AZ165" s="18"/>
      <c r="BA165" s="18">
        <v>0</v>
      </c>
    </row>
    <row r="166" spans="23:53" x14ac:dyDescent="0.3">
      <c r="Y166">
        <v>4</v>
      </c>
      <c r="Z166" s="57">
        <v>45705</v>
      </c>
      <c r="AA166" t="s">
        <v>3457</v>
      </c>
      <c r="AB166" s="18"/>
      <c r="AC166" s="18">
        <v>0</v>
      </c>
      <c r="AD166" s="18"/>
      <c r="AE166" s="18"/>
      <c r="AF166" s="18"/>
      <c r="AG166" s="18"/>
      <c r="AH166" s="18">
        <v>0</v>
      </c>
      <c r="AT166">
        <v>11</v>
      </c>
      <c r="AU166" s="18">
        <v>0</v>
      </c>
      <c r="AV166" s="18"/>
      <c r="AW166" s="18"/>
      <c r="AX166" s="18"/>
      <c r="AY166" s="18"/>
      <c r="AZ166" s="18"/>
      <c r="BA166" s="18">
        <v>0</v>
      </c>
    </row>
    <row r="167" spans="23:53" x14ac:dyDescent="0.3">
      <c r="W167" s="36" t="s">
        <v>136</v>
      </c>
      <c r="X167" s="36"/>
      <c r="Y167" s="36"/>
      <c r="Z167" s="36"/>
      <c r="AA167" s="36"/>
      <c r="AB167" s="37"/>
      <c r="AC167" s="37">
        <v>0</v>
      </c>
      <c r="AD167" s="37"/>
      <c r="AE167" s="37"/>
      <c r="AF167" s="37"/>
      <c r="AG167" s="37"/>
      <c r="AH167" s="37">
        <v>0</v>
      </c>
      <c r="AS167">
        <v>2021</v>
      </c>
      <c r="AT167">
        <v>2</v>
      </c>
      <c r="AU167" s="18">
        <v>0</v>
      </c>
      <c r="AV167" s="18"/>
      <c r="AW167" s="18"/>
      <c r="AX167" s="18"/>
      <c r="AY167" s="18"/>
      <c r="AZ167" s="18"/>
      <c r="BA167" s="18">
        <v>0</v>
      </c>
    </row>
    <row r="168" spans="23:53" x14ac:dyDescent="0.3">
      <c r="W168" t="s">
        <v>43</v>
      </c>
      <c r="X168">
        <v>2020</v>
      </c>
      <c r="Y168">
        <v>8</v>
      </c>
      <c r="Z168" s="57">
        <v>44062</v>
      </c>
      <c r="AA168" t="s">
        <v>41</v>
      </c>
      <c r="AB168" s="18">
        <v>0</v>
      </c>
      <c r="AC168" s="18"/>
      <c r="AD168" s="18"/>
      <c r="AE168" s="18"/>
      <c r="AF168" s="18"/>
      <c r="AG168" s="18"/>
      <c r="AH168" s="18">
        <v>0</v>
      </c>
      <c r="AT168">
        <v>10</v>
      </c>
      <c r="AU168" s="18">
        <v>0</v>
      </c>
      <c r="AV168" s="18"/>
      <c r="AW168" s="18"/>
      <c r="AX168" s="18"/>
      <c r="AY168" s="18"/>
      <c r="AZ168" s="18"/>
      <c r="BA168" s="18">
        <v>0</v>
      </c>
    </row>
    <row r="169" spans="23:53" x14ac:dyDescent="0.3">
      <c r="Y169">
        <v>11</v>
      </c>
      <c r="Z169" s="57">
        <v>44144</v>
      </c>
      <c r="AA169" t="s">
        <v>151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11</v>
      </c>
      <c r="AU169" s="18">
        <v>0</v>
      </c>
      <c r="AV169" s="18"/>
      <c r="AW169" s="18"/>
      <c r="AX169" s="18"/>
      <c r="AY169" s="18"/>
      <c r="AZ169" s="18"/>
      <c r="BA169" s="18">
        <v>0</v>
      </c>
    </row>
    <row r="170" spans="23:53" x14ac:dyDescent="0.3">
      <c r="X170">
        <v>2021</v>
      </c>
      <c r="Y170">
        <v>10</v>
      </c>
      <c r="Z170" s="57">
        <v>44470</v>
      </c>
      <c r="AA170" t="s">
        <v>397</v>
      </c>
      <c r="AB170" s="18">
        <v>0</v>
      </c>
      <c r="AC170" s="18"/>
      <c r="AD170" s="18"/>
      <c r="AE170" s="18"/>
      <c r="AF170" s="18"/>
      <c r="AG170" s="18"/>
      <c r="AH170" s="18">
        <v>0</v>
      </c>
      <c r="AR170" s="36" t="s">
        <v>140</v>
      </c>
      <c r="AS170" s="36"/>
      <c r="AT170" s="36"/>
      <c r="AU170" s="37">
        <v>0</v>
      </c>
      <c r="AV170" s="37"/>
      <c r="AW170" s="37"/>
      <c r="AX170" s="37"/>
      <c r="AY170" s="37"/>
      <c r="AZ170" s="37"/>
      <c r="BA170" s="37">
        <v>0</v>
      </c>
    </row>
    <row r="171" spans="23:53" x14ac:dyDescent="0.3">
      <c r="X171">
        <v>2022</v>
      </c>
      <c r="Y171">
        <v>1</v>
      </c>
      <c r="Z171" s="57">
        <v>44586</v>
      </c>
      <c r="AA171" t="s">
        <v>568</v>
      </c>
      <c r="AB171" s="18">
        <v>0</v>
      </c>
      <c r="AC171" s="18"/>
      <c r="AD171" s="18"/>
      <c r="AE171" s="18"/>
      <c r="AF171" s="18"/>
      <c r="AG171" s="18"/>
      <c r="AH171" s="18">
        <v>0</v>
      </c>
      <c r="AR171" t="s">
        <v>62</v>
      </c>
      <c r="AS171">
        <v>2020</v>
      </c>
      <c r="AT171">
        <v>12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">
      <c r="Y172">
        <v>2</v>
      </c>
      <c r="Z172" s="57">
        <v>44613</v>
      </c>
      <c r="AA172" t="s">
        <v>607</v>
      </c>
      <c r="AB172" s="18">
        <v>0</v>
      </c>
      <c r="AC172" s="18"/>
      <c r="AD172" s="18"/>
      <c r="AE172" s="18"/>
      <c r="AF172" s="18"/>
      <c r="AG172" s="18"/>
      <c r="AH172" s="18">
        <v>0</v>
      </c>
      <c r="AS172">
        <v>2021</v>
      </c>
      <c r="AT172">
        <v>1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">
      <c r="Y173">
        <v>3</v>
      </c>
      <c r="Z173" s="57">
        <v>44632</v>
      </c>
      <c r="AA173" t="s">
        <v>645</v>
      </c>
      <c r="AB173" s="18">
        <v>0</v>
      </c>
      <c r="AC173" s="18"/>
      <c r="AD173" s="18"/>
      <c r="AE173" s="18"/>
      <c r="AF173" s="18"/>
      <c r="AG173" s="18"/>
      <c r="AH173" s="18">
        <v>0</v>
      </c>
      <c r="AT173">
        <v>2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">
      <c r="Z174" s="57">
        <v>44641</v>
      </c>
      <c r="AA174" t="s">
        <v>652</v>
      </c>
      <c r="AB174" s="18">
        <v>0</v>
      </c>
      <c r="AC174" s="18"/>
      <c r="AD174" s="18"/>
      <c r="AE174" s="18"/>
      <c r="AF174" s="18"/>
      <c r="AG174" s="18"/>
      <c r="AH174" s="18">
        <v>0</v>
      </c>
      <c r="AT174">
        <v>3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">
      <c r="Y175">
        <v>5</v>
      </c>
      <c r="Z175" t="s">
        <v>767</v>
      </c>
      <c r="AA175" t="s">
        <v>766</v>
      </c>
      <c r="AB175" s="18">
        <v>0</v>
      </c>
      <c r="AC175" s="18"/>
      <c r="AD175" s="18"/>
      <c r="AE175" s="18"/>
      <c r="AF175" s="18"/>
      <c r="AG175" s="18"/>
      <c r="AH175" s="18">
        <v>0</v>
      </c>
      <c r="AT175">
        <v>5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">
      <c r="Z176" s="57">
        <v>44695</v>
      </c>
      <c r="AA176" t="s">
        <v>776</v>
      </c>
      <c r="AB176" s="18">
        <v>0</v>
      </c>
      <c r="AC176" s="18"/>
      <c r="AD176" s="18"/>
      <c r="AE176" s="18"/>
      <c r="AF176" s="18"/>
      <c r="AG176" s="18"/>
      <c r="AH176" s="18">
        <v>0</v>
      </c>
      <c r="AT176">
        <v>7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">
      <c r="Y177">
        <v>6</v>
      </c>
      <c r="Z177" s="57">
        <v>44732</v>
      </c>
      <c r="AA177" t="s">
        <v>843</v>
      </c>
      <c r="AB177" s="18">
        <v>0</v>
      </c>
      <c r="AC177" s="18"/>
      <c r="AD177" s="18"/>
      <c r="AE177" s="18"/>
      <c r="AF177" s="18"/>
      <c r="AG177" s="18"/>
      <c r="AH177" s="18">
        <v>0</v>
      </c>
      <c r="AT177">
        <v>8</v>
      </c>
      <c r="AU177" s="18"/>
      <c r="AV177" s="18"/>
      <c r="AW177" s="18"/>
      <c r="AX177" s="18">
        <v>-179.39999999999998</v>
      </c>
      <c r="AY177" s="18"/>
      <c r="AZ177" s="18"/>
      <c r="BA177" s="18">
        <v>-179.39999999999998</v>
      </c>
    </row>
    <row r="178" spans="23:53" x14ac:dyDescent="0.3">
      <c r="Y178">
        <v>10</v>
      </c>
      <c r="Z178" s="57">
        <v>44845</v>
      </c>
      <c r="AA178" t="s">
        <v>997</v>
      </c>
      <c r="AB178" s="18">
        <v>0</v>
      </c>
      <c r="AC178" s="18"/>
      <c r="AD178" s="18"/>
      <c r="AE178" s="18"/>
      <c r="AF178" s="18"/>
      <c r="AG178" s="18"/>
      <c r="AH178" s="18">
        <v>0</v>
      </c>
      <c r="AT178">
        <v>9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3:53" x14ac:dyDescent="0.3">
      <c r="X179">
        <v>2023</v>
      </c>
      <c r="Y179">
        <v>8</v>
      </c>
      <c r="Z179" s="57">
        <v>45141</v>
      </c>
      <c r="AA179" t="s">
        <v>1797</v>
      </c>
      <c r="AB179" s="18">
        <v>0</v>
      </c>
      <c r="AC179" s="18"/>
      <c r="AD179" s="18"/>
      <c r="AE179" s="18"/>
      <c r="AF179" s="18"/>
      <c r="AG179" s="18"/>
      <c r="AH179" s="18">
        <v>0</v>
      </c>
      <c r="AT179">
        <v>4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3:53" x14ac:dyDescent="0.3">
      <c r="Z180" s="57">
        <v>45159</v>
      </c>
      <c r="AA180" t="s">
        <v>1822</v>
      </c>
      <c r="AB180" s="18">
        <v>0</v>
      </c>
      <c r="AC180" s="18"/>
      <c r="AD180" s="18"/>
      <c r="AE180" s="18"/>
      <c r="AF180" s="18"/>
      <c r="AG180" s="18"/>
      <c r="AH180" s="18">
        <v>0</v>
      </c>
      <c r="AS180">
        <v>2022</v>
      </c>
      <c r="AT180">
        <v>1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3:53" x14ac:dyDescent="0.3">
      <c r="Y181">
        <v>10</v>
      </c>
      <c r="Z181" s="57">
        <v>45206</v>
      </c>
      <c r="AA181" t="s">
        <v>2000</v>
      </c>
      <c r="AB181" s="18">
        <v>0.19999999999998863</v>
      </c>
      <c r="AC181" s="18"/>
      <c r="AD181" s="18"/>
      <c r="AE181" s="18"/>
      <c r="AF181" s="18"/>
      <c r="AG181" s="18"/>
      <c r="AH181" s="18">
        <v>0.19999999999998863</v>
      </c>
      <c r="AT181">
        <v>2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3:53" x14ac:dyDescent="0.3">
      <c r="Y182">
        <v>11</v>
      </c>
      <c r="Z182" s="57">
        <v>45252</v>
      </c>
      <c r="AA182" t="s">
        <v>2167</v>
      </c>
      <c r="AB182" s="18">
        <v>0</v>
      </c>
      <c r="AC182" s="18"/>
      <c r="AD182" s="18"/>
      <c r="AE182" s="18"/>
      <c r="AF182" s="18"/>
      <c r="AG182" s="18"/>
      <c r="AH182" s="18">
        <v>0</v>
      </c>
      <c r="AT182">
        <v>3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3:53" x14ac:dyDescent="0.3">
      <c r="Y183">
        <v>4</v>
      </c>
      <c r="Z183" t="s">
        <v>1414</v>
      </c>
      <c r="AA183" t="s">
        <v>1415</v>
      </c>
      <c r="AB183" s="18">
        <v>0</v>
      </c>
      <c r="AC183" s="18"/>
      <c r="AD183" s="18"/>
      <c r="AE183" s="18"/>
      <c r="AF183" s="18"/>
      <c r="AG183" s="18"/>
      <c r="AH183" s="18">
        <v>0</v>
      </c>
      <c r="AT183">
        <v>5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3:53" x14ac:dyDescent="0.3">
      <c r="X184">
        <v>2024</v>
      </c>
      <c r="Y184">
        <v>1</v>
      </c>
      <c r="Z184" s="57">
        <v>45294</v>
      </c>
      <c r="AA184" t="s">
        <v>2269</v>
      </c>
      <c r="AB184" s="18">
        <v>0</v>
      </c>
      <c r="AC184" s="18"/>
      <c r="AD184" s="18"/>
      <c r="AE184" s="18"/>
      <c r="AF184" s="18"/>
      <c r="AG184" s="18"/>
      <c r="AH184" s="18">
        <v>0</v>
      </c>
      <c r="AT184">
        <v>6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3:53" x14ac:dyDescent="0.3">
      <c r="Y185">
        <v>5</v>
      </c>
      <c r="Z185" s="57">
        <v>45422</v>
      </c>
      <c r="AA185" t="s">
        <v>2557</v>
      </c>
      <c r="AB185" s="18">
        <v>0</v>
      </c>
      <c r="AC185" s="18"/>
      <c r="AD185" s="18"/>
      <c r="AE185" s="18"/>
      <c r="AF185" s="18"/>
      <c r="AG185" s="18"/>
      <c r="AH185" s="18">
        <v>0</v>
      </c>
      <c r="AT185">
        <v>7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3:53" x14ac:dyDescent="0.3">
      <c r="Y186">
        <v>7</v>
      </c>
      <c r="Z186" s="57">
        <v>45477</v>
      </c>
      <c r="AA186" t="s">
        <v>2753</v>
      </c>
      <c r="AB186" s="18">
        <v>0</v>
      </c>
      <c r="AC186" s="18"/>
      <c r="AD186" s="18"/>
      <c r="AE186" s="18"/>
      <c r="AF186" s="18"/>
      <c r="AG186" s="18"/>
      <c r="AH186" s="18">
        <v>0</v>
      </c>
      <c r="AT186">
        <v>8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3:53" x14ac:dyDescent="0.3">
      <c r="Y187">
        <v>8</v>
      </c>
      <c r="Z187" s="57">
        <v>45509</v>
      </c>
      <c r="AA187" t="s">
        <v>2842</v>
      </c>
      <c r="AB187" s="18">
        <v>0</v>
      </c>
      <c r="AC187" s="18"/>
      <c r="AD187" s="18"/>
      <c r="AE187" s="18"/>
      <c r="AF187" s="18"/>
      <c r="AG187" s="18"/>
      <c r="AH187" s="18">
        <v>0</v>
      </c>
      <c r="AT187">
        <v>9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3:53" x14ac:dyDescent="0.3">
      <c r="Y188">
        <v>4</v>
      </c>
      <c r="Z188" s="57">
        <v>45394</v>
      </c>
      <c r="AA188" t="s">
        <v>2512</v>
      </c>
      <c r="AB188" s="18">
        <v>0</v>
      </c>
      <c r="AC188" s="18"/>
      <c r="AD188" s="18"/>
      <c r="AE188" s="18"/>
      <c r="AF188" s="18"/>
      <c r="AG188" s="18"/>
      <c r="AH188" s="18">
        <v>0</v>
      </c>
      <c r="AT188">
        <v>10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3:53" x14ac:dyDescent="0.3">
      <c r="X189">
        <v>2025</v>
      </c>
      <c r="Y189">
        <v>3</v>
      </c>
      <c r="Z189" s="57">
        <v>45728</v>
      </c>
      <c r="AA189" t="s">
        <v>3524</v>
      </c>
      <c r="AB189" s="18">
        <v>4623</v>
      </c>
      <c r="AC189" s="18"/>
      <c r="AD189" s="18"/>
      <c r="AE189" s="18"/>
      <c r="AF189" s="18"/>
      <c r="AG189" s="18"/>
      <c r="AH189" s="18">
        <v>4623</v>
      </c>
      <c r="AT189">
        <v>11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3:53" x14ac:dyDescent="0.3">
      <c r="W190" s="36" t="s">
        <v>137</v>
      </c>
      <c r="X190" s="36"/>
      <c r="Y190" s="36"/>
      <c r="Z190" s="36"/>
      <c r="AA190" s="36"/>
      <c r="AB190" s="37">
        <v>4623.2</v>
      </c>
      <c r="AC190" s="37"/>
      <c r="AD190" s="37"/>
      <c r="AE190" s="37"/>
      <c r="AF190" s="37"/>
      <c r="AG190" s="37"/>
      <c r="AH190" s="37">
        <v>4623.2</v>
      </c>
      <c r="AT190">
        <v>12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3:53" x14ac:dyDescent="0.3">
      <c r="W191" t="s">
        <v>23</v>
      </c>
      <c r="X191">
        <v>2020</v>
      </c>
      <c r="Y191">
        <v>10</v>
      </c>
      <c r="Z191" s="57">
        <v>44013</v>
      </c>
      <c r="AA191" t="s">
        <v>21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4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3:53" x14ac:dyDescent="0.3">
      <c r="Y192">
        <v>11</v>
      </c>
      <c r="Z192" s="57">
        <v>44044</v>
      </c>
      <c r="AA192" t="s">
        <v>30</v>
      </c>
      <c r="AB192" s="18"/>
      <c r="AC192" s="18"/>
      <c r="AD192" s="18"/>
      <c r="AE192" s="18">
        <v>0</v>
      </c>
      <c r="AF192" s="18"/>
      <c r="AG192" s="18"/>
      <c r="AH192" s="18">
        <v>0</v>
      </c>
      <c r="AS192">
        <v>2023</v>
      </c>
      <c r="AT192">
        <v>1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4:53" x14ac:dyDescent="0.3">
      <c r="Y193">
        <v>12</v>
      </c>
      <c r="Z193" s="57">
        <v>44051</v>
      </c>
      <c r="AA193" t="s">
        <v>31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2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4:53" x14ac:dyDescent="0.3">
      <c r="AA194" t="s">
        <v>32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3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4:53" x14ac:dyDescent="0.3">
      <c r="X195">
        <v>2021</v>
      </c>
      <c r="Y195">
        <v>1</v>
      </c>
      <c r="Z195" s="57">
        <v>44091</v>
      </c>
      <c r="AA195" t="s">
        <v>99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5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4:53" x14ac:dyDescent="0.3">
      <c r="Z196" s="57">
        <v>44096</v>
      </c>
      <c r="AA196" t="s">
        <v>101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6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4:53" x14ac:dyDescent="0.3">
      <c r="Y197">
        <v>2</v>
      </c>
      <c r="Z197" s="57">
        <v>44112</v>
      </c>
      <c r="AA197" t="s">
        <v>110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7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4:53" x14ac:dyDescent="0.3">
      <c r="Z198" s="57">
        <v>44116</v>
      </c>
      <c r="AA198" t="s">
        <v>112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8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4:53" x14ac:dyDescent="0.3">
      <c r="Y199">
        <v>6</v>
      </c>
      <c r="Z199" s="57">
        <v>44251</v>
      </c>
      <c r="AA199" t="s">
        <v>274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9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4:53" x14ac:dyDescent="0.3">
      <c r="Y200">
        <v>7</v>
      </c>
      <c r="Z200" s="57">
        <v>44263</v>
      </c>
      <c r="AA200" t="s">
        <v>285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10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4:53" x14ac:dyDescent="0.3">
      <c r="Z201" s="57">
        <v>44278</v>
      </c>
      <c r="AA201" t="s">
        <v>318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11</v>
      </c>
      <c r="AU201" s="18"/>
      <c r="AV201" s="18"/>
      <c r="AW201" s="18"/>
      <c r="AX201" s="18">
        <v>0</v>
      </c>
      <c r="AY201" s="18"/>
      <c r="AZ201" s="18"/>
      <c r="BA201" s="18">
        <v>0</v>
      </c>
    </row>
    <row r="202" spans="24:53" x14ac:dyDescent="0.3">
      <c r="Z202" s="57">
        <v>44285</v>
      </c>
      <c r="AA202" t="s">
        <v>322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4</v>
      </c>
      <c r="AU202" s="18"/>
      <c r="AV202" s="18"/>
      <c r="AW202" s="18"/>
      <c r="AX202" s="18">
        <v>0</v>
      </c>
      <c r="AY202" s="18"/>
      <c r="AZ202" s="18"/>
      <c r="BA202" s="18">
        <v>0</v>
      </c>
    </row>
    <row r="203" spans="24:53" x14ac:dyDescent="0.3">
      <c r="Y203">
        <v>8</v>
      </c>
      <c r="Z203" s="57">
        <v>44319</v>
      </c>
      <c r="AA203" t="s">
        <v>329</v>
      </c>
      <c r="AB203" s="18"/>
      <c r="AC203" s="18"/>
      <c r="AD203" s="18"/>
      <c r="AE203" s="18">
        <v>0</v>
      </c>
      <c r="AF203" s="18"/>
      <c r="AG203" s="18"/>
      <c r="AH203" s="18">
        <v>0</v>
      </c>
      <c r="AS203">
        <v>2024</v>
      </c>
      <c r="AT203">
        <v>1</v>
      </c>
      <c r="AU203" s="18"/>
      <c r="AV203" s="18"/>
      <c r="AW203" s="18"/>
      <c r="AX203" s="18">
        <v>0</v>
      </c>
      <c r="AY203" s="18"/>
      <c r="AZ203" s="18"/>
      <c r="BA203" s="18">
        <v>0</v>
      </c>
    </row>
    <row r="204" spans="24:53" x14ac:dyDescent="0.3">
      <c r="Y204">
        <v>12</v>
      </c>
      <c r="Z204" s="57">
        <v>44440</v>
      </c>
      <c r="AA204" t="s">
        <v>369</v>
      </c>
      <c r="AB204" s="18"/>
      <c r="AC204" s="18"/>
      <c r="AD204" s="18"/>
      <c r="AE204" s="18">
        <v>0</v>
      </c>
      <c r="AF204" s="18"/>
      <c r="AG204" s="18"/>
      <c r="AH204" s="18">
        <v>0</v>
      </c>
      <c r="AT204">
        <v>2</v>
      </c>
      <c r="AU204" s="18"/>
      <c r="AV204" s="18"/>
      <c r="AW204" s="18"/>
      <c r="AX204" s="18">
        <v>0</v>
      </c>
      <c r="AY204" s="18"/>
      <c r="AZ204" s="18"/>
      <c r="BA204" s="18">
        <v>0</v>
      </c>
    </row>
    <row r="205" spans="24:53" x14ac:dyDescent="0.3">
      <c r="Y205">
        <v>4</v>
      </c>
      <c r="Z205" s="57">
        <v>44191</v>
      </c>
      <c r="AA205" t="s">
        <v>211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3</v>
      </c>
      <c r="AU205" s="18"/>
      <c r="AV205" s="18"/>
      <c r="AW205" s="18"/>
      <c r="AX205" s="18">
        <v>0</v>
      </c>
      <c r="AY205" s="18"/>
      <c r="AZ205" s="18"/>
      <c r="BA205" s="18">
        <v>0</v>
      </c>
    </row>
    <row r="206" spans="24:53" x14ac:dyDescent="0.3">
      <c r="X206">
        <v>2022</v>
      </c>
      <c r="Y206">
        <v>1</v>
      </c>
      <c r="Z206" s="57">
        <v>44466</v>
      </c>
      <c r="AA206" t="s">
        <v>377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5</v>
      </c>
      <c r="AU206" s="18"/>
      <c r="AV206" s="18"/>
      <c r="AW206" s="18"/>
      <c r="AX206" s="18">
        <v>0</v>
      </c>
      <c r="AY206" s="18"/>
      <c r="AZ206" s="18"/>
      <c r="BA206" s="18">
        <v>0</v>
      </c>
    </row>
    <row r="207" spans="24:53" x14ac:dyDescent="0.3">
      <c r="Z207" s="57">
        <v>44469</v>
      </c>
      <c r="AA207" t="s">
        <v>380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6</v>
      </c>
      <c r="AU207" s="18"/>
      <c r="AV207" s="18"/>
      <c r="AW207" s="18"/>
      <c r="AX207" s="18">
        <v>0</v>
      </c>
      <c r="AY207" s="18"/>
      <c r="AZ207" s="18"/>
      <c r="BA207" s="18">
        <v>0</v>
      </c>
    </row>
    <row r="208" spans="24:53" x14ac:dyDescent="0.3">
      <c r="Y208">
        <v>5</v>
      </c>
      <c r="Z208" s="57">
        <v>44575</v>
      </c>
      <c r="AA208" t="s">
        <v>559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7</v>
      </c>
      <c r="AU208" s="18"/>
      <c r="AV208" s="18"/>
      <c r="AW208" s="18"/>
      <c r="AX208" s="18">
        <v>0</v>
      </c>
      <c r="AY208" s="18"/>
      <c r="AZ208" s="18"/>
      <c r="BA208" s="18">
        <v>0</v>
      </c>
    </row>
    <row r="209" spans="23:53" x14ac:dyDescent="0.3">
      <c r="AA209" t="s">
        <v>561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8</v>
      </c>
      <c r="AU209" s="18"/>
      <c r="AV209" s="18"/>
      <c r="AW209" s="18"/>
      <c r="AX209" s="18">
        <v>0</v>
      </c>
      <c r="AY209" s="18"/>
      <c r="AZ209" s="18"/>
      <c r="BA209" s="18">
        <v>0</v>
      </c>
    </row>
    <row r="210" spans="23:53" x14ac:dyDescent="0.3">
      <c r="Z210" s="57">
        <v>44578</v>
      </c>
      <c r="AA210" t="s">
        <v>562</v>
      </c>
      <c r="AB210" s="18"/>
      <c r="AC210" s="18"/>
      <c r="AD210" s="18"/>
      <c r="AE210" s="18">
        <v>0</v>
      </c>
      <c r="AF210" s="18"/>
      <c r="AG210" s="18"/>
      <c r="AH210" s="18">
        <v>0</v>
      </c>
      <c r="AT210">
        <v>9</v>
      </c>
      <c r="AU210" s="18"/>
      <c r="AV210" s="18"/>
      <c r="AW210" s="18"/>
      <c r="AX210" s="18">
        <v>0</v>
      </c>
      <c r="AY210" s="18"/>
      <c r="AZ210" s="18"/>
      <c r="BA210" s="18">
        <v>0</v>
      </c>
    </row>
    <row r="211" spans="23:53" x14ac:dyDescent="0.3">
      <c r="Z211" s="57">
        <v>44587</v>
      </c>
      <c r="AA211" t="s">
        <v>569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10</v>
      </c>
      <c r="AU211" s="18"/>
      <c r="AV211" s="18"/>
      <c r="AW211" s="18"/>
      <c r="AX211" s="18">
        <v>0</v>
      </c>
      <c r="AY211" s="18"/>
      <c r="AZ211" s="18"/>
      <c r="BA211" s="18">
        <v>0</v>
      </c>
    </row>
    <row r="212" spans="23:53" x14ac:dyDescent="0.3">
      <c r="Y212">
        <v>6</v>
      </c>
      <c r="Z212" s="57">
        <v>44607</v>
      </c>
      <c r="AA212" t="s">
        <v>602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11</v>
      </c>
      <c r="AU212" s="18"/>
      <c r="AV212" s="18"/>
      <c r="AW212" s="18"/>
      <c r="AX212" s="18">
        <v>0</v>
      </c>
      <c r="AY212" s="18"/>
      <c r="AZ212" s="18"/>
      <c r="BA212" s="18">
        <v>0</v>
      </c>
    </row>
    <row r="213" spans="23:53" x14ac:dyDescent="0.3">
      <c r="Y213">
        <v>8</v>
      </c>
      <c r="Z213" s="57">
        <v>44672</v>
      </c>
      <c r="AA213" t="s">
        <v>700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12</v>
      </c>
      <c r="AU213" s="18"/>
      <c r="AV213" s="18"/>
      <c r="AW213" s="18"/>
      <c r="AX213" s="18">
        <v>0</v>
      </c>
      <c r="AY213" s="18"/>
      <c r="AZ213" s="18"/>
      <c r="BA213" s="18">
        <v>0</v>
      </c>
    </row>
    <row r="214" spans="23:53" x14ac:dyDescent="0.3">
      <c r="Y214">
        <v>9</v>
      </c>
      <c r="Z214" s="57">
        <v>44705</v>
      </c>
      <c r="AA214" t="s">
        <v>795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4</v>
      </c>
      <c r="AU214" s="18"/>
      <c r="AV214" s="18"/>
      <c r="AW214" s="18"/>
      <c r="AX214" s="18">
        <v>0</v>
      </c>
      <c r="AY214" s="18"/>
      <c r="AZ214" s="18"/>
      <c r="BA214" s="18">
        <v>0</v>
      </c>
    </row>
    <row r="215" spans="23:53" x14ac:dyDescent="0.3">
      <c r="Y215">
        <v>12</v>
      </c>
      <c r="Z215" s="57">
        <v>44788</v>
      </c>
      <c r="AA215" t="s">
        <v>902</v>
      </c>
      <c r="AB215" s="18"/>
      <c r="AC215" s="18"/>
      <c r="AD215" s="18"/>
      <c r="AE215" s="18">
        <v>0</v>
      </c>
      <c r="AF215" s="18"/>
      <c r="AG215" s="18"/>
      <c r="AH215" s="18">
        <v>0</v>
      </c>
      <c r="AS215">
        <v>2025</v>
      </c>
      <c r="AT215">
        <v>1</v>
      </c>
      <c r="AU215" s="18"/>
      <c r="AV215" s="18"/>
      <c r="AW215" s="18"/>
      <c r="AX215" s="18">
        <v>0</v>
      </c>
      <c r="AY215" s="18"/>
      <c r="AZ215" s="18"/>
      <c r="BA215" s="18">
        <v>0</v>
      </c>
    </row>
    <row r="216" spans="23:53" x14ac:dyDescent="0.3">
      <c r="Y216">
        <v>4</v>
      </c>
      <c r="Z216" s="57">
        <v>44545</v>
      </c>
      <c r="AA216" t="s">
        <v>508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2</v>
      </c>
      <c r="AU216" s="18"/>
      <c r="AV216" s="18"/>
      <c r="AW216" s="18"/>
      <c r="AX216" s="18">
        <v>0</v>
      </c>
      <c r="AY216" s="18"/>
      <c r="AZ216" s="18"/>
      <c r="BA216" s="18">
        <v>0</v>
      </c>
    </row>
    <row r="217" spans="23:53" x14ac:dyDescent="0.3">
      <c r="Z217" s="57">
        <v>44546</v>
      </c>
      <c r="AA217" t="s">
        <v>510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3</v>
      </c>
      <c r="AU217" s="18"/>
      <c r="AV217" s="18"/>
      <c r="AW217" s="18"/>
      <c r="AX217" s="18">
        <v>0</v>
      </c>
      <c r="AY217" s="18"/>
      <c r="AZ217" s="18"/>
      <c r="BA217" s="18">
        <v>0</v>
      </c>
    </row>
    <row r="218" spans="23:53" x14ac:dyDescent="0.3">
      <c r="Z218" s="57">
        <v>44551</v>
      </c>
      <c r="AA218" t="s">
        <v>512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5</v>
      </c>
      <c r="AU218" s="18"/>
      <c r="AV218" s="18"/>
      <c r="AW218" s="18"/>
      <c r="AX218" s="18">
        <v>30481</v>
      </c>
      <c r="AY218" s="18"/>
      <c r="AZ218" s="18"/>
      <c r="BA218" s="18">
        <v>30481</v>
      </c>
    </row>
    <row r="219" spans="23:53" x14ac:dyDescent="0.3">
      <c r="X219">
        <v>2023</v>
      </c>
      <c r="Y219">
        <v>2</v>
      </c>
      <c r="Z219" s="57">
        <v>44854</v>
      </c>
      <c r="AA219" t="s">
        <v>1008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8</v>
      </c>
      <c r="AU219" s="18"/>
      <c r="AV219" s="18"/>
      <c r="AW219" s="18"/>
      <c r="AX219" s="18">
        <v>3195</v>
      </c>
      <c r="AY219" s="18"/>
      <c r="AZ219" s="18"/>
      <c r="BA219" s="18">
        <v>3195</v>
      </c>
    </row>
    <row r="220" spans="23:53" x14ac:dyDescent="0.3">
      <c r="Y220">
        <v>3</v>
      </c>
      <c r="Z220" s="57">
        <v>44866</v>
      </c>
      <c r="AA220" t="s">
        <v>1046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9</v>
      </c>
      <c r="AU220" s="18"/>
      <c r="AV220" s="18"/>
      <c r="AW220" s="18"/>
      <c r="AX220" s="18">
        <v>20530</v>
      </c>
      <c r="AY220" s="18"/>
      <c r="AZ220" s="18"/>
      <c r="BA220" s="18">
        <v>20530</v>
      </c>
    </row>
    <row r="221" spans="23:53" x14ac:dyDescent="0.3">
      <c r="Y221">
        <v>6</v>
      </c>
      <c r="Z221" s="57">
        <v>44978</v>
      </c>
      <c r="AA221" t="s">
        <v>1273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4</v>
      </c>
      <c r="AU221" s="18"/>
      <c r="AV221" s="18"/>
      <c r="AW221" s="18"/>
      <c r="AX221" s="18">
        <v>0</v>
      </c>
      <c r="AY221" s="18"/>
      <c r="AZ221" s="18"/>
      <c r="BA221" s="18">
        <v>0</v>
      </c>
    </row>
    <row r="222" spans="23:53" x14ac:dyDescent="0.3">
      <c r="W222" s="36" t="s">
        <v>138</v>
      </c>
      <c r="X222" s="36"/>
      <c r="Y222" s="36"/>
      <c r="Z222" s="36"/>
      <c r="AA222" s="36"/>
      <c r="AB222" s="37"/>
      <c r="AC222" s="37"/>
      <c r="AD222" s="37"/>
      <c r="AE222" s="37">
        <v>0</v>
      </c>
      <c r="AF222" s="37"/>
      <c r="AG222" s="37"/>
      <c r="AH222" s="37">
        <v>0</v>
      </c>
      <c r="AR222" s="36" t="s">
        <v>204</v>
      </c>
      <c r="AS222" s="36"/>
      <c r="AT222" s="36"/>
      <c r="AU222" s="37"/>
      <c r="AV222" s="37"/>
      <c r="AW222" s="37"/>
      <c r="AX222" s="37">
        <v>54026.6</v>
      </c>
      <c r="AY222" s="37"/>
      <c r="AZ222" s="37"/>
      <c r="BA222" s="37">
        <v>54026.6</v>
      </c>
    </row>
    <row r="223" spans="23:53" x14ac:dyDescent="0.3">
      <c r="W223" t="s">
        <v>14</v>
      </c>
      <c r="X223">
        <v>2020</v>
      </c>
      <c r="Y223">
        <v>6</v>
      </c>
      <c r="Z223" s="57">
        <v>43993</v>
      </c>
      <c r="AA223" t="s">
        <v>11</v>
      </c>
      <c r="AB223" s="18">
        <v>0</v>
      </c>
      <c r="AC223" s="18"/>
      <c r="AD223" s="18"/>
      <c r="AE223" s="18"/>
      <c r="AF223" s="18"/>
      <c r="AG223" s="18"/>
      <c r="AH223" s="18">
        <v>0</v>
      </c>
      <c r="AR223" t="s">
        <v>173</v>
      </c>
      <c r="AS223">
        <v>2020</v>
      </c>
      <c r="AT223">
        <v>11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3:53" x14ac:dyDescent="0.3">
      <c r="X224">
        <v>2021</v>
      </c>
      <c r="Y224">
        <v>9</v>
      </c>
      <c r="Z224" s="57">
        <v>44440</v>
      </c>
      <c r="AA224" t="s">
        <v>370</v>
      </c>
      <c r="AB224" s="18">
        <v>0</v>
      </c>
      <c r="AC224" s="18"/>
      <c r="AD224" s="18"/>
      <c r="AE224" s="18"/>
      <c r="AF224" s="18"/>
      <c r="AG224" s="18"/>
      <c r="AH224" s="18">
        <v>0</v>
      </c>
      <c r="AR224" s="36" t="s">
        <v>185</v>
      </c>
      <c r="AS224" s="36"/>
      <c r="AT224" s="36"/>
      <c r="AU224" s="37">
        <v>0</v>
      </c>
      <c r="AV224" s="37"/>
      <c r="AW224" s="37"/>
      <c r="AX224" s="37"/>
      <c r="AY224" s="37"/>
      <c r="AZ224" s="37"/>
      <c r="BA224" s="37">
        <v>0</v>
      </c>
    </row>
    <row r="225" spans="23:53" x14ac:dyDescent="0.3">
      <c r="W225" s="36" t="s">
        <v>139</v>
      </c>
      <c r="X225" s="36"/>
      <c r="Y225" s="36"/>
      <c r="Z225" s="36"/>
      <c r="AA225" s="36"/>
      <c r="AB225" s="37">
        <v>0</v>
      </c>
      <c r="AC225" s="37"/>
      <c r="AD225" s="37"/>
      <c r="AE225" s="37"/>
      <c r="AF225" s="37"/>
      <c r="AG225" s="37"/>
      <c r="AH225" s="37">
        <v>0</v>
      </c>
      <c r="AR225" t="s">
        <v>223</v>
      </c>
      <c r="AS225" t="s">
        <v>1763</v>
      </c>
      <c r="AT225" t="s">
        <v>1763</v>
      </c>
      <c r="AU225" s="18"/>
      <c r="AV225" s="18"/>
      <c r="AW225" s="18"/>
      <c r="AX225" s="18"/>
      <c r="AY225" s="18">
        <v>0</v>
      </c>
      <c r="AZ225" s="18"/>
      <c r="BA225" s="18">
        <v>0</v>
      </c>
    </row>
    <row r="226" spans="23:53" x14ac:dyDescent="0.3">
      <c r="W226" t="s">
        <v>52</v>
      </c>
      <c r="X226">
        <v>2020</v>
      </c>
      <c r="Y226">
        <v>8</v>
      </c>
      <c r="Z226" s="57">
        <v>44065</v>
      </c>
      <c r="AA226" t="s">
        <v>50</v>
      </c>
      <c r="AB226" s="18">
        <v>0</v>
      </c>
      <c r="AC226" s="18"/>
      <c r="AD226" s="18"/>
      <c r="AE226" s="18"/>
      <c r="AF226" s="18"/>
      <c r="AG226" s="18"/>
      <c r="AH226" s="18">
        <v>0</v>
      </c>
      <c r="AR226" s="36" t="s">
        <v>224</v>
      </c>
      <c r="AS226" s="36"/>
      <c r="AT226" s="36"/>
      <c r="AU226" s="37"/>
      <c r="AV226" s="37"/>
      <c r="AW226" s="37"/>
      <c r="AX226" s="37"/>
      <c r="AY226" s="37">
        <v>0</v>
      </c>
      <c r="AZ226" s="37"/>
      <c r="BA226" s="37">
        <v>0</v>
      </c>
    </row>
    <row r="227" spans="23:53" x14ac:dyDescent="0.3">
      <c r="Y227">
        <v>9</v>
      </c>
      <c r="Z227" s="57">
        <v>44075</v>
      </c>
      <c r="AA227" t="s">
        <v>66</v>
      </c>
      <c r="AB227" s="18">
        <v>0</v>
      </c>
      <c r="AC227" s="18"/>
      <c r="AD227" s="18"/>
      <c r="AE227" s="18"/>
      <c r="AF227" s="18"/>
      <c r="AG227" s="18"/>
      <c r="AH227" s="18">
        <v>0</v>
      </c>
      <c r="AR227" t="s">
        <v>228</v>
      </c>
      <c r="AS227" t="s">
        <v>1763</v>
      </c>
      <c r="AT227" t="s">
        <v>1763</v>
      </c>
      <c r="AU227" s="18"/>
      <c r="AV227" s="18"/>
      <c r="AW227" s="18"/>
      <c r="AX227" s="18"/>
      <c r="AY227" s="18">
        <v>0</v>
      </c>
      <c r="AZ227" s="18"/>
      <c r="BA227" s="18">
        <v>0</v>
      </c>
    </row>
    <row r="228" spans="23:53" x14ac:dyDescent="0.3">
      <c r="Y228">
        <v>11</v>
      </c>
      <c r="Z228" s="57">
        <v>44156</v>
      </c>
      <c r="AA228" t="s">
        <v>170</v>
      </c>
      <c r="AB228" s="18">
        <v>0</v>
      </c>
      <c r="AC228" s="18"/>
      <c r="AD228" s="18"/>
      <c r="AE228" s="18"/>
      <c r="AF228" s="18"/>
      <c r="AG228" s="18"/>
      <c r="AH228" s="18">
        <v>0</v>
      </c>
      <c r="AR228" s="36" t="s">
        <v>255</v>
      </c>
      <c r="AS228" s="36"/>
      <c r="AT228" s="36"/>
      <c r="AU228" s="37"/>
      <c r="AV228" s="37"/>
      <c r="AW228" s="37"/>
      <c r="AX228" s="37"/>
      <c r="AY228" s="37">
        <v>0</v>
      </c>
      <c r="AZ228" s="37"/>
      <c r="BA228" s="37">
        <v>0</v>
      </c>
    </row>
    <row r="229" spans="23:53" x14ac:dyDescent="0.3">
      <c r="Z229" s="57">
        <v>44165</v>
      </c>
      <c r="AA229" t="s">
        <v>183</v>
      </c>
      <c r="AB229" s="18">
        <v>0</v>
      </c>
      <c r="AC229" s="18"/>
      <c r="AD229" s="18"/>
      <c r="AE229" s="18"/>
      <c r="AF229" s="18"/>
      <c r="AG229" s="18"/>
      <c r="AH229" s="18">
        <v>0</v>
      </c>
      <c r="AR229" t="s">
        <v>262</v>
      </c>
      <c r="AS229">
        <v>2021</v>
      </c>
      <c r="AT229">
        <v>2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3:53" x14ac:dyDescent="0.3">
      <c r="X230">
        <v>2021</v>
      </c>
      <c r="Y230">
        <v>2</v>
      </c>
      <c r="Z230" s="57">
        <v>44250</v>
      </c>
      <c r="AA230" t="s">
        <v>275</v>
      </c>
      <c r="AB230" s="18">
        <v>0</v>
      </c>
      <c r="AC230" s="18"/>
      <c r="AD230" s="18"/>
      <c r="AE230" s="18"/>
      <c r="AF230" s="18"/>
      <c r="AG230" s="18"/>
      <c r="AH230" s="18">
        <v>0</v>
      </c>
      <c r="AT230">
        <v>3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3:53" x14ac:dyDescent="0.3">
      <c r="Y231">
        <v>10</v>
      </c>
      <c r="Z231" s="57">
        <v>44492</v>
      </c>
      <c r="AA231" t="s">
        <v>441</v>
      </c>
      <c r="AB231" s="18">
        <v>0</v>
      </c>
      <c r="AC231" s="18"/>
      <c r="AD231" s="18"/>
      <c r="AE231" s="18"/>
      <c r="AF231" s="18"/>
      <c r="AG231" s="18"/>
      <c r="AH231" s="18">
        <v>0</v>
      </c>
      <c r="AT231">
        <v>10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3:53" x14ac:dyDescent="0.3">
      <c r="Z232" s="57">
        <v>44497</v>
      </c>
      <c r="AA232" t="s">
        <v>444</v>
      </c>
      <c r="AB232" s="18">
        <v>0</v>
      </c>
      <c r="AC232" s="18"/>
      <c r="AD232" s="18"/>
      <c r="AE232" s="18"/>
      <c r="AF232" s="18"/>
      <c r="AG232" s="18"/>
      <c r="AH232" s="18">
        <v>0</v>
      </c>
      <c r="AS232">
        <v>2023</v>
      </c>
      <c r="AT232">
        <v>1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3:53" x14ac:dyDescent="0.3">
      <c r="Y233">
        <v>11</v>
      </c>
      <c r="Z233" s="57">
        <v>44529</v>
      </c>
      <c r="AA233" t="s">
        <v>484</v>
      </c>
      <c r="AB233" s="18">
        <v>0</v>
      </c>
      <c r="AC233" s="18"/>
      <c r="AD233" s="18"/>
      <c r="AE233" s="18"/>
      <c r="AF233" s="18"/>
      <c r="AG233" s="18"/>
      <c r="AH233" s="18">
        <v>0</v>
      </c>
      <c r="AT233">
        <v>3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3:53" x14ac:dyDescent="0.3">
      <c r="W234" s="36" t="s">
        <v>140</v>
      </c>
      <c r="X234" s="36"/>
      <c r="Y234" s="36"/>
      <c r="Z234" s="36"/>
      <c r="AA234" s="36"/>
      <c r="AB234" s="37">
        <v>0</v>
      </c>
      <c r="AC234" s="37"/>
      <c r="AD234" s="37"/>
      <c r="AE234" s="37"/>
      <c r="AF234" s="37"/>
      <c r="AG234" s="37"/>
      <c r="AH234" s="37">
        <v>0</v>
      </c>
      <c r="AT234">
        <v>5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3:53" x14ac:dyDescent="0.3">
      <c r="W235" t="s">
        <v>62</v>
      </c>
      <c r="X235">
        <v>2020</v>
      </c>
      <c r="Y235">
        <v>12</v>
      </c>
      <c r="Z235" s="57">
        <v>44070</v>
      </c>
      <c r="AA235" t="s">
        <v>60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6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3:53" x14ac:dyDescent="0.3">
      <c r="X236">
        <v>2021</v>
      </c>
      <c r="Y236">
        <v>1</v>
      </c>
      <c r="Z236" s="57">
        <v>44097</v>
      </c>
      <c r="AA236" t="s">
        <v>102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7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3:53" x14ac:dyDescent="0.3">
      <c r="Y237">
        <v>2</v>
      </c>
      <c r="Z237" s="57">
        <v>44125</v>
      </c>
      <c r="AA237" t="s">
        <v>127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8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3:53" x14ac:dyDescent="0.3">
      <c r="Y238">
        <v>3</v>
      </c>
      <c r="Z238" s="57">
        <v>44155</v>
      </c>
      <c r="AA238" t="s">
        <v>167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9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3:53" x14ac:dyDescent="0.3">
      <c r="Z239" s="57">
        <v>44165</v>
      </c>
      <c r="AA239" t="s">
        <v>184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10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3:53" x14ac:dyDescent="0.3">
      <c r="AA240" t="s">
        <v>200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11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Y241">
        <v>5</v>
      </c>
      <c r="Z241" s="57">
        <v>44207</v>
      </c>
      <c r="AA241" t="s">
        <v>239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12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Z242" s="57">
        <v>44225</v>
      </c>
      <c r="AA242" t="s">
        <v>253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4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">
      <c r="Y243">
        <v>7</v>
      </c>
      <c r="Z243" s="57">
        <v>44279</v>
      </c>
      <c r="AA243" t="s">
        <v>320</v>
      </c>
      <c r="AB243" s="18"/>
      <c r="AC243" s="18"/>
      <c r="AD243" s="18"/>
      <c r="AE243" s="18">
        <v>0</v>
      </c>
      <c r="AF243" s="18"/>
      <c r="AG243" s="18"/>
      <c r="AH243" s="18">
        <v>0</v>
      </c>
      <c r="AS243">
        <v>2024</v>
      </c>
      <c r="AT243">
        <v>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">
      <c r="Y244">
        <v>8</v>
      </c>
      <c r="Z244" s="57">
        <v>44294</v>
      </c>
      <c r="AA244" t="s">
        <v>326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3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">
      <c r="Z245" s="57">
        <v>44315</v>
      </c>
      <c r="AA245" t="s">
        <v>331</v>
      </c>
      <c r="AB245" s="18"/>
      <c r="AC245" s="18"/>
      <c r="AD245" s="18"/>
      <c r="AE245" s="18">
        <v>-179.39999999999998</v>
      </c>
      <c r="AF245" s="18"/>
      <c r="AG245" s="18"/>
      <c r="AH245" s="18">
        <v>-179.39999999999998</v>
      </c>
      <c r="AT245">
        <v>5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">
      <c r="Y246">
        <v>9</v>
      </c>
      <c r="Z246" s="57">
        <v>44348</v>
      </c>
      <c r="AA246" t="s">
        <v>355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6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">
      <c r="AA247" t="s">
        <v>358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8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">
      <c r="Y248">
        <v>4</v>
      </c>
      <c r="Z248" s="57">
        <v>44196</v>
      </c>
      <c r="AA248" t="s">
        <v>217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4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">
      <c r="X249">
        <v>2022</v>
      </c>
      <c r="Y249">
        <v>1</v>
      </c>
      <c r="Z249" s="57">
        <v>44453</v>
      </c>
      <c r="AA249" t="s">
        <v>372</v>
      </c>
      <c r="AB249" s="18"/>
      <c r="AC249" s="18"/>
      <c r="AD249" s="18"/>
      <c r="AE249" s="18">
        <v>0</v>
      </c>
      <c r="AF249" s="18"/>
      <c r="AG249" s="18"/>
      <c r="AH249" s="18">
        <v>0</v>
      </c>
      <c r="AR249" s="36" t="s">
        <v>263</v>
      </c>
      <c r="AS249" s="36"/>
      <c r="AT249" s="36"/>
      <c r="AU249" s="37">
        <v>0</v>
      </c>
      <c r="AV249" s="37"/>
      <c r="AW249" s="37"/>
      <c r="AX249" s="37"/>
      <c r="AY249" s="37"/>
      <c r="AZ249" s="37"/>
      <c r="BA249" s="37">
        <v>0</v>
      </c>
    </row>
    <row r="250" spans="24:53" x14ac:dyDescent="0.3">
      <c r="Y250">
        <v>2</v>
      </c>
      <c r="Z250" s="57">
        <v>44474</v>
      </c>
      <c r="AA250" t="s">
        <v>402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R250" t="s">
        <v>280</v>
      </c>
      <c r="AS250">
        <v>2021</v>
      </c>
      <c r="AT250">
        <v>2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">
      <c r="Z251" s="57">
        <v>44497</v>
      </c>
      <c r="AA251" t="s">
        <v>446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4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">
      <c r="Z252" s="57">
        <v>44499</v>
      </c>
      <c r="AA252" t="s">
        <v>449</v>
      </c>
      <c r="AB252" s="18"/>
      <c r="AC252" s="18"/>
      <c r="AD252" s="18"/>
      <c r="AE252" s="18">
        <v>0</v>
      </c>
      <c r="AF252" s="18"/>
      <c r="AG252" s="18"/>
      <c r="AH252" s="18">
        <v>0</v>
      </c>
      <c r="AR252" s="36" t="s">
        <v>281</v>
      </c>
      <c r="AS252" s="36"/>
      <c r="AT252" s="36"/>
      <c r="AU252" s="37">
        <v>0</v>
      </c>
      <c r="AV252" s="37"/>
      <c r="AW252" s="37"/>
      <c r="AX252" s="37"/>
      <c r="AY252" s="37"/>
      <c r="AZ252" s="37"/>
      <c r="BA252" s="37">
        <v>0</v>
      </c>
    </row>
    <row r="253" spans="24:53" x14ac:dyDescent="0.3">
      <c r="Y253">
        <v>3</v>
      </c>
      <c r="Z253" s="57">
        <v>44503</v>
      </c>
      <c r="AA253" t="s">
        <v>460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t="s">
        <v>289</v>
      </c>
      <c r="AS253">
        <v>2021</v>
      </c>
      <c r="AT253">
        <v>3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">
      <c r="Z254" s="57">
        <v>44508</v>
      </c>
      <c r="AA254" t="s">
        <v>465</v>
      </c>
      <c r="AB254" s="18"/>
      <c r="AC254" s="18"/>
      <c r="AD254" s="18"/>
      <c r="AE254" s="18">
        <v>0</v>
      </c>
      <c r="AF254" s="18"/>
      <c r="AG254" s="18"/>
      <c r="AH254" s="18">
        <v>0</v>
      </c>
      <c r="AR254" s="36" t="s">
        <v>291</v>
      </c>
      <c r="AS254" s="36"/>
      <c r="AT254" s="36"/>
      <c r="AU254" s="37">
        <v>0</v>
      </c>
      <c r="AV254" s="37"/>
      <c r="AW254" s="37"/>
      <c r="AX254" s="37"/>
      <c r="AY254" s="37"/>
      <c r="AZ254" s="37"/>
      <c r="BA254" s="37">
        <v>0</v>
      </c>
    </row>
    <row r="255" spans="24:53" x14ac:dyDescent="0.3">
      <c r="Y255">
        <v>5</v>
      </c>
      <c r="Z255" s="57">
        <v>44572</v>
      </c>
      <c r="AA255" t="s">
        <v>552</v>
      </c>
      <c r="AB255" s="18"/>
      <c r="AC255" s="18"/>
      <c r="AD255" s="18"/>
      <c r="AE255" s="18">
        <v>0</v>
      </c>
      <c r="AF255" s="18"/>
      <c r="AG255" s="18"/>
      <c r="AH255" s="18">
        <v>0</v>
      </c>
      <c r="AR255" t="s">
        <v>375</v>
      </c>
      <c r="AS255">
        <v>2021</v>
      </c>
      <c r="AT255">
        <v>9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">
      <c r="Z256" s="57">
        <v>44585</v>
      </c>
      <c r="AA256" t="s">
        <v>567</v>
      </c>
      <c r="AB256" s="18"/>
      <c r="AC256" s="18"/>
      <c r="AD256" s="18"/>
      <c r="AE256" s="18">
        <v>0</v>
      </c>
      <c r="AF256" s="18"/>
      <c r="AG256" s="18"/>
      <c r="AH256" s="18">
        <v>0</v>
      </c>
      <c r="AR256" s="36" t="s">
        <v>382</v>
      </c>
      <c r="AS256" s="36"/>
      <c r="AT256" s="36"/>
      <c r="AU256" s="37">
        <v>0</v>
      </c>
      <c r="AV256" s="37"/>
      <c r="AW256" s="37"/>
      <c r="AX256" s="37"/>
      <c r="AY256" s="37"/>
      <c r="AZ256" s="37"/>
      <c r="BA256" s="37">
        <v>0</v>
      </c>
    </row>
    <row r="257" spans="24:53" x14ac:dyDescent="0.3">
      <c r="Y257">
        <v>6</v>
      </c>
      <c r="Z257" s="57">
        <v>44609</v>
      </c>
      <c r="AA257" t="s">
        <v>603</v>
      </c>
      <c r="AB257" s="18"/>
      <c r="AC257" s="18"/>
      <c r="AD257" s="18"/>
      <c r="AE257" s="18">
        <v>0</v>
      </c>
      <c r="AF257" s="18"/>
      <c r="AG257" s="18"/>
      <c r="AH257" s="18">
        <v>0</v>
      </c>
      <c r="AR257" t="s">
        <v>400</v>
      </c>
      <c r="AS257">
        <v>2021</v>
      </c>
      <c r="AT257">
        <v>10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">
      <c r="Y258">
        <v>7</v>
      </c>
      <c r="Z258" s="57">
        <v>44628</v>
      </c>
      <c r="AA258" t="s">
        <v>635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11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">
      <c r="Z259" s="57">
        <v>44635</v>
      </c>
      <c r="AA259" t="s">
        <v>647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12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">
      <c r="Y260">
        <v>8</v>
      </c>
      <c r="Z260" s="57">
        <v>44678</v>
      </c>
      <c r="AA260" t="s">
        <v>723</v>
      </c>
      <c r="AB260" s="18"/>
      <c r="AC260" s="18"/>
      <c r="AD260" s="18"/>
      <c r="AE260" s="18">
        <v>0</v>
      </c>
      <c r="AF260" s="18"/>
      <c r="AG260" s="18"/>
      <c r="AH260" s="18">
        <v>0</v>
      </c>
      <c r="AS260">
        <v>2022</v>
      </c>
      <c r="AT260">
        <v>1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">
      <c r="Y261">
        <v>9</v>
      </c>
      <c r="Z261" s="57">
        <v>44704</v>
      </c>
      <c r="AA261" t="s">
        <v>790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2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">
      <c r="Y262">
        <v>10</v>
      </c>
      <c r="Z262" s="57">
        <v>44721</v>
      </c>
      <c r="AA262" t="s">
        <v>831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3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">
      <c r="Z263" s="57">
        <v>44741</v>
      </c>
      <c r="AA263" t="s">
        <v>847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5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">
      <c r="Y264">
        <v>11</v>
      </c>
      <c r="Z264" s="57">
        <v>44768</v>
      </c>
      <c r="AA264" t="s">
        <v>870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6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">
      <c r="Y265">
        <v>12</v>
      </c>
      <c r="Z265" s="57">
        <v>44798</v>
      </c>
      <c r="AA265" t="s">
        <v>912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7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">
      <c r="Y266">
        <v>4</v>
      </c>
      <c r="Z266" s="57">
        <v>44545</v>
      </c>
      <c r="AA266" t="s">
        <v>507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8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">
      <c r="Z267" s="57">
        <v>44561</v>
      </c>
      <c r="AA267" t="s">
        <v>535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9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">
      <c r="X268">
        <v>2023</v>
      </c>
      <c r="Y268">
        <v>1</v>
      </c>
      <c r="Z268" s="57">
        <v>44828</v>
      </c>
      <c r="AA268" t="s">
        <v>947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10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">
      <c r="Z269" s="57">
        <v>44835</v>
      </c>
      <c r="AA269" t="s">
        <v>986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11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">
      <c r="Y270">
        <v>2</v>
      </c>
      <c r="Z270" s="57">
        <v>44849</v>
      </c>
      <c r="AA270" t="s">
        <v>1001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12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">
      <c r="Z271" s="57">
        <v>44851</v>
      </c>
      <c r="AA271" t="s">
        <v>1005</v>
      </c>
      <c r="AB271" s="18"/>
      <c r="AC271" s="18"/>
      <c r="AD271" s="18"/>
      <c r="AE271" s="18">
        <v>0</v>
      </c>
      <c r="AF271" s="18"/>
      <c r="AG271" s="18"/>
      <c r="AH271" s="18">
        <v>0</v>
      </c>
      <c r="AT271">
        <v>4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">
      <c r="Y272">
        <v>3</v>
      </c>
      <c r="Z272" s="57">
        <v>44866</v>
      </c>
      <c r="AA272" t="s">
        <v>1047</v>
      </c>
      <c r="AB272" s="18"/>
      <c r="AC272" s="18"/>
      <c r="AD272" s="18"/>
      <c r="AE272" s="18">
        <v>0</v>
      </c>
      <c r="AF272" s="18"/>
      <c r="AG272" s="18"/>
      <c r="AH272" s="18">
        <v>0</v>
      </c>
      <c r="AS272">
        <v>2023</v>
      </c>
      <c r="AT272">
        <v>1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4:53" x14ac:dyDescent="0.3">
      <c r="Z273" s="57">
        <v>44894</v>
      </c>
      <c r="AA273" t="s">
        <v>1092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2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4:53" x14ac:dyDescent="0.3">
      <c r="Y274">
        <v>5</v>
      </c>
      <c r="Z274" s="57">
        <v>44938</v>
      </c>
      <c r="AA274" t="s">
        <v>1180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3</v>
      </c>
      <c r="AU274" s="18">
        <v>-1.1368683772161603E-13</v>
      </c>
      <c r="AV274" s="18"/>
      <c r="AW274" s="18"/>
      <c r="AX274" s="18"/>
      <c r="AY274" s="18"/>
      <c r="AZ274" s="18"/>
      <c r="BA274" s="18">
        <v>-1.1368683772161603E-13</v>
      </c>
    </row>
    <row r="275" spans="24:53" x14ac:dyDescent="0.3">
      <c r="Z275" s="57">
        <v>44944</v>
      </c>
      <c r="AA275" t="s">
        <v>1192</v>
      </c>
      <c r="AB275" s="18"/>
      <c r="AC275" s="18"/>
      <c r="AD275" s="18"/>
      <c r="AE275" s="18">
        <v>0</v>
      </c>
      <c r="AF275" s="18"/>
      <c r="AG275" s="18"/>
      <c r="AH275" s="18">
        <v>0</v>
      </c>
      <c r="AT275">
        <v>5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4:53" x14ac:dyDescent="0.3">
      <c r="Y276">
        <v>6</v>
      </c>
      <c r="Z276" t="s">
        <v>1250</v>
      </c>
      <c r="AA276" t="s">
        <v>1251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6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4:53" x14ac:dyDescent="0.3">
      <c r="Y277">
        <v>7</v>
      </c>
      <c r="Z277" t="s">
        <v>1334</v>
      </c>
      <c r="AA277" t="s">
        <v>1333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7</v>
      </c>
      <c r="AU277" s="18">
        <v>-1.1368683772161603E-13</v>
      </c>
      <c r="AV277" s="18"/>
      <c r="AW277" s="18"/>
      <c r="AX277" s="18"/>
      <c r="AY277" s="18"/>
      <c r="AZ277" s="18"/>
      <c r="BA277" s="18">
        <v>-1.1368683772161603E-13</v>
      </c>
    </row>
    <row r="278" spans="24:53" x14ac:dyDescent="0.3">
      <c r="Y278">
        <v>8</v>
      </c>
      <c r="Z278" t="s">
        <v>1403</v>
      </c>
      <c r="AA278" t="s">
        <v>1404</v>
      </c>
      <c r="AB278" s="18"/>
      <c r="AC278" s="18"/>
      <c r="AD278" s="18"/>
      <c r="AE278" s="18">
        <v>0</v>
      </c>
      <c r="AF278" s="18"/>
      <c r="AG278" s="18"/>
      <c r="AH278" s="18">
        <v>0</v>
      </c>
      <c r="AT278">
        <v>8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4:53" x14ac:dyDescent="0.3">
      <c r="Y279">
        <v>9</v>
      </c>
      <c r="Z279" s="57">
        <v>45056</v>
      </c>
      <c r="AA279" t="s">
        <v>1542</v>
      </c>
      <c r="AB279" s="18"/>
      <c r="AC279" s="18"/>
      <c r="AD279" s="18"/>
      <c r="AE279" s="18">
        <v>0</v>
      </c>
      <c r="AF279" s="18"/>
      <c r="AG279" s="18"/>
      <c r="AH279" s="18">
        <v>0</v>
      </c>
      <c r="AT279">
        <v>9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4:53" x14ac:dyDescent="0.3">
      <c r="Y280">
        <v>10</v>
      </c>
      <c r="Z280" s="57">
        <v>45083</v>
      </c>
      <c r="AA280" t="s">
        <v>1616</v>
      </c>
      <c r="AB280" s="18"/>
      <c r="AC280" s="18"/>
      <c r="AD280" s="18"/>
      <c r="AE280" s="18">
        <v>0</v>
      </c>
      <c r="AF280" s="18"/>
      <c r="AG280" s="18"/>
      <c r="AH280" s="18">
        <v>0</v>
      </c>
      <c r="AT280">
        <v>10</v>
      </c>
      <c r="AU280" s="18">
        <v>-5.6843418860808015E-14</v>
      </c>
      <c r="AV280" s="18"/>
      <c r="AW280" s="18"/>
      <c r="AX280" s="18"/>
      <c r="AY280" s="18"/>
      <c r="AZ280" s="18"/>
      <c r="BA280" s="18">
        <v>-5.6843418860808015E-14</v>
      </c>
    </row>
    <row r="281" spans="24:53" x14ac:dyDescent="0.3">
      <c r="Y281">
        <v>11</v>
      </c>
      <c r="Z281" s="57">
        <v>45117</v>
      </c>
      <c r="AA281" t="s">
        <v>1716</v>
      </c>
      <c r="AB281" s="18"/>
      <c r="AC281" s="18"/>
      <c r="AD281" s="18"/>
      <c r="AE281" s="18">
        <v>0</v>
      </c>
      <c r="AF281" s="18"/>
      <c r="AG281" s="18"/>
      <c r="AH281" s="18">
        <v>0</v>
      </c>
      <c r="AT281">
        <v>11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4:53" x14ac:dyDescent="0.3">
      <c r="Z282" s="57">
        <v>45128</v>
      </c>
      <c r="AA282" t="s">
        <v>1727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12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4:53" x14ac:dyDescent="0.3">
      <c r="Z283" s="57">
        <v>45140</v>
      </c>
      <c r="AA283" t="s">
        <v>1795</v>
      </c>
      <c r="AB283" s="18"/>
      <c r="AC283" s="18"/>
      <c r="AD283" s="18"/>
      <c r="AE283" s="18">
        <v>0</v>
      </c>
      <c r="AF283" s="18"/>
      <c r="AG283" s="18"/>
      <c r="AH283" s="18">
        <v>0</v>
      </c>
      <c r="AT283">
        <v>4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4:53" x14ac:dyDescent="0.3">
      <c r="Y284">
        <v>4</v>
      </c>
      <c r="Z284" s="57">
        <v>44922</v>
      </c>
      <c r="AA284" t="s">
        <v>1137</v>
      </c>
      <c r="AB284" s="18"/>
      <c r="AC284" s="18"/>
      <c r="AD284" s="18"/>
      <c r="AE284" s="18">
        <v>0</v>
      </c>
      <c r="AF284" s="18"/>
      <c r="AG284" s="18"/>
      <c r="AH284" s="18">
        <v>0</v>
      </c>
      <c r="AS284">
        <v>2024</v>
      </c>
      <c r="AT284">
        <v>1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4:53" x14ac:dyDescent="0.3">
      <c r="X285">
        <v>2024</v>
      </c>
      <c r="Y285">
        <v>1</v>
      </c>
      <c r="Z285" s="57">
        <v>45174</v>
      </c>
      <c r="AA285" t="s">
        <v>1883</v>
      </c>
      <c r="AB285" s="18"/>
      <c r="AC285" s="18"/>
      <c r="AD285" s="18"/>
      <c r="AE285" s="18">
        <v>0</v>
      </c>
      <c r="AF285" s="18"/>
      <c r="AG285" s="18"/>
      <c r="AH285" s="18">
        <v>0</v>
      </c>
      <c r="AT285">
        <v>2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4:53" x14ac:dyDescent="0.3">
      <c r="Y286">
        <v>2</v>
      </c>
      <c r="Z286" s="57">
        <v>45205</v>
      </c>
      <c r="AA286" t="s">
        <v>1998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3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4:53" x14ac:dyDescent="0.3">
      <c r="Y287">
        <v>3</v>
      </c>
      <c r="Z287" s="57">
        <v>45245</v>
      </c>
      <c r="AA287" t="s">
        <v>2159</v>
      </c>
      <c r="AB287" s="18"/>
      <c r="AC287" s="18"/>
      <c r="AD287" s="18"/>
      <c r="AE287" s="18">
        <v>0</v>
      </c>
      <c r="AF287" s="18"/>
      <c r="AG287" s="18"/>
      <c r="AH287" s="18">
        <v>0</v>
      </c>
      <c r="AT287">
        <v>5</v>
      </c>
      <c r="AU287" s="18">
        <v>7963.8</v>
      </c>
      <c r="AV287" s="18"/>
      <c r="AW287" s="18"/>
      <c r="AX287" s="18"/>
      <c r="AY287" s="18"/>
      <c r="AZ287" s="18"/>
      <c r="BA287" s="18">
        <v>7963.8</v>
      </c>
    </row>
    <row r="288" spans="24:53" x14ac:dyDescent="0.3">
      <c r="AA288" t="s">
        <v>2160</v>
      </c>
      <c r="AB288" s="18"/>
      <c r="AC288" s="18"/>
      <c r="AD288" s="18"/>
      <c r="AE288" s="18">
        <v>0</v>
      </c>
      <c r="AF288" s="18"/>
      <c r="AG288" s="18"/>
      <c r="AH288" s="18">
        <v>0</v>
      </c>
      <c r="AT288">
        <v>6</v>
      </c>
      <c r="AU288" s="18">
        <v>4852.5</v>
      </c>
      <c r="AV288" s="18"/>
      <c r="AW288" s="18"/>
      <c r="AX288" s="18"/>
      <c r="AY288" s="18"/>
      <c r="AZ288" s="18"/>
      <c r="BA288" s="18">
        <v>4852.5</v>
      </c>
    </row>
    <row r="289" spans="25:53" x14ac:dyDescent="0.3">
      <c r="Z289" s="57">
        <v>45261</v>
      </c>
      <c r="AA289" t="s">
        <v>2175</v>
      </c>
      <c r="AB289" s="18"/>
      <c r="AC289" s="18"/>
      <c r="AD289" s="18"/>
      <c r="AE289" s="18">
        <v>0</v>
      </c>
      <c r="AF289" s="18"/>
      <c r="AG289" s="18"/>
      <c r="AH289" s="18">
        <v>0</v>
      </c>
      <c r="AT289">
        <v>7</v>
      </c>
      <c r="AU289" s="18">
        <v>8721.2999999999993</v>
      </c>
      <c r="AV289" s="18"/>
      <c r="AW289" s="18"/>
      <c r="AX289" s="18"/>
      <c r="AY289" s="18"/>
      <c r="AZ289" s="18"/>
      <c r="BA289" s="18">
        <v>8721.2999999999993</v>
      </c>
    </row>
    <row r="290" spans="25:53" x14ac:dyDescent="0.3">
      <c r="Y290">
        <v>5</v>
      </c>
      <c r="Z290" s="57">
        <v>45303</v>
      </c>
      <c r="AA290" t="s">
        <v>2280</v>
      </c>
      <c r="AB290" s="18"/>
      <c r="AC290" s="18"/>
      <c r="AD290" s="18"/>
      <c r="AE290" s="18">
        <v>0</v>
      </c>
      <c r="AF290" s="18"/>
      <c r="AG290" s="18"/>
      <c r="AH290" s="18">
        <v>0</v>
      </c>
      <c r="AT290">
        <v>8</v>
      </c>
      <c r="AU290" s="18">
        <v>7650</v>
      </c>
      <c r="AV290" s="18"/>
      <c r="AW290" s="18"/>
      <c r="AX290" s="18"/>
      <c r="AY290" s="18"/>
      <c r="AZ290" s="18"/>
      <c r="BA290" s="18">
        <v>7650</v>
      </c>
    </row>
    <row r="291" spans="25:53" x14ac:dyDescent="0.3">
      <c r="Y291">
        <v>6</v>
      </c>
      <c r="Z291" s="57">
        <v>45327</v>
      </c>
      <c r="AA291" t="s">
        <v>2348</v>
      </c>
      <c r="AB291" s="18"/>
      <c r="AC291" s="18"/>
      <c r="AD291" s="18"/>
      <c r="AE291" s="18">
        <v>0</v>
      </c>
      <c r="AF291" s="18"/>
      <c r="AG291" s="18"/>
      <c r="AH291" s="18">
        <v>0</v>
      </c>
      <c r="AT291">
        <v>9</v>
      </c>
      <c r="AU291" s="18">
        <v>6271.3</v>
      </c>
      <c r="AV291" s="18"/>
      <c r="AW291" s="18"/>
      <c r="AX291" s="18"/>
      <c r="AY291" s="18"/>
      <c r="AZ291" s="18"/>
      <c r="BA291" s="18">
        <v>6271.3</v>
      </c>
    </row>
    <row r="292" spans="25:53" x14ac:dyDescent="0.3">
      <c r="Z292" s="57">
        <v>45330</v>
      </c>
      <c r="AA292" t="s">
        <v>2353</v>
      </c>
      <c r="AB292" s="18"/>
      <c r="AC292" s="18"/>
      <c r="AD292" s="18"/>
      <c r="AE292" s="18">
        <v>0</v>
      </c>
      <c r="AF292" s="18"/>
      <c r="AG292" s="18"/>
      <c r="AH292" s="18">
        <v>0</v>
      </c>
      <c r="AT292">
        <v>10</v>
      </c>
      <c r="AU292" s="18">
        <v>4973.5</v>
      </c>
      <c r="AV292" s="18"/>
      <c r="AW292" s="18"/>
      <c r="AX292" s="18"/>
      <c r="AY292" s="18"/>
      <c r="AZ292" s="18"/>
      <c r="BA292" s="18">
        <v>4973.5</v>
      </c>
    </row>
    <row r="293" spans="25:53" x14ac:dyDescent="0.3">
      <c r="Z293" s="57">
        <v>45337</v>
      </c>
      <c r="AA293" t="s">
        <v>2355</v>
      </c>
      <c r="AB293" s="18"/>
      <c r="AC293" s="18"/>
      <c r="AD293" s="18"/>
      <c r="AE293" s="18">
        <v>0</v>
      </c>
      <c r="AF293" s="18"/>
      <c r="AG293" s="18"/>
      <c r="AH293" s="18">
        <v>0</v>
      </c>
      <c r="AT293">
        <v>11</v>
      </c>
      <c r="AU293" s="18">
        <v>8377.2999999999993</v>
      </c>
      <c r="AV293" s="18"/>
      <c r="AW293" s="18"/>
      <c r="AX293" s="18"/>
      <c r="AY293" s="18"/>
      <c r="AZ293" s="18"/>
      <c r="BA293" s="18">
        <v>8377.2999999999993</v>
      </c>
    </row>
    <row r="294" spans="25:53" x14ac:dyDescent="0.3">
      <c r="Z294" s="57">
        <v>45353</v>
      </c>
      <c r="AA294" t="s">
        <v>2424</v>
      </c>
      <c r="AB294" s="18"/>
      <c r="AC294" s="18"/>
      <c r="AD294" s="18"/>
      <c r="AE294" s="18">
        <v>0</v>
      </c>
      <c r="AF294" s="18"/>
      <c r="AG294" s="18"/>
      <c r="AH294" s="18">
        <v>0</v>
      </c>
      <c r="AT294">
        <v>12</v>
      </c>
      <c r="AU294" s="18">
        <v>5908.8</v>
      </c>
      <c r="AV294" s="18"/>
      <c r="AW294" s="18"/>
      <c r="AX294" s="18"/>
      <c r="AY294" s="18"/>
      <c r="AZ294" s="18"/>
      <c r="BA294" s="18">
        <v>5908.8</v>
      </c>
    </row>
    <row r="295" spans="25:53" x14ac:dyDescent="0.3">
      <c r="Y295">
        <v>7</v>
      </c>
      <c r="Z295" s="57">
        <v>45364</v>
      </c>
      <c r="AA295" t="s">
        <v>2433</v>
      </c>
      <c r="AB295" s="18"/>
      <c r="AC295" s="18"/>
      <c r="AD295" s="18"/>
      <c r="AE295" s="18">
        <v>0</v>
      </c>
      <c r="AF295" s="18"/>
      <c r="AG295" s="18"/>
      <c r="AH295" s="18">
        <v>0</v>
      </c>
      <c r="AT295">
        <v>4</v>
      </c>
      <c r="AU295" s="18">
        <v>954.8</v>
      </c>
      <c r="AV295" s="18"/>
      <c r="AW295" s="18"/>
      <c r="AX295" s="18"/>
      <c r="AY295" s="18"/>
      <c r="AZ295" s="18"/>
      <c r="BA295" s="18">
        <v>954.8</v>
      </c>
    </row>
    <row r="296" spans="25:53" x14ac:dyDescent="0.3">
      <c r="Z296" s="57">
        <v>45372</v>
      </c>
      <c r="AA296" t="s">
        <v>2448</v>
      </c>
      <c r="AB296" s="18"/>
      <c r="AC296" s="18"/>
      <c r="AD296" s="18"/>
      <c r="AE296" s="18">
        <v>0</v>
      </c>
      <c r="AF296" s="18"/>
      <c r="AG296" s="18"/>
      <c r="AH296" s="18">
        <v>0</v>
      </c>
      <c r="AS296">
        <v>2025</v>
      </c>
      <c r="AT296">
        <v>1</v>
      </c>
      <c r="AU296" s="18">
        <v>7905</v>
      </c>
      <c r="AV296" s="18"/>
      <c r="AW296" s="18"/>
      <c r="AX296" s="18"/>
      <c r="AY296" s="18"/>
      <c r="AZ296" s="18"/>
      <c r="BA296" s="18">
        <v>7905</v>
      </c>
    </row>
    <row r="297" spans="25:53" x14ac:dyDescent="0.3">
      <c r="Y297">
        <v>8</v>
      </c>
      <c r="Z297" s="57">
        <v>45404</v>
      </c>
      <c r="AA297" t="s">
        <v>2516</v>
      </c>
      <c r="AB297" s="18"/>
      <c r="AC297" s="18"/>
      <c r="AD297" s="18"/>
      <c r="AE297" s="18">
        <v>0</v>
      </c>
      <c r="AF297" s="18"/>
      <c r="AG297" s="18"/>
      <c r="AH297" s="18">
        <v>0</v>
      </c>
      <c r="AT297">
        <v>2</v>
      </c>
      <c r="AU297" s="18">
        <v>5541.3</v>
      </c>
      <c r="AV297" s="18"/>
      <c r="AW297" s="18"/>
      <c r="AX297" s="18"/>
      <c r="AY297" s="18"/>
      <c r="AZ297" s="18"/>
      <c r="BA297" s="18">
        <v>5541.3</v>
      </c>
    </row>
    <row r="298" spans="25:53" x14ac:dyDescent="0.3">
      <c r="Y298">
        <v>9</v>
      </c>
      <c r="Z298" s="57">
        <v>45422</v>
      </c>
      <c r="AA298" t="s">
        <v>2562</v>
      </c>
      <c r="AB298" s="18"/>
      <c r="AC298" s="18"/>
      <c r="AD298" s="18"/>
      <c r="AE298" s="18">
        <v>0</v>
      </c>
      <c r="AF298" s="18"/>
      <c r="AG298" s="18"/>
      <c r="AH298" s="18">
        <v>0</v>
      </c>
      <c r="AT298">
        <v>3</v>
      </c>
      <c r="AU298" s="18">
        <v>8918.7999999999993</v>
      </c>
      <c r="AV298" s="18"/>
      <c r="AW298" s="18"/>
      <c r="AX298" s="18"/>
      <c r="AY298" s="18"/>
      <c r="AZ298" s="18"/>
      <c r="BA298" s="18">
        <v>8918.7999999999993</v>
      </c>
    </row>
    <row r="299" spans="25:53" x14ac:dyDescent="0.3">
      <c r="Z299" s="57">
        <v>45444</v>
      </c>
      <c r="AA299" t="s">
        <v>2634</v>
      </c>
      <c r="AB299" s="18"/>
      <c r="AC299" s="18"/>
      <c r="AD299" s="18"/>
      <c r="AE299" s="18">
        <v>0</v>
      </c>
      <c r="AF299" s="18"/>
      <c r="AG299" s="18"/>
      <c r="AH299" s="18">
        <v>0</v>
      </c>
      <c r="AT299">
        <v>5</v>
      </c>
      <c r="AU299" s="18">
        <v>8696.2999999999993</v>
      </c>
      <c r="AV299" s="18"/>
      <c r="AW299" s="18"/>
      <c r="AX299" s="18"/>
      <c r="AY299" s="18"/>
      <c r="AZ299" s="18"/>
      <c r="BA299" s="18">
        <v>8696.2999999999993</v>
      </c>
    </row>
    <row r="300" spans="25:53" x14ac:dyDescent="0.3">
      <c r="Y300">
        <v>10</v>
      </c>
      <c r="Z300" s="57">
        <v>45467</v>
      </c>
      <c r="AA300" t="s">
        <v>2658</v>
      </c>
      <c r="AB300" s="18"/>
      <c r="AC300" s="18"/>
      <c r="AD300" s="18"/>
      <c r="AE300" s="18">
        <v>0</v>
      </c>
      <c r="AF300" s="18"/>
      <c r="AG300" s="18"/>
      <c r="AH300" s="18">
        <v>0</v>
      </c>
      <c r="AT300">
        <v>4</v>
      </c>
      <c r="AU300" s="18">
        <v>5117.5</v>
      </c>
      <c r="AV300" s="18"/>
      <c r="AW300" s="18"/>
      <c r="AX300" s="18"/>
      <c r="AY300" s="18"/>
      <c r="AZ300" s="18"/>
      <c r="BA300" s="18">
        <v>5117.5</v>
      </c>
    </row>
    <row r="301" spans="25:53" x14ac:dyDescent="0.3">
      <c r="Z301" s="57">
        <v>45469</v>
      </c>
      <c r="AA301" t="s">
        <v>2660</v>
      </c>
      <c r="AB301" s="18"/>
      <c r="AC301" s="18"/>
      <c r="AD301" s="18"/>
      <c r="AE301" s="18">
        <v>0</v>
      </c>
      <c r="AF301" s="18"/>
      <c r="AG301" s="18"/>
      <c r="AH301" s="18">
        <v>0</v>
      </c>
      <c r="AR301" s="36" t="s">
        <v>421</v>
      </c>
      <c r="AS301" s="36"/>
      <c r="AT301" s="36"/>
      <c r="AU301" s="37">
        <v>91852.200000000012</v>
      </c>
      <c r="AV301" s="37"/>
      <c r="AW301" s="37"/>
      <c r="AX301" s="37"/>
      <c r="AY301" s="37"/>
      <c r="AZ301" s="37"/>
      <c r="BA301" s="37">
        <v>91852.200000000012</v>
      </c>
    </row>
    <row r="302" spans="25:53" x14ac:dyDescent="0.3">
      <c r="Z302" s="57">
        <v>45475</v>
      </c>
      <c r="AA302" t="s">
        <v>2748</v>
      </c>
      <c r="AB302" s="18"/>
      <c r="AC302" s="18"/>
      <c r="AD302" s="18"/>
      <c r="AE302" s="18">
        <v>0</v>
      </c>
      <c r="AF302" s="18"/>
      <c r="AG302" s="18"/>
      <c r="AH302" s="18">
        <v>0</v>
      </c>
      <c r="AR302" t="s">
        <v>409</v>
      </c>
      <c r="AS302">
        <v>2021</v>
      </c>
      <c r="AT302">
        <v>10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5:53" x14ac:dyDescent="0.3">
      <c r="Y303">
        <v>11</v>
      </c>
      <c r="Z303" s="57">
        <v>45491</v>
      </c>
      <c r="AA303" t="s">
        <v>2763</v>
      </c>
      <c r="AB303" s="18"/>
      <c r="AC303" s="18"/>
      <c r="AD303" s="18"/>
      <c r="AE303" s="18">
        <v>0</v>
      </c>
      <c r="AF303" s="18"/>
      <c r="AG303" s="18"/>
      <c r="AH303" s="18">
        <v>0</v>
      </c>
      <c r="AT303">
        <v>11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5:53" x14ac:dyDescent="0.3">
      <c r="AA304" t="s">
        <v>2764</v>
      </c>
      <c r="AB304" s="18"/>
      <c r="AC304" s="18"/>
      <c r="AD304" s="18"/>
      <c r="AE304" s="18">
        <v>0</v>
      </c>
      <c r="AF304" s="18"/>
      <c r="AG304" s="18"/>
      <c r="AH304" s="18">
        <v>0</v>
      </c>
      <c r="AT304">
        <v>12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3:53" x14ac:dyDescent="0.3">
      <c r="Y305">
        <v>12</v>
      </c>
      <c r="Z305" s="57">
        <v>45510</v>
      </c>
      <c r="AA305" t="s">
        <v>2846</v>
      </c>
      <c r="AB305" s="18"/>
      <c r="AC305" s="18"/>
      <c r="AD305" s="18"/>
      <c r="AE305" s="18">
        <v>0</v>
      </c>
      <c r="AF305" s="18"/>
      <c r="AG305" s="18"/>
      <c r="AH305" s="18">
        <v>0</v>
      </c>
      <c r="AS305">
        <v>2022</v>
      </c>
      <c r="AT305">
        <v>1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">
      <c r="Z306" s="57">
        <v>45523</v>
      </c>
      <c r="AA306" t="s">
        <v>2868</v>
      </c>
      <c r="AB306" s="18"/>
      <c r="AC306" s="18"/>
      <c r="AD306" s="18"/>
      <c r="AE306" s="18">
        <v>0</v>
      </c>
      <c r="AF306" s="18"/>
      <c r="AG306" s="18"/>
      <c r="AH306" s="18">
        <v>0</v>
      </c>
      <c r="AT306">
        <v>2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3:53" x14ac:dyDescent="0.3">
      <c r="Z307" s="57">
        <v>45534</v>
      </c>
      <c r="AA307" t="s">
        <v>2875</v>
      </c>
      <c r="AB307" s="18"/>
      <c r="AC307" s="18"/>
      <c r="AD307" s="18"/>
      <c r="AE307" s="18">
        <v>0</v>
      </c>
      <c r="AF307" s="18"/>
      <c r="AG307" s="18"/>
      <c r="AH307" s="18">
        <v>0</v>
      </c>
      <c r="AT307">
        <v>3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3:53" x14ac:dyDescent="0.3">
      <c r="Y308">
        <v>4</v>
      </c>
      <c r="Z308" s="57">
        <v>45278</v>
      </c>
      <c r="AA308" t="s">
        <v>2199</v>
      </c>
      <c r="AB308" s="18"/>
      <c r="AC308" s="18"/>
      <c r="AD308" s="18"/>
      <c r="AE308" s="18">
        <v>0</v>
      </c>
      <c r="AF308" s="18"/>
      <c r="AG308" s="18"/>
      <c r="AH308" s="18">
        <v>0</v>
      </c>
      <c r="AT308">
        <v>5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3:53" x14ac:dyDescent="0.3">
      <c r="X309">
        <v>2025</v>
      </c>
      <c r="Y309">
        <v>1</v>
      </c>
      <c r="Z309" s="57">
        <v>45545</v>
      </c>
      <c r="AA309" t="s">
        <v>2945</v>
      </c>
      <c r="AB309" s="18"/>
      <c r="AC309" s="18"/>
      <c r="AD309" s="18"/>
      <c r="AE309" s="18">
        <v>0</v>
      </c>
      <c r="AF309" s="18"/>
      <c r="AG309" s="18"/>
      <c r="AH309" s="18">
        <v>0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3:53" x14ac:dyDescent="0.3">
      <c r="Y310">
        <v>2</v>
      </c>
      <c r="Z310" s="57">
        <v>45579</v>
      </c>
      <c r="AA310" t="s">
        <v>3014</v>
      </c>
      <c r="AB310" s="18"/>
      <c r="AC310" s="18"/>
      <c r="AD310" s="18"/>
      <c r="AE310" s="18">
        <v>0</v>
      </c>
      <c r="AF310" s="18"/>
      <c r="AG310" s="18"/>
      <c r="AH310" s="18">
        <v>0</v>
      </c>
      <c r="AT310">
        <v>7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3:53" x14ac:dyDescent="0.3">
      <c r="Z311" s="57">
        <v>45588</v>
      </c>
      <c r="AA311" t="s">
        <v>3028</v>
      </c>
      <c r="AB311" s="18"/>
      <c r="AC311" s="18"/>
      <c r="AD311" s="18"/>
      <c r="AE311" s="18">
        <v>0</v>
      </c>
      <c r="AF311" s="18"/>
      <c r="AG311" s="18"/>
      <c r="AH311" s="18">
        <v>0</v>
      </c>
      <c r="AT311">
        <v>8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">
      <c r="Y312">
        <v>3</v>
      </c>
      <c r="Z312" s="57">
        <v>45607</v>
      </c>
      <c r="AA312" t="s">
        <v>3118</v>
      </c>
      <c r="AB312" s="18"/>
      <c r="AC312" s="18"/>
      <c r="AD312" s="18"/>
      <c r="AE312" s="18">
        <v>0</v>
      </c>
      <c r="AF312" s="18"/>
      <c r="AG312" s="18"/>
      <c r="AH312" s="18">
        <v>0</v>
      </c>
      <c r="AT312">
        <v>9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">
      <c r="Y313">
        <v>5</v>
      </c>
      <c r="Z313" s="57">
        <v>45668</v>
      </c>
      <c r="AA313" t="s">
        <v>3345</v>
      </c>
      <c r="AB313" s="18"/>
      <c r="AC313" s="18"/>
      <c r="AD313" s="18"/>
      <c r="AE313" s="18">
        <v>17310</v>
      </c>
      <c r="AF313" s="18"/>
      <c r="AG313" s="18"/>
      <c r="AH313" s="18">
        <v>17310</v>
      </c>
      <c r="AT313">
        <v>10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">
      <c r="Z314" s="57">
        <v>45679</v>
      </c>
      <c r="AA314" t="s">
        <v>3357</v>
      </c>
      <c r="AB314" s="18"/>
      <c r="AC314" s="18"/>
      <c r="AD314" s="18"/>
      <c r="AE314" s="18">
        <v>13171</v>
      </c>
      <c r="AF314" s="18"/>
      <c r="AG314" s="18"/>
      <c r="AH314" s="18">
        <v>13171</v>
      </c>
      <c r="AT314">
        <v>11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">
      <c r="Y315">
        <v>8</v>
      </c>
      <c r="Z315" t="s">
        <v>3643</v>
      </c>
      <c r="AA315" t="s">
        <v>3644</v>
      </c>
      <c r="AB315" s="18"/>
      <c r="AC315" s="18"/>
      <c r="AD315" s="18"/>
      <c r="AE315" s="18">
        <v>3195</v>
      </c>
      <c r="AF315" s="18"/>
      <c r="AG315" s="18"/>
      <c r="AH315" s="18">
        <v>3195</v>
      </c>
      <c r="AT315">
        <v>12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">
      <c r="Y316">
        <v>9</v>
      </c>
      <c r="Z316" t="s">
        <v>3749</v>
      </c>
      <c r="AA316" t="s">
        <v>3750</v>
      </c>
      <c r="AB316" s="18"/>
      <c r="AC316" s="18"/>
      <c r="AD316" s="18"/>
      <c r="AE316" s="18">
        <v>20530</v>
      </c>
      <c r="AF316" s="18"/>
      <c r="AG316" s="18"/>
      <c r="AH316" s="18">
        <v>20530</v>
      </c>
      <c r="AT316">
        <v>4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3:53" x14ac:dyDescent="0.3">
      <c r="Y317">
        <v>4</v>
      </c>
      <c r="Z317" s="57">
        <v>45633</v>
      </c>
      <c r="AA317" t="s">
        <v>3219</v>
      </c>
      <c r="AB317" s="18"/>
      <c r="AC317" s="18"/>
      <c r="AD317" s="18"/>
      <c r="AE317" s="18">
        <v>0</v>
      </c>
      <c r="AF317" s="18"/>
      <c r="AG317" s="18"/>
      <c r="AH317" s="18">
        <v>0</v>
      </c>
      <c r="AS317">
        <v>2023</v>
      </c>
      <c r="AT317">
        <v>1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">
      <c r="Z318" t="s">
        <v>3245</v>
      </c>
      <c r="AA318" t="s">
        <v>3246</v>
      </c>
      <c r="AB318" s="18"/>
      <c r="AC318" s="18"/>
      <c r="AD318" s="18"/>
      <c r="AE318" s="18">
        <v>0</v>
      </c>
      <c r="AF318" s="18"/>
      <c r="AG318" s="18"/>
      <c r="AH318" s="18">
        <v>0</v>
      </c>
      <c r="AT318">
        <v>2</v>
      </c>
      <c r="AU318" s="18">
        <v>4.5474735088646412E-13</v>
      </c>
      <c r="AV318" s="18"/>
      <c r="AW318" s="18"/>
      <c r="AX318" s="18"/>
      <c r="AY318" s="18"/>
      <c r="AZ318" s="18"/>
      <c r="BA318" s="18">
        <v>4.5474735088646412E-13</v>
      </c>
    </row>
    <row r="319" spans="23:53" x14ac:dyDescent="0.3">
      <c r="W319" s="36" t="s">
        <v>204</v>
      </c>
      <c r="X319" s="36"/>
      <c r="Y319" s="36"/>
      <c r="Z319" s="36"/>
      <c r="AA319" s="36"/>
      <c r="AB319" s="37"/>
      <c r="AC319" s="37"/>
      <c r="AD319" s="37"/>
      <c r="AE319" s="37">
        <v>54026.6</v>
      </c>
      <c r="AF319" s="37"/>
      <c r="AG319" s="37"/>
      <c r="AH319" s="37">
        <v>54026.6</v>
      </c>
      <c r="AT319">
        <v>3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">
      <c r="W320" t="s">
        <v>173</v>
      </c>
      <c r="X320">
        <v>2020</v>
      </c>
      <c r="Y320">
        <v>11</v>
      </c>
      <c r="Z320" s="57">
        <v>44159</v>
      </c>
      <c r="AA320" t="s">
        <v>175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5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">
      <c r="W321" s="36" t="s">
        <v>185</v>
      </c>
      <c r="X321" s="36"/>
      <c r="Y321" s="36"/>
      <c r="Z321" s="36"/>
      <c r="AA321" s="36"/>
      <c r="AB321" s="37">
        <v>0</v>
      </c>
      <c r="AC321" s="37"/>
      <c r="AD321" s="37"/>
      <c r="AE321" s="37"/>
      <c r="AF321" s="37"/>
      <c r="AG321" s="37"/>
      <c r="AH321" s="37">
        <v>0</v>
      </c>
      <c r="AT321">
        <v>6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">
      <c r="W322" t="s">
        <v>223</v>
      </c>
      <c r="X322" t="s">
        <v>1763</v>
      </c>
      <c r="Y322" t="s">
        <v>1763</v>
      </c>
      <c r="Z322" s="57">
        <v>44170</v>
      </c>
      <c r="AA322" t="s">
        <v>209</v>
      </c>
      <c r="AB322" s="18"/>
      <c r="AC322" s="18"/>
      <c r="AD322" s="18"/>
      <c r="AE322" s="18"/>
      <c r="AF322" s="18">
        <v>0</v>
      </c>
      <c r="AG322" s="18"/>
      <c r="AH322" s="18">
        <v>0</v>
      </c>
      <c r="AT322">
        <v>7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3:53" x14ac:dyDescent="0.3">
      <c r="W323" s="36" t="s">
        <v>224</v>
      </c>
      <c r="X323" s="36"/>
      <c r="Y323" s="36"/>
      <c r="Z323" s="36"/>
      <c r="AA323" s="36"/>
      <c r="AB323" s="37"/>
      <c r="AC323" s="37"/>
      <c r="AD323" s="37"/>
      <c r="AE323" s="37"/>
      <c r="AF323" s="37">
        <v>0</v>
      </c>
      <c r="AG323" s="37"/>
      <c r="AH323" s="37">
        <v>0</v>
      </c>
      <c r="AT323">
        <v>8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3:53" x14ac:dyDescent="0.3">
      <c r="W324" t="s">
        <v>228</v>
      </c>
      <c r="X324" t="s">
        <v>1763</v>
      </c>
      <c r="Y324" t="s">
        <v>1763</v>
      </c>
      <c r="Z324" s="57">
        <v>44513</v>
      </c>
      <c r="AA324" t="s">
        <v>476</v>
      </c>
      <c r="AB324" s="18"/>
      <c r="AC324" s="18"/>
      <c r="AD324" s="18"/>
      <c r="AE324" s="18"/>
      <c r="AF324" s="18">
        <v>0</v>
      </c>
      <c r="AG324" s="18"/>
      <c r="AH324" s="18">
        <v>0</v>
      </c>
      <c r="AT324">
        <v>9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">
      <c r="W325" s="36" t="s">
        <v>255</v>
      </c>
      <c r="X325" s="36"/>
      <c r="Y325" s="36"/>
      <c r="Z325" s="36"/>
      <c r="AA325" s="36"/>
      <c r="AB325" s="37"/>
      <c r="AC325" s="37"/>
      <c r="AD325" s="37"/>
      <c r="AE325" s="37"/>
      <c r="AF325" s="37">
        <v>0</v>
      </c>
      <c r="AG325" s="37"/>
      <c r="AH325" s="37">
        <v>0</v>
      </c>
      <c r="AT325">
        <v>10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">
      <c r="W326" t="s">
        <v>262</v>
      </c>
      <c r="X326">
        <v>2021</v>
      </c>
      <c r="Y326">
        <v>2</v>
      </c>
      <c r="Z326" s="57">
        <v>44230</v>
      </c>
      <c r="AA326" t="s">
        <v>256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4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">
      <c r="Z327" s="57">
        <v>44233</v>
      </c>
      <c r="AA327" t="s">
        <v>261</v>
      </c>
      <c r="AB327" s="18">
        <v>0</v>
      </c>
      <c r="AC327" s="18"/>
      <c r="AD327" s="18"/>
      <c r="AE327" s="18"/>
      <c r="AF327" s="18"/>
      <c r="AG327" s="18"/>
      <c r="AH327" s="18">
        <v>0</v>
      </c>
      <c r="AR327" s="36" t="s">
        <v>422</v>
      </c>
      <c r="AS327" s="36"/>
      <c r="AT327" s="36"/>
      <c r="AU327" s="37">
        <v>4.5474735088646412E-13</v>
      </c>
      <c r="AV327" s="37"/>
      <c r="AW327" s="37"/>
      <c r="AX327" s="37"/>
      <c r="AY327" s="37"/>
      <c r="AZ327" s="37"/>
      <c r="BA327" s="37">
        <v>4.5474735088646412E-13</v>
      </c>
    </row>
    <row r="328" spans="23:53" x14ac:dyDescent="0.3">
      <c r="Y328">
        <v>3</v>
      </c>
      <c r="Z328" s="57">
        <v>44280</v>
      </c>
      <c r="AA328" t="s">
        <v>321</v>
      </c>
      <c r="AB328" s="18">
        <v>0</v>
      </c>
      <c r="AC328" s="18"/>
      <c r="AD328" s="18"/>
      <c r="AE328" s="18"/>
      <c r="AF328" s="18"/>
      <c r="AG328" s="18"/>
      <c r="AH328" s="18">
        <v>0</v>
      </c>
      <c r="AR328" t="s">
        <v>469</v>
      </c>
      <c r="AS328" t="s">
        <v>1763</v>
      </c>
      <c r="AT328" t="s">
        <v>1763</v>
      </c>
      <c r="AU328" s="18"/>
      <c r="AV328" s="18"/>
      <c r="AW328" s="18"/>
      <c r="AX328" s="18"/>
      <c r="AY328" s="18">
        <v>0</v>
      </c>
      <c r="AZ328" s="18"/>
      <c r="BA328" s="18">
        <v>0</v>
      </c>
    </row>
    <row r="329" spans="23:53" x14ac:dyDescent="0.3">
      <c r="Y329">
        <v>10</v>
      </c>
      <c r="Z329" s="57">
        <v>44484</v>
      </c>
      <c r="AA329" t="s">
        <v>419</v>
      </c>
      <c r="AB329" s="18">
        <v>0</v>
      </c>
      <c r="AC329" s="18"/>
      <c r="AD329" s="18"/>
      <c r="AE329" s="18"/>
      <c r="AF329" s="18"/>
      <c r="AG329" s="18"/>
      <c r="AH329" s="18">
        <v>0</v>
      </c>
      <c r="AR329" s="36" t="s">
        <v>483</v>
      </c>
      <c r="AS329" s="36"/>
      <c r="AT329" s="36"/>
      <c r="AU329" s="37"/>
      <c r="AV329" s="37"/>
      <c r="AW329" s="37"/>
      <c r="AX329" s="37"/>
      <c r="AY329" s="37">
        <v>0</v>
      </c>
      <c r="AZ329" s="37"/>
      <c r="BA329" s="37">
        <v>0</v>
      </c>
    </row>
    <row r="330" spans="23:53" x14ac:dyDescent="0.3">
      <c r="X330">
        <v>2023</v>
      </c>
      <c r="Y330">
        <v>1</v>
      </c>
      <c r="Z330" s="57">
        <v>44937</v>
      </c>
      <c r="AA330" t="s">
        <v>1177</v>
      </c>
      <c r="AB330" s="18">
        <v>0</v>
      </c>
      <c r="AC330" s="18"/>
      <c r="AD330" s="18"/>
      <c r="AE330" s="18"/>
      <c r="AF330" s="18"/>
      <c r="AG330" s="18"/>
      <c r="AH330" s="18">
        <v>0</v>
      </c>
      <c r="AR330" t="s">
        <v>491</v>
      </c>
      <c r="AS330">
        <v>2021</v>
      </c>
      <c r="AT330">
        <v>11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">
      <c r="Y331">
        <v>3</v>
      </c>
      <c r="Z331" t="s">
        <v>1330</v>
      </c>
      <c r="AA331" t="s">
        <v>1329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2022</v>
      </c>
      <c r="AT331">
        <v>2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">
      <c r="Z332" t="s">
        <v>1340</v>
      </c>
      <c r="AA332" t="s">
        <v>1341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3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">
      <c r="Y333">
        <v>5</v>
      </c>
      <c r="Z333" s="57">
        <v>45054</v>
      </c>
      <c r="AA333" t="s">
        <v>1540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5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">
      <c r="Z334" s="57">
        <v>45066</v>
      </c>
      <c r="AA334" t="s">
        <v>1557</v>
      </c>
      <c r="AB334" s="18">
        <v>0</v>
      </c>
      <c r="AC334" s="18"/>
      <c r="AD334" s="18"/>
      <c r="AE334" s="18"/>
      <c r="AF334" s="18"/>
      <c r="AG334" s="18"/>
      <c r="AH334" s="18">
        <v>0</v>
      </c>
      <c r="AT334">
        <v>6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">
      <c r="Z335" s="57">
        <v>45071</v>
      </c>
      <c r="AA335" t="s">
        <v>1557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7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3:53" x14ac:dyDescent="0.3">
      <c r="Z336" s="57">
        <v>45072</v>
      </c>
      <c r="AA336" t="s">
        <v>1561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8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">
      <c r="Z337" s="57">
        <v>45076</v>
      </c>
      <c r="AA337" t="s">
        <v>1561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9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">
      <c r="Y338">
        <v>6</v>
      </c>
      <c r="Z338" s="57">
        <v>45084</v>
      </c>
      <c r="AA338" t="s">
        <v>1617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10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5:53" x14ac:dyDescent="0.3">
      <c r="Z339" s="57">
        <v>45092</v>
      </c>
      <c r="AA339" t="s">
        <v>1628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11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">
      <c r="Z340" s="57">
        <v>45101</v>
      </c>
      <c r="AA340" t="s">
        <v>1650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12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">
      <c r="Y341">
        <v>7</v>
      </c>
      <c r="Z341" s="57">
        <v>45113</v>
      </c>
      <c r="AA341" t="s">
        <v>1714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4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">
      <c r="Y342">
        <v>8</v>
      </c>
      <c r="Z342" s="57">
        <v>45139</v>
      </c>
      <c r="AA342" t="s">
        <v>1794</v>
      </c>
      <c r="AB342" s="18">
        <v>0</v>
      </c>
      <c r="AC342" s="18"/>
      <c r="AD342" s="18"/>
      <c r="AE342" s="18"/>
      <c r="AF342" s="18"/>
      <c r="AG342" s="18"/>
      <c r="AH342" s="18">
        <v>0</v>
      </c>
      <c r="AS342">
        <v>2023</v>
      </c>
      <c r="AT342">
        <v>1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">
      <c r="Z343" s="57">
        <v>45145</v>
      </c>
      <c r="AA343" t="s">
        <v>1804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2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">
      <c r="Z344" s="57">
        <v>45155</v>
      </c>
      <c r="AA344" t="s">
        <v>1820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3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">
      <c r="Y345">
        <v>9</v>
      </c>
      <c r="Z345" s="57">
        <v>45175</v>
      </c>
      <c r="AA345" t="s">
        <v>1885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5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">
      <c r="AA346" t="s">
        <v>1887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6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">
      <c r="Z347" s="57">
        <v>45183</v>
      </c>
      <c r="AA347" t="s">
        <v>1899</v>
      </c>
      <c r="AB347" s="18">
        <v>0</v>
      </c>
      <c r="AC347" s="18"/>
      <c r="AD347" s="18"/>
      <c r="AE347" s="18"/>
      <c r="AF347" s="18"/>
      <c r="AG347" s="18"/>
      <c r="AH347" s="18">
        <v>0</v>
      </c>
      <c r="AT347">
        <v>7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5:53" x14ac:dyDescent="0.3">
      <c r="Z348" t="s">
        <v>1915</v>
      </c>
      <c r="AA348" t="s">
        <v>1914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8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">
      <c r="Y349">
        <v>10</v>
      </c>
      <c r="Z349" s="57">
        <v>45201</v>
      </c>
      <c r="AA349" t="s">
        <v>1988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9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5:53" x14ac:dyDescent="0.3">
      <c r="Z350" t="s">
        <v>2004</v>
      </c>
      <c r="AA350" t="s">
        <v>2005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10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5:53" x14ac:dyDescent="0.3">
      <c r="Y351">
        <v>11</v>
      </c>
      <c r="Z351" s="57">
        <v>45239</v>
      </c>
      <c r="AA351" t="s">
        <v>2154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11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">
      <c r="Z352" s="57">
        <v>45245</v>
      </c>
      <c r="AA352" t="s">
        <v>2158</v>
      </c>
      <c r="AB352" s="18">
        <v>0</v>
      </c>
      <c r="AC352" s="18"/>
      <c r="AD352" s="18"/>
      <c r="AE352" s="18"/>
      <c r="AF352" s="18"/>
      <c r="AG352" s="18"/>
      <c r="AH352" s="18">
        <v>0</v>
      </c>
      <c r="AT352">
        <v>12</v>
      </c>
      <c r="AU352" s="18">
        <v>4568.5</v>
      </c>
      <c r="AV352" s="18"/>
      <c r="AW352" s="18"/>
      <c r="AX352" s="18"/>
      <c r="AY352" s="18"/>
      <c r="AZ352" s="18"/>
      <c r="BA352" s="18">
        <v>4568.5</v>
      </c>
    </row>
    <row r="353" spans="23:53" x14ac:dyDescent="0.3">
      <c r="Z353" s="57">
        <v>45251</v>
      </c>
      <c r="AA353" t="s">
        <v>2164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4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3:53" x14ac:dyDescent="0.3">
      <c r="Y354">
        <v>12</v>
      </c>
      <c r="Z354" s="57">
        <v>45262</v>
      </c>
      <c r="AA354" t="s">
        <v>2179</v>
      </c>
      <c r="AB354" s="18">
        <v>0</v>
      </c>
      <c r="AC354" s="18"/>
      <c r="AD354" s="18"/>
      <c r="AE354" s="18"/>
      <c r="AF354" s="18"/>
      <c r="AG354" s="18"/>
      <c r="AH354" s="18">
        <v>0</v>
      </c>
      <c r="AS354">
        <v>2024</v>
      </c>
      <c r="AT354">
        <v>1</v>
      </c>
      <c r="AU354" s="18">
        <v>5088.5</v>
      </c>
      <c r="AV354" s="18"/>
      <c r="AW354" s="18"/>
      <c r="AX354" s="18"/>
      <c r="AY354" s="18"/>
      <c r="AZ354" s="18"/>
      <c r="BA354" s="18">
        <v>5088.5</v>
      </c>
    </row>
    <row r="355" spans="23:53" x14ac:dyDescent="0.3">
      <c r="Z355" s="57">
        <v>45276</v>
      </c>
      <c r="AA355" t="s">
        <v>2194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2</v>
      </c>
      <c r="AU355" s="18">
        <v>2405.1</v>
      </c>
      <c r="AV355" s="18"/>
      <c r="AW355" s="18"/>
      <c r="AX355" s="18"/>
      <c r="AY355" s="18"/>
      <c r="AZ355" s="18"/>
      <c r="BA355" s="18">
        <v>2405.1</v>
      </c>
    </row>
    <row r="356" spans="23:53" x14ac:dyDescent="0.3">
      <c r="Y356">
        <v>4</v>
      </c>
      <c r="Z356" t="s">
        <v>1458</v>
      </c>
      <c r="AA356" t="s">
        <v>1456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3</v>
      </c>
      <c r="AU356" s="18">
        <v>5278.5</v>
      </c>
      <c r="AV356" s="18"/>
      <c r="AW356" s="18"/>
      <c r="AX356" s="18"/>
      <c r="AY356" s="18"/>
      <c r="AZ356" s="18"/>
      <c r="BA356" s="18">
        <v>5278.5</v>
      </c>
    </row>
    <row r="357" spans="23:53" x14ac:dyDescent="0.3">
      <c r="X357">
        <v>2024</v>
      </c>
      <c r="Y357">
        <v>1</v>
      </c>
      <c r="Z357" s="57">
        <v>45294</v>
      </c>
      <c r="AA357" t="s">
        <v>2268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5</v>
      </c>
      <c r="AU357" s="18">
        <v>5132.5</v>
      </c>
      <c r="AV357" s="18"/>
      <c r="AW357" s="18"/>
      <c r="AX357" s="18"/>
      <c r="AY357" s="18"/>
      <c r="AZ357" s="18"/>
      <c r="BA357" s="18">
        <v>5132.5</v>
      </c>
    </row>
    <row r="358" spans="23:53" x14ac:dyDescent="0.3">
      <c r="Y358">
        <v>3</v>
      </c>
      <c r="Z358" s="57">
        <v>45367</v>
      </c>
      <c r="AA358" t="s">
        <v>2438</v>
      </c>
      <c r="AB358" s="18">
        <v>0</v>
      </c>
      <c r="AC358" s="18"/>
      <c r="AD358" s="18"/>
      <c r="AE358" s="18"/>
      <c r="AF358" s="18"/>
      <c r="AG358" s="18"/>
      <c r="AH358" s="18">
        <v>0</v>
      </c>
      <c r="AT358">
        <v>6</v>
      </c>
      <c r="AU358" s="18">
        <v>2410</v>
      </c>
      <c r="AV358" s="18"/>
      <c r="AW358" s="18"/>
      <c r="AX358" s="18"/>
      <c r="AY358" s="18"/>
      <c r="AZ358" s="18"/>
      <c r="BA358" s="18">
        <v>2410</v>
      </c>
    </row>
    <row r="359" spans="23:53" x14ac:dyDescent="0.3">
      <c r="Y359">
        <v>5</v>
      </c>
      <c r="Z359" s="57">
        <v>45415</v>
      </c>
      <c r="AA359" t="s">
        <v>2549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4</v>
      </c>
      <c r="AU359" s="18">
        <v>5846</v>
      </c>
      <c r="AV359" s="18"/>
      <c r="AW359" s="18"/>
      <c r="AX359" s="18"/>
      <c r="AY359" s="18"/>
      <c r="AZ359" s="18"/>
      <c r="BA359" s="18">
        <v>5846</v>
      </c>
    </row>
    <row r="360" spans="23:53" x14ac:dyDescent="0.3">
      <c r="Z360" s="57">
        <v>45440</v>
      </c>
      <c r="AA360" t="s">
        <v>2569</v>
      </c>
      <c r="AB360" s="18">
        <v>0</v>
      </c>
      <c r="AC360" s="18"/>
      <c r="AD360" s="18"/>
      <c r="AE360" s="18"/>
      <c r="AF360" s="18"/>
      <c r="AG360" s="18"/>
      <c r="AH360" s="18">
        <v>0</v>
      </c>
      <c r="AR360" s="36" t="s">
        <v>500</v>
      </c>
      <c r="AS360" s="36"/>
      <c r="AT360" s="36"/>
      <c r="AU360" s="37">
        <v>30729.1</v>
      </c>
      <c r="AV360" s="37"/>
      <c r="AW360" s="37"/>
      <c r="AX360" s="37"/>
      <c r="AY360" s="37"/>
      <c r="AZ360" s="37"/>
      <c r="BA360" s="37">
        <v>30729.1</v>
      </c>
    </row>
    <row r="361" spans="23:53" x14ac:dyDescent="0.3">
      <c r="Y361">
        <v>6</v>
      </c>
      <c r="Z361" s="57">
        <v>45447</v>
      </c>
      <c r="AA361" t="s">
        <v>2637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t="s">
        <v>637</v>
      </c>
      <c r="AS361">
        <v>2022</v>
      </c>
      <c r="AT361">
        <v>3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3:53" x14ac:dyDescent="0.3">
      <c r="Y362">
        <v>8</v>
      </c>
      <c r="Z362" s="57">
        <v>45526</v>
      </c>
      <c r="AA362" t="s">
        <v>2870</v>
      </c>
      <c r="AB362" s="18">
        <v>0</v>
      </c>
      <c r="AC362" s="18"/>
      <c r="AD362" s="18"/>
      <c r="AE362" s="18"/>
      <c r="AF362" s="18"/>
      <c r="AG362" s="18"/>
      <c r="AH362" s="18">
        <v>0</v>
      </c>
      <c r="AT362">
        <v>5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3:53" x14ac:dyDescent="0.3">
      <c r="Y363">
        <v>4</v>
      </c>
      <c r="Z363" s="57">
        <v>45406</v>
      </c>
      <c r="AA363" t="s">
        <v>2517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6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3:53" x14ac:dyDescent="0.3">
      <c r="W364" s="36" t="s">
        <v>263</v>
      </c>
      <c r="X364" s="36"/>
      <c r="Y364" s="36"/>
      <c r="Z364" s="36"/>
      <c r="AA364" s="36"/>
      <c r="AB364" s="37">
        <v>0</v>
      </c>
      <c r="AC364" s="37"/>
      <c r="AD364" s="37"/>
      <c r="AE364" s="37"/>
      <c r="AF364" s="37"/>
      <c r="AG364" s="37"/>
      <c r="AH364" s="37">
        <v>0</v>
      </c>
      <c r="AT364">
        <v>9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3:53" x14ac:dyDescent="0.3">
      <c r="W365" t="s">
        <v>280</v>
      </c>
      <c r="X365">
        <v>2021</v>
      </c>
      <c r="Y365">
        <v>2</v>
      </c>
      <c r="Z365" s="57">
        <v>44253</v>
      </c>
      <c r="AA365" t="s">
        <v>278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11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3:53" x14ac:dyDescent="0.3">
      <c r="Y366">
        <v>4</v>
      </c>
      <c r="Z366" s="57">
        <v>44294</v>
      </c>
      <c r="AA366" t="s">
        <v>325</v>
      </c>
      <c r="AB366" s="18">
        <v>0</v>
      </c>
      <c r="AC366" s="18"/>
      <c r="AD366" s="18"/>
      <c r="AE366" s="18"/>
      <c r="AF366" s="18"/>
      <c r="AG366" s="18"/>
      <c r="AH366" s="18">
        <v>0</v>
      </c>
      <c r="AT366">
        <v>12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3:53" x14ac:dyDescent="0.3">
      <c r="W367" s="36" t="s">
        <v>281</v>
      </c>
      <c r="X367" s="36"/>
      <c r="Y367" s="36"/>
      <c r="Z367" s="36"/>
      <c r="AA367" s="36"/>
      <c r="AB367" s="37">
        <v>0</v>
      </c>
      <c r="AC367" s="37"/>
      <c r="AD367" s="37"/>
      <c r="AE367" s="37"/>
      <c r="AF367" s="37"/>
      <c r="AG367" s="37"/>
      <c r="AH367" s="37">
        <v>0</v>
      </c>
      <c r="AT367">
        <v>4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3:53" x14ac:dyDescent="0.3">
      <c r="W368" t="s">
        <v>289</v>
      </c>
      <c r="X368">
        <v>2021</v>
      </c>
      <c r="Y368">
        <v>3</v>
      </c>
      <c r="Z368" s="57">
        <v>44265</v>
      </c>
      <c r="AA368" t="s">
        <v>315</v>
      </c>
      <c r="AB368" s="18">
        <v>0</v>
      </c>
      <c r="AC368" s="18"/>
      <c r="AD368" s="18"/>
      <c r="AE368" s="18"/>
      <c r="AF368" s="18"/>
      <c r="AG368" s="18"/>
      <c r="AH368" s="18">
        <v>0</v>
      </c>
      <c r="AS368">
        <v>2023</v>
      </c>
      <c r="AT368">
        <v>1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3:53" x14ac:dyDescent="0.3">
      <c r="W369" s="36" t="s">
        <v>291</v>
      </c>
      <c r="X369" s="36"/>
      <c r="Y369" s="36"/>
      <c r="Z369" s="36"/>
      <c r="AA369" s="36"/>
      <c r="AB369" s="37">
        <v>0</v>
      </c>
      <c r="AC369" s="37"/>
      <c r="AD369" s="37"/>
      <c r="AE369" s="37"/>
      <c r="AF369" s="37"/>
      <c r="AG369" s="37"/>
      <c r="AH369" s="37">
        <v>0</v>
      </c>
      <c r="AT369">
        <v>2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3:53" x14ac:dyDescent="0.3">
      <c r="W370" t="s">
        <v>375</v>
      </c>
      <c r="X370">
        <v>2021</v>
      </c>
      <c r="Y370">
        <v>9</v>
      </c>
      <c r="Z370" s="57">
        <v>44460</v>
      </c>
      <c r="AA370" t="s">
        <v>373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3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3:53" x14ac:dyDescent="0.3">
      <c r="W371" s="36" t="s">
        <v>382</v>
      </c>
      <c r="X371" s="36"/>
      <c r="Y371" s="36"/>
      <c r="Z371" s="36"/>
      <c r="AA371" s="36"/>
      <c r="AB371" s="37">
        <v>0</v>
      </c>
      <c r="AC371" s="37"/>
      <c r="AD371" s="37"/>
      <c r="AE371" s="37"/>
      <c r="AF371" s="37"/>
      <c r="AG371" s="37"/>
      <c r="AH371" s="37">
        <v>0</v>
      </c>
      <c r="AT371">
        <v>7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3:53" x14ac:dyDescent="0.3">
      <c r="W372" t="s">
        <v>400</v>
      </c>
      <c r="X372">
        <v>2021</v>
      </c>
      <c r="Y372">
        <v>10</v>
      </c>
      <c r="Z372" s="57">
        <v>44471</v>
      </c>
      <c r="AA372" t="s">
        <v>398</v>
      </c>
      <c r="AB372" s="18">
        <v>0</v>
      </c>
      <c r="AC372" s="18"/>
      <c r="AD372" s="18"/>
      <c r="AE372" s="18"/>
      <c r="AF372" s="18"/>
      <c r="AG372" s="18"/>
      <c r="AH372" s="18">
        <v>0</v>
      </c>
      <c r="AT372">
        <v>9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3:53" x14ac:dyDescent="0.3">
      <c r="Z373" s="57">
        <v>44474</v>
      </c>
      <c r="AA373" t="s">
        <v>401</v>
      </c>
      <c r="AB373" s="18">
        <v>0</v>
      </c>
      <c r="AC373" s="18"/>
      <c r="AD373" s="18"/>
      <c r="AE373" s="18"/>
      <c r="AF373" s="18"/>
      <c r="AG373" s="18"/>
      <c r="AH373" s="18">
        <v>0</v>
      </c>
      <c r="AT373">
        <v>10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3:53" x14ac:dyDescent="0.3">
      <c r="Z374" s="57">
        <v>44482</v>
      </c>
      <c r="AA374" t="s">
        <v>415</v>
      </c>
      <c r="AB374" s="18">
        <v>0</v>
      </c>
      <c r="AC374" s="18"/>
      <c r="AD374" s="18"/>
      <c r="AE374" s="18"/>
      <c r="AF374" s="18"/>
      <c r="AG374" s="18"/>
      <c r="AH374" s="18">
        <v>0</v>
      </c>
      <c r="AT374">
        <v>12</v>
      </c>
      <c r="AU374" s="18">
        <v>514.19999999999982</v>
      </c>
      <c r="AV374" s="18"/>
      <c r="AW374" s="18"/>
      <c r="AX374" s="18"/>
      <c r="AY374" s="18"/>
      <c r="AZ374" s="18"/>
      <c r="BA374" s="18">
        <v>514.19999999999982</v>
      </c>
    </row>
    <row r="375" spans="23:53" x14ac:dyDescent="0.3">
      <c r="Z375" s="57">
        <v>44483</v>
      </c>
      <c r="AA375" t="s">
        <v>416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4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3:53" x14ac:dyDescent="0.3">
      <c r="Z376" s="57">
        <v>44497</v>
      </c>
      <c r="AA376" t="s">
        <v>447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R376" s="36" t="s">
        <v>641</v>
      </c>
      <c r="AS376" s="36"/>
      <c r="AT376" s="36"/>
      <c r="AU376" s="37">
        <v>514.19999999999982</v>
      </c>
      <c r="AV376" s="37"/>
      <c r="AW376" s="37"/>
      <c r="AX376" s="37"/>
      <c r="AY376" s="37"/>
      <c r="AZ376" s="37"/>
      <c r="BA376" s="37">
        <v>514.19999999999982</v>
      </c>
    </row>
    <row r="377" spans="23:53" x14ac:dyDescent="0.3">
      <c r="Y377">
        <v>11</v>
      </c>
      <c r="Z377" s="57">
        <v>44502</v>
      </c>
      <c r="AA377" t="s">
        <v>457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t="s">
        <v>665</v>
      </c>
      <c r="AS377">
        <v>2022</v>
      </c>
      <c r="AT377">
        <v>3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3:53" x14ac:dyDescent="0.3">
      <c r="Z378" s="57">
        <v>44513</v>
      </c>
      <c r="AA378" t="s">
        <v>477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5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3:53" x14ac:dyDescent="0.3">
      <c r="Z379" s="57">
        <v>44526</v>
      </c>
      <c r="AA379" t="s">
        <v>481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6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3:53" x14ac:dyDescent="0.3">
      <c r="AA380" t="s">
        <v>482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4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3:53" x14ac:dyDescent="0.3">
      <c r="Y381">
        <v>12</v>
      </c>
      <c r="Z381" s="57">
        <v>44561</v>
      </c>
      <c r="AA381" t="s">
        <v>536</v>
      </c>
      <c r="AB381" s="18">
        <v>0</v>
      </c>
      <c r="AC381" s="18"/>
      <c r="AD381" s="18"/>
      <c r="AE381" s="18"/>
      <c r="AF381" s="18"/>
      <c r="AG381" s="18"/>
      <c r="AH381" s="18">
        <v>0</v>
      </c>
      <c r="AS381">
        <v>2023</v>
      </c>
      <c r="AT381">
        <v>1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3:53" x14ac:dyDescent="0.3">
      <c r="X382">
        <v>2022</v>
      </c>
      <c r="Y382">
        <v>1</v>
      </c>
      <c r="Z382" s="57">
        <v>44567</v>
      </c>
      <c r="AA382" t="s">
        <v>547</v>
      </c>
      <c r="AB382" s="18">
        <v>0</v>
      </c>
      <c r="AC382" s="18"/>
      <c r="AD382" s="18"/>
      <c r="AE382" s="18"/>
      <c r="AF382" s="18"/>
      <c r="AG382" s="18"/>
      <c r="AH382" s="18">
        <v>0</v>
      </c>
      <c r="AT382">
        <v>6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3:53" x14ac:dyDescent="0.3">
      <c r="Z383" s="57">
        <v>44574</v>
      </c>
      <c r="AA383" t="s">
        <v>557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s="36" t="s">
        <v>679</v>
      </c>
      <c r="AS383" s="36"/>
      <c r="AT383" s="36"/>
      <c r="AU383" s="37">
        <v>0</v>
      </c>
      <c r="AV383" s="37"/>
      <c r="AW383" s="37"/>
      <c r="AX383" s="37"/>
      <c r="AY383" s="37"/>
      <c r="AZ383" s="37"/>
      <c r="BA383" s="37">
        <v>0</v>
      </c>
    </row>
    <row r="384" spans="23:53" x14ac:dyDescent="0.3">
      <c r="Z384" s="57">
        <v>44583</v>
      </c>
      <c r="AA384" t="s">
        <v>565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t="s">
        <v>709</v>
      </c>
      <c r="AS384">
        <v>2022</v>
      </c>
      <c r="AT384">
        <v>4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5:53" x14ac:dyDescent="0.3">
      <c r="Y385">
        <v>2</v>
      </c>
      <c r="Z385" s="57">
        <v>44602</v>
      </c>
      <c r="AA385" t="s">
        <v>601</v>
      </c>
      <c r="AB385" s="18">
        <v>0</v>
      </c>
      <c r="AC385" s="18"/>
      <c r="AD385" s="18"/>
      <c r="AE385" s="18"/>
      <c r="AF385" s="18"/>
      <c r="AG385" s="18"/>
      <c r="AH385" s="18">
        <v>0</v>
      </c>
      <c r="AR385" s="36" t="s">
        <v>754</v>
      </c>
      <c r="AS385" s="36"/>
      <c r="AT385" s="36"/>
      <c r="AU385" s="37">
        <v>0</v>
      </c>
      <c r="AV385" s="37"/>
      <c r="AW385" s="37"/>
      <c r="AX385" s="37"/>
      <c r="AY385" s="37"/>
      <c r="AZ385" s="37"/>
      <c r="BA385" s="37">
        <v>0</v>
      </c>
    </row>
    <row r="386" spans="25:53" x14ac:dyDescent="0.3">
      <c r="Z386" s="57">
        <v>44614</v>
      </c>
      <c r="AA386" t="s">
        <v>608</v>
      </c>
      <c r="AB386" s="18">
        <v>0</v>
      </c>
      <c r="AC386" s="18"/>
      <c r="AD386" s="18"/>
      <c r="AE386" s="18"/>
      <c r="AF386" s="18"/>
      <c r="AG386" s="18"/>
      <c r="AH386" s="18">
        <v>0</v>
      </c>
      <c r="AR386" t="s">
        <v>773</v>
      </c>
      <c r="AS386">
        <v>2022</v>
      </c>
      <c r="AT386">
        <v>5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5:53" x14ac:dyDescent="0.3">
      <c r="Y387">
        <v>3</v>
      </c>
      <c r="Z387" s="57">
        <v>44631</v>
      </c>
      <c r="AA387" t="s">
        <v>643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4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5:53" x14ac:dyDescent="0.3">
      <c r="Z388" s="57">
        <v>44637</v>
      </c>
      <c r="AA388" t="s">
        <v>649</v>
      </c>
      <c r="AB388" s="18">
        <v>0</v>
      </c>
      <c r="AC388" s="18"/>
      <c r="AD388" s="18"/>
      <c r="AE388" s="18"/>
      <c r="AF388" s="18"/>
      <c r="AG388" s="18"/>
      <c r="AH388" s="18">
        <v>0</v>
      </c>
      <c r="AR388" s="36" t="s">
        <v>798</v>
      </c>
      <c r="AS388" s="36"/>
      <c r="AT388" s="36"/>
      <c r="AU388" s="37">
        <v>0</v>
      </c>
      <c r="AV388" s="37"/>
      <c r="AW388" s="37"/>
      <c r="AX388" s="37"/>
      <c r="AY388" s="37"/>
      <c r="AZ388" s="37"/>
      <c r="BA388" s="37">
        <v>0</v>
      </c>
    </row>
    <row r="389" spans="25:53" x14ac:dyDescent="0.3">
      <c r="Y389">
        <v>5</v>
      </c>
      <c r="Z389" s="57">
        <v>44704</v>
      </c>
      <c r="AA389" t="s">
        <v>794</v>
      </c>
      <c r="AB389" s="18">
        <v>0</v>
      </c>
      <c r="AC389" s="18"/>
      <c r="AD389" s="18"/>
      <c r="AE389" s="18"/>
      <c r="AF389" s="18"/>
      <c r="AG389" s="18"/>
      <c r="AH389" s="18">
        <v>0</v>
      </c>
      <c r="AR389" t="s">
        <v>784</v>
      </c>
      <c r="AS389">
        <v>2022</v>
      </c>
      <c r="AT389">
        <v>5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5:53" x14ac:dyDescent="0.3">
      <c r="Y390">
        <v>6</v>
      </c>
      <c r="Z390" s="57">
        <v>44740</v>
      </c>
      <c r="AA390" t="s">
        <v>846</v>
      </c>
      <c r="AB390" s="18">
        <v>0</v>
      </c>
      <c r="AC390" s="18"/>
      <c r="AD390" s="18"/>
      <c r="AE390" s="18"/>
      <c r="AF390" s="18"/>
      <c r="AG390" s="18"/>
      <c r="AH390" s="18">
        <v>0</v>
      </c>
      <c r="AT390">
        <v>8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5:53" x14ac:dyDescent="0.3">
      <c r="Y391">
        <v>7</v>
      </c>
      <c r="Z391" s="57">
        <v>44754</v>
      </c>
      <c r="AA391" t="s">
        <v>857</v>
      </c>
      <c r="AB391" s="18">
        <v>0</v>
      </c>
      <c r="AC391" s="18"/>
      <c r="AD391" s="18"/>
      <c r="AE391" s="18"/>
      <c r="AF391" s="18"/>
      <c r="AG391" s="18"/>
      <c r="AH391" s="18">
        <v>0</v>
      </c>
      <c r="AT391">
        <v>10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5:53" x14ac:dyDescent="0.3">
      <c r="Y392">
        <v>8</v>
      </c>
      <c r="Z392" s="57">
        <v>44798</v>
      </c>
      <c r="AA392" t="s">
        <v>915</v>
      </c>
      <c r="AB392" s="18">
        <v>0</v>
      </c>
      <c r="AC392" s="18"/>
      <c r="AD392" s="18"/>
      <c r="AE392" s="18"/>
      <c r="AF392" s="18"/>
      <c r="AG392" s="18"/>
      <c r="AH392" s="18">
        <v>0</v>
      </c>
      <c r="AT392">
        <v>12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5:53" x14ac:dyDescent="0.3">
      <c r="Z393" s="57">
        <v>44799</v>
      </c>
      <c r="AA393" t="s">
        <v>915</v>
      </c>
      <c r="AB393" s="18">
        <v>0</v>
      </c>
      <c r="AC393" s="18"/>
      <c r="AD393" s="18"/>
      <c r="AE393" s="18"/>
      <c r="AF393" s="18"/>
      <c r="AG393" s="18"/>
      <c r="AH393" s="18">
        <v>0</v>
      </c>
      <c r="AS393">
        <v>2023</v>
      </c>
      <c r="AT393">
        <v>3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5:53" x14ac:dyDescent="0.3">
      <c r="Y394">
        <v>9</v>
      </c>
      <c r="Z394" s="57">
        <v>44827</v>
      </c>
      <c r="AA394" t="s">
        <v>943</v>
      </c>
      <c r="AB394" s="18">
        <v>0</v>
      </c>
      <c r="AC394" s="18"/>
      <c r="AD394" s="18"/>
      <c r="AE394" s="18"/>
      <c r="AF394" s="18"/>
      <c r="AG394" s="18"/>
      <c r="AH394" s="18">
        <v>0</v>
      </c>
      <c r="AT394">
        <v>12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5:53" x14ac:dyDescent="0.3">
      <c r="Y395">
        <v>10</v>
      </c>
      <c r="Z395" s="57">
        <v>44845</v>
      </c>
      <c r="AA395" t="s">
        <v>998</v>
      </c>
      <c r="AB395" s="18">
        <v>0</v>
      </c>
      <c r="AC395" s="18"/>
      <c r="AD395" s="18"/>
      <c r="AE395" s="18"/>
      <c r="AF395" s="18"/>
      <c r="AG395" s="18"/>
      <c r="AH395" s="18">
        <v>0</v>
      </c>
      <c r="AS395">
        <v>2024</v>
      </c>
      <c r="AT395">
        <v>2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5:53" x14ac:dyDescent="0.3">
      <c r="Y396">
        <v>11</v>
      </c>
      <c r="Z396" s="57">
        <v>44880</v>
      </c>
      <c r="AA396" t="s">
        <v>1066</v>
      </c>
      <c r="AB396" s="18">
        <v>0</v>
      </c>
      <c r="AC396" s="18"/>
      <c r="AD396" s="18"/>
      <c r="AE396" s="18"/>
      <c r="AF396" s="18"/>
      <c r="AG396" s="18"/>
      <c r="AH396" s="18">
        <v>0</v>
      </c>
      <c r="AT396">
        <v>3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5:53" x14ac:dyDescent="0.3">
      <c r="Z397" t="s">
        <v>1069</v>
      </c>
      <c r="AA397" t="s">
        <v>1067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5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5:53" x14ac:dyDescent="0.3">
      <c r="Y398">
        <v>12</v>
      </c>
      <c r="Z398" t="s">
        <v>1134</v>
      </c>
      <c r="AA398" t="s">
        <v>1133</v>
      </c>
      <c r="AB398" s="18">
        <v>0</v>
      </c>
      <c r="AC398" s="18"/>
      <c r="AD398" s="18"/>
      <c r="AE398" s="18"/>
      <c r="AF398" s="18"/>
      <c r="AG398" s="18"/>
      <c r="AH398" s="18">
        <v>0</v>
      </c>
      <c r="AT398">
        <v>8</v>
      </c>
      <c r="AU398" s="18">
        <v>0</v>
      </c>
      <c r="AV398" s="18"/>
      <c r="AW398" s="18"/>
      <c r="AX398" s="18"/>
      <c r="AY398" s="18"/>
      <c r="AZ398" s="18"/>
      <c r="BA398" s="18">
        <v>0</v>
      </c>
    </row>
    <row r="399" spans="25:53" x14ac:dyDescent="0.3">
      <c r="Y399">
        <v>4</v>
      </c>
      <c r="Z399" s="57">
        <v>44659</v>
      </c>
      <c r="AA399" t="s">
        <v>686</v>
      </c>
      <c r="AB399" s="18">
        <v>0</v>
      </c>
      <c r="AC399" s="18"/>
      <c r="AD399" s="18"/>
      <c r="AE399" s="18"/>
      <c r="AF399" s="18"/>
      <c r="AG399" s="18"/>
      <c r="AH399" s="18">
        <v>0</v>
      </c>
      <c r="AS399">
        <v>2025</v>
      </c>
      <c r="AT399">
        <v>3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5:53" x14ac:dyDescent="0.3">
      <c r="Z400" s="57">
        <v>44679</v>
      </c>
      <c r="AA400" t="s">
        <v>726</v>
      </c>
      <c r="AB400" s="18">
        <v>0</v>
      </c>
      <c r="AC400" s="18"/>
      <c r="AD400" s="18"/>
      <c r="AE400" s="18"/>
      <c r="AF400" s="18"/>
      <c r="AG400" s="18"/>
      <c r="AH400" s="18">
        <v>0</v>
      </c>
      <c r="AR400" s="36" t="s">
        <v>799</v>
      </c>
      <c r="AS400" s="36"/>
      <c r="AT400" s="36"/>
      <c r="AU400" s="37">
        <v>0</v>
      </c>
      <c r="AV400" s="37"/>
      <c r="AW400" s="37"/>
      <c r="AX400" s="37"/>
      <c r="AY400" s="37"/>
      <c r="AZ400" s="37"/>
      <c r="BA400" s="37">
        <v>0</v>
      </c>
    </row>
    <row r="401" spans="24:53" x14ac:dyDescent="0.3">
      <c r="X401">
        <v>2023</v>
      </c>
      <c r="Y401">
        <v>1</v>
      </c>
      <c r="Z401" s="57">
        <v>44946</v>
      </c>
      <c r="AA401" t="s">
        <v>1194</v>
      </c>
      <c r="AB401" s="18">
        <v>0</v>
      </c>
      <c r="AC401" s="18"/>
      <c r="AD401" s="18"/>
      <c r="AE401" s="18"/>
      <c r="AF401" s="18"/>
      <c r="AG401" s="18"/>
      <c r="AH401" s="18">
        <v>0</v>
      </c>
      <c r="AR401" t="s">
        <v>859</v>
      </c>
      <c r="AS401">
        <v>2022</v>
      </c>
      <c r="AT401">
        <v>7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4:53" x14ac:dyDescent="0.3">
      <c r="Y402">
        <v>2</v>
      </c>
      <c r="Z402" s="57">
        <v>44968</v>
      </c>
      <c r="AA402" t="s">
        <v>1256</v>
      </c>
      <c r="AB402" s="18">
        <v>0</v>
      </c>
      <c r="AC402" s="18"/>
      <c r="AD402" s="18"/>
      <c r="AE402" s="18"/>
      <c r="AF402" s="18"/>
      <c r="AG402" s="18"/>
      <c r="AH402" s="18">
        <v>0</v>
      </c>
      <c r="AT402">
        <v>8</v>
      </c>
      <c r="AU402" s="18">
        <v>0.20000000000004547</v>
      </c>
      <c r="AV402" s="18"/>
      <c r="AW402" s="18"/>
      <c r="AX402" s="18"/>
      <c r="AY402" s="18"/>
      <c r="AZ402" s="18"/>
      <c r="BA402" s="18">
        <v>0.20000000000004547</v>
      </c>
    </row>
    <row r="403" spans="24:53" x14ac:dyDescent="0.3">
      <c r="Z403" t="s">
        <v>1279</v>
      </c>
      <c r="AA403" t="s">
        <v>1280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9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4:53" x14ac:dyDescent="0.3">
      <c r="Z404" t="s">
        <v>1283</v>
      </c>
      <c r="AA404" t="s">
        <v>1281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11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4:53" x14ac:dyDescent="0.3">
      <c r="Y405">
        <v>3</v>
      </c>
      <c r="Z405" t="s">
        <v>1321</v>
      </c>
      <c r="AA405" t="s">
        <v>1319</v>
      </c>
      <c r="AB405" s="18">
        <v>-1.1368683772161603E-13</v>
      </c>
      <c r="AC405" s="18"/>
      <c r="AD405" s="18"/>
      <c r="AE405" s="18"/>
      <c r="AF405" s="18"/>
      <c r="AG405" s="18"/>
      <c r="AH405" s="18">
        <v>-1.1368683772161603E-13</v>
      </c>
      <c r="AS405">
        <v>2023</v>
      </c>
      <c r="AT405">
        <v>2</v>
      </c>
      <c r="AU405" s="18">
        <v>0</v>
      </c>
      <c r="AV405" s="18"/>
      <c r="AW405" s="18"/>
      <c r="AX405" s="18"/>
      <c r="AY405" s="18"/>
      <c r="AZ405" s="18"/>
      <c r="BA405" s="18">
        <v>0</v>
      </c>
    </row>
    <row r="406" spans="24:53" x14ac:dyDescent="0.3">
      <c r="Z406" t="s">
        <v>1324</v>
      </c>
      <c r="AA406" t="s">
        <v>1320</v>
      </c>
      <c r="AB406" s="18">
        <v>0</v>
      </c>
      <c r="AC406" s="18"/>
      <c r="AD406" s="18"/>
      <c r="AE406" s="18"/>
      <c r="AF406" s="18"/>
      <c r="AG406" s="18"/>
      <c r="AH406" s="18">
        <v>0</v>
      </c>
      <c r="AT406">
        <v>5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4:53" x14ac:dyDescent="0.3">
      <c r="Z407" t="s">
        <v>1334</v>
      </c>
      <c r="AA407" t="s">
        <v>1337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7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4:53" x14ac:dyDescent="0.3">
      <c r="Y408">
        <v>5</v>
      </c>
      <c r="Z408" s="57">
        <v>45058</v>
      </c>
      <c r="AA408" t="s">
        <v>1541</v>
      </c>
      <c r="AB408" s="18">
        <v>0</v>
      </c>
      <c r="AC408" s="18"/>
      <c r="AD408" s="18"/>
      <c r="AE408" s="18"/>
      <c r="AF408" s="18"/>
      <c r="AG408" s="18"/>
      <c r="AH408" s="18">
        <v>0</v>
      </c>
      <c r="AT408">
        <v>11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4:53" x14ac:dyDescent="0.3">
      <c r="Y409">
        <v>6</v>
      </c>
      <c r="Z409" t="s">
        <v>1611</v>
      </c>
      <c r="AA409" t="s">
        <v>1610</v>
      </c>
      <c r="AB409" s="18">
        <v>0</v>
      </c>
      <c r="AC409" s="18"/>
      <c r="AD409" s="18"/>
      <c r="AE409" s="18"/>
      <c r="AF409" s="18"/>
      <c r="AG409" s="18"/>
      <c r="AH409" s="18">
        <v>0</v>
      </c>
      <c r="AT409">
        <v>4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4:53" x14ac:dyDescent="0.3">
      <c r="Z410" s="57">
        <v>45091</v>
      </c>
      <c r="AA410" t="s">
        <v>1626</v>
      </c>
      <c r="AB410" s="18">
        <v>0</v>
      </c>
      <c r="AC410" s="18"/>
      <c r="AD410" s="18"/>
      <c r="AE410" s="18"/>
      <c r="AF410" s="18"/>
      <c r="AG410" s="18"/>
      <c r="AH410" s="18">
        <v>0</v>
      </c>
      <c r="AS410">
        <v>2024</v>
      </c>
      <c r="AT410">
        <v>6</v>
      </c>
      <c r="AU410" s="18">
        <v>0</v>
      </c>
      <c r="AV410" s="18"/>
      <c r="AW410" s="18"/>
      <c r="AX410" s="18"/>
      <c r="AY410" s="18"/>
      <c r="AZ410" s="18"/>
      <c r="BA410" s="18">
        <v>0</v>
      </c>
    </row>
    <row r="411" spans="24:53" x14ac:dyDescent="0.3">
      <c r="Z411" s="57">
        <v>45101</v>
      </c>
      <c r="AA411" t="s">
        <v>1651</v>
      </c>
      <c r="AB411" s="18">
        <v>0</v>
      </c>
      <c r="AC411" s="18"/>
      <c r="AD411" s="18"/>
      <c r="AE411" s="18"/>
      <c r="AF411" s="18"/>
      <c r="AG411" s="18"/>
      <c r="AH411" s="18">
        <v>0</v>
      </c>
      <c r="AT411">
        <v>7</v>
      </c>
      <c r="AU411" s="18">
        <v>6023.3</v>
      </c>
      <c r="AV411" s="18"/>
      <c r="AW411" s="18"/>
      <c r="AX411" s="18"/>
      <c r="AY411" s="18"/>
      <c r="AZ411" s="18"/>
      <c r="BA411" s="18">
        <v>6023.3</v>
      </c>
    </row>
    <row r="412" spans="24:53" x14ac:dyDescent="0.3">
      <c r="Y412">
        <v>7</v>
      </c>
      <c r="Z412" t="s">
        <v>1724</v>
      </c>
      <c r="AA412" t="s">
        <v>1723</v>
      </c>
      <c r="AB412" s="18">
        <v>-1.1368683772161603E-13</v>
      </c>
      <c r="AC412" s="18"/>
      <c r="AD412" s="18"/>
      <c r="AE412" s="18"/>
      <c r="AF412" s="18"/>
      <c r="AG412" s="18"/>
      <c r="AH412" s="18">
        <v>-1.1368683772161603E-13</v>
      </c>
      <c r="AT412">
        <v>8</v>
      </c>
      <c r="AU412" s="18">
        <v>8026.4</v>
      </c>
      <c r="AV412" s="18"/>
      <c r="AW412" s="18"/>
      <c r="AX412" s="18"/>
      <c r="AY412" s="18"/>
      <c r="AZ412" s="18"/>
      <c r="BA412" s="18">
        <v>8026.4</v>
      </c>
    </row>
    <row r="413" spans="24:53" x14ac:dyDescent="0.3">
      <c r="Z413" s="57">
        <v>45127</v>
      </c>
      <c r="AA413" t="s">
        <v>1726</v>
      </c>
      <c r="AB413" s="18">
        <v>0</v>
      </c>
      <c r="AC413" s="18"/>
      <c r="AD413" s="18"/>
      <c r="AE413" s="18"/>
      <c r="AF413" s="18"/>
      <c r="AG413" s="18"/>
      <c r="AH413" s="18">
        <v>0</v>
      </c>
      <c r="AS413">
        <v>2025</v>
      </c>
      <c r="AT413">
        <v>1</v>
      </c>
      <c r="AU413" s="18">
        <v>12228.900000000001</v>
      </c>
      <c r="AV413" s="18"/>
      <c r="AW413" s="18"/>
      <c r="AX413" s="18"/>
      <c r="AY413" s="18"/>
      <c r="AZ413" s="18"/>
      <c r="BA413" s="18">
        <v>12228.900000000001</v>
      </c>
    </row>
    <row r="414" spans="24:53" x14ac:dyDescent="0.3">
      <c r="Y414">
        <v>8</v>
      </c>
      <c r="Z414" s="57">
        <v>45142</v>
      </c>
      <c r="AA414" t="s">
        <v>1798</v>
      </c>
      <c r="AB414" s="18">
        <v>0</v>
      </c>
      <c r="AC414" s="18"/>
      <c r="AD414" s="18"/>
      <c r="AE414" s="18"/>
      <c r="AF414" s="18"/>
      <c r="AG414" s="18"/>
      <c r="AH414" s="18">
        <v>0</v>
      </c>
      <c r="AR414" s="36" t="s">
        <v>874</v>
      </c>
      <c r="AS414" s="36"/>
      <c r="AT414" s="36"/>
      <c r="AU414" s="37">
        <v>26278.800000000003</v>
      </c>
      <c r="AV414" s="37"/>
      <c r="AW414" s="37"/>
      <c r="AX414" s="37"/>
      <c r="AY414" s="37"/>
      <c r="AZ414" s="37"/>
      <c r="BA414" s="37">
        <v>26278.800000000003</v>
      </c>
    </row>
    <row r="415" spans="24:53" x14ac:dyDescent="0.3">
      <c r="Z415" s="57">
        <v>45153</v>
      </c>
      <c r="AA415" t="s">
        <v>1812</v>
      </c>
      <c r="AB415" s="18">
        <v>0</v>
      </c>
      <c r="AC415" s="18"/>
      <c r="AD415" s="18"/>
      <c r="AE415" s="18"/>
      <c r="AF415" s="18"/>
      <c r="AG415" s="18"/>
      <c r="AH415" s="18">
        <v>0</v>
      </c>
      <c r="AR415" t="s">
        <v>958</v>
      </c>
      <c r="AS415">
        <v>2022</v>
      </c>
      <c r="AT415">
        <v>9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4:53" x14ac:dyDescent="0.3">
      <c r="Z416" s="57">
        <v>45155</v>
      </c>
      <c r="AA416" t="s">
        <v>1821</v>
      </c>
      <c r="AB416" s="18">
        <v>0</v>
      </c>
      <c r="AC416" s="18"/>
      <c r="AD416" s="18"/>
      <c r="AE416" s="18"/>
      <c r="AF416" s="18"/>
      <c r="AG416" s="18"/>
      <c r="AH416" s="18">
        <v>0</v>
      </c>
      <c r="AS416">
        <v>2023</v>
      </c>
      <c r="AT416">
        <v>1</v>
      </c>
      <c r="AU416" s="18">
        <v>0</v>
      </c>
      <c r="AV416" s="18"/>
      <c r="AW416" s="18"/>
      <c r="AX416" s="18"/>
      <c r="AY416" s="18"/>
      <c r="AZ416" s="18"/>
      <c r="BA416" s="18">
        <v>0</v>
      </c>
    </row>
    <row r="417" spans="25:53" x14ac:dyDescent="0.3">
      <c r="Z417" s="57">
        <v>45160</v>
      </c>
      <c r="AA417" t="s">
        <v>1826</v>
      </c>
      <c r="AB417" s="18">
        <v>0</v>
      </c>
      <c r="AC417" s="18"/>
      <c r="AD417" s="18"/>
      <c r="AE417" s="18"/>
      <c r="AF417" s="18"/>
      <c r="AG417" s="18"/>
      <c r="AH417" s="18">
        <v>0</v>
      </c>
      <c r="AR417" s="36" t="s">
        <v>985</v>
      </c>
      <c r="AS417" s="36"/>
      <c r="AT417" s="36"/>
      <c r="AU417" s="37">
        <v>0</v>
      </c>
      <c r="AV417" s="37"/>
      <c r="AW417" s="37"/>
      <c r="AX417" s="37"/>
      <c r="AY417" s="37"/>
      <c r="AZ417" s="37"/>
      <c r="BA417" s="37">
        <v>0</v>
      </c>
    </row>
    <row r="418" spans="25:53" x14ac:dyDescent="0.3">
      <c r="Z418" s="57">
        <v>45164</v>
      </c>
      <c r="AA418" t="s">
        <v>1830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t="s">
        <v>1044</v>
      </c>
      <c r="AS418" t="s">
        <v>1763</v>
      </c>
      <c r="AT418" t="s">
        <v>1763</v>
      </c>
      <c r="AU418" s="18"/>
      <c r="AV418" s="18"/>
      <c r="AW418" s="18"/>
      <c r="AX418" s="18"/>
      <c r="AY418" s="18">
        <v>0</v>
      </c>
      <c r="AZ418" s="18"/>
      <c r="BA418" s="18">
        <v>0</v>
      </c>
    </row>
    <row r="419" spans="25:53" x14ac:dyDescent="0.3">
      <c r="Z419" s="57">
        <v>45168</v>
      </c>
      <c r="AA419" t="s">
        <v>1835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s="36" t="s">
        <v>1045</v>
      </c>
      <c r="AS419" s="36"/>
      <c r="AT419" s="36"/>
      <c r="AU419" s="37"/>
      <c r="AV419" s="37"/>
      <c r="AW419" s="37"/>
      <c r="AX419" s="37"/>
      <c r="AY419" s="37">
        <v>0</v>
      </c>
      <c r="AZ419" s="37"/>
      <c r="BA419" s="37">
        <v>0</v>
      </c>
    </row>
    <row r="420" spans="25:53" x14ac:dyDescent="0.3">
      <c r="Y420">
        <v>9</v>
      </c>
      <c r="Z420" s="57">
        <v>45177</v>
      </c>
      <c r="AA420" t="s">
        <v>1889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t="s">
        <v>1051</v>
      </c>
      <c r="AS420">
        <v>2022</v>
      </c>
      <c r="AT420">
        <v>11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5:53" x14ac:dyDescent="0.3">
      <c r="Z421" s="57">
        <v>45182</v>
      </c>
      <c r="AA421" t="s">
        <v>1902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12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5:53" x14ac:dyDescent="0.3">
      <c r="Z422" s="57">
        <v>45192</v>
      </c>
      <c r="AA422" t="s">
        <v>1916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1088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5:53" x14ac:dyDescent="0.3">
      <c r="Z423" s="57">
        <v>45195</v>
      </c>
      <c r="AA423" t="s">
        <v>1920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1057</v>
      </c>
      <c r="AS423">
        <v>2022</v>
      </c>
      <c r="AT423">
        <v>11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5:53" x14ac:dyDescent="0.3">
      <c r="Y424">
        <v>10</v>
      </c>
      <c r="Z424" s="57">
        <v>45202</v>
      </c>
      <c r="AA424" t="s">
        <v>1991</v>
      </c>
      <c r="AB424" s="18">
        <v>-5.6843418860808015E-14</v>
      </c>
      <c r="AC424" s="18"/>
      <c r="AD424" s="18"/>
      <c r="AE424" s="18"/>
      <c r="AF424" s="18"/>
      <c r="AG424" s="18"/>
      <c r="AH424" s="18">
        <v>-5.6843418860808015E-14</v>
      </c>
      <c r="AR424" s="36" t="s">
        <v>1089</v>
      </c>
      <c r="AS424" s="36"/>
      <c r="AT424" s="36"/>
      <c r="AU424" s="37">
        <v>0</v>
      </c>
      <c r="AV424" s="37"/>
      <c r="AW424" s="37"/>
      <c r="AX424" s="37"/>
      <c r="AY424" s="37"/>
      <c r="AZ424" s="37"/>
      <c r="BA424" s="37">
        <v>0</v>
      </c>
    </row>
    <row r="425" spans="25:53" x14ac:dyDescent="0.3">
      <c r="Z425" t="s">
        <v>2009</v>
      </c>
      <c r="AA425" t="s">
        <v>2010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t="s">
        <v>1101</v>
      </c>
      <c r="AS425">
        <v>2022</v>
      </c>
      <c r="AT425">
        <v>11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5:53" x14ac:dyDescent="0.3">
      <c r="Z426" s="57">
        <v>45225</v>
      </c>
      <c r="AA426" t="s">
        <v>2030</v>
      </c>
      <c r="AB426" s="18">
        <v>0</v>
      </c>
      <c r="AC426" s="18"/>
      <c r="AD426" s="18"/>
      <c r="AE426" s="18"/>
      <c r="AF426" s="18"/>
      <c r="AG426" s="18"/>
      <c r="AH426" s="18">
        <v>0</v>
      </c>
      <c r="AR426" s="36" t="s">
        <v>1104</v>
      </c>
      <c r="AS426" s="36"/>
      <c r="AT426" s="36"/>
      <c r="AU426" s="37">
        <v>0</v>
      </c>
      <c r="AV426" s="37"/>
      <c r="AW426" s="37"/>
      <c r="AX426" s="37"/>
      <c r="AY426" s="37"/>
      <c r="AZ426" s="37"/>
      <c r="BA426" s="37">
        <v>0</v>
      </c>
    </row>
    <row r="427" spans="25:53" x14ac:dyDescent="0.3">
      <c r="Z427" s="57">
        <v>45226</v>
      </c>
      <c r="AA427" t="s">
        <v>2032</v>
      </c>
      <c r="AB427" s="18">
        <v>0</v>
      </c>
      <c r="AC427" s="18"/>
      <c r="AD427" s="18"/>
      <c r="AE427" s="18"/>
      <c r="AF427" s="18"/>
      <c r="AG427" s="18"/>
      <c r="AH427" s="18">
        <v>0</v>
      </c>
      <c r="AR427" t="s">
        <v>1100</v>
      </c>
      <c r="AS427">
        <v>2022</v>
      </c>
      <c r="AT427">
        <v>11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5:53" x14ac:dyDescent="0.3">
      <c r="Y428">
        <v>11</v>
      </c>
      <c r="Z428" s="57">
        <v>45233</v>
      </c>
      <c r="AA428" t="s">
        <v>2149</v>
      </c>
      <c r="AB428" s="18">
        <v>0</v>
      </c>
      <c r="AC428" s="18"/>
      <c r="AD428" s="18"/>
      <c r="AE428" s="18"/>
      <c r="AF428" s="18"/>
      <c r="AG428" s="18"/>
      <c r="AH428" s="18">
        <v>0</v>
      </c>
      <c r="AR428" s="36" t="s">
        <v>1105</v>
      </c>
      <c r="AS428" s="36"/>
      <c r="AT428" s="36"/>
      <c r="AU428" s="37">
        <v>0</v>
      </c>
      <c r="AV428" s="37"/>
      <c r="AW428" s="37"/>
      <c r="AX428" s="37"/>
      <c r="AY428" s="37"/>
      <c r="AZ428" s="37"/>
      <c r="BA428" s="37">
        <v>0</v>
      </c>
    </row>
    <row r="429" spans="25:53" x14ac:dyDescent="0.3">
      <c r="Z429" s="57">
        <v>45245</v>
      </c>
      <c r="AA429" t="s">
        <v>2161</v>
      </c>
      <c r="AB429" s="18">
        <v>0</v>
      </c>
      <c r="AC429" s="18"/>
      <c r="AD429" s="18"/>
      <c r="AE429" s="18"/>
      <c r="AF429" s="18"/>
      <c r="AG429" s="18"/>
      <c r="AH429" s="18">
        <v>0</v>
      </c>
      <c r="AR429" t="s">
        <v>1196</v>
      </c>
      <c r="AS429">
        <v>2023</v>
      </c>
      <c r="AT429">
        <v>1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5:53" x14ac:dyDescent="0.3">
      <c r="Z430" s="57">
        <v>45259</v>
      </c>
      <c r="AA430" t="s">
        <v>2174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2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5:53" x14ac:dyDescent="0.3">
      <c r="Y431">
        <v>12</v>
      </c>
      <c r="Z431" s="57">
        <v>45268</v>
      </c>
      <c r="AA431" t="s">
        <v>2186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3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5:53" x14ac:dyDescent="0.3">
      <c r="Z432" s="57">
        <v>45279</v>
      </c>
      <c r="AA432" t="s">
        <v>2200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5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">
      <c r="Z433" s="57">
        <v>45290</v>
      </c>
      <c r="AA433" t="s">
        <v>2214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6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">
      <c r="Y434">
        <v>4</v>
      </c>
      <c r="Z434" t="s">
        <v>1462</v>
      </c>
      <c r="AA434" t="s">
        <v>1461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7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">
      <c r="AA435" t="s">
        <v>1467</v>
      </c>
      <c r="AB435" s="18">
        <v>0</v>
      </c>
      <c r="AC435" s="18"/>
      <c r="AD435" s="18"/>
      <c r="AE435" s="18"/>
      <c r="AF435" s="18"/>
      <c r="AG435" s="18"/>
      <c r="AH435" s="18">
        <v>0</v>
      </c>
      <c r="AT435">
        <v>8</v>
      </c>
      <c r="AU435" s="18">
        <v>0</v>
      </c>
      <c r="AV435" s="18"/>
      <c r="AW435" s="18"/>
      <c r="AX435" s="18"/>
      <c r="AY435" s="18"/>
      <c r="AZ435" s="18"/>
      <c r="BA435" s="18">
        <v>0</v>
      </c>
    </row>
    <row r="436" spans="24:53" x14ac:dyDescent="0.3">
      <c r="Z436" s="57">
        <v>45023</v>
      </c>
      <c r="AA436" t="s">
        <v>1412</v>
      </c>
      <c r="AB436" s="18">
        <v>0</v>
      </c>
      <c r="AC436" s="18"/>
      <c r="AD436" s="18"/>
      <c r="AE436" s="18"/>
      <c r="AF436" s="18"/>
      <c r="AG436" s="18"/>
      <c r="AH436" s="18">
        <v>0</v>
      </c>
      <c r="AT436">
        <v>9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">
      <c r="X437">
        <v>2024</v>
      </c>
      <c r="Y437">
        <v>1</v>
      </c>
      <c r="Z437" s="57">
        <v>45301</v>
      </c>
      <c r="AA437" t="s">
        <v>2276</v>
      </c>
      <c r="AB437" s="18">
        <v>0</v>
      </c>
      <c r="AC437" s="18"/>
      <c r="AD437" s="18"/>
      <c r="AE437" s="18"/>
      <c r="AF437" s="18"/>
      <c r="AG437" s="18"/>
      <c r="AH437" s="18">
        <v>0</v>
      </c>
      <c r="AT437">
        <v>10</v>
      </c>
      <c r="AU437" s="18">
        <v>0</v>
      </c>
      <c r="AV437" s="18"/>
      <c r="AW437" s="18"/>
      <c r="AX437" s="18"/>
      <c r="AY437" s="18"/>
      <c r="AZ437" s="18"/>
      <c r="BA437" s="18">
        <v>0</v>
      </c>
    </row>
    <row r="438" spans="24:53" x14ac:dyDescent="0.3">
      <c r="Z438" s="57">
        <v>45308</v>
      </c>
      <c r="AA438" t="s">
        <v>2282</v>
      </c>
      <c r="AB438" s="18">
        <v>0</v>
      </c>
      <c r="AC438" s="18"/>
      <c r="AD438" s="18"/>
      <c r="AE438" s="18"/>
      <c r="AF438" s="18"/>
      <c r="AG438" s="18"/>
      <c r="AH438" s="18">
        <v>0</v>
      </c>
      <c r="AT438">
        <v>11</v>
      </c>
      <c r="AU438" s="18">
        <v>2576.3000000000002</v>
      </c>
      <c r="AV438" s="18"/>
      <c r="AW438" s="18"/>
      <c r="AX438" s="18"/>
      <c r="AY438" s="18"/>
      <c r="AZ438" s="18"/>
      <c r="BA438" s="18">
        <v>2576.3000000000002</v>
      </c>
    </row>
    <row r="439" spans="24:53" x14ac:dyDescent="0.3">
      <c r="Z439" s="57">
        <v>45310</v>
      </c>
      <c r="AA439" t="s">
        <v>2286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4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">
      <c r="Y440">
        <v>2</v>
      </c>
      <c r="Z440" s="57">
        <v>45323</v>
      </c>
      <c r="AA440" t="s">
        <v>2342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1232</v>
      </c>
      <c r="AS440" s="36"/>
      <c r="AT440" s="36"/>
      <c r="AU440" s="37">
        <v>2576.3000000000002</v>
      </c>
      <c r="AV440" s="37"/>
      <c r="AW440" s="37"/>
      <c r="AX440" s="37"/>
      <c r="AY440" s="37"/>
      <c r="AZ440" s="37"/>
      <c r="BA440" s="37">
        <v>2576.3000000000002</v>
      </c>
    </row>
    <row r="441" spans="24:53" x14ac:dyDescent="0.3">
      <c r="Z441" s="57">
        <v>45337</v>
      </c>
      <c r="AA441" t="s">
        <v>2354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1257</v>
      </c>
      <c r="AS441">
        <v>2023</v>
      </c>
      <c r="AT441">
        <v>2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">
      <c r="Z442" s="57">
        <v>45345</v>
      </c>
      <c r="AA442" t="s">
        <v>2366</v>
      </c>
      <c r="AB442" s="18">
        <v>0</v>
      </c>
      <c r="AC442" s="18"/>
      <c r="AD442" s="18"/>
      <c r="AE442" s="18"/>
      <c r="AF442" s="18"/>
      <c r="AG442" s="18"/>
      <c r="AH442" s="18">
        <v>0</v>
      </c>
      <c r="AT442">
        <v>4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4:53" x14ac:dyDescent="0.3">
      <c r="Y443">
        <v>3</v>
      </c>
      <c r="Z443" s="57">
        <v>45356</v>
      </c>
      <c r="AA443" t="s">
        <v>2430</v>
      </c>
      <c r="AB443" s="18">
        <v>0</v>
      </c>
      <c r="AC443" s="18"/>
      <c r="AD443" s="18"/>
      <c r="AE443" s="18"/>
      <c r="AF443" s="18"/>
      <c r="AG443" s="18"/>
      <c r="AH443" s="18">
        <v>0</v>
      </c>
      <c r="AR443" s="36" t="s">
        <v>1387</v>
      </c>
      <c r="AS443" s="36"/>
      <c r="AT443" s="36"/>
      <c r="AU443" s="37">
        <v>0</v>
      </c>
      <c r="AV443" s="37"/>
      <c r="AW443" s="37"/>
      <c r="AX443" s="37"/>
      <c r="AY443" s="37"/>
      <c r="AZ443" s="37"/>
      <c r="BA443" s="37">
        <v>0</v>
      </c>
    </row>
    <row r="444" spans="24:53" x14ac:dyDescent="0.3">
      <c r="Z444" s="57">
        <v>45367</v>
      </c>
      <c r="AA444" t="s">
        <v>2441</v>
      </c>
      <c r="AB444" s="18">
        <v>0</v>
      </c>
      <c r="AC444" s="18"/>
      <c r="AD444" s="18"/>
      <c r="AE444" s="18"/>
      <c r="AF444" s="18"/>
      <c r="AG444" s="18"/>
      <c r="AH444" s="18">
        <v>0</v>
      </c>
      <c r="AR444" t="s">
        <v>1304</v>
      </c>
      <c r="AS444">
        <v>2023</v>
      </c>
      <c r="AT444">
        <v>3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4:53" x14ac:dyDescent="0.3">
      <c r="Z445" s="57">
        <v>45379</v>
      </c>
      <c r="AA445" t="s">
        <v>2452</v>
      </c>
      <c r="AB445" s="18">
        <v>0</v>
      </c>
      <c r="AC445" s="18"/>
      <c r="AD445" s="18"/>
      <c r="AE445" s="18"/>
      <c r="AF445" s="18"/>
      <c r="AG445" s="18"/>
      <c r="AH445" s="18">
        <v>0</v>
      </c>
      <c r="AR445" s="36" t="s">
        <v>1388</v>
      </c>
      <c r="AS445" s="36"/>
      <c r="AT445" s="36"/>
      <c r="AU445" s="37">
        <v>0</v>
      </c>
      <c r="AV445" s="37"/>
      <c r="AW445" s="37"/>
      <c r="AX445" s="37"/>
      <c r="AY445" s="37"/>
      <c r="AZ445" s="37"/>
      <c r="BA445" s="37">
        <v>0</v>
      </c>
    </row>
    <row r="446" spans="24:53" x14ac:dyDescent="0.3">
      <c r="Y446">
        <v>5</v>
      </c>
      <c r="Z446" s="57">
        <v>45413</v>
      </c>
      <c r="AA446" t="s">
        <v>2548</v>
      </c>
      <c r="AB446" s="18">
        <v>2742.5</v>
      </c>
      <c r="AC446" s="18"/>
      <c r="AD446" s="18"/>
      <c r="AE446" s="18"/>
      <c r="AF446" s="18"/>
      <c r="AG446" s="18"/>
      <c r="AH446" s="18">
        <v>2742.5</v>
      </c>
      <c r="AR446" t="s">
        <v>1309</v>
      </c>
      <c r="AS446">
        <v>2023</v>
      </c>
      <c r="AT446">
        <v>5</v>
      </c>
      <c r="AU446" s="18"/>
      <c r="AV446" s="18"/>
      <c r="AW446" s="18"/>
      <c r="AX446" s="18"/>
      <c r="AY446" s="18"/>
      <c r="AZ446" s="18">
        <v>0</v>
      </c>
      <c r="BA446" s="18">
        <v>0</v>
      </c>
    </row>
    <row r="447" spans="24:53" x14ac:dyDescent="0.3">
      <c r="Z447" s="57">
        <v>45422</v>
      </c>
      <c r="AA447" t="s">
        <v>2561</v>
      </c>
      <c r="AB447" s="18">
        <v>2512.5</v>
      </c>
      <c r="AC447" s="18"/>
      <c r="AD447" s="18"/>
      <c r="AE447" s="18"/>
      <c r="AF447" s="18"/>
      <c r="AG447" s="18"/>
      <c r="AH447" s="18">
        <v>2512.5</v>
      </c>
      <c r="AT447">
        <v>6</v>
      </c>
      <c r="AU447" s="18"/>
      <c r="AV447" s="18"/>
      <c r="AW447" s="18"/>
      <c r="AX447" s="18"/>
      <c r="AY447" s="18"/>
      <c r="AZ447" s="18">
        <v>0</v>
      </c>
      <c r="BA447" s="18">
        <v>0</v>
      </c>
    </row>
    <row r="448" spans="24:53" x14ac:dyDescent="0.3">
      <c r="Z448" s="57">
        <v>45440</v>
      </c>
      <c r="AA448" t="s">
        <v>2568</v>
      </c>
      <c r="AB448" s="18">
        <v>2708.8</v>
      </c>
      <c r="AC448" s="18"/>
      <c r="AD448" s="18"/>
      <c r="AE448" s="18"/>
      <c r="AF448" s="18"/>
      <c r="AG448" s="18"/>
      <c r="AH448" s="18">
        <v>2708.8</v>
      </c>
      <c r="AT448">
        <v>7</v>
      </c>
      <c r="AU448" s="18"/>
      <c r="AV448" s="18"/>
      <c r="AW448" s="18"/>
      <c r="AX448" s="18"/>
      <c r="AY448" s="18"/>
      <c r="AZ448" s="18">
        <v>0</v>
      </c>
      <c r="BA448" s="18">
        <v>0</v>
      </c>
    </row>
    <row r="449" spans="25:53" x14ac:dyDescent="0.3">
      <c r="Y449">
        <v>6</v>
      </c>
      <c r="Z449" s="57">
        <v>45450</v>
      </c>
      <c r="AA449" t="s">
        <v>2642</v>
      </c>
      <c r="AB449" s="18">
        <v>2390</v>
      </c>
      <c r="AC449" s="18"/>
      <c r="AD449" s="18"/>
      <c r="AE449" s="18"/>
      <c r="AF449" s="18"/>
      <c r="AG449" s="18"/>
      <c r="AH449" s="18">
        <v>2390</v>
      </c>
      <c r="AT449">
        <v>8</v>
      </c>
      <c r="AU449" s="18"/>
      <c r="AV449" s="18"/>
      <c r="AW449" s="18"/>
      <c r="AX449" s="18"/>
      <c r="AY449" s="18"/>
      <c r="AZ449" s="18">
        <v>0</v>
      </c>
      <c r="BA449" s="18">
        <v>0</v>
      </c>
    </row>
    <row r="450" spans="25:53" x14ac:dyDescent="0.3">
      <c r="Z450" s="57">
        <v>45465</v>
      </c>
      <c r="AA450" t="s">
        <v>2657</v>
      </c>
      <c r="AB450" s="18">
        <v>2462.5</v>
      </c>
      <c r="AC450" s="18"/>
      <c r="AD450" s="18"/>
      <c r="AE450" s="18"/>
      <c r="AF450" s="18"/>
      <c r="AG450" s="18"/>
      <c r="AH450" s="18">
        <v>2462.5</v>
      </c>
      <c r="AT450">
        <v>9</v>
      </c>
      <c r="AU450" s="18"/>
      <c r="AV450" s="18"/>
      <c r="AW450" s="18"/>
      <c r="AX450" s="18"/>
      <c r="AY450" s="18"/>
      <c r="AZ450" s="18">
        <v>0</v>
      </c>
      <c r="BA450" s="18">
        <v>0</v>
      </c>
    </row>
    <row r="451" spans="25:53" x14ac:dyDescent="0.3">
      <c r="Y451">
        <v>7</v>
      </c>
      <c r="Z451" s="57">
        <v>45477</v>
      </c>
      <c r="AA451" t="s">
        <v>2754</v>
      </c>
      <c r="AB451" s="18">
        <v>3105</v>
      </c>
      <c r="AC451" s="18"/>
      <c r="AD451" s="18"/>
      <c r="AE451" s="18"/>
      <c r="AF451" s="18"/>
      <c r="AG451" s="18"/>
      <c r="AH451" s="18">
        <v>3105</v>
      </c>
      <c r="AT451">
        <v>10</v>
      </c>
      <c r="AU451" s="18"/>
      <c r="AV451" s="18"/>
      <c r="AW451" s="18"/>
      <c r="AX451" s="18"/>
      <c r="AY451" s="18"/>
      <c r="AZ451" s="18">
        <v>0</v>
      </c>
      <c r="BA451" s="18">
        <v>0</v>
      </c>
    </row>
    <row r="452" spans="25:53" x14ac:dyDescent="0.3">
      <c r="Z452" s="57">
        <v>45490</v>
      </c>
      <c r="AA452" t="s">
        <v>2762</v>
      </c>
      <c r="AB452" s="18">
        <v>2165</v>
      </c>
      <c r="AC452" s="18"/>
      <c r="AD452" s="18"/>
      <c r="AE452" s="18"/>
      <c r="AF452" s="18"/>
      <c r="AG452" s="18"/>
      <c r="AH452" s="18">
        <v>2165</v>
      </c>
      <c r="AT452">
        <v>11</v>
      </c>
      <c r="AU452" s="18"/>
      <c r="AV452" s="18"/>
      <c r="AW452" s="18"/>
      <c r="AX452" s="18"/>
      <c r="AY452" s="18"/>
      <c r="AZ452" s="18">
        <v>0</v>
      </c>
      <c r="BA452" s="18">
        <v>0</v>
      </c>
    </row>
    <row r="453" spans="25:53" x14ac:dyDescent="0.3">
      <c r="Z453" s="57">
        <v>45497</v>
      </c>
      <c r="AA453" t="s">
        <v>2767</v>
      </c>
      <c r="AB453" s="18">
        <v>3451.3</v>
      </c>
      <c r="AC453" s="18"/>
      <c r="AD453" s="18"/>
      <c r="AE453" s="18"/>
      <c r="AF453" s="18"/>
      <c r="AG453" s="18"/>
      <c r="AH453" s="18">
        <v>3451.3</v>
      </c>
      <c r="AT453">
        <v>4</v>
      </c>
      <c r="AU453" s="18"/>
      <c r="AV453" s="18"/>
      <c r="AW453" s="18"/>
      <c r="AX453" s="18"/>
      <c r="AY453" s="18"/>
      <c r="AZ453" s="18">
        <v>0</v>
      </c>
      <c r="BA453" s="18">
        <v>0</v>
      </c>
    </row>
    <row r="454" spans="25:53" x14ac:dyDescent="0.3">
      <c r="Y454">
        <v>8</v>
      </c>
      <c r="Z454" s="57">
        <v>45510</v>
      </c>
      <c r="AA454" t="s">
        <v>2847</v>
      </c>
      <c r="AB454" s="18">
        <v>2997.5</v>
      </c>
      <c r="AC454" s="18"/>
      <c r="AD454" s="18"/>
      <c r="AE454" s="18"/>
      <c r="AF454" s="18"/>
      <c r="AG454" s="18"/>
      <c r="AH454" s="18">
        <v>2997.5</v>
      </c>
      <c r="AS454">
        <v>2024</v>
      </c>
      <c r="AT454">
        <v>1</v>
      </c>
      <c r="AU454" s="18"/>
      <c r="AV454" s="18"/>
      <c r="AW454" s="18"/>
      <c r="AX454" s="18"/>
      <c r="AY454" s="18"/>
      <c r="AZ454" s="18">
        <v>0</v>
      </c>
      <c r="BA454" s="18">
        <v>0</v>
      </c>
    </row>
    <row r="455" spans="25:53" x14ac:dyDescent="0.3">
      <c r="Z455" s="57">
        <v>45520</v>
      </c>
      <c r="AA455" t="s">
        <v>2860</v>
      </c>
      <c r="AB455" s="18">
        <v>1880</v>
      </c>
      <c r="AC455" s="18"/>
      <c r="AD455" s="18"/>
      <c r="AE455" s="18"/>
      <c r="AF455" s="18"/>
      <c r="AG455" s="18"/>
      <c r="AH455" s="18">
        <v>1880</v>
      </c>
      <c r="AT455">
        <v>3</v>
      </c>
      <c r="AU455" s="18"/>
      <c r="AV455" s="18"/>
      <c r="AW455" s="18"/>
      <c r="AX455" s="18"/>
      <c r="AY455" s="18"/>
      <c r="AZ455" s="18">
        <v>0</v>
      </c>
      <c r="BA455" s="18">
        <v>0</v>
      </c>
    </row>
    <row r="456" spans="25:53" x14ac:dyDescent="0.3">
      <c r="Z456" s="57">
        <v>45531</v>
      </c>
      <c r="AA456" t="s">
        <v>2872</v>
      </c>
      <c r="AB456" s="18">
        <v>2772.5</v>
      </c>
      <c r="AC456" s="18"/>
      <c r="AD456" s="18"/>
      <c r="AE456" s="18"/>
      <c r="AF456" s="18"/>
      <c r="AG456" s="18"/>
      <c r="AH456" s="18">
        <v>2772.5</v>
      </c>
      <c r="AT456">
        <v>6</v>
      </c>
      <c r="AU456" s="18"/>
      <c r="AV456" s="18"/>
      <c r="AW456" s="18"/>
      <c r="AX456" s="18"/>
      <c r="AY456" s="18"/>
      <c r="AZ456" s="18">
        <v>0</v>
      </c>
      <c r="BA456" s="18">
        <v>0</v>
      </c>
    </row>
    <row r="457" spans="25:53" x14ac:dyDescent="0.3">
      <c r="Y457">
        <v>9</v>
      </c>
      <c r="Z457" s="57">
        <v>45543</v>
      </c>
      <c r="AA457" t="s">
        <v>2944</v>
      </c>
      <c r="AB457" s="18">
        <v>515</v>
      </c>
      <c r="AC457" s="18"/>
      <c r="AD457" s="18"/>
      <c r="AE457" s="18"/>
      <c r="AF457" s="18"/>
      <c r="AG457" s="18"/>
      <c r="AH457" s="18">
        <v>515</v>
      </c>
      <c r="AT457">
        <v>7</v>
      </c>
      <c r="AU457" s="18"/>
      <c r="AV457" s="18"/>
      <c r="AW457" s="18"/>
      <c r="AX457" s="18"/>
      <c r="AY457" s="18"/>
      <c r="AZ457" s="18">
        <v>0</v>
      </c>
      <c r="BA457" s="18">
        <v>0</v>
      </c>
    </row>
    <row r="458" spans="25:53" x14ac:dyDescent="0.3">
      <c r="Z458" s="57">
        <v>45546</v>
      </c>
      <c r="AA458" t="s">
        <v>2946</v>
      </c>
      <c r="AB458" s="18">
        <v>2397.5</v>
      </c>
      <c r="AC458" s="18"/>
      <c r="AD458" s="18"/>
      <c r="AE458" s="18"/>
      <c r="AF458" s="18"/>
      <c r="AG458" s="18"/>
      <c r="AH458" s="18">
        <v>2397.5</v>
      </c>
      <c r="AT458">
        <v>9</v>
      </c>
      <c r="AU458" s="18"/>
      <c r="AV458" s="18"/>
      <c r="AW458" s="18"/>
      <c r="AX458" s="18"/>
      <c r="AY458" s="18"/>
      <c r="AZ458" s="18">
        <v>0</v>
      </c>
      <c r="BA458" s="18">
        <v>0</v>
      </c>
    </row>
    <row r="459" spans="25:53" x14ac:dyDescent="0.3">
      <c r="Z459" s="57">
        <v>45561</v>
      </c>
      <c r="AA459" t="s">
        <v>2955</v>
      </c>
      <c r="AB459" s="18">
        <v>3358.8</v>
      </c>
      <c r="AC459" s="18"/>
      <c r="AD459" s="18"/>
      <c r="AE459" s="18"/>
      <c r="AF459" s="18"/>
      <c r="AG459" s="18"/>
      <c r="AH459" s="18">
        <v>3358.8</v>
      </c>
      <c r="AT459">
        <v>11</v>
      </c>
      <c r="AU459" s="18"/>
      <c r="AV459" s="18"/>
      <c r="AW459" s="18"/>
      <c r="AX459" s="18"/>
      <c r="AY459" s="18"/>
      <c r="AZ459" s="18">
        <v>0</v>
      </c>
      <c r="BA459" s="18">
        <v>0</v>
      </c>
    </row>
    <row r="460" spans="25:53" x14ac:dyDescent="0.3">
      <c r="Y460">
        <v>10</v>
      </c>
      <c r="Z460" s="57">
        <v>45574</v>
      </c>
      <c r="AA460" t="s">
        <v>3011</v>
      </c>
      <c r="AB460" s="18">
        <v>2330.5</v>
      </c>
      <c r="AC460" s="18"/>
      <c r="AD460" s="18"/>
      <c r="AE460" s="18"/>
      <c r="AF460" s="18"/>
      <c r="AG460" s="18"/>
      <c r="AH460" s="18">
        <v>2330.5</v>
      </c>
      <c r="AT460">
        <v>4</v>
      </c>
      <c r="AU460" s="18"/>
      <c r="AV460" s="18"/>
      <c r="AW460" s="18"/>
      <c r="AX460" s="18"/>
      <c r="AY460" s="18"/>
      <c r="AZ460" s="18">
        <v>0</v>
      </c>
      <c r="BA460" s="18">
        <v>0</v>
      </c>
    </row>
    <row r="461" spans="25:53" x14ac:dyDescent="0.3">
      <c r="Z461" s="57">
        <v>45583</v>
      </c>
      <c r="AA461" t="s">
        <v>3022</v>
      </c>
      <c r="AB461" s="18">
        <v>500</v>
      </c>
      <c r="AC461" s="18"/>
      <c r="AD461" s="18"/>
      <c r="AE461" s="18"/>
      <c r="AF461" s="18"/>
      <c r="AG461" s="18"/>
      <c r="AH461" s="18">
        <v>500</v>
      </c>
      <c r="AS461">
        <v>2025</v>
      </c>
      <c r="AT461">
        <v>1</v>
      </c>
      <c r="AU461" s="18"/>
      <c r="AV461" s="18"/>
      <c r="AW461" s="18"/>
      <c r="AX461" s="18"/>
      <c r="AY461" s="18"/>
      <c r="AZ461" s="18">
        <v>9395.5</v>
      </c>
      <c r="BA461" s="18">
        <v>9395.5</v>
      </c>
    </row>
    <row r="462" spans="25:53" x14ac:dyDescent="0.3">
      <c r="Z462" s="57">
        <v>45587</v>
      </c>
      <c r="AA462" t="s">
        <v>3027</v>
      </c>
      <c r="AB462" s="18">
        <v>1738</v>
      </c>
      <c r="AC462" s="18"/>
      <c r="AD462" s="18"/>
      <c r="AE462" s="18"/>
      <c r="AF462" s="18"/>
      <c r="AG462" s="18"/>
      <c r="AH462" s="18">
        <v>1738</v>
      </c>
      <c r="AT462">
        <v>3</v>
      </c>
      <c r="AU462" s="18"/>
      <c r="AV462" s="18"/>
      <c r="AW462" s="18"/>
      <c r="AX462" s="18"/>
      <c r="AY462" s="18"/>
      <c r="AZ462" s="18">
        <v>9168.5</v>
      </c>
      <c r="BA462" s="18">
        <v>9168.5</v>
      </c>
    </row>
    <row r="463" spans="25:53" x14ac:dyDescent="0.3">
      <c r="Z463" s="57">
        <v>45594</v>
      </c>
      <c r="AA463" t="s">
        <v>3032</v>
      </c>
      <c r="AB463" s="18">
        <v>405</v>
      </c>
      <c r="AC463" s="18"/>
      <c r="AD463" s="18"/>
      <c r="AE463" s="18"/>
      <c r="AF463" s="18"/>
      <c r="AG463" s="18"/>
      <c r="AH463" s="18">
        <v>405</v>
      </c>
      <c r="AT463">
        <v>5</v>
      </c>
      <c r="AU463" s="18"/>
      <c r="AV463" s="18"/>
      <c r="AW463" s="18"/>
      <c r="AX463" s="18"/>
      <c r="AY463" s="18"/>
      <c r="AZ463" s="18">
        <v>96</v>
      </c>
      <c r="BA463" s="18">
        <v>96</v>
      </c>
    </row>
    <row r="464" spans="25:53" x14ac:dyDescent="0.3">
      <c r="Y464">
        <v>11</v>
      </c>
      <c r="Z464" s="57">
        <v>45597</v>
      </c>
      <c r="AA464" t="s">
        <v>3101</v>
      </c>
      <c r="AB464" s="18">
        <v>2158</v>
      </c>
      <c r="AC464" s="18"/>
      <c r="AD464" s="18"/>
      <c r="AE464" s="18"/>
      <c r="AF464" s="18"/>
      <c r="AG464" s="18"/>
      <c r="AH464" s="18">
        <v>2158</v>
      </c>
      <c r="AT464">
        <v>4</v>
      </c>
      <c r="AU464" s="18"/>
      <c r="AV464" s="18"/>
      <c r="AW464" s="18"/>
      <c r="AX464" s="18"/>
      <c r="AY464" s="18"/>
      <c r="AZ464" s="18">
        <v>0</v>
      </c>
      <c r="BA464" s="18">
        <v>0</v>
      </c>
    </row>
    <row r="465" spans="24:53" x14ac:dyDescent="0.3">
      <c r="Z465" s="57">
        <v>45605</v>
      </c>
      <c r="AA465" t="s">
        <v>3117</v>
      </c>
      <c r="AB465" s="18">
        <v>1406.3</v>
      </c>
      <c r="AC465" s="18"/>
      <c r="AD465" s="18"/>
      <c r="AE465" s="18"/>
      <c r="AF465" s="18"/>
      <c r="AG465" s="18"/>
      <c r="AH465" s="18">
        <v>1406.3</v>
      </c>
      <c r="AR465" s="36" t="s">
        <v>1389</v>
      </c>
      <c r="AS465" s="36"/>
      <c r="AT465" s="36"/>
      <c r="AU465" s="37"/>
      <c r="AV465" s="37"/>
      <c r="AW465" s="37"/>
      <c r="AX465" s="37"/>
      <c r="AY465" s="37"/>
      <c r="AZ465" s="37">
        <v>18660</v>
      </c>
      <c r="BA465" s="37">
        <v>18660</v>
      </c>
    </row>
    <row r="466" spans="24:53" x14ac:dyDescent="0.3">
      <c r="Z466" s="57">
        <v>45608</v>
      </c>
      <c r="AA466" t="s">
        <v>3120</v>
      </c>
      <c r="AB466" s="18">
        <v>2143</v>
      </c>
      <c r="AC466" s="18"/>
      <c r="AD466" s="18"/>
      <c r="AE466" s="18"/>
      <c r="AF466" s="18"/>
      <c r="AG466" s="18"/>
      <c r="AH466" s="18">
        <v>2143</v>
      </c>
      <c r="AR466" t="s">
        <v>1420</v>
      </c>
      <c r="AS466">
        <v>2023</v>
      </c>
      <c r="AT466">
        <v>5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4:53" x14ac:dyDescent="0.3">
      <c r="Z467" s="57">
        <v>45622</v>
      </c>
      <c r="AA467" t="s">
        <v>3138</v>
      </c>
      <c r="AB467" s="18">
        <v>2670</v>
      </c>
      <c r="AC467" s="18"/>
      <c r="AD467" s="18"/>
      <c r="AE467" s="18"/>
      <c r="AF467" s="18"/>
      <c r="AG467" s="18"/>
      <c r="AH467" s="18">
        <v>2670</v>
      </c>
      <c r="AT467">
        <v>6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4:53" x14ac:dyDescent="0.3">
      <c r="Y468">
        <v>12</v>
      </c>
      <c r="Z468" s="57">
        <v>45633</v>
      </c>
      <c r="AA468" t="s">
        <v>3218</v>
      </c>
      <c r="AB468" s="18">
        <v>2847.5</v>
      </c>
      <c r="AC468" s="18"/>
      <c r="AD468" s="18"/>
      <c r="AE468" s="18"/>
      <c r="AF468" s="18"/>
      <c r="AG468" s="18"/>
      <c r="AH468" s="18">
        <v>2847.5</v>
      </c>
      <c r="AT468">
        <v>7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4:53" x14ac:dyDescent="0.3">
      <c r="Z469" t="s">
        <v>3235</v>
      </c>
      <c r="AA469" t="s">
        <v>3239</v>
      </c>
      <c r="AB469" s="18">
        <v>453.8</v>
      </c>
      <c r="AC469" s="18"/>
      <c r="AD469" s="18"/>
      <c r="AE469" s="18"/>
      <c r="AF469" s="18"/>
      <c r="AG469" s="18"/>
      <c r="AH469" s="18">
        <v>453.8</v>
      </c>
      <c r="AT469">
        <v>4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4:53" x14ac:dyDescent="0.3">
      <c r="Z470" t="s">
        <v>3251</v>
      </c>
      <c r="AA470" t="s">
        <v>3252</v>
      </c>
      <c r="AB470" s="18">
        <v>2202.5</v>
      </c>
      <c r="AC470" s="18"/>
      <c r="AD470" s="18"/>
      <c r="AE470" s="18"/>
      <c r="AF470" s="18"/>
      <c r="AG470" s="18"/>
      <c r="AH470" s="18">
        <v>2202.5</v>
      </c>
      <c r="AR470" s="36" t="s">
        <v>1436</v>
      </c>
      <c r="AS470" s="36"/>
      <c r="AT470" s="36"/>
      <c r="AU470" s="37">
        <v>0</v>
      </c>
      <c r="AV470" s="37"/>
      <c r="AW470" s="37"/>
      <c r="AX470" s="37"/>
      <c r="AY470" s="37"/>
      <c r="AZ470" s="37"/>
      <c r="BA470" s="37">
        <v>0</v>
      </c>
    </row>
    <row r="471" spans="24:53" x14ac:dyDescent="0.3">
      <c r="Z471" t="s">
        <v>3278</v>
      </c>
      <c r="AA471" t="s">
        <v>3280</v>
      </c>
      <c r="AB471" s="18">
        <v>405</v>
      </c>
      <c r="AC471" s="18"/>
      <c r="AD471" s="18"/>
      <c r="AE471" s="18"/>
      <c r="AF471" s="18"/>
      <c r="AG471" s="18"/>
      <c r="AH471" s="18">
        <v>405</v>
      </c>
      <c r="AR471" t="s">
        <v>1453</v>
      </c>
      <c r="AS471">
        <v>2021</v>
      </c>
      <c r="AT471">
        <v>1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4:53" x14ac:dyDescent="0.3">
      <c r="Y472">
        <v>4</v>
      </c>
      <c r="Z472" s="57">
        <v>45390</v>
      </c>
      <c r="AA472" t="s">
        <v>2509</v>
      </c>
      <c r="AB472" s="18">
        <v>50.699999999999989</v>
      </c>
      <c r="AC472" s="18"/>
      <c r="AD472" s="18"/>
      <c r="AE472" s="18"/>
      <c r="AF472" s="18"/>
      <c r="AG472" s="18"/>
      <c r="AH472" s="18">
        <v>50.699999999999989</v>
      </c>
      <c r="AT472">
        <v>2</v>
      </c>
      <c r="AU472" s="18">
        <v>0</v>
      </c>
      <c r="AV472" s="18"/>
      <c r="AW472" s="18"/>
      <c r="AX472" s="18"/>
      <c r="AY472" s="18"/>
      <c r="AZ472" s="18"/>
      <c r="BA472" s="18">
        <v>0</v>
      </c>
    </row>
    <row r="473" spans="24:53" x14ac:dyDescent="0.3">
      <c r="Z473" s="57">
        <v>45402</v>
      </c>
      <c r="AA473" t="s">
        <v>2515</v>
      </c>
      <c r="AB473" s="18">
        <v>374.09999999999991</v>
      </c>
      <c r="AC473" s="18"/>
      <c r="AD473" s="18"/>
      <c r="AE473" s="18"/>
      <c r="AF473" s="18"/>
      <c r="AG473" s="18"/>
      <c r="AH473" s="18">
        <v>374.09999999999991</v>
      </c>
      <c r="AT473">
        <v>5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4:53" x14ac:dyDescent="0.3">
      <c r="Z474" s="57">
        <v>45411</v>
      </c>
      <c r="AA474" t="s">
        <v>2521</v>
      </c>
      <c r="AB474" s="18">
        <v>530</v>
      </c>
      <c r="AC474" s="18"/>
      <c r="AD474" s="18"/>
      <c r="AE474" s="18"/>
      <c r="AF474" s="18"/>
      <c r="AG474" s="18"/>
      <c r="AH474" s="18">
        <v>530</v>
      </c>
      <c r="AT474">
        <v>10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4:53" x14ac:dyDescent="0.3">
      <c r="X475">
        <v>2025</v>
      </c>
      <c r="Y475">
        <v>1</v>
      </c>
      <c r="Z475" s="57">
        <v>45660</v>
      </c>
      <c r="AA475" t="s">
        <v>3335</v>
      </c>
      <c r="AB475" s="18">
        <v>2285</v>
      </c>
      <c r="AC475" s="18"/>
      <c r="AD475" s="18"/>
      <c r="AE475" s="18"/>
      <c r="AF475" s="18"/>
      <c r="AG475" s="18"/>
      <c r="AH475" s="18">
        <v>2285</v>
      </c>
      <c r="AT475">
        <v>12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4:53" x14ac:dyDescent="0.3">
      <c r="Z476" s="57">
        <v>45672</v>
      </c>
      <c r="AA476" t="s">
        <v>3348</v>
      </c>
      <c r="AB476" s="18">
        <v>2675</v>
      </c>
      <c r="AC476" s="18"/>
      <c r="AD476" s="18"/>
      <c r="AE476" s="18"/>
      <c r="AF476" s="18"/>
      <c r="AG476" s="18"/>
      <c r="AH476" s="18">
        <v>2675</v>
      </c>
      <c r="AS476">
        <v>2023</v>
      </c>
      <c r="AT476">
        <v>5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4:53" x14ac:dyDescent="0.3">
      <c r="Z477" s="57">
        <v>45681</v>
      </c>
      <c r="AA477" t="s">
        <v>3358</v>
      </c>
      <c r="AB477" s="18">
        <v>2945</v>
      </c>
      <c r="AC477" s="18"/>
      <c r="AD477" s="18"/>
      <c r="AE477" s="18"/>
      <c r="AF477" s="18"/>
      <c r="AG477" s="18"/>
      <c r="AH477" s="18">
        <v>2945</v>
      </c>
      <c r="AT477">
        <v>6</v>
      </c>
      <c r="AU477" s="18">
        <v>0</v>
      </c>
      <c r="AV477" s="18"/>
      <c r="AW477" s="18"/>
      <c r="AX477" s="18"/>
      <c r="AY477" s="18"/>
      <c r="AZ477" s="18"/>
      <c r="BA477" s="18">
        <v>0</v>
      </c>
    </row>
    <row r="478" spans="24:53" x14ac:dyDescent="0.3">
      <c r="Y478">
        <v>2</v>
      </c>
      <c r="Z478" s="57">
        <v>45695</v>
      </c>
      <c r="AA478" t="s">
        <v>3448</v>
      </c>
      <c r="AB478" s="18">
        <v>2457.5</v>
      </c>
      <c r="AC478" s="18"/>
      <c r="AD478" s="18"/>
      <c r="AE478" s="18"/>
      <c r="AF478" s="18"/>
      <c r="AG478" s="18"/>
      <c r="AH478" s="18">
        <v>2457.5</v>
      </c>
      <c r="AT478">
        <v>7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4:53" x14ac:dyDescent="0.3">
      <c r="Z479" s="57">
        <v>45702</v>
      </c>
      <c r="AA479" t="s">
        <v>3453</v>
      </c>
      <c r="AB479" s="18">
        <v>673.8</v>
      </c>
      <c r="AC479" s="18"/>
      <c r="AD479" s="18"/>
      <c r="AE479" s="18"/>
      <c r="AF479" s="18"/>
      <c r="AG479" s="18"/>
      <c r="AH479" s="18">
        <v>673.8</v>
      </c>
      <c r="AT479">
        <v>9</v>
      </c>
      <c r="AU479" s="18">
        <v>0</v>
      </c>
      <c r="AV479" s="18"/>
      <c r="AW479" s="18"/>
      <c r="AX479" s="18"/>
      <c r="AY479" s="18"/>
      <c r="AZ479" s="18"/>
      <c r="BA479" s="18">
        <v>0</v>
      </c>
    </row>
    <row r="480" spans="24:53" x14ac:dyDescent="0.3">
      <c r="Z480" s="57">
        <v>45712</v>
      </c>
      <c r="AA480" t="s">
        <v>3468</v>
      </c>
      <c r="AB480" s="18">
        <v>2410</v>
      </c>
      <c r="AC480" s="18"/>
      <c r="AD480" s="18"/>
      <c r="AE480" s="18"/>
      <c r="AF480" s="18"/>
      <c r="AG480" s="18"/>
      <c r="AH480" s="18">
        <v>2410</v>
      </c>
      <c r="AT480">
        <v>10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3:53" x14ac:dyDescent="0.3">
      <c r="Y481">
        <v>3</v>
      </c>
      <c r="Z481" s="57">
        <v>45722</v>
      </c>
      <c r="AA481" t="s">
        <v>3518</v>
      </c>
      <c r="AB481" s="18">
        <v>3257.5</v>
      </c>
      <c r="AC481" s="18"/>
      <c r="AD481" s="18"/>
      <c r="AE481" s="18"/>
      <c r="AF481" s="18"/>
      <c r="AG481" s="18"/>
      <c r="AH481" s="18">
        <v>3257.5</v>
      </c>
      <c r="AT481">
        <v>11</v>
      </c>
      <c r="AU481" s="18">
        <v>0</v>
      </c>
      <c r="AV481" s="18"/>
      <c r="AW481" s="18"/>
      <c r="AX481" s="18"/>
      <c r="AY481" s="18"/>
      <c r="AZ481" s="18"/>
      <c r="BA481" s="18">
        <v>0</v>
      </c>
    </row>
    <row r="482" spans="23:53" x14ac:dyDescent="0.3">
      <c r="Z482" s="57">
        <v>45735</v>
      </c>
      <c r="AA482" t="s">
        <v>3537</v>
      </c>
      <c r="AB482" s="18">
        <v>3205</v>
      </c>
      <c r="AC482" s="18"/>
      <c r="AD482" s="18"/>
      <c r="AE482" s="18"/>
      <c r="AF482" s="18"/>
      <c r="AG482" s="18"/>
      <c r="AH482" s="18">
        <v>3205</v>
      </c>
      <c r="AT482">
        <v>4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3:53" x14ac:dyDescent="0.3">
      <c r="Z483" s="57">
        <v>45745</v>
      </c>
      <c r="AA483" t="s">
        <v>3552</v>
      </c>
      <c r="AB483" s="18">
        <v>2456.3000000000002</v>
      </c>
      <c r="AC483" s="18"/>
      <c r="AD483" s="18"/>
      <c r="AE483" s="18"/>
      <c r="AF483" s="18"/>
      <c r="AG483" s="18"/>
      <c r="AH483" s="18">
        <v>2456.3000000000002</v>
      </c>
      <c r="AS483">
        <v>2025</v>
      </c>
      <c r="AT483">
        <v>3</v>
      </c>
      <c r="AU483" s="18">
        <v>0</v>
      </c>
      <c r="AV483" s="18"/>
      <c r="AW483" s="18"/>
      <c r="AX483" s="18"/>
      <c r="AY483" s="18"/>
      <c r="AZ483" s="18"/>
      <c r="BA483" s="18">
        <v>0</v>
      </c>
    </row>
    <row r="484" spans="23:53" x14ac:dyDescent="0.3">
      <c r="Y484">
        <v>5</v>
      </c>
      <c r="Z484" t="s">
        <v>3702</v>
      </c>
      <c r="AA484" t="s">
        <v>3706</v>
      </c>
      <c r="AB484" s="18">
        <v>2595</v>
      </c>
      <c r="AC484" s="18"/>
      <c r="AD484" s="18"/>
      <c r="AE484" s="18"/>
      <c r="AF484" s="18"/>
      <c r="AG484" s="18"/>
      <c r="AH484" s="18">
        <v>2595</v>
      </c>
      <c r="AR484" s="36" t="s">
        <v>1528</v>
      </c>
      <c r="AS484" s="36"/>
      <c r="AT484" s="36"/>
      <c r="AU484" s="37">
        <v>0</v>
      </c>
      <c r="AV484" s="37"/>
      <c r="AW484" s="37"/>
      <c r="AX484" s="37"/>
      <c r="AY484" s="37"/>
      <c r="AZ484" s="37"/>
      <c r="BA484" s="37">
        <v>0</v>
      </c>
    </row>
    <row r="485" spans="23:53" x14ac:dyDescent="0.3">
      <c r="Z485" t="s">
        <v>3719</v>
      </c>
      <c r="AA485" t="s">
        <v>3720</v>
      </c>
      <c r="AB485" s="18">
        <v>2943.8</v>
      </c>
      <c r="AC485" s="18"/>
      <c r="AD485" s="18"/>
      <c r="AE485" s="18"/>
      <c r="AF485" s="18"/>
      <c r="AG485" s="18"/>
      <c r="AH485" s="18">
        <v>2943.8</v>
      </c>
      <c r="AR485" t="s">
        <v>1697</v>
      </c>
      <c r="AS485">
        <v>2021</v>
      </c>
      <c r="AT485">
        <v>9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3:53" x14ac:dyDescent="0.3">
      <c r="Z486" t="s">
        <v>3742</v>
      </c>
      <c r="AA486" t="s">
        <v>3743</v>
      </c>
      <c r="AB486" s="18">
        <v>3157.5</v>
      </c>
      <c r="AC486" s="18"/>
      <c r="AD486" s="18"/>
      <c r="AE486" s="18"/>
      <c r="AF486" s="18"/>
      <c r="AG486" s="18"/>
      <c r="AH486" s="18">
        <v>3157.5</v>
      </c>
      <c r="AR486" s="36" t="s">
        <v>1789</v>
      </c>
      <c r="AS486" s="36"/>
      <c r="AT486" s="36"/>
      <c r="AU486" s="37">
        <v>0</v>
      </c>
      <c r="AV486" s="37"/>
      <c r="AW486" s="37"/>
      <c r="AX486" s="37"/>
      <c r="AY486" s="37"/>
      <c r="AZ486" s="37"/>
      <c r="BA486" s="37">
        <v>0</v>
      </c>
    </row>
    <row r="487" spans="23:53" x14ac:dyDescent="0.3">
      <c r="Y487">
        <v>4</v>
      </c>
      <c r="Z487" t="s">
        <v>3630</v>
      </c>
      <c r="AA487" t="s">
        <v>3632</v>
      </c>
      <c r="AB487" s="18">
        <v>2270</v>
      </c>
      <c r="AC487" s="18"/>
      <c r="AD487" s="18"/>
      <c r="AE487" s="18"/>
      <c r="AF487" s="18"/>
      <c r="AG487" s="18"/>
      <c r="AH487" s="18">
        <v>2270</v>
      </c>
      <c r="AR487" t="s">
        <v>1620</v>
      </c>
      <c r="AS487">
        <v>2023</v>
      </c>
      <c r="AT487">
        <v>6</v>
      </c>
      <c r="AU487" s="18">
        <v>0</v>
      </c>
      <c r="AV487" s="18"/>
      <c r="AW487" s="18"/>
      <c r="AX487" s="18"/>
      <c r="AY487" s="18"/>
      <c r="AZ487" s="18"/>
      <c r="BA487" s="18">
        <v>0</v>
      </c>
    </row>
    <row r="488" spans="23:53" x14ac:dyDescent="0.3">
      <c r="Z488" t="s">
        <v>3649</v>
      </c>
      <c r="AA488" t="s">
        <v>3651</v>
      </c>
      <c r="AB488" s="18">
        <v>2847.5</v>
      </c>
      <c r="AC488" s="18"/>
      <c r="AD488" s="18"/>
      <c r="AE488" s="18"/>
      <c r="AF488" s="18"/>
      <c r="AG488" s="18"/>
      <c r="AH488" s="18">
        <v>2847.5</v>
      </c>
      <c r="AT488">
        <v>8</v>
      </c>
      <c r="AU488" s="18">
        <v>0</v>
      </c>
      <c r="AV488" s="18"/>
      <c r="AW488" s="18"/>
      <c r="AX488" s="18"/>
      <c r="AY488" s="18"/>
      <c r="AZ488" s="18"/>
      <c r="BA488" s="18">
        <v>0</v>
      </c>
    </row>
    <row r="489" spans="23:53" x14ac:dyDescent="0.3">
      <c r="W489" s="36" t="s">
        <v>421</v>
      </c>
      <c r="X489" s="36"/>
      <c r="Y489" s="36"/>
      <c r="Z489" s="36"/>
      <c r="AA489" s="36"/>
      <c r="AB489" s="37">
        <v>91852.200000000012</v>
      </c>
      <c r="AC489" s="37"/>
      <c r="AD489" s="37"/>
      <c r="AE489" s="37"/>
      <c r="AF489" s="37"/>
      <c r="AG489" s="37"/>
      <c r="AH489" s="37">
        <v>91852.200000000012</v>
      </c>
      <c r="AS489">
        <v>2025</v>
      </c>
      <c r="AT489">
        <v>4</v>
      </c>
      <c r="AU489" s="18">
        <v>0</v>
      </c>
      <c r="AV489" s="18"/>
      <c r="AW489" s="18"/>
      <c r="AX489" s="18"/>
      <c r="AY489" s="18"/>
      <c r="AZ489" s="18"/>
      <c r="BA489" s="18">
        <v>0</v>
      </c>
    </row>
    <row r="490" spans="23:53" x14ac:dyDescent="0.3">
      <c r="W490" t="s">
        <v>409</v>
      </c>
      <c r="X490">
        <v>2021</v>
      </c>
      <c r="Y490">
        <v>10</v>
      </c>
      <c r="Z490" s="57">
        <v>44478</v>
      </c>
      <c r="AA490" t="s">
        <v>407</v>
      </c>
      <c r="AB490" s="18">
        <v>0</v>
      </c>
      <c r="AC490" s="18"/>
      <c r="AD490" s="18"/>
      <c r="AE490" s="18"/>
      <c r="AF490" s="18"/>
      <c r="AG490" s="18"/>
      <c r="AH490" s="18">
        <v>0</v>
      </c>
      <c r="AR490" s="36" t="s">
        <v>1790</v>
      </c>
      <c r="AS490" s="36"/>
      <c r="AT490" s="36"/>
      <c r="AU490" s="37">
        <v>0</v>
      </c>
      <c r="AV490" s="37"/>
      <c r="AW490" s="37"/>
      <c r="AX490" s="37"/>
      <c r="AY490" s="37"/>
      <c r="AZ490" s="37"/>
      <c r="BA490" s="37">
        <v>0</v>
      </c>
    </row>
    <row r="491" spans="23:53" x14ac:dyDescent="0.3">
      <c r="Z491" s="57">
        <v>44481</v>
      </c>
      <c r="AA491" t="s">
        <v>411</v>
      </c>
      <c r="AB491" s="18">
        <v>0</v>
      </c>
      <c r="AC491" s="18"/>
      <c r="AD491" s="18"/>
      <c r="AE491" s="18"/>
      <c r="AF491" s="18"/>
      <c r="AG491" s="18"/>
      <c r="AH491" s="18">
        <v>0</v>
      </c>
      <c r="AR491" t="s">
        <v>1702</v>
      </c>
      <c r="AS491">
        <v>2023</v>
      </c>
      <c r="AT491">
        <v>9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3:53" x14ac:dyDescent="0.3">
      <c r="Z492" s="57">
        <v>44484</v>
      </c>
      <c r="AA492" t="s">
        <v>424</v>
      </c>
      <c r="AB492" s="18">
        <v>0</v>
      </c>
      <c r="AC492" s="18"/>
      <c r="AD492" s="18"/>
      <c r="AE492" s="18"/>
      <c r="AF492" s="18"/>
      <c r="AG492" s="18"/>
      <c r="AH492" s="18">
        <v>0</v>
      </c>
      <c r="AR492" s="36" t="s">
        <v>1986</v>
      </c>
      <c r="AS492" s="36"/>
      <c r="AT492" s="36"/>
      <c r="AU492" s="37">
        <v>0</v>
      </c>
      <c r="AV492" s="37"/>
      <c r="AW492" s="37"/>
      <c r="AX492" s="37"/>
      <c r="AY492" s="37"/>
      <c r="AZ492" s="37"/>
      <c r="BA492" s="37">
        <v>0</v>
      </c>
    </row>
    <row r="493" spans="23:53" x14ac:dyDescent="0.3">
      <c r="Z493" s="57">
        <v>44487</v>
      </c>
      <c r="AA493" t="s">
        <v>425</v>
      </c>
      <c r="AB493" s="18">
        <v>0</v>
      </c>
      <c r="AC493" s="18"/>
      <c r="AD493" s="18"/>
      <c r="AE493" s="18"/>
      <c r="AF493" s="18"/>
      <c r="AG493" s="18"/>
      <c r="AH493" s="18">
        <v>0</v>
      </c>
      <c r="AR493" t="s">
        <v>1704</v>
      </c>
      <c r="AS493">
        <v>2023</v>
      </c>
      <c r="AT493">
        <v>9</v>
      </c>
      <c r="AU493" s="18">
        <v>0</v>
      </c>
      <c r="AV493" s="18"/>
      <c r="AW493" s="18"/>
      <c r="AX493" s="18"/>
      <c r="AY493" s="18"/>
      <c r="AZ493" s="18"/>
      <c r="BA493" s="18">
        <v>0</v>
      </c>
    </row>
    <row r="494" spans="23:53" x14ac:dyDescent="0.3">
      <c r="Z494" s="57">
        <v>44488</v>
      </c>
      <c r="AA494" t="s">
        <v>426</v>
      </c>
      <c r="AB494" s="18">
        <v>0</v>
      </c>
      <c r="AC494" s="18"/>
      <c r="AD494" s="18"/>
      <c r="AE494" s="18"/>
      <c r="AF494" s="18"/>
      <c r="AG494" s="18"/>
      <c r="AH494" s="18">
        <v>0</v>
      </c>
      <c r="AT494">
        <v>12</v>
      </c>
      <c r="AU494" s="18">
        <v>0</v>
      </c>
      <c r="AV494" s="18"/>
      <c r="AW494" s="18"/>
      <c r="AX494" s="18"/>
      <c r="AY494" s="18"/>
      <c r="AZ494" s="18"/>
      <c r="BA494" s="18">
        <v>0</v>
      </c>
    </row>
    <row r="495" spans="23:53" x14ac:dyDescent="0.3">
      <c r="Z495" s="57">
        <v>44489</v>
      </c>
      <c r="AA495" t="s">
        <v>427</v>
      </c>
      <c r="AB495" s="18">
        <v>0</v>
      </c>
      <c r="AC495" s="18"/>
      <c r="AD495" s="18"/>
      <c r="AE495" s="18"/>
      <c r="AF495" s="18"/>
      <c r="AG495" s="18"/>
      <c r="AH495" s="18">
        <v>0</v>
      </c>
      <c r="AS495">
        <v>2024</v>
      </c>
      <c r="AT495">
        <v>10</v>
      </c>
      <c r="AU495" s="18">
        <v>0</v>
      </c>
      <c r="AV495" s="18"/>
      <c r="AW495" s="18"/>
      <c r="AX495" s="18"/>
      <c r="AY495" s="18"/>
      <c r="AZ495" s="18"/>
      <c r="BA495" s="18">
        <v>0</v>
      </c>
    </row>
    <row r="496" spans="23:53" x14ac:dyDescent="0.3">
      <c r="Z496" s="57">
        <v>44495</v>
      </c>
      <c r="AA496" t="s">
        <v>443</v>
      </c>
      <c r="AB496" s="18">
        <v>0</v>
      </c>
      <c r="AC496" s="18"/>
      <c r="AD496" s="18"/>
      <c r="AE496" s="18"/>
      <c r="AF496" s="18"/>
      <c r="AG496" s="18"/>
      <c r="AH496" s="18">
        <v>0</v>
      </c>
      <c r="AT496">
        <v>11</v>
      </c>
      <c r="AU496" s="18">
        <v>0</v>
      </c>
      <c r="AV496" s="18"/>
      <c r="AW496" s="18"/>
      <c r="AX496" s="18"/>
      <c r="AY496" s="18"/>
      <c r="AZ496" s="18"/>
      <c r="BA496" s="18">
        <v>0</v>
      </c>
    </row>
    <row r="497" spans="24:53" x14ac:dyDescent="0.3">
      <c r="Z497" s="57">
        <v>44496</v>
      </c>
      <c r="AA497" t="s">
        <v>445</v>
      </c>
      <c r="AB497" s="18">
        <v>0</v>
      </c>
      <c r="AC497" s="18"/>
      <c r="AD497" s="18"/>
      <c r="AE497" s="18"/>
      <c r="AF497" s="18"/>
      <c r="AG497" s="18"/>
      <c r="AH497" s="18">
        <v>0</v>
      </c>
      <c r="AT497">
        <v>4</v>
      </c>
      <c r="AU497" s="18">
        <v>0</v>
      </c>
      <c r="AV497" s="18"/>
      <c r="AW497" s="18"/>
      <c r="AX497" s="18"/>
      <c r="AY497" s="18"/>
      <c r="AZ497" s="18"/>
      <c r="BA497" s="18">
        <v>0</v>
      </c>
    </row>
    <row r="498" spans="24:53" x14ac:dyDescent="0.3">
      <c r="Y498">
        <v>11</v>
      </c>
      <c r="Z498" s="57">
        <v>44503</v>
      </c>
      <c r="AA498" t="s">
        <v>459</v>
      </c>
      <c r="AB498" s="18">
        <v>0</v>
      </c>
      <c r="AC498" s="18"/>
      <c r="AD498" s="18"/>
      <c r="AE498" s="18"/>
      <c r="AF498" s="18"/>
      <c r="AG498" s="18"/>
      <c r="AH498" s="18">
        <v>0</v>
      </c>
      <c r="AS498">
        <v>2025</v>
      </c>
      <c r="AT498">
        <v>2</v>
      </c>
      <c r="AU498" s="18">
        <v>0</v>
      </c>
      <c r="AV498" s="18"/>
      <c r="AW498" s="18"/>
      <c r="AX498" s="18"/>
      <c r="AY498" s="18"/>
      <c r="AZ498" s="18"/>
      <c r="BA498" s="18">
        <v>0</v>
      </c>
    </row>
    <row r="499" spans="24:53" x14ac:dyDescent="0.3">
      <c r="Z499" s="57">
        <v>44506</v>
      </c>
      <c r="AA499" t="s">
        <v>464</v>
      </c>
      <c r="AB499" s="18">
        <v>0</v>
      </c>
      <c r="AC499" s="18"/>
      <c r="AD499" s="18"/>
      <c r="AE499" s="18"/>
      <c r="AF499" s="18"/>
      <c r="AG499" s="18"/>
      <c r="AH499" s="18">
        <v>0</v>
      </c>
      <c r="AR499" s="36" t="s">
        <v>1987</v>
      </c>
      <c r="AS499" s="36"/>
      <c r="AT499" s="36"/>
      <c r="AU499" s="37">
        <v>0</v>
      </c>
      <c r="AV499" s="37"/>
      <c r="AW499" s="37"/>
      <c r="AX499" s="37"/>
      <c r="AY499" s="37"/>
      <c r="AZ499" s="37"/>
      <c r="BA499" s="37">
        <v>0</v>
      </c>
    </row>
    <row r="500" spans="24:53" x14ac:dyDescent="0.3">
      <c r="Z500" s="57">
        <v>44511</v>
      </c>
      <c r="AA500" t="s">
        <v>473</v>
      </c>
      <c r="AB500" s="18">
        <v>0</v>
      </c>
      <c r="AC500" s="18"/>
      <c r="AD500" s="18"/>
      <c r="AE500" s="18"/>
      <c r="AF500" s="18"/>
      <c r="AG500" s="18"/>
      <c r="AH500" s="18">
        <v>0</v>
      </c>
      <c r="AR500" t="s">
        <v>2012</v>
      </c>
      <c r="AS500">
        <v>2023</v>
      </c>
      <c r="AT500">
        <v>10</v>
      </c>
      <c r="AU500" s="18">
        <v>0</v>
      </c>
      <c r="AV500" s="18"/>
      <c r="AW500" s="18"/>
      <c r="AX500" s="18"/>
      <c r="AY500" s="18"/>
      <c r="AZ500" s="18"/>
      <c r="BA500" s="18">
        <v>0</v>
      </c>
    </row>
    <row r="501" spans="24:53" x14ac:dyDescent="0.3">
      <c r="AA501" t="s">
        <v>475</v>
      </c>
      <c r="AB501" s="18">
        <v>0</v>
      </c>
      <c r="AC501" s="18"/>
      <c r="AD501" s="18"/>
      <c r="AE501" s="18"/>
      <c r="AF501" s="18"/>
      <c r="AG501" s="18"/>
      <c r="AH501" s="18">
        <v>0</v>
      </c>
      <c r="AT501">
        <v>11</v>
      </c>
      <c r="AU501" s="18">
        <v>0</v>
      </c>
      <c r="AV501" s="18"/>
      <c r="AW501" s="18"/>
      <c r="AX501" s="18"/>
      <c r="AY501" s="18"/>
      <c r="AZ501" s="18"/>
      <c r="BA501" s="18">
        <v>0</v>
      </c>
    </row>
    <row r="502" spans="24:53" x14ac:dyDescent="0.3">
      <c r="Y502">
        <v>12</v>
      </c>
      <c r="Z502" s="57">
        <v>44537</v>
      </c>
      <c r="AA502" t="s">
        <v>501</v>
      </c>
      <c r="AB502" s="18">
        <v>0</v>
      </c>
      <c r="AC502" s="18"/>
      <c r="AD502" s="18"/>
      <c r="AE502" s="18"/>
      <c r="AF502" s="18"/>
      <c r="AG502" s="18"/>
      <c r="AH502" s="18">
        <v>0</v>
      </c>
      <c r="AT502">
        <v>12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4:53" x14ac:dyDescent="0.3">
      <c r="Z503" s="57">
        <v>44540</v>
      </c>
      <c r="AA503" t="s">
        <v>504</v>
      </c>
      <c r="AB503" s="18">
        <v>0</v>
      </c>
      <c r="AC503" s="18"/>
      <c r="AD503" s="18"/>
      <c r="AE503" s="18"/>
      <c r="AF503" s="18"/>
      <c r="AG503" s="18"/>
      <c r="AH503" s="18">
        <v>0</v>
      </c>
      <c r="AS503">
        <v>2024</v>
      </c>
      <c r="AT503">
        <v>1</v>
      </c>
      <c r="AU503" s="18">
        <v>0</v>
      </c>
      <c r="AV503" s="18"/>
      <c r="AW503" s="18"/>
      <c r="AX503" s="18"/>
      <c r="AY503" s="18"/>
      <c r="AZ503" s="18"/>
      <c r="BA503" s="18">
        <v>0</v>
      </c>
    </row>
    <row r="504" spans="24:53" x14ac:dyDescent="0.3">
      <c r="Z504" s="57">
        <v>44550</v>
      </c>
      <c r="AA504" t="s">
        <v>511</v>
      </c>
      <c r="AB504" s="18">
        <v>0</v>
      </c>
      <c r="AC504" s="18"/>
      <c r="AD504" s="18"/>
      <c r="AE504" s="18"/>
      <c r="AF504" s="18"/>
      <c r="AG504" s="18"/>
      <c r="AH504" s="18">
        <v>0</v>
      </c>
      <c r="AT504">
        <v>2</v>
      </c>
      <c r="AU504" s="18">
        <v>0</v>
      </c>
      <c r="AV504" s="18"/>
      <c r="AW504" s="18"/>
      <c r="AX504" s="18"/>
      <c r="AY504" s="18"/>
      <c r="AZ504" s="18"/>
      <c r="BA504" s="18">
        <v>0</v>
      </c>
    </row>
    <row r="505" spans="24:53" x14ac:dyDescent="0.3">
      <c r="Z505" s="57">
        <v>44552</v>
      </c>
      <c r="AA505" t="s">
        <v>522</v>
      </c>
      <c r="AB505" s="18">
        <v>0</v>
      </c>
      <c r="AC505" s="18"/>
      <c r="AD505" s="18"/>
      <c r="AE505" s="18"/>
      <c r="AF505" s="18"/>
      <c r="AG505" s="18"/>
      <c r="AH505" s="18">
        <v>0</v>
      </c>
      <c r="AT505">
        <v>3</v>
      </c>
      <c r="AU505" s="18">
        <v>0</v>
      </c>
      <c r="AV505" s="18"/>
      <c r="AW505" s="18"/>
      <c r="AX505" s="18"/>
      <c r="AY505" s="18"/>
      <c r="AZ505" s="18"/>
      <c r="BA505" s="18">
        <v>0</v>
      </c>
    </row>
    <row r="506" spans="24:53" x14ac:dyDescent="0.3">
      <c r="Z506" s="57">
        <v>44554</v>
      </c>
      <c r="AA506" t="s">
        <v>529</v>
      </c>
      <c r="AB506" s="18">
        <v>0</v>
      </c>
      <c r="AC506" s="18"/>
      <c r="AD506" s="18"/>
      <c r="AE506" s="18"/>
      <c r="AF506" s="18"/>
      <c r="AG506" s="18"/>
      <c r="AH506" s="18">
        <v>0</v>
      </c>
      <c r="AT506">
        <v>5</v>
      </c>
      <c r="AU506" s="18">
        <v>0</v>
      </c>
      <c r="AV506" s="18"/>
      <c r="AW506" s="18"/>
      <c r="AX506" s="18"/>
      <c r="AY506" s="18"/>
      <c r="AZ506" s="18"/>
      <c r="BA506" s="18">
        <v>0</v>
      </c>
    </row>
    <row r="507" spans="24:53" x14ac:dyDescent="0.3">
      <c r="Z507" s="57">
        <v>44557</v>
      </c>
      <c r="AA507" t="s">
        <v>530</v>
      </c>
      <c r="AB507" s="18">
        <v>0</v>
      </c>
      <c r="AC507" s="18"/>
      <c r="AD507" s="18"/>
      <c r="AE507" s="18"/>
      <c r="AF507" s="18"/>
      <c r="AG507" s="18"/>
      <c r="AH507" s="18">
        <v>0</v>
      </c>
      <c r="AT507">
        <v>6</v>
      </c>
      <c r="AU507" s="18">
        <v>0</v>
      </c>
      <c r="AV507" s="18"/>
      <c r="AW507" s="18"/>
      <c r="AX507" s="18"/>
      <c r="AY507" s="18"/>
      <c r="AZ507" s="18"/>
      <c r="BA507" s="18">
        <v>0</v>
      </c>
    </row>
    <row r="508" spans="24:53" x14ac:dyDescent="0.3">
      <c r="Z508" s="57">
        <v>44560</v>
      </c>
      <c r="AA508" t="s">
        <v>532</v>
      </c>
      <c r="AB508" s="18">
        <v>0</v>
      </c>
      <c r="AC508" s="18"/>
      <c r="AD508" s="18"/>
      <c r="AE508" s="18"/>
      <c r="AF508" s="18"/>
      <c r="AG508" s="18"/>
      <c r="AH508" s="18">
        <v>0</v>
      </c>
      <c r="AT508">
        <v>7</v>
      </c>
      <c r="AU508" s="18">
        <v>0</v>
      </c>
      <c r="AV508" s="18"/>
      <c r="AW508" s="18"/>
      <c r="AX508" s="18"/>
      <c r="AY508" s="18"/>
      <c r="AZ508" s="18"/>
      <c r="BA508" s="18">
        <v>0</v>
      </c>
    </row>
    <row r="509" spans="24:53" x14ac:dyDescent="0.3">
      <c r="X509">
        <v>2022</v>
      </c>
      <c r="Y509">
        <v>1</v>
      </c>
      <c r="Z509" s="57">
        <v>44564</v>
      </c>
      <c r="AA509" t="s">
        <v>546</v>
      </c>
      <c r="AB509" s="18">
        <v>0</v>
      </c>
      <c r="AC509" s="18"/>
      <c r="AD509" s="18"/>
      <c r="AE509" s="18"/>
      <c r="AF509" s="18"/>
      <c r="AG509" s="18"/>
      <c r="AH509" s="18">
        <v>0</v>
      </c>
      <c r="AT509">
        <v>8</v>
      </c>
      <c r="AU509" s="18">
        <v>0</v>
      </c>
      <c r="AV509" s="18"/>
      <c r="AW509" s="18"/>
      <c r="AX509" s="18"/>
      <c r="AY509" s="18"/>
      <c r="AZ509" s="18"/>
      <c r="BA509" s="18">
        <v>0</v>
      </c>
    </row>
    <row r="510" spans="24:53" x14ac:dyDescent="0.3">
      <c r="Z510" s="57">
        <v>44568</v>
      </c>
      <c r="AA510" t="s">
        <v>548</v>
      </c>
      <c r="AB510" s="18">
        <v>0</v>
      </c>
      <c r="AC510" s="18"/>
      <c r="AD510" s="18"/>
      <c r="AE510" s="18"/>
      <c r="AF510" s="18"/>
      <c r="AG510" s="18"/>
      <c r="AH510" s="18">
        <v>0</v>
      </c>
      <c r="AT510">
        <v>9</v>
      </c>
      <c r="AU510" s="18">
        <v>0</v>
      </c>
      <c r="AV510" s="18"/>
      <c r="AW510" s="18"/>
      <c r="AX510" s="18"/>
      <c r="AY510" s="18"/>
      <c r="AZ510" s="18"/>
      <c r="BA510" s="18">
        <v>0</v>
      </c>
    </row>
    <row r="511" spans="24:53" x14ac:dyDescent="0.3">
      <c r="Z511" s="57">
        <v>44569</v>
      </c>
      <c r="AA511" t="s">
        <v>549</v>
      </c>
      <c r="AB511" s="18">
        <v>0</v>
      </c>
      <c r="AC511" s="18"/>
      <c r="AD511" s="18"/>
      <c r="AE511" s="18"/>
      <c r="AF511" s="18"/>
      <c r="AG511" s="18"/>
      <c r="AH511" s="18">
        <v>0</v>
      </c>
      <c r="AT511">
        <v>10</v>
      </c>
      <c r="AU511" s="18">
        <v>0</v>
      </c>
      <c r="AV511" s="18"/>
      <c r="AW511" s="18"/>
      <c r="AX511" s="18"/>
      <c r="AY511" s="18"/>
      <c r="AZ511" s="18"/>
      <c r="BA511" s="18">
        <v>0</v>
      </c>
    </row>
    <row r="512" spans="24:53" x14ac:dyDescent="0.3">
      <c r="Z512" s="57">
        <v>44574</v>
      </c>
      <c r="AA512" t="s">
        <v>558</v>
      </c>
      <c r="AB512" s="18">
        <v>0</v>
      </c>
      <c r="AC512" s="18"/>
      <c r="AD512" s="18"/>
      <c r="AE512" s="18"/>
      <c r="AF512" s="18"/>
      <c r="AG512" s="18"/>
      <c r="AH512" s="18">
        <v>0</v>
      </c>
      <c r="AT512">
        <v>11</v>
      </c>
      <c r="AU512" s="18">
        <v>0</v>
      </c>
      <c r="AV512" s="18"/>
      <c r="AW512" s="18"/>
      <c r="AX512" s="18"/>
      <c r="AY512" s="18"/>
      <c r="AZ512" s="18"/>
      <c r="BA512" s="18">
        <v>0</v>
      </c>
    </row>
    <row r="513" spans="25:53" x14ac:dyDescent="0.3">
      <c r="Z513" s="57">
        <v>44579</v>
      </c>
      <c r="AA513" t="s">
        <v>564</v>
      </c>
      <c r="AB513" s="18">
        <v>0</v>
      </c>
      <c r="AC513" s="18"/>
      <c r="AD513" s="18"/>
      <c r="AE513" s="18"/>
      <c r="AF513" s="18"/>
      <c r="AG513" s="18"/>
      <c r="AH513" s="18">
        <v>0</v>
      </c>
      <c r="AT513">
        <v>12</v>
      </c>
      <c r="AU513" s="18">
        <v>0</v>
      </c>
      <c r="AV513" s="18"/>
      <c r="AW513" s="18"/>
      <c r="AX513" s="18"/>
      <c r="AY513" s="18"/>
      <c r="AZ513" s="18"/>
      <c r="BA513" s="18">
        <v>0</v>
      </c>
    </row>
    <row r="514" spans="25:53" x14ac:dyDescent="0.3">
      <c r="Y514">
        <v>2</v>
      </c>
      <c r="Z514" s="57">
        <v>44616</v>
      </c>
      <c r="AA514" t="s">
        <v>609</v>
      </c>
      <c r="AB514" s="18">
        <v>0</v>
      </c>
      <c r="AC514" s="18"/>
      <c r="AD514" s="18"/>
      <c r="AE514" s="18"/>
      <c r="AF514" s="18"/>
      <c r="AG514" s="18"/>
      <c r="AH514" s="18">
        <v>0</v>
      </c>
      <c r="AT514">
        <v>4</v>
      </c>
      <c r="AU514" s="18">
        <v>0</v>
      </c>
      <c r="AV514" s="18"/>
      <c r="AW514" s="18"/>
      <c r="AX514" s="18"/>
      <c r="AY514" s="18"/>
      <c r="AZ514" s="18"/>
      <c r="BA514" s="18">
        <v>0</v>
      </c>
    </row>
    <row r="515" spans="25:53" x14ac:dyDescent="0.3">
      <c r="Z515" s="57">
        <v>44618</v>
      </c>
      <c r="AA515" t="s">
        <v>610</v>
      </c>
      <c r="AB515" s="18">
        <v>0</v>
      </c>
      <c r="AC515" s="18"/>
      <c r="AD515" s="18"/>
      <c r="AE515" s="18"/>
      <c r="AF515" s="18"/>
      <c r="AG515" s="18"/>
      <c r="AH515" s="18">
        <v>0</v>
      </c>
      <c r="AS515">
        <v>2025</v>
      </c>
      <c r="AT515">
        <v>1</v>
      </c>
      <c r="AU515" s="18">
        <v>40562.400000000001</v>
      </c>
      <c r="AV515" s="18"/>
      <c r="AW515" s="18"/>
      <c r="AX515" s="18"/>
      <c r="AY515" s="18"/>
      <c r="AZ515" s="18"/>
      <c r="BA515" s="18">
        <v>40562.400000000001</v>
      </c>
    </row>
    <row r="516" spans="25:53" x14ac:dyDescent="0.3">
      <c r="Y516">
        <v>3</v>
      </c>
      <c r="Z516" s="57">
        <v>44634</v>
      </c>
      <c r="AA516" t="s">
        <v>646</v>
      </c>
      <c r="AB516" s="18">
        <v>0</v>
      </c>
      <c r="AC516" s="18"/>
      <c r="AD516" s="18"/>
      <c r="AE516" s="18"/>
      <c r="AF516" s="18"/>
      <c r="AG516" s="18"/>
      <c r="AH516" s="18">
        <v>0</v>
      </c>
      <c r="AT516">
        <v>2</v>
      </c>
      <c r="AU516" s="18">
        <v>100253.5</v>
      </c>
      <c r="AV516" s="18"/>
      <c r="AW516" s="18"/>
      <c r="AX516" s="18"/>
      <c r="AY516" s="18"/>
      <c r="AZ516" s="18"/>
      <c r="BA516" s="18">
        <v>100253.5</v>
      </c>
    </row>
    <row r="517" spans="25:53" x14ac:dyDescent="0.3">
      <c r="Z517" s="57">
        <v>44635</v>
      </c>
      <c r="AA517" t="s">
        <v>648</v>
      </c>
      <c r="AB517" s="18">
        <v>0</v>
      </c>
      <c r="AC517" s="18"/>
      <c r="AD517" s="18"/>
      <c r="AE517" s="18"/>
      <c r="AF517" s="18"/>
      <c r="AG517" s="18"/>
      <c r="AH517" s="18">
        <v>0</v>
      </c>
      <c r="AT517">
        <v>3</v>
      </c>
      <c r="AU517" s="18">
        <v>144151.9</v>
      </c>
      <c r="AV517" s="18"/>
      <c r="AW517" s="18"/>
      <c r="AX517" s="18"/>
      <c r="AY517" s="18"/>
      <c r="AZ517" s="18"/>
      <c r="BA517" s="18">
        <v>144151.9</v>
      </c>
    </row>
    <row r="518" spans="25:53" x14ac:dyDescent="0.3">
      <c r="Z518" s="57">
        <v>44638</v>
      </c>
      <c r="AA518" t="s">
        <v>650</v>
      </c>
      <c r="AB518" s="18">
        <v>0</v>
      </c>
      <c r="AC518" s="18"/>
      <c r="AD518" s="18"/>
      <c r="AE518" s="18"/>
      <c r="AF518" s="18"/>
      <c r="AG518" s="18"/>
      <c r="AH518" s="18">
        <v>0</v>
      </c>
      <c r="AT518">
        <v>5</v>
      </c>
      <c r="AU518" s="18">
        <v>120701</v>
      </c>
      <c r="AV518" s="18"/>
      <c r="AW518" s="18"/>
      <c r="AX518" s="18"/>
      <c r="AY518" s="18"/>
      <c r="AZ518" s="18"/>
      <c r="BA518" s="18">
        <v>120701</v>
      </c>
    </row>
    <row r="519" spans="25:53" x14ac:dyDescent="0.3">
      <c r="Z519" s="57">
        <v>44643</v>
      </c>
      <c r="AA519" t="s">
        <v>653</v>
      </c>
      <c r="AB519" s="18">
        <v>0</v>
      </c>
      <c r="AC519" s="18"/>
      <c r="AD519" s="18"/>
      <c r="AE519" s="18"/>
      <c r="AF519" s="18"/>
      <c r="AG519" s="18"/>
      <c r="AH519" s="18">
        <v>0</v>
      </c>
      <c r="AT519">
        <v>4</v>
      </c>
      <c r="AU519" s="18">
        <v>104153.50000000001</v>
      </c>
      <c r="AV519" s="18"/>
      <c r="AW519" s="18"/>
      <c r="AX519" s="18"/>
      <c r="AY519" s="18"/>
      <c r="AZ519" s="18"/>
      <c r="BA519" s="18">
        <v>104153.50000000001</v>
      </c>
    </row>
    <row r="520" spans="25:53" x14ac:dyDescent="0.3">
      <c r="Z520" s="57">
        <v>44645</v>
      </c>
      <c r="AA520" t="s">
        <v>660</v>
      </c>
      <c r="AB520" s="18">
        <v>0</v>
      </c>
      <c r="AC520" s="18"/>
      <c r="AD520" s="18"/>
      <c r="AE520" s="18"/>
      <c r="AF520" s="18"/>
      <c r="AG520" s="18"/>
      <c r="AH520" s="18">
        <v>0</v>
      </c>
      <c r="AR520" s="36" t="s">
        <v>2037</v>
      </c>
      <c r="AS520" s="36"/>
      <c r="AT520" s="36"/>
      <c r="AU520" s="37">
        <v>509822.3</v>
      </c>
      <c r="AV520" s="37"/>
      <c r="AW520" s="37"/>
      <c r="AX520" s="37"/>
      <c r="AY520" s="37"/>
      <c r="AZ520" s="37"/>
      <c r="BA520" s="37">
        <v>509822.3</v>
      </c>
    </row>
    <row r="521" spans="25:53" x14ac:dyDescent="0.3">
      <c r="Z521" s="57">
        <v>44649</v>
      </c>
      <c r="AA521" t="s">
        <v>662</v>
      </c>
      <c r="AB521" s="18">
        <v>0</v>
      </c>
      <c r="AC521" s="18"/>
      <c r="AD521" s="18"/>
      <c r="AE521" s="18"/>
      <c r="AF521" s="18"/>
      <c r="AG521" s="18"/>
      <c r="AH521" s="18">
        <v>0</v>
      </c>
      <c r="AR521" t="s">
        <v>2134</v>
      </c>
      <c r="AS521">
        <v>2023</v>
      </c>
      <c r="AT521">
        <v>12</v>
      </c>
      <c r="AU521" s="18">
        <v>0</v>
      </c>
      <c r="AV521" s="18"/>
      <c r="AW521" s="18"/>
      <c r="AX521" s="18"/>
      <c r="AY521" s="18"/>
      <c r="AZ521" s="18"/>
      <c r="BA521" s="18">
        <v>0</v>
      </c>
    </row>
    <row r="522" spans="25:53" x14ac:dyDescent="0.3">
      <c r="Y522">
        <v>5</v>
      </c>
      <c r="Z522" s="57">
        <v>44687</v>
      </c>
      <c r="AA522" t="s">
        <v>762</v>
      </c>
      <c r="AB522" s="18">
        <v>0</v>
      </c>
      <c r="AC522" s="18"/>
      <c r="AD522" s="18"/>
      <c r="AE522" s="18"/>
      <c r="AF522" s="18"/>
      <c r="AG522" s="18"/>
      <c r="AH522" s="18">
        <v>0</v>
      </c>
      <c r="AS522">
        <v>2024</v>
      </c>
      <c r="AT522">
        <v>1</v>
      </c>
      <c r="AU522" s="18">
        <v>0</v>
      </c>
      <c r="AV522" s="18"/>
      <c r="AW522" s="18"/>
      <c r="AX522" s="18"/>
      <c r="AY522" s="18"/>
      <c r="AZ522" s="18"/>
      <c r="BA522" s="18">
        <v>0</v>
      </c>
    </row>
    <row r="523" spans="25:53" x14ac:dyDescent="0.3">
      <c r="Z523" s="57">
        <v>44688</v>
      </c>
      <c r="AA523" t="s">
        <v>764</v>
      </c>
      <c r="AB523" s="18">
        <v>0</v>
      </c>
      <c r="AC523" s="18"/>
      <c r="AD523" s="18"/>
      <c r="AE523" s="18"/>
      <c r="AF523" s="18"/>
      <c r="AG523" s="18"/>
      <c r="AH523" s="18">
        <v>0</v>
      </c>
      <c r="AT523">
        <v>3</v>
      </c>
      <c r="AU523" s="18">
        <v>0</v>
      </c>
      <c r="AV523" s="18"/>
      <c r="AW523" s="18"/>
      <c r="AX523" s="18"/>
      <c r="AY523" s="18"/>
      <c r="AZ523" s="18"/>
      <c r="BA523" s="18">
        <v>0</v>
      </c>
    </row>
    <row r="524" spans="25:53" x14ac:dyDescent="0.3">
      <c r="Z524" s="57">
        <v>44695</v>
      </c>
      <c r="AA524" t="s">
        <v>777</v>
      </c>
      <c r="AB524" s="18">
        <v>0</v>
      </c>
      <c r="AC524" s="18"/>
      <c r="AD524" s="18"/>
      <c r="AE524" s="18"/>
      <c r="AF524" s="18"/>
      <c r="AG524" s="18"/>
      <c r="AH524" s="18">
        <v>0</v>
      </c>
      <c r="AR524" s="36" t="s">
        <v>2148</v>
      </c>
      <c r="AS524" s="36"/>
      <c r="AT524" s="36"/>
      <c r="AU524" s="37">
        <v>0</v>
      </c>
      <c r="AV524" s="37"/>
      <c r="AW524" s="37"/>
      <c r="AX524" s="37"/>
      <c r="AY524" s="37"/>
      <c r="AZ524" s="37"/>
      <c r="BA524" s="37">
        <v>0</v>
      </c>
    </row>
    <row r="525" spans="25:53" x14ac:dyDescent="0.3">
      <c r="Z525" s="57">
        <v>44699</v>
      </c>
      <c r="AA525" t="s">
        <v>780</v>
      </c>
      <c r="AB525" s="18">
        <v>0</v>
      </c>
      <c r="AC525" s="18"/>
      <c r="AD525" s="18"/>
      <c r="AE525" s="18"/>
      <c r="AF525" s="18"/>
      <c r="AG525" s="18"/>
      <c r="AH525" s="18">
        <v>0</v>
      </c>
      <c r="AR525" t="s">
        <v>2271</v>
      </c>
      <c r="AS525">
        <v>2024</v>
      </c>
      <c r="AT525">
        <v>1</v>
      </c>
      <c r="AU525" s="18">
        <v>0</v>
      </c>
      <c r="AV525" s="18"/>
      <c r="AW525" s="18"/>
      <c r="AX525" s="18"/>
      <c r="AY525" s="18"/>
      <c r="AZ525" s="18"/>
      <c r="BA525" s="18">
        <v>0</v>
      </c>
    </row>
    <row r="526" spans="25:53" x14ac:dyDescent="0.3">
      <c r="Z526" s="57">
        <v>44701</v>
      </c>
      <c r="AA526" t="s">
        <v>783</v>
      </c>
      <c r="AB526" s="18">
        <v>0</v>
      </c>
      <c r="AC526" s="18"/>
      <c r="AD526" s="18"/>
      <c r="AE526" s="18"/>
      <c r="AF526" s="18"/>
      <c r="AG526" s="18"/>
      <c r="AH526" s="18">
        <v>0</v>
      </c>
      <c r="AS526">
        <v>2025</v>
      </c>
      <c r="AT526">
        <v>3</v>
      </c>
      <c r="AU526" s="18">
        <v>0</v>
      </c>
      <c r="AV526" s="18"/>
      <c r="AW526" s="18"/>
      <c r="AX526" s="18"/>
      <c r="AY526" s="18"/>
      <c r="AZ526" s="18"/>
      <c r="BA526" s="18">
        <v>0</v>
      </c>
    </row>
    <row r="527" spans="25:53" x14ac:dyDescent="0.3">
      <c r="Z527" s="57">
        <v>44702</v>
      </c>
      <c r="AA527" t="s">
        <v>789</v>
      </c>
      <c r="AB527" s="18">
        <v>0</v>
      </c>
      <c r="AC527" s="18"/>
      <c r="AD527" s="18"/>
      <c r="AE527" s="18"/>
      <c r="AF527" s="18"/>
      <c r="AG527" s="18"/>
      <c r="AH527" s="18">
        <v>0</v>
      </c>
      <c r="AR527" s="36" t="s">
        <v>2340</v>
      </c>
      <c r="AS527" s="36"/>
      <c r="AT527" s="36"/>
      <c r="AU527" s="37">
        <v>0</v>
      </c>
      <c r="AV527" s="37"/>
      <c r="AW527" s="37"/>
      <c r="AX527" s="37"/>
      <c r="AY527" s="37"/>
      <c r="AZ527" s="37"/>
      <c r="BA527" s="37">
        <v>0</v>
      </c>
    </row>
    <row r="528" spans="25:53" x14ac:dyDescent="0.3">
      <c r="Z528" s="57">
        <v>44704</v>
      </c>
      <c r="AA528" t="s">
        <v>793</v>
      </c>
      <c r="AB528" s="18">
        <v>0</v>
      </c>
      <c r="AC528" s="18"/>
      <c r="AD528" s="18"/>
      <c r="AE528" s="18"/>
      <c r="AF528" s="18"/>
      <c r="AG528" s="18"/>
      <c r="AH528" s="18">
        <v>0</v>
      </c>
      <c r="AR528" t="s">
        <v>2284</v>
      </c>
      <c r="AS528">
        <v>2024</v>
      </c>
      <c r="AT528">
        <v>1</v>
      </c>
      <c r="AU528" s="18">
        <v>0</v>
      </c>
      <c r="AV528" s="18"/>
      <c r="AW528" s="18"/>
      <c r="AX528" s="18"/>
      <c r="AY528" s="18"/>
      <c r="AZ528" s="18"/>
      <c r="BA528" s="18">
        <v>0</v>
      </c>
    </row>
    <row r="529" spans="25:53" x14ac:dyDescent="0.3">
      <c r="Z529" s="57">
        <v>44706</v>
      </c>
      <c r="AA529" t="s">
        <v>796</v>
      </c>
      <c r="AB529" s="18">
        <v>0</v>
      </c>
      <c r="AC529" s="18"/>
      <c r="AD529" s="18"/>
      <c r="AE529" s="18"/>
      <c r="AF529" s="18"/>
      <c r="AG529" s="18"/>
      <c r="AH529" s="18">
        <v>0</v>
      </c>
      <c r="AT529">
        <v>2</v>
      </c>
      <c r="AU529" s="18">
        <v>0</v>
      </c>
      <c r="AV529" s="18"/>
      <c r="AW529" s="18"/>
      <c r="AX529" s="18"/>
      <c r="AY529" s="18"/>
      <c r="AZ529" s="18"/>
      <c r="BA529" s="18">
        <v>0</v>
      </c>
    </row>
    <row r="530" spans="25:53" x14ac:dyDescent="0.3">
      <c r="Y530">
        <v>6</v>
      </c>
      <c r="Z530" s="57">
        <v>44714</v>
      </c>
      <c r="AA530" t="s">
        <v>826</v>
      </c>
      <c r="AB530" s="18">
        <v>0</v>
      </c>
      <c r="AC530" s="18"/>
      <c r="AD530" s="18"/>
      <c r="AE530" s="18"/>
      <c r="AF530" s="18"/>
      <c r="AG530" s="18"/>
      <c r="AH530" s="18">
        <v>0</v>
      </c>
      <c r="AT530">
        <v>5</v>
      </c>
      <c r="AU530" s="18">
        <v>0</v>
      </c>
      <c r="AV530" s="18"/>
      <c r="AW530" s="18"/>
      <c r="AX530" s="18"/>
      <c r="AY530" s="18"/>
      <c r="AZ530" s="18"/>
      <c r="BA530" s="18">
        <v>0</v>
      </c>
    </row>
    <row r="531" spans="25:53" x14ac:dyDescent="0.3">
      <c r="Z531" s="57">
        <v>44716</v>
      </c>
      <c r="AA531" t="s">
        <v>828</v>
      </c>
      <c r="AB531" s="18">
        <v>0</v>
      </c>
      <c r="AC531" s="18"/>
      <c r="AD531" s="18"/>
      <c r="AE531" s="18"/>
      <c r="AF531" s="18"/>
      <c r="AG531" s="18"/>
      <c r="AH531" s="18">
        <v>0</v>
      </c>
      <c r="AT531">
        <v>6</v>
      </c>
      <c r="AU531" s="18">
        <v>0</v>
      </c>
      <c r="AV531" s="18"/>
      <c r="AW531" s="18"/>
      <c r="AX531" s="18"/>
      <c r="AY531" s="18"/>
      <c r="AZ531" s="18"/>
      <c r="BA531" s="18">
        <v>0</v>
      </c>
    </row>
    <row r="532" spans="25:53" x14ac:dyDescent="0.3">
      <c r="Z532" s="57">
        <v>44723</v>
      </c>
      <c r="AA532" t="s">
        <v>834</v>
      </c>
      <c r="AB532" s="18">
        <v>0</v>
      </c>
      <c r="AC532" s="18"/>
      <c r="AD532" s="18"/>
      <c r="AE532" s="18"/>
      <c r="AF532" s="18"/>
      <c r="AG532" s="18"/>
      <c r="AH532" s="18">
        <v>0</v>
      </c>
      <c r="AR532" s="36" t="s">
        <v>2341</v>
      </c>
      <c r="AS532" s="36"/>
      <c r="AT532" s="36"/>
      <c r="AU532" s="37">
        <v>0</v>
      </c>
      <c r="AV532" s="37"/>
      <c r="AW532" s="37"/>
      <c r="AX532" s="37"/>
      <c r="AY532" s="37"/>
      <c r="AZ532" s="37"/>
      <c r="BA532" s="37">
        <v>0</v>
      </c>
    </row>
    <row r="533" spans="25:53" x14ac:dyDescent="0.3">
      <c r="Z533" s="57">
        <v>44730</v>
      </c>
      <c r="AA533" t="s">
        <v>842</v>
      </c>
      <c r="AB533" s="18">
        <v>0</v>
      </c>
      <c r="AC533" s="18"/>
      <c r="AD533" s="18"/>
      <c r="AE533" s="18"/>
      <c r="AF533" s="18"/>
      <c r="AG533" s="18"/>
      <c r="AH533" s="18">
        <v>0</v>
      </c>
      <c r="AR533" t="s">
        <v>2362</v>
      </c>
      <c r="AS533">
        <v>2024</v>
      </c>
      <c r="AT533">
        <v>2</v>
      </c>
      <c r="AU533" s="18">
        <v>0</v>
      </c>
      <c r="AV533" s="18"/>
      <c r="AW533" s="18"/>
      <c r="AX533" s="18"/>
      <c r="AY533" s="18"/>
      <c r="AZ533" s="18"/>
      <c r="BA533" s="18">
        <v>0</v>
      </c>
    </row>
    <row r="534" spans="25:53" x14ac:dyDescent="0.3">
      <c r="Z534" s="57">
        <v>44736</v>
      </c>
      <c r="AA534" t="s">
        <v>845</v>
      </c>
      <c r="AB534" s="18">
        <v>0</v>
      </c>
      <c r="AC534" s="18"/>
      <c r="AD534" s="18"/>
      <c r="AE534" s="18"/>
      <c r="AF534" s="18"/>
      <c r="AG534" s="18"/>
      <c r="AH534" s="18">
        <v>0</v>
      </c>
      <c r="AR534" s="36" t="s">
        <v>2504</v>
      </c>
      <c r="AS534" s="36"/>
      <c r="AT534" s="36"/>
      <c r="AU534" s="37">
        <v>0</v>
      </c>
      <c r="AV534" s="37"/>
      <c r="AW534" s="37"/>
      <c r="AX534" s="37"/>
      <c r="AY534" s="37"/>
      <c r="AZ534" s="37"/>
      <c r="BA534" s="37">
        <v>0</v>
      </c>
    </row>
    <row r="535" spans="25:53" x14ac:dyDescent="0.3">
      <c r="Y535">
        <v>7</v>
      </c>
      <c r="Z535" s="57">
        <v>44756</v>
      </c>
      <c r="AA535" t="s">
        <v>858</v>
      </c>
      <c r="AB535" s="18">
        <v>0</v>
      </c>
      <c r="AC535" s="18"/>
      <c r="AD535" s="18"/>
      <c r="AE535" s="18"/>
      <c r="AF535" s="18"/>
      <c r="AG535" s="18"/>
      <c r="AH535" s="18">
        <v>0</v>
      </c>
      <c r="AR535" t="s">
        <v>2440</v>
      </c>
      <c r="AS535">
        <v>2024</v>
      </c>
      <c r="AT535">
        <v>3</v>
      </c>
      <c r="AU535" s="18">
        <v>0</v>
      </c>
      <c r="AV535" s="18"/>
      <c r="AW535" s="18"/>
      <c r="AX535" s="18"/>
      <c r="AY535" s="18"/>
      <c r="AZ535" s="18"/>
      <c r="BA535" s="18">
        <v>0</v>
      </c>
    </row>
    <row r="536" spans="25:53" x14ac:dyDescent="0.3">
      <c r="Z536" s="57">
        <v>44760</v>
      </c>
      <c r="AA536" t="s">
        <v>866</v>
      </c>
      <c r="AB536" s="18">
        <v>0</v>
      </c>
      <c r="AC536" s="18"/>
      <c r="AD536" s="18"/>
      <c r="AE536" s="18"/>
      <c r="AF536" s="18"/>
      <c r="AG536" s="18"/>
      <c r="AH536" s="18">
        <v>0</v>
      </c>
      <c r="AR536" s="36" t="s">
        <v>2505</v>
      </c>
      <c r="AS536" s="36"/>
      <c r="AT536" s="36"/>
      <c r="AU536" s="37">
        <v>0</v>
      </c>
      <c r="AV536" s="37"/>
      <c r="AW536" s="37"/>
      <c r="AX536" s="37"/>
      <c r="AY536" s="37"/>
      <c r="AZ536" s="37"/>
      <c r="BA536" s="37">
        <v>0</v>
      </c>
    </row>
    <row r="537" spans="25:53" x14ac:dyDescent="0.3">
      <c r="Z537" s="57">
        <v>44762</v>
      </c>
      <c r="AA537" t="s">
        <v>867</v>
      </c>
      <c r="AB537" s="18">
        <v>0</v>
      </c>
      <c r="AC537" s="18"/>
      <c r="AD537" s="18"/>
      <c r="AE537" s="18"/>
      <c r="AF537" s="18"/>
      <c r="AG537" s="18"/>
      <c r="AH537" s="18">
        <v>0</v>
      </c>
      <c r="AR537" t="s">
        <v>2728</v>
      </c>
      <c r="AS537">
        <v>2024</v>
      </c>
      <c r="AT537">
        <v>6</v>
      </c>
      <c r="AU537" s="18">
        <v>0</v>
      </c>
      <c r="AV537" s="18"/>
      <c r="AW537" s="18"/>
      <c r="AX537" s="18"/>
      <c r="AY537" s="18"/>
      <c r="AZ537" s="18"/>
      <c r="BA537" s="18">
        <v>0</v>
      </c>
    </row>
    <row r="538" spans="25:53" x14ac:dyDescent="0.3">
      <c r="Z538" s="57">
        <v>44765</v>
      </c>
      <c r="AA538" t="s">
        <v>868</v>
      </c>
      <c r="AB538" s="18">
        <v>0</v>
      </c>
      <c r="AC538" s="18"/>
      <c r="AD538" s="18"/>
      <c r="AE538" s="18"/>
      <c r="AF538" s="18"/>
      <c r="AG538" s="18"/>
      <c r="AH538" s="18">
        <v>0</v>
      </c>
      <c r="AT538">
        <v>7</v>
      </c>
      <c r="AU538" s="18">
        <v>2770</v>
      </c>
      <c r="AV538" s="18"/>
      <c r="AW538" s="18"/>
      <c r="AX538" s="18"/>
      <c r="AY538" s="18"/>
      <c r="AZ538" s="18"/>
      <c r="BA538" s="18">
        <v>2770</v>
      </c>
    </row>
    <row r="539" spans="25:53" x14ac:dyDescent="0.3">
      <c r="Y539">
        <v>8</v>
      </c>
      <c r="Z539" s="57">
        <v>44779</v>
      </c>
      <c r="AA539" t="s">
        <v>895</v>
      </c>
      <c r="AB539" s="18">
        <v>0</v>
      </c>
      <c r="AC539" s="18"/>
      <c r="AD539" s="18"/>
      <c r="AE539" s="18"/>
      <c r="AF539" s="18"/>
      <c r="AG539" s="18"/>
      <c r="AH539" s="18">
        <v>0</v>
      </c>
      <c r="AT539">
        <v>8</v>
      </c>
      <c r="AU539" s="18">
        <v>11120</v>
      </c>
      <c r="AV539" s="18"/>
      <c r="AW539" s="18"/>
      <c r="AX539" s="18"/>
      <c r="AY539" s="18"/>
      <c r="AZ539" s="18"/>
      <c r="BA539" s="18">
        <v>11120</v>
      </c>
    </row>
    <row r="540" spans="25:53" x14ac:dyDescent="0.3">
      <c r="Z540" s="57">
        <v>44785</v>
      </c>
      <c r="AA540" t="s">
        <v>899</v>
      </c>
      <c r="AB540" s="18">
        <v>0</v>
      </c>
      <c r="AC540" s="18"/>
      <c r="AD540" s="18"/>
      <c r="AE540" s="18"/>
      <c r="AF540" s="18"/>
      <c r="AG540" s="18"/>
      <c r="AH540" s="18">
        <v>0</v>
      </c>
      <c r="AT540">
        <v>11</v>
      </c>
      <c r="AU540" s="18">
        <v>2947.5</v>
      </c>
      <c r="AV540" s="18"/>
      <c r="AW540" s="18"/>
      <c r="AX540" s="18"/>
      <c r="AY540" s="18"/>
      <c r="AZ540" s="18"/>
      <c r="BA540" s="18">
        <v>2947.5</v>
      </c>
    </row>
    <row r="541" spans="25:53" x14ac:dyDescent="0.3">
      <c r="Z541" s="57">
        <v>44796</v>
      </c>
      <c r="AA541" t="s">
        <v>910</v>
      </c>
      <c r="AB541" s="18">
        <v>0</v>
      </c>
      <c r="AC541" s="18"/>
      <c r="AD541" s="18"/>
      <c r="AE541" s="18"/>
      <c r="AF541" s="18"/>
      <c r="AG541" s="18"/>
      <c r="AH541" s="18">
        <v>0</v>
      </c>
      <c r="AT541">
        <v>12</v>
      </c>
      <c r="AU541" s="18">
        <v>2135</v>
      </c>
      <c r="AV541" s="18"/>
      <c r="AW541" s="18"/>
      <c r="AX541" s="18"/>
      <c r="AY541" s="18"/>
      <c r="AZ541" s="18"/>
      <c r="BA541" s="18">
        <v>2135</v>
      </c>
    </row>
    <row r="542" spans="25:53" x14ac:dyDescent="0.3">
      <c r="Y542">
        <v>9</v>
      </c>
      <c r="Z542" s="57">
        <v>44806</v>
      </c>
      <c r="AA542" t="s">
        <v>924</v>
      </c>
      <c r="AB542" s="18">
        <v>0</v>
      </c>
      <c r="AC542" s="18"/>
      <c r="AD542" s="18"/>
      <c r="AE542" s="18"/>
      <c r="AF542" s="18"/>
      <c r="AG542" s="18"/>
      <c r="AH542" s="18">
        <v>0</v>
      </c>
      <c r="AR542" s="36" t="s">
        <v>2733</v>
      </c>
      <c r="AS542" s="36"/>
      <c r="AT542" s="36"/>
      <c r="AU542" s="37">
        <v>18972.5</v>
      </c>
      <c r="AV542" s="37"/>
      <c r="AW542" s="37"/>
      <c r="AX542" s="37"/>
      <c r="AY542" s="37"/>
      <c r="AZ542" s="37"/>
      <c r="BA542" s="37">
        <v>18972.5</v>
      </c>
    </row>
    <row r="543" spans="25:53" x14ac:dyDescent="0.3">
      <c r="Z543" s="57">
        <v>44810</v>
      </c>
      <c r="AA543" t="s">
        <v>927</v>
      </c>
      <c r="AB543" s="18">
        <v>0</v>
      </c>
      <c r="AC543" s="18"/>
      <c r="AD543" s="18"/>
      <c r="AE543" s="18"/>
      <c r="AF543" s="18"/>
      <c r="AG543" s="18"/>
      <c r="AH543" s="18">
        <v>0</v>
      </c>
      <c r="AR543" t="s">
        <v>2656</v>
      </c>
      <c r="AS543">
        <v>2024</v>
      </c>
      <c r="AT543">
        <v>6</v>
      </c>
      <c r="AU543" s="18">
        <v>0</v>
      </c>
      <c r="AV543" s="18"/>
      <c r="AW543" s="18"/>
      <c r="AX543" s="18"/>
      <c r="AY543" s="18"/>
      <c r="AZ543" s="18"/>
      <c r="BA543" s="18">
        <v>0</v>
      </c>
    </row>
    <row r="544" spans="25:53" x14ac:dyDescent="0.3">
      <c r="Z544" s="57">
        <v>44813</v>
      </c>
      <c r="AA544" t="s">
        <v>931</v>
      </c>
      <c r="AB544" s="18">
        <v>0</v>
      </c>
      <c r="AC544" s="18"/>
      <c r="AD544" s="18"/>
      <c r="AE544" s="18"/>
      <c r="AF544" s="18"/>
      <c r="AG544" s="18"/>
      <c r="AH544" s="18">
        <v>0</v>
      </c>
      <c r="AT544">
        <v>7</v>
      </c>
      <c r="AU544" s="18">
        <v>0</v>
      </c>
      <c r="AV544" s="18"/>
      <c r="AW544" s="18"/>
      <c r="AX544" s="18"/>
      <c r="AY544" s="18"/>
      <c r="AZ544" s="18"/>
      <c r="BA544" s="18">
        <v>0</v>
      </c>
    </row>
    <row r="545" spans="25:53" x14ac:dyDescent="0.3">
      <c r="Z545" s="57">
        <v>44817</v>
      </c>
      <c r="AA545" t="s">
        <v>933</v>
      </c>
      <c r="AB545" s="18">
        <v>0</v>
      </c>
      <c r="AC545" s="18"/>
      <c r="AD545" s="18"/>
      <c r="AE545" s="18"/>
      <c r="AF545" s="18"/>
      <c r="AG545" s="18"/>
      <c r="AH545" s="18">
        <v>0</v>
      </c>
      <c r="AT545">
        <v>8</v>
      </c>
      <c r="AU545" s="18">
        <v>0</v>
      </c>
      <c r="AV545" s="18"/>
      <c r="AW545" s="18"/>
      <c r="AX545" s="18"/>
      <c r="AY545" s="18"/>
      <c r="AZ545" s="18"/>
      <c r="BA545" s="18">
        <v>0</v>
      </c>
    </row>
    <row r="546" spans="25:53" x14ac:dyDescent="0.3">
      <c r="AA546" t="s">
        <v>934</v>
      </c>
      <c r="AB546" s="18">
        <v>0</v>
      </c>
      <c r="AC546" s="18"/>
      <c r="AD546" s="18"/>
      <c r="AE546" s="18"/>
      <c r="AF546" s="18"/>
      <c r="AG546" s="18"/>
      <c r="AH546" s="18">
        <v>0</v>
      </c>
      <c r="AT546">
        <v>9</v>
      </c>
      <c r="AU546" s="18">
        <v>0</v>
      </c>
      <c r="AV546" s="18"/>
      <c r="AW546" s="18"/>
      <c r="AX546" s="18"/>
      <c r="AY546" s="18"/>
      <c r="AZ546" s="18"/>
      <c r="BA546" s="18">
        <v>0</v>
      </c>
    </row>
    <row r="547" spans="25:53" x14ac:dyDescent="0.3">
      <c r="Y547">
        <v>10</v>
      </c>
      <c r="Z547" t="s">
        <v>992</v>
      </c>
      <c r="AA547" t="s">
        <v>987</v>
      </c>
      <c r="AB547" s="18">
        <v>0</v>
      </c>
      <c r="AC547" s="18"/>
      <c r="AD547" s="18"/>
      <c r="AE547" s="18"/>
      <c r="AF547" s="18"/>
      <c r="AG547" s="18"/>
      <c r="AH547" s="18">
        <v>0</v>
      </c>
      <c r="AT547">
        <v>10</v>
      </c>
      <c r="AU547" s="18">
        <v>0</v>
      </c>
      <c r="AV547" s="18"/>
      <c r="AW547" s="18"/>
      <c r="AX547" s="18"/>
      <c r="AY547" s="18"/>
      <c r="AZ547" s="18"/>
      <c r="BA547" s="18">
        <v>0</v>
      </c>
    </row>
    <row r="548" spans="25:53" x14ac:dyDescent="0.3">
      <c r="Z548" s="57">
        <v>44847</v>
      </c>
      <c r="AA548" t="s">
        <v>999</v>
      </c>
      <c r="AB548" s="18">
        <v>0</v>
      </c>
      <c r="AC548" s="18"/>
      <c r="AD548" s="18"/>
      <c r="AE548" s="18"/>
      <c r="AF548" s="18"/>
      <c r="AG548" s="18"/>
      <c r="AH548" s="18">
        <v>0</v>
      </c>
      <c r="AT548">
        <v>11</v>
      </c>
      <c r="AU548" s="18">
        <v>0</v>
      </c>
      <c r="AV548" s="18"/>
      <c r="AW548" s="18"/>
      <c r="AX548" s="18"/>
      <c r="AY548" s="18"/>
      <c r="AZ548" s="18"/>
      <c r="BA548" s="18">
        <v>0</v>
      </c>
    </row>
    <row r="549" spans="25:53" x14ac:dyDescent="0.3">
      <c r="Z549" s="57">
        <v>44856</v>
      </c>
      <c r="AA549" t="s">
        <v>1010</v>
      </c>
      <c r="AB549" s="18">
        <v>0</v>
      </c>
      <c r="AC549" s="18"/>
      <c r="AD549" s="18"/>
      <c r="AE549" s="18"/>
      <c r="AF549" s="18"/>
      <c r="AG549" s="18"/>
      <c r="AH549" s="18">
        <v>0</v>
      </c>
      <c r="AT549">
        <v>12</v>
      </c>
      <c r="AU549" s="18">
        <v>0</v>
      </c>
      <c r="AV549" s="18"/>
      <c r="AW549" s="18"/>
      <c r="AX549" s="18"/>
      <c r="AY549" s="18"/>
      <c r="AZ549" s="18"/>
      <c r="BA549" s="18">
        <v>0</v>
      </c>
    </row>
    <row r="550" spans="25:53" x14ac:dyDescent="0.3">
      <c r="Z550" s="57">
        <v>44861</v>
      </c>
      <c r="AA550" t="s">
        <v>1012</v>
      </c>
      <c r="AB550" s="18">
        <v>0</v>
      </c>
      <c r="AC550" s="18"/>
      <c r="AD550" s="18"/>
      <c r="AE550" s="18"/>
      <c r="AF550" s="18"/>
      <c r="AG550" s="18"/>
      <c r="AH550" s="18">
        <v>0</v>
      </c>
      <c r="AS550">
        <v>2025</v>
      </c>
      <c r="AT550">
        <v>2</v>
      </c>
      <c r="AU550" s="18">
        <v>0</v>
      </c>
      <c r="AV550" s="18"/>
      <c r="AW550" s="18"/>
      <c r="AX550" s="18"/>
      <c r="AY550" s="18"/>
      <c r="AZ550" s="18"/>
      <c r="BA550" s="18">
        <v>0</v>
      </c>
    </row>
    <row r="551" spans="25:53" x14ac:dyDescent="0.3">
      <c r="Z551" s="57">
        <v>44865</v>
      </c>
      <c r="AA551" t="s">
        <v>1014</v>
      </c>
      <c r="AB551" s="18">
        <v>0</v>
      </c>
      <c r="AC551" s="18"/>
      <c r="AD551" s="18"/>
      <c r="AE551" s="18"/>
      <c r="AF551" s="18"/>
      <c r="AG551" s="18"/>
      <c r="AH551" s="18">
        <v>0</v>
      </c>
      <c r="AT551">
        <v>3</v>
      </c>
      <c r="AU551" s="18">
        <v>0</v>
      </c>
      <c r="AV551" s="18"/>
      <c r="AW551" s="18"/>
      <c r="AX551" s="18"/>
      <c r="AY551" s="18"/>
      <c r="AZ551" s="18"/>
      <c r="BA551" s="18">
        <v>0</v>
      </c>
    </row>
    <row r="552" spans="25:53" x14ac:dyDescent="0.3">
      <c r="Y552">
        <v>11</v>
      </c>
      <c r="Z552" s="57">
        <v>44869</v>
      </c>
      <c r="AA552" t="s">
        <v>1050</v>
      </c>
      <c r="AB552" s="18">
        <v>0</v>
      </c>
      <c r="AC552" s="18"/>
      <c r="AD552" s="18"/>
      <c r="AE552" s="18"/>
      <c r="AF552" s="18"/>
      <c r="AG552" s="18"/>
      <c r="AH552" s="18">
        <v>0</v>
      </c>
      <c r="AT552">
        <v>5</v>
      </c>
      <c r="AU552" s="18">
        <v>2307.5</v>
      </c>
      <c r="AV552" s="18"/>
      <c r="AW552" s="18"/>
      <c r="AX552" s="18"/>
      <c r="AY552" s="18"/>
      <c r="AZ552" s="18"/>
      <c r="BA552" s="18">
        <v>2307.5</v>
      </c>
    </row>
    <row r="553" spans="25:53" x14ac:dyDescent="0.3">
      <c r="Z553" s="57">
        <v>44876</v>
      </c>
      <c r="AA553" t="s">
        <v>1064</v>
      </c>
      <c r="AB553" s="18">
        <v>0</v>
      </c>
      <c r="AC553" s="18"/>
      <c r="AD553" s="18"/>
      <c r="AE553" s="18"/>
      <c r="AF553" s="18"/>
      <c r="AG553" s="18"/>
      <c r="AH553" s="18">
        <v>0</v>
      </c>
      <c r="AT553">
        <v>4</v>
      </c>
      <c r="AU553" s="18">
        <v>0</v>
      </c>
      <c r="AV553" s="18"/>
      <c r="AW553" s="18"/>
      <c r="AX553" s="18"/>
      <c r="AY553" s="18"/>
      <c r="AZ553" s="18"/>
      <c r="BA553" s="18">
        <v>0</v>
      </c>
    </row>
    <row r="554" spans="25:53" x14ac:dyDescent="0.3">
      <c r="Z554" t="s">
        <v>1070</v>
      </c>
      <c r="AA554" t="s">
        <v>1075</v>
      </c>
      <c r="AB554" s="18">
        <v>0</v>
      </c>
      <c r="AC554" s="18"/>
      <c r="AD554" s="18"/>
      <c r="AE554" s="18"/>
      <c r="AF554" s="18"/>
      <c r="AG554" s="18"/>
      <c r="AH554" s="18">
        <v>0</v>
      </c>
      <c r="AR554" s="36" t="s">
        <v>2667</v>
      </c>
      <c r="AS554" s="36"/>
      <c r="AT554" s="36"/>
      <c r="AU554" s="37">
        <v>2307.5</v>
      </c>
      <c r="AV554" s="37"/>
      <c r="AW554" s="37"/>
      <c r="AX554" s="37"/>
      <c r="AY554" s="37"/>
      <c r="AZ554" s="37"/>
      <c r="BA554" s="37">
        <v>2307.5</v>
      </c>
    </row>
    <row r="555" spans="25:53" x14ac:dyDescent="0.3">
      <c r="Y555">
        <v>12</v>
      </c>
      <c r="Z555" s="57">
        <v>44897</v>
      </c>
      <c r="AA555" t="s">
        <v>1109</v>
      </c>
      <c r="AB555" s="18">
        <v>0</v>
      </c>
      <c r="AC555" s="18"/>
      <c r="AD555" s="18"/>
      <c r="AE555" s="18"/>
      <c r="AF555" s="18"/>
      <c r="AG555" s="18"/>
      <c r="AH555" s="18">
        <v>0</v>
      </c>
      <c r="AR555" t="s">
        <v>2734</v>
      </c>
      <c r="AS555">
        <v>2024</v>
      </c>
      <c r="AT555">
        <v>7</v>
      </c>
      <c r="AU555" s="18">
        <v>0</v>
      </c>
      <c r="AV555" s="18"/>
      <c r="AW555" s="18"/>
      <c r="AX555" s="18"/>
      <c r="AY555" s="18"/>
      <c r="AZ555" s="18"/>
      <c r="BA555" s="18">
        <v>0</v>
      </c>
    </row>
    <row r="556" spans="25:53" x14ac:dyDescent="0.3">
      <c r="AA556" t="s">
        <v>1111</v>
      </c>
      <c r="AB556" s="18">
        <v>0</v>
      </c>
      <c r="AC556" s="18"/>
      <c r="AD556" s="18"/>
      <c r="AE556" s="18"/>
      <c r="AF556" s="18"/>
      <c r="AG556" s="18"/>
      <c r="AH556" s="18">
        <v>0</v>
      </c>
      <c r="AR556" s="36" t="s">
        <v>2838</v>
      </c>
      <c r="AS556" s="36"/>
      <c r="AT556" s="36"/>
      <c r="AU556" s="37">
        <v>0</v>
      </c>
      <c r="AV556" s="37"/>
      <c r="AW556" s="37"/>
      <c r="AX556" s="37"/>
      <c r="AY556" s="37"/>
      <c r="AZ556" s="37"/>
      <c r="BA556" s="37">
        <v>0</v>
      </c>
    </row>
    <row r="557" spans="25:53" x14ac:dyDescent="0.3">
      <c r="Z557" s="57">
        <v>44898</v>
      </c>
      <c r="AA557" t="s">
        <v>1115</v>
      </c>
      <c r="AB557" s="18">
        <v>0</v>
      </c>
      <c r="AC557" s="18"/>
      <c r="AD557" s="18"/>
      <c r="AE557" s="18"/>
      <c r="AF557" s="18"/>
      <c r="AG557" s="18"/>
      <c r="AH557" s="18">
        <v>0</v>
      </c>
      <c r="AR557" t="s">
        <v>2740</v>
      </c>
      <c r="AS557">
        <v>2024</v>
      </c>
      <c r="AT557">
        <v>7</v>
      </c>
      <c r="AU557" s="18">
        <v>0</v>
      </c>
      <c r="AV557" s="18"/>
      <c r="AW557" s="18"/>
      <c r="AX557" s="18"/>
      <c r="AY557" s="18"/>
      <c r="AZ557" s="18"/>
      <c r="BA557" s="18">
        <v>0</v>
      </c>
    </row>
    <row r="558" spans="25:53" x14ac:dyDescent="0.3">
      <c r="Z558" s="57">
        <v>44904</v>
      </c>
      <c r="AA558" t="s">
        <v>1122</v>
      </c>
      <c r="AB558" s="18">
        <v>0</v>
      </c>
      <c r="AC558" s="18"/>
      <c r="AD558" s="18"/>
      <c r="AE558" s="18"/>
      <c r="AF558" s="18"/>
      <c r="AG558" s="18"/>
      <c r="AH558" s="18">
        <v>0</v>
      </c>
      <c r="AR558" s="36" t="s">
        <v>2839</v>
      </c>
      <c r="AS558" s="36"/>
      <c r="AT558" s="36"/>
      <c r="AU558" s="37">
        <v>0</v>
      </c>
      <c r="AV558" s="37"/>
      <c r="AW558" s="37"/>
      <c r="AX558" s="37"/>
      <c r="AY558" s="37"/>
      <c r="AZ558" s="37"/>
      <c r="BA558" s="37">
        <v>0</v>
      </c>
    </row>
    <row r="559" spans="25:53" x14ac:dyDescent="0.3">
      <c r="Z559" s="57">
        <v>44917</v>
      </c>
      <c r="AA559" t="s">
        <v>1127</v>
      </c>
      <c r="AB559" s="18">
        <v>0</v>
      </c>
      <c r="AC559" s="18"/>
      <c r="AD559" s="18"/>
      <c r="AE559" s="18"/>
      <c r="AF559" s="18"/>
      <c r="AG559" s="18"/>
      <c r="AH559" s="18">
        <v>0</v>
      </c>
      <c r="AR559" t="s">
        <v>2928</v>
      </c>
      <c r="AS559">
        <v>2023</v>
      </c>
      <c r="AT559">
        <v>10</v>
      </c>
      <c r="AU559" s="18">
        <v>0</v>
      </c>
      <c r="AV559" s="18"/>
      <c r="AW559" s="18"/>
      <c r="AX559" s="18"/>
      <c r="AY559" s="18"/>
      <c r="AZ559" s="18"/>
      <c r="BA559" s="18">
        <v>0</v>
      </c>
    </row>
    <row r="560" spans="25:53" x14ac:dyDescent="0.3">
      <c r="Z560" s="57">
        <v>44923</v>
      </c>
      <c r="AA560" t="s">
        <v>1138</v>
      </c>
      <c r="AB560" s="18">
        <v>0</v>
      </c>
      <c r="AC560" s="18"/>
      <c r="AD560" s="18"/>
      <c r="AE560" s="18"/>
      <c r="AF560" s="18"/>
      <c r="AG560" s="18"/>
      <c r="AH560" s="18">
        <v>0</v>
      </c>
      <c r="AT560">
        <v>11</v>
      </c>
      <c r="AU560" s="18">
        <v>0</v>
      </c>
      <c r="AV560" s="18"/>
      <c r="AW560" s="18"/>
      <c r="AX560" s="18"/>
      <c r="AY560" s="18"/>
      <c r="AZ560" s="18"/>
      <c r="BA560" s="18">
        <v>0</v>
      </c>
    </row>
    <row r="561" spans="24:53" x14ac:dyDescent="0.3">
      <c r="Z561" s="57">
        <v>44925</v>
      </c>
      <c r="AA561" t="s">
        <v>1139</v>
      </c>
      <c r="AB561" s="18">
        <v>0</v>
      </c>
      <c r="AC561" s="18"/>
      <c r="AD561" s="18"/>
      <c r="AE561" s="18"/>
      <c r="AF561" s="18"/>
      <c r="AG561" s="18"/>
      <c r="AH561" s="18">
        <v>0</v>
      </c>
      <c r="AS561">
        <v>2024</v>
      </c>
      <c r="AT561">
        <v>8</v>
      </c>
      <c r="AU561" s="18">
        <v>0</v>
      </c>
      <c r="AV561" s="18"/>
      <c r="AW561" s="18"/>
      <c r="AX561" s="18"/>
      <c r="AY561" s="18"/>
      <c r="AZ561" s="18"/>
      <c r="BA561" s="18">
        <v>0</v>
      </c>
    </row>
    <row r="562" spans="24:53" x14ac:dyDescent="0.3">
      <c r="Y562">
        <v>4</v>
      </c>
      <c r="Z562" s="57">
        <v>44652</v>
      </c>
      <c r="AA562" t="s">
        <v>683</v>
      </c>
      <c r="AB562" s="18">
        <v>0</v>
      </c>
      <c r="AC562" s="18"/>
      <c r="AD562" s="18"/>
      <c r="AE562" s="18"/>
      <c r="AF562" s="18"/>
      <c r="AG562" s="18"/>
      <c r="AH562" s="18">
        <v>0</v>
      </c>
      <c r="AR562" s="36" t="s">
        <v>2930</v>
      </c>
      <c r="AS562" s="36"/>
      <c r="AT562" s="36"/>
      <c r="AU562" s="37">
        <v>0</v>
      </c>
      <c r="AV562" s="37"/>
      <c r="AW562" s="37"/>
      <c r="AX562" s="37"/>
      <c r="AY562" s="37"/>
      <c r="AZ562" s="37"/>
      <c r="BA562" s="37">
        <v>0</v>
      </c>
    </row>
    <row r="563" spans="24:53" x14ac:dyDescent="0.3">
      <c r="Z563" s="57">
        <v>44656</v>
      </c>
      <c r="AA563" t="s">
        <v>685</v>
      </c>
      <c r="AB563" s="18">
        <v>0</v>
      </c>
      <c r="AC563" s="18"/>
      <c r="AD563" s="18"/>
      <c r="AE563" s="18"/>
      <c r="AF563" s="18"/>
      <c r="AG563" s="18"/>
      <c r="AH563" s="18">
        <v>0</v>
      </c>
      <c r="AR563" t="s">
        <v>2929</v>
      </c>
      <c r="AS563">
        <v>2023</v>
      </c>
      <c r="AT563">
        <v>12</v>
      </c>
      <c r="AU563" s="18">
        <v>0</v>
      </c>
      <c r="AV563" s="18"/>
      <c r="AW563" s="18"/>
      <c r="AX563" s="18"/>
      <c r="AY563" s="18"/>
      <c r="AZ563" s="18"/>
      <c r="BA563" s="18">
        <v>0</v>
      </c>
    </row>
    <row r="564" spans="24:53" x14ac:dyDescent="0.3">
      <c r="Z564" s="57">
        <v>44660</v>
      </c>
      <c r="AA564" t="s">
        <v>689</v>
      </c>
      <c r="AB564" s="18">
        <v>0</v>
      </c>
      <c r="AC564" s="18"/>
      <c r="AD564" s="18"/>
      <c r="AE564" s="18"/>
      <c r="AF564" s="18"/>
      <c r="AG564" s="18"/>
      <c r="AH564" s="18">
        <v>0</v>
      </c>
      <c r="AS564">
        <v>2024</v>
      </c>
      <c r="AT564">
        <v>1</v>
      </c>
      <c r="AU564" s="18">
        <v>0</v>
      </c>
      <c r="AV564" s="18"/>
      <c r="AW564" s="18"/>
      <c r="AX564" s="18"/>
      <c r="AY564" s="18"/>
      <c r="AZ564" s="18"/>
      <c r="BA564" s="18">
        <v>0</v>
      </c>
    </row>
    <row r="565" spans="24:53" x14ac:dyDescent="0.3">
      <c r="Z565" s="57">
        <v>44664</v>
      </c>
      <c r="AA565" t="s">
        <v>693</v>
      </c>
      <c r="AB565" s="18">
        <v>0</v>
      </c>
      <c r="AC565" s="18"/>
      <c r="AD565" s="18"/>
      <c r="AE565" s="18"/>
      <c r="AF565" s="18"/>
      <c r="AG565" s="18"/>
      <c r="AH565" s="18">
        <v>0</v>
      </c>
      <c r="AT565">
        <v>2</v>
      </c>
      <c r="AU565" s="18">
        <v>0</v>
      </c>
      <c r="AV565" s="18"/>
      <c r="AW565" s="18"/>
      <c r="AX565" s="18"/>
      <c r="AY565" s="18"/>
      <c r="AZ565" s="18"/>
      <c r="BA565" s="18">
        <v>0</v>
      </c>
    </row>
    <row r="566" spans="24:53" x14ac:dyDescent="0.3">
      <c r="Z566" s="57">
        <v>44667</v>
      </c>
      <c r="AA566" t="s">
        <v>696</v>
      </c>
      <c r="AB566" s="18">
        <v>0</v>
      </c>
      <c r="AC566" s="18"/>
      <c r="AD566" s="18"/>
      <c r="AE566" s="18"/>
      <c r="AF566" s="18"/>
      <c r="AG566" s="18"/>
      <c r="AH566" s="18">
        <v>0</v>
      </c>
      <c r="AT566">
        <v>3</v>
      </c>
      <c r="AU566" s="18">
        <v>0</v>
      </c>
      <c r="AV566" s="18"/>
      <c r="AW566" s="18"/>
      <c r="AX566" s="18"/>
      <c r="AY566" s="18"/>
      <c r="AZ566" s="18"/>
      <c r="BA566" s="18">
        <v>0</v>
      </c>
    </row>
    <row r="567" spans="24:53" x14ac:dyDescent="0.3">
      <c r="Z567" s="57">
        <v>44670</v>
      </c>
      <c r="AA567" t="s">
        <v>698</v>
      </c>
      <c r="AB567" s="18">
        <v>0</v>
      </c>
      <c r="AC567" s="18"/>
      <c r="AD567" s="18"/>
      <c r="AE567" s="18"/>
      <c r="AF567" s="18"/>
      <c r="AG567" s="18"/>
      <c r="AH567" s="18">
        <v>0</v>
      </c>
      <c r="AT567">
        <v>5</v>
      </c>
      <c r="AU567" s="18">
        <v>0</v>
      </c>
      <c r="AV567" s="18"/>
      <c r="AW567" s="18"/>
      <c r="AX567" s="18"/>
      <c r="AY567" s="18"/>
      <c r="AZ567" s="18"/>
      <c r="BA567" s="18">
        <v>0</v>
      </c>
    </row>
    <row r="568" spans="24:53" x14ac:dyDescent="0.3">
      <c r="Z568" s="57">
        <v>44674</v>
      </c>
      <c r="AA568" t="s">
        <v>718</v>
      </c>
      <c r="AB568" s="18">
        <v>0</v>
      </c>
      <c r="AC568" s="18"/>
      <c r="AD568" s="18"/>
      <c r="AE568" s="18"/>
      <c r="AF568" s="18"/>
      <c r="AG568" s="18"/>
      <c r="AH568" s="18">
        <v>0</v>
      </c>
      <c r="AT568">
        <v>7</v>
      </c>
      <c r="AU568" s="18">
        <v>0</v>
      </c>
      <c r="AV568" s="18"/>
      <c r="AW568" s="18"/>
      <c r="AX568" s="18"/>
      <c r="AY568" s="18"/>
      <c r="AZ568" s="18"/>
      <c r="BA568" s="18">
        <v>0</v>
      </c>
    </row>
    <row r="569" spans="24:53" x14ac:dyDescent="0.3">
      <c r="Z569" s="57">
        <v>44679</v>
      </c>
      <c r="AA569" t="s">
        <v>725</v>
      </c>
      <c r="AB569" s="18">
        <v>0</v>
      </c>
      <c r="AC569" s="18"/>
      <c r="AD569" s="18"/>
      <c r="AE569" s="18"/>
      <c r="AF569" s="18"/>
      <c r="AG569" s="18"/>
      <c r="AH569" s="18">
        <v>0</v>
      </c>
      <c r="AT569">
        <v>8</v>
      </c>
      <c r="AU569" s="18">
        <v>0</v>
      </c>
      <c r="AV569" s="18"/>
      <c r="AW569" s="18"/>
      <c r="AX569" s="18"/>
      <c r="AY569" s="18"/>
      <c r="AZ569" s="18"/>
      <c r="BA569" s="18">
        <v>0</v>
      </c>
    </row>
    <row r="570" spans="24:53" x14ac:dyDescent="0.3">
      <c r="Z570" s="57">
        <v>44681</v>
      </c>
      <c r="AA570" t="s">
        <v>729</v>
      </c>
      <c r="AB570" s="18">
        <v>0</v>
      </c>
      <c r="AC570" s="18"/>
      <c r="AD570" s="18"/>
      <c r="AE570" s="18"/>
      <c r="AF570" s="18"/>
      <c r="AG570" s="18"/>
      <c r="AH570" s="18">
        <v>0</v>
      </c>
      <c r="AT570">
        <v>9</v>
      </c>
      <c r="AU570" s="18">
        <v>0</v>
      </c>
      <c r="AV570" s="18"/>
      <c r="AW570" s="18"/>
      <c r="AX570" s="18"/>
      <c r="AY570" s="18"/>
      <c r="AZ570" s="18"/>
      <c r="BA570" s="18">
        <v>0</v>
      </c>
    </row>
    <row r="571" spans="24:53" x14ac:dyDescent="0.3">
      <c r="X571">
        <v>2023</v>
      </c>
      <c r="Y571">
        <v>1</v>
      </c>
      <c r="Z571" s="57">
        <v>44931</v>
      </c>
      <c r="AA571" t="s">
        <v>1167</v>
      </c>
      <c r="AB571" s="18">
        <v>0</v>
      </c>
      <c r="AC571" s="18"/>
      <c r="AD571" s="18"/>
      <c r="AE571" s="18"/>
      <c r="AF571" s="18"/>
      <c r="AG571" s="18"/>
      <c r="AH571" s="18">
        <v>0</v>
      </c>
      <c r="AT571">
        <v>10</v>
      </c>
      <c r="AU571" s="18">
        <v>0</v>
      </c>
      <c r="AV571" s="18"/>
      <c r="AW571" s="18"/>
      <c r="AX571" s="18"/>
      <c r="AY571" s="18"/>
      <c r="AZ571" s="18"/>
      <c r="BA571" s="18">
        <v>0</v>
      </c>
    </row>
    <row r="572" spans="24:53" x14ac:dyDescent="0.3">
      <c r="Z572" s="57">
        <v>44933</v>
      </c>
      <c r="AA572" t="s">
        <v>1171</v>
      </c>
      <c r="AB572" s="18">
        <v>0</v>
      </c>
      <c r="AC572" s="18"/>
      <c r="AD572" s="18"/>
      <c r="AE572" s="18"/>
      <c r="AF572" s="18"/>
      <c r="AG572" s="18"/>
      <c r="AH572" s="18">
        <v>0</v>
      </c>
      <c r="AT572">
        <v>11</v>
      </c>
      <c r="AU572" s="18">
        <v>0</v>
      </c>
      <c r="AV572" s="18"/>
      <c r="AW572" s="18"/>
      <c r="AX572" s="18"/>
      <c r="AY572" s="18"/>
      <c r="AZ572" s="18"/>
      <c r="BA572" s="18">
        <v>0</v>
      </c>
    </row>
    <row r="573" spans="24:53" x14ac:dyDescent="0.3">
      <c r="Z573" s="57">
        <v>44935</v>
      </c>
      <c r="AA573" t="s">
        <v>1174</v>
      </c>
      <c r="AB573" s="18">
        <v>0</v>
      </c>
      <c r="AC573" s="18"/>
      <c r="AD573" s="18"/>
      <c r="AE573" s="18"/>
      <c r="AF573" s="18"/>
      <c r="AG573" s="18"/>
      <c r="AH573" s="18">
        <v>0</v>
      </c>
      <c r="AT573">
        <v>12</v>
      </c>
      <c r="AU573" s="18">
        <v>0</v>
      </c>
      <c r="AV573" s="18"/>
      <c r="AW573" s="18"/>
      <c r="AX573" s="18"/>
      <c r="AY573" s="18"/>
      <c r="AZ573" s="18"/>
      <c r="BA573" s="18">
        <v>0</v>
      </c>
    </row>
    <row r="574" spans="24:53" x14ac:dyDescent="0.3">
      <c r="Z574" s="57">
        <v>44938</v>
      </c>
      <c r="AA574" t="s">
        <v>1181</v>
      </c>
      <c r="AB574" s="18">
        <v>0</v>
      </c>
      <c r="AC574" s="18"/>
      <c r="AD574" s="18"/>
      <c r="AE574" s="18"/>
      <c r="AF574" s="18"/>
      <c r="AG574" s="18"/>
      <c r="AH574" s="18">
        <v>0</v>
      </c>
      <c r="AT574">
        <v>4</v>
      </c>
      <c r="AU574" s="18">
        <v>0</v>
      </c>
      <c r="AV574" s="18"/>
      <c r="AW574" s="18"/>
      <c r="AX574" s="18"/>
      <c r="AY574" s="18"/>
      <c r="AZ574" s="18"/>
      <c r="BA574" s="18">
        <v>0</v>
      </c>
    </row>
    <row r="575" spans="24:53" x14ac:dyDescent="0.3">
      <c r="Z575" s="57">
        <v>44940</v>
      </c>
      <c r="AA575" t="s">
        <v>1189</v>
      </c>
      <c r="AB575" s="18">
        <v>0</v>
      </c>
      <c r="AC575" s="18"/>
      <c r="AD575" s="18"/>
      <c r="AE575" s="18"/>
      <c r="AF575" s="18"/>
      <c r="AG575" s="18"/>
      <c r="AH575" s="18">
        <v>0</v>
      </c>
      <c r="AS575">
        <v>2025</v>
      </c>
      <c r="AT575">
        <v>1</v>
      </c>
      <c r="AU575" s="18">
        <v>0</v>
      </c>
      <c r="AV575" s="18"/>
      <c r="AW575" s="18"/>
      <c r="AX575" s="18"/>
      <c r="AY575" s="18"/>
      <c r="AZ575" s="18"/>
      <c r="BA575" s="18">
        <v>0</v>
      </c>
    </row>
    <row r="576" spans="24:53" x14ac:dyDescent="0.3">
      <c r="Z576" s="57">
        <v>44945</v>
      </c>
      <c r="AA576" t="s">
        <v>1193</v>
      </c>
      <c r="AB576" s="18">
        <v>0</v>
      </c>
      <c r="AC576" s="18"/>
      <c r="AD576" s="18"/>
      <c r="AE576" s="18"/>
      <c r="AF576" s="18"/>
      <c r="AG576" s="18"/>
      <c r="AH576" s="18">
        <v>0</v>
      </c>
      <c r="AT576">
        <v>2</v>
      </c>
      <c r="AU576" s="18">
        <v>0.5</v>
      </c>
      <c r="AV576" s="18"/>
      <c r="AW576" s="18"/>
      <c r="AX576" s="18"/>
      <c r="AY576" s="18"/>
      <c r="AZ576" s="18"/>
      <c r="BA576" s="18">
        <v>0.5</v>
      </c>
    </row>
    <row r="577" spans="25:53" x14ac:dyDescent="0.3">
      <c r="Z577" s="57">
        <v>44956</v>
      </c>
      <c r="AA577" t="s">
        <v>1204</v>
      </c>
      <c r="AB577" s="18">
        <v>0</v>
      </c>
      <c r="AC577" s="18"/>
      <c r="AD577" s="18"/>
      <c r="AE577" s="18"/>
      <c r="AF577" s="18"/>
      <c r="AG577" s="18"/>
      <c r="AH577" s="18">
        <v>0</v>
      </c>
      <c r="AT577">
        <v>5</v>
      </c>
      <c r="AU577" s="18">
        <v>0</v>
      </c>
      <c r="AV577" s="18"/>
      <c r="AW577" s="18"/>
      <c r="AX577" s="18"/>
      <c r="AY577" s="18"/>
      <c r="AZ577" s="18"/>
      <c r="BA577" s="18">
        <v>0</v>
      </c>
    </row>
    <row r="578" spans="25:53" x14ac:dyDescent="0.3">
      <c r="Y578">
        <v>2</v>
      </c>
      <c r="Z578" t="s">
        <v>1238</v>
      </c>
      <c r="AA578" t="s">
        <v>1237</v>
      </c>
      <c r="AB578" s="18">
        <v>0</v>
      </c>
      <c r="AC578" s="18"/>
      <c r="AD578" s="18"/>
      <c r="AE578" s="18"/>
      <c r="AF578" s="18"/>
      <c r="AG578" s="18"/>
      <c r="AH578" s="18">
        <v>0</v>
      </c>
      <c r="AT578">
        <v>4</v>
      </c>
      <c r="AU578" s="18">
        <v>0</v>
      </c>
      <c r="AV578" s="18"/>
      <c r="AW578" s="18"/>
      <c r="AX578" s="18"/>
      <c r="AY578" s="18"/>
      <c r="AZ578" s="18"/>
      <c r="BA578" s="18">
        <v>0</v>
      </c>
    </row>
    <row r="579" spans="25:53" x14ac:dyDescent="0.3">
      <c r="Z579" t="s">
        <v>1246</v>
      </c>
      <c r="AA579" t="s">
        <v>1245</v>
      </c>
      <c r="AB579" s="18">
        <v>4.5474735088646412E-13</v>
      </c>
      <c r="AC579" s="18"/>
      <c r="AD579" s="18"/>
      <c r="AE579" s="18"/>
      <c r="AF579" s="18"/>
      <c r="AG579" s="18"/>
      <c r="AH579" s="18">
        <v>4.5474735088646412E-13</v>
      </c>
      <c r="AR579" s="36" t="s">
        <v>2931</v>
      </c>
      <c r="AS579" s="36"/>
      <c r="AT579" s="36"/>
      <c r="AU579" s="37">
        <v>0.5</v>
      </c>
      <c r="AV579" s="37"/>
      <c r="AW579" s="37"/>
      <c r="AX579" s="37"/>
      <c r="AY579" s="37"/>
      <c r="AZ579" s="37"/>
      <c r="BA579" s="37">
        <v>0.5</v>
      </c>
    </row>
    <row r="580" spans="25:53" x14ac:dyDescent="0.3">
      <c r="AA580" t="s">
        <v>1247</v>
      </c>
      <c r="AB580" s="18">
        <v>0</v>
      </c>
      <c r="AC580" s="18"/>
      <c r="AD580" s="18"/>
      <c r="AE580" s="18"/>
      <c r="AF580" s="18"/>
      <c r="AG580" s="18"/>
      <c r="AH580" s="18">
        <v>0</v>
      </c>
      <c r="AR580" t="s">
        <v>2939</v>
      </c>
      <c r="AS580">
        <v>2024</v>
      </c>
      <c r="AT580">
        <v>9</v>
      </c>
      <c r="AU580" s="18">
        <v>-5</v>
      </c>
      <c r="AV580" s="18"/>
      <c r="AW580" s="18"/>
      <c r="AX580" s="18"/>
      <c r="AY580" s="18"/>
      <c r="AZ580" s="18"/>
      <c r="BA580" s="18">
        <v>-5</v>
      </c>
    </row>
    <row r="581" spans="25:53" x14ac:dyDescent="0.3">
      <c r="Z581" s="57">
        <v>44968</v>
      </c>
      <c r="AA581" t="s">
        <v>1254</v>
      </c>
      <c r="AB581" s="18">
        <v>0</v>
      </c>
      <c r="AC581" s="18"/>
      <c r="AD581" s="18"/>
      <c r="AE581" s="18"/>
      <c r="AF581" s="18"/>
      <c r="AG581" s="18"/>
      <c r="AH581" s="18">
        <v>0</v>
      </c>
      <c r="AT581">
        <v>10</v>
      </c>
      <c r="AU581" s="18">
        <v>-5</v>
      </c>
      <c r="AV581" s="18"/>
      <c r="AW581" s="18"/>
      <c r="AX581" s="18"/>
      <c r="AY581" s="18"/>
      <c r="AZ581" s="18"/>
      <c r="BA581" s="18">
        <v>-5</v>
      </c>
    </row>
    <row r="582" spans="25:53" x14ac:dyDescent="0.3">
      <c r="AA582" t="s">
        <v>1255</v>
      </c>
      <c r="AB582" s="18">
        <v>0</v>
      </c>
      <c r="AC582" s="18"/>
      <c r="AD582" s="18"/>
      <c r="AE582" s="18"/>
      <c r="AF582" s="18"/>
      <c r="AG582" s="18"/>
      <c r="AH582" s="18">
        <v>0</v>
      </c>
      <c r="AT582">
        <v>12</v>
      </c>
      <c r="AU582" s="18">
        <v>0</v>
      </c>
      <c r="AV582" s="18"/>
      <c r="AW582" s="18"/>
      <c r="AX582" s="18"/>
      <c r="AY582" s="18"/>
      <c r="AZ582" s="18"/>
      <c r="BA582" s="18">
        <v>0</v>
      </c>
    </row>
    <row r="583" spans="25:53" x14ac:dyDescent="0.3">
      <c r="Z583" t="s">
        <v>1264</v>
      </c>
      <c r="AA583" t="s">
        <v>1263</v>
      </c>
      <c r="AB583" s="18">
        <v>0</v>
      </c>
      <c r="AC583" s="18"/>
      <c r="AD583" s="18"/>
      <c r="AE583" s="18"/>
      <c r="AF583" s="18"/>
      <c r="AG583" s="18"/>
      <c r="AH583" s="18">
        <v>0</v>
      </c>
      <c r="AS583">
        <v>2025</v>
      </c>
      <c r="AT583">
        <v>2</v>
      </c>
      <c r="AU583" s="18">
        <v>525</v>
      </c>
      <c r="AV583" s="18"/>
      <c r="AW583" s="18"/>
      <c r="AX583" s="18"/>
      <c r="AY583" s="18"/>
      <c r="AZ583" s="18"/>
      <c r="BA583" s="18">
        <v>525</v>
      </c>
    </row>
    <row r="584" spans="25:53" x14ac:dyDescent="0.3">
      <c r="AA584" t="s">
        <v>1266</v>
      </c>
      <c r="AB584" s="18">
        <v>0</v>
      </c>
      <c r="AC584" s="18"/>
      <c r="AD584" s="18"/>
      <c r="AE584" s="18"/>
      <c r="AF584" s="18"/>
      <c r="AG584" s="18"/>
      <c r="AH584" s="18">
        <v>0</v>
      </c>
      <c r="AR584" s="36" t="s">
        <v>3006</v>
      </c>
      <c r="AS584" s="36"/>
      <c r="AT584" s="36"/>
      <c r="AU584" s="37">
        <v>515</v>
      </c>
      <c r="AV584" s="37"/>
      <c r="AW584" s="37"/>
      <c r="AX584" s="37"/>
      <c r="AY584" s="37"/>
      <c r="AZ584" s="37"/>
      <c r="BA584" s="37">
        <v>515</v>
      </c>
    </row>
    <row r="585" spans="25:53" x14ac:dyDescent="0.3">
      <c r="AA585" t="s">
        <v>1267</v>
      </c>
      <c r="AB585" s="18">
        <v>0</v>
      </c>
      <c r="AC585" s="18"/>
      <c r="AD585" s="18"/>
      <c r="AE585" s="18"/>
      <c r="AF585" s="18"/>
      <c r="AG585" s="18"/>
      <c r="AH585" s="18">
        <v>0</v>
      </c>
      <c r="AR585" t="s">
        <v>3061</v>
      </c>
      <c r="AS585">
        <v>2024</v>
      </c>
      <c r="AT585">
        <v>6</v>
      </c>
      <c r="AU585" s="18">
        <v>0</v>
      </c>
      <c r="AV585" s="18"/>
      <c r="AW585" s="18"/>
      <c r="AX585" s="18"/>
      <c r="AY585" s="18"/>
      <c r="AZ585" s="18"/>
      <c r="BA585" s="18">
        <v>0</v>
      </c>
    </row>
    <row r="586" spans="25:53" x14ac:dyDescent="0.3">
      <c r="Z586" s="57">
        <v>44978</v>
      </c>
      <c r="AA586" t="s">
        <v>1274</v>
      </c>
      <c r="AB586" s="18">
        <v>0</v>
      </c>
      <c r="AC586" s="18"/>
      <c r="AD586" s="18"/>
      <c r="AE586" s="18"/>
      <c r="AF586" s="18"/>
      <c r="AG586" s="18"/>
      <c r="AH586" s="18">
        <v>0</v>
      </c>
      <c r="AR586" s="36" t="s">
        <v>3097</v>
      </c>
      <c r="AS586" s="36"/>
      <c r="AT586" s="36"/>
      <c r="AU586" s="37">
        <v>0</v>
      </c>
      <c r="AV586" s="37"/>
      <c r="AW586" s="37"/>
      <c r="AX586" s="37"/>
      <c r="AY586" s="37"/>
      <c r="AZ586" s="37"/>
      <c r="BA586" s="37">
        <v>0</v>
      </c>
    </row>
    <row r="587" spans="25:53" x14ac:dyDescent="0.3">
      <c r="AA587" t="s">
        <v>1275</v>
      </c>
      <c r="AB587" s="18">
        <v>0</v>
      </c>
      <c r="AC587" s="18"/>
      <c r="AD587" s="18"/>
      <c r="AE587" s="18"/>
      <c r="AF587" s="18"/>
      <c r="AG587" s="18"/>
      <c r="AH587" s="18">
        <v>0</v>
      </c>
      <c r="AR587" t="s">
        <v>3063</v>
      </c>
      <c r="AS587">
        <v>2024</v>
      </c>
      <c r="AT587">
        <v>10</v>
      </c>
      <c r="AU587" s="18">
        <v>0</v>
      </c>
      <c r="AV587" s="18"/>
      <c r="AW587" s="18"/>
      <c r="AX587" s="18"/>
      <c r="AY587" s="18"/>
      <c r="AZ587" s="18"/>
      <c r="BA587" s="18">
        <v>0</v>
      </c>
    </row>
    <row r="588" spans="25:53" x14ac:dyDescent="0.3">
      <c r="Z588" t="s">
        <v>1279</v>
      </c>
      <c r="AA588" t="s">
        <v>1277</v>
      </c>
      <c r="AB588" s="18">
        <v>0</v>
      </c>
      <c r="AC588" s="18"/>
      <c r="AD588" s="18"/>
      <c r="AE588" s="18"/>
      <c r="AF588" s="18"/>
      <c r="AG588" s="18"/>
      <c r="AH588" s="18">
        <v>0</v>
      </c>
      <c r="AR588" s="36" t="s">
        <v>3098</v>
      </c>
      <c r="AS588" s="36"/>
      <c r="AT588" s="36"/>
      <c r="AU588" s="37">
        <v>0</v>
      </c>
      <c r="AV588" s="37"/>
      <c r="AW588" s="37"/>
      <c r="AX588" s="37"/>
      <c r="AY588" s="37"/>
      <c r="AZ588" s="37"/>
      <c r="BA588" s="37">
        <v>0</v>
      </c>
    </row>
    <row r="589" spans="25:53" x14ac:dyDescent="0.3">
      <c r="Y589">
        <v>3</v>
      </c>
      <c r="Z589" t="s">
        <v>1308</v>
      </c>
      <c r="AA589" t="s">
        <v>1307</v>
      </c>
      <c r="AB589" s="18">
        <v>0</v>
      </c>
      <c r="AC589" s="18"/>
      <c r="AD589" s="18"/>
      <c r="AE589" s="18"/>
      <c r="AF589" s="18"/>
      <c r="AG589" s="18"/>
      <c r="AH589" s="18">
        <v>0</v>
      </c>
      <c r="AR589" t="s">
        <v>3100</v>
      </c>
      <c r="AS589" t="s">
        <v>1763</v>
      </c>
      <c r="AT589" t="s">
        <v>1763</v>
      </c>
      <c r="AU589" s="18"/>
      <c r="AV589" s="18"/>
      <c r="AW589" s="18"/>
      <c r="AX589" s="18"/>
      <c r="AY589" s="18">
        <v>0</v>
      </c>
      <c r="AZ589" s="18"/>
      <c r="BA589" s="18">
        <v>0</v>
      </c>
    </row>
    <row r="590" spans="25:53" x14ac:dyDescent="0.3">
      <c r="AA590" t="s">
        <v>1311</v>
      </c>
      <c r="AB590" s="18">
        <v>0</v>
      </c>
      <c r="AC590" s="18"/>
      <c r="AD590" s="18"/>
      <c r="AE590" s="18"/>
      <c r="AF590" s="18"/>
      <c r="AG590" s="18"/>
      <c r="AH590" s="18">
        <v>0</v>
      </c>
      <c r="AR590" s="36" t="s">
        <v>3206</v>
      </c>
      <c r="AS590" s="36"/>
      <c r="AT590" s="36"/>
      <c r="AU590" s="37"/>
      <c r="AV590" s="37"/>
      <c r="AW590" s="37"/>
      <c r="AX590" s="37"/>
      <c r="AY590" s="37">
        <v>0</v>
      </c>
      <c r="AZ590" s="37"/>
      <c r="BA590" s="37">
        <v>0</v>
      </c>
    </row>
    <row r="591" spans="25:53" x14ac:dyDescent="0.3">
      <c r="Z591" t="s">
        <v>1332</v>
      </c>
      <c r="AA591" t="s">
        <v>1331</v>
      </c>
      <c r="AB591" s="18">
        <v>0</v>
      </c>
      <c r="AC591" s="18"/>
      <c r="AD591" s="18"/>
      <c r="AE591" s="18"/>
      <c r="AF591" s="18"/>
      <c r="AG591" s="18"/>
      <c r="AH591" s="18">
        <v>0</v>
      </c>
      <c r="AR591" t="s">
        <v>3225</v>
      </c>
      <c r="AS591">
        <v>2024</v>
      </c>
      <c r="AT591">
        <v>12</v>
      </c>
      <c r="AU591" s="18">
        <v>0</v>
      </c>
      <c r="AV591" s="18"/>
      <c r="AW591" s="18"/>
      <c r="AX591" s="18"/>
      <c r="AY591" s="18"/>
      <c r="AZ591" s="18"/>
      <c r="BA591" s="18">
        <v>0</v>
      </c>
    </row>
    <row r="592" spans="25:53" x14ac:dyDescent="0.3">
      <c r="Z592" t="s">
        <v>1334</v>
      </c>
      <c r="AA592" t="s">
        <v>1335</v>
      </c>
      <c r="AB592" s="18">
        <v>0</v>
      </c>
      <c r="AC592" s="18"/>
      <c r="AD592" s="18"/>
      <c r="AE592" s="18"/>
      <c r="AF592" s="18"/>
      <c r="AG592" s="18"/>
      <c r="AH592" s="18">
        <v>0</v>
      </c>
      <c r="AR592" s="36" t="s">
        <v>3285</v>
      </c>
      <c r="AS592" s="36"/>
      <c r="AT592" s="36"/>
      <c r="AU592" s="37">
        <v>0</v>
      </c>
      <c r="AV592" s="37"/>
      <c r="AW592" s="37"/>
      <c r="AX592" s="37"/>
      <c r="AY592" s="37"/>
      <c r="AZ592" s="37"/>
      <c r="BA592" s="37">
        <v>0</v>
      </c>
    </row>
    <row r="593" spans="25:53" x14ac:dyDescent="0.3">
      <c r="AA593" t="s">
        <v>1336</v>
      </c>
      <c r="AB593" s="18">
        <v>0</v>
      </c>
      <c r="AC593" s="18"/>
      <c r="AD593" s="18"/>
      <c r="AE593" s="18"/>
      <c r="AF593" s="18"/>
      <c r="AG593" s="18"/>
      <c r="AH593" s="18">
        <v>0</v>
      </c>
      <c r="AR593" t="s">
        <v>3230</v>
      </c>
      <c r="AS593">
        <v>2024</v>
      </c>
      <c r="AT593">
        <v>12</v>
      </c>
      <c r="AU593" s="18">
        <v>0</v>
      </c>
      <c r="AV593" s="18"/>
      <c r="AW593" s="18"/>
      <c r="AX593" s="18"/>
      <c r="AY593" s="18"/>
      <c r="AZ593" s="18"/>
      <c r="BA593" s="18">
        <v>0</v>
      </c>
    </row>
    <row r="594" spans="25:53" x14ac:dyDescent="0.3">
      <c r="Z594" t="s">
        <v>1348</v>
      </c>
      <c r="AA594" t="s">
        <v>1346</v>
      </c>
      <c r="AB594" s="18">
        <v>0</v>
      </c>
      <c r="AC594" s="18"/>
      <c r="AD594" s="18"/>
      <c r="AE594" s="18"/>
      <c r="AF594" s="18"/>
      <c r="AG594" s="18"/>
      <c r="AH594" s="18">
        <v>0</v>
      </c>
      <c r="AS594">
        <v>2025</v>
      </c>
      <c r="AT594">
        <v>1</v>
      </c>
      <c r="AU594" s="18">
        <v>0</v>
      </c>
      <c r="AV594" s="18"/>
      <c r="AW594" s="18"/>
      <c r="AX594" s="18"/>
      <c r="AY594" s="18"/>
      <c r="AZ594" s="18"/>
      <c r="BA594" s="18">
        <v>0</v>
      </c>
    </row>
    <row r="595" spans="25:53" x14ac:dyDescent="0.3">
      <c r="AA595" t="s">
        <v>1347</v>
      </c>
      <c r="AB595" s="18">
        <v>0</v>
      </c>
      <c r="AC595" s="18"/>
      <c r="AD595" s="18"/>
      <c r="AE595" s="18"/>
      <c r="AF595" s="18"/>
      <c r="AG595" s="18"/>
      <c r="AH595" s="18">
        <v>0</v>
      </c>
      <c r="AR595" s="36" t="s">
        <v>3286</v>
      </c>
      <c r="AS595" s="36"/>
      <c r="AT595" s="36"/>
      <c r="AU595" s="37">
        <v>0</v>
      </c>
      <c r="AV595" s="37"/>
      <c r="AW595" s="37"/>
      <c r="AX595" s="37"/>
      <c r="AY595" s="37"/>
      <c r="AZ595" s="37"/>
      <c r="BA595" s="37">
        <v>0</v>
      </c>
    </row>
    <row r="596" spans="25:53" x14ac:dyDescent="0.3">
      <c r="Z596" t="s">
        <v>1362</v>
      </c>
      <c r="AA596" t="s">
        <v>1365</v>
      </c>
      <c r="AB596" s="18">
        <v>0</v>
      </c>
      <c r="AC596" s="18"/>
      <c r="AD596" s="18"/>
      <c r="AE596" s="18"/>
      <c r="AF596" s="18"/>
      <c r="AG596" s="18"/>
      <c r="AH596" s="18">
        <v>0</v>
      </c>
      <c r="AR596" t="s">
        <v>3268</v>
      </c>
      <c r="AS596">
        <v>2024</v>
      </c>
      <c r="AT596">
        <v>12</v>
      </c>
      <c r="AU596" s="18">
        <v>0</v>
      </c>
      <c r="AV596" s="18"/>
      <c r="AW596" s="18"/>
      <c r="AX596" s="18"/>
      <c r="AY596" s="18"/>
      <c r="AZ596" s="18"/>
      <c r="BA596" s="18">
        <v>0</v>
      </c>
    </row>
    <row r="597" spans="25:53" x14ac:dyDescent="0.3">
      <c r="AA597" t="s">
        <v>1366</v>
      </c>
      <c r="AB597" s="18">
        <v>0</v>
      </c>
      <c r="AC597" s="18"/>
      <c r="AD597" s="18"/>
      <c r="AE597" s="18"/>
      <c r="AF597" s="18"/>
      <c r="AG597" s="18"/>
      <c r="AH597" s="18">
        <v>0</v>
      </c>
      <c r="AR597" s="36" t="s">
        <v>3287</v>
      </c>
      <c r="AS597" s="36"/>
      <c r="AT597" s="36"/>
      <c r="AU597" s="37">
        <v>0</v>
      </c>
      <c r="AV597" s="37"/>
      <c r="AW597" s="37"/>
      <c r="AX597" s="37"/>
      <c r="AY597" s="37"/>
      <c r="AZ597" s="37"/>
      <c r="BA597" s="37">
        <v>0</v>
      </c>
    </row>
    <row r="598" spans="25:53" x14ac:dyDescent="0.3">
      <c r="Y598">
        <v>5</v>
      </c>
      <c r="Z598" s="57">
        <v>45048</v>
      </c>
      <c r="AA598" t="s">
        <v>1531</v>
      </c>
      <c r="AB598" s="18">
        <v>0</v>
      </c>
      <c r="AC598" s="18"/>
      <c r="AD598" s="18"/>
      <c r="AE598" s="18"/>
      <c r="AF598" s="18"/>
      <c r="AG598" s="18"/>
      <c r="AH598" s="18">
        <v>0</v>
      </c>
      <c r="AR598" t="s">
        <v>3330</v>
      </c>
      <c r="AS598">
        <v>2025</v>
      </c>
      <c r="AT598">
        <v>1</v>
      </c>
      <c r="AU598" s="18">
        <v>0</v>
      </c>
      <c r="AV598" s="18"/>
      <c r="AW598" s="18"/>
      <c r="AX598" s="18"/>
      <c r="AY598" s="18"/>
      <c r="AZ598" s="18"/>
      <c r="BA598" s="18">
        <v>0</v>
      </c>
    </row>
    <row r="599" spans="25:53" x14ac:dyDescent="0.3">
      <c r="AA599" t="s">
        <v>1532</v>
      </c>
      <c r="AB599" s="18">
        <v>0</v>
      </c>
      <c r="AC599" s="18"/>
      <c r="AD599" s="18"/>
      <c r="AE599" s="18"/>
      <c r="AF599" s="18"/>
      <c r="AG599" s="18"/>
      <c r="AH599" s="18">
        <v>0</v>
      </c>
      <c r="AR599" s="36" t="s">
        <v>3441</v>
      </c>
      <c r="AS599" s="36"/>
      <c r="AT599" s="36"/>
      <c r="AU599" s="37">
        <v>0</v>
      </c>
      <c r="AV599" s="37"/>
      <c r="AW599" s="37"/>
      <c r="AX599" s="37"/>
      <c r="AY599" s="37"/>
      <c r="AZ599" s="37"/>
      <c r="BA599" s="37">
        <v>0</v>
      </c>
    </row>
    <row r="600" spans="25:53" x14ac:dyDescent="0.3">
      <c r="Z600" s="57">
        <v>45054</v>
      </c>
      <c r="AA600" t="s">
        <v>1538</v>
      </c>
      <c r="AB600" s="18">
        <v>0</v>
      </c>
      <c r="AC600" s="18"/>
      <c r="AD600" s="18"/>
      <c r="AE600" s="18"/>
      <c r="AF600" s="18"/>
      <c r="AG600" s="18"/>
      <c r="AH600" s="18">
        <v>0</v>
      </c>
      <c r="AR600" t="s">
        <v>3532</v>
      </c>
      <c r="AS600">
        <v>2025</v>
      </c>
      <c r="AT600">
        <v>3</v>
      </c>
      <c r="AU600" s="18">
        <v>0</v>
      </c>
      <c r="AV600" s="18"/>
      <c r="AW600" s="18"/>
      <c r="AX600" s="18"/>
      <c r="AY600" s="18"/>
      <c r="AZ600" s="18"/>
      <c r="BA600" s="18">
        <v>0</v>
      </c>
    </row>
    <row r="601" spans="25:53" x14ac:dyDescent="0.3">
      <c r="AA601" t="s">
        <v>1539</v>
      </c>
      <c r="AB601" s="18">
        <v>0</v>
      </c>
      <c r="AC601" s="18"/>
      <c r="AD601" s="18"/>
      <c r="AE601" s="18"/>
      <c r="AF601" s="18"/>
      <c r="AG601" s="18"/>
      <c r="AH601" s="18">
        <v>0</v>
      </c>
      <c r="AT601">
        <v>5</v>
      </c>
      <c r="AU601" s="18">
        <v>2458.6999999999998</v>
      </c>
      <c r="AV601" s="18"/>
      <c r="AW601" s="18"/>
      <c r="AX601" s="18"/>
      <c r="AY601" s="18"/>
      <c r="AZ601" s="18"/>
      <c r="BA601" s="18">
        <v>2458.6999999999998</v>
      </c>
    </row>
    <row r="602" spans="25:53" x14ac:dyDescent="0.3">
      <c r="Z602" s="57">
        <v>45066</v>
      </c>
      <c r="AA602" t="s">
        <v>1555</v>
      </c>
      <c r="AB602" s="18">
        <v>0</v>
      </c>
      <c r="AC602" s="18"/>
      <c r="AD602" s="18"/>
      <c r="AE602" s="18"/>
      <c r="AF602" s="18"/>
      <c r="AG602" s="18"/>
      <c r="AH602" s="18">
        <v>0</v>
      </c>
      <c r="AT602">
        <v>4</v>
      </c>
      <c r="AU602" s="18">
        <v>0</v>
      </c>
      <c r="AV602" s="18"/>
      <c r="AW602" s="18"/>
      <c r="AX602" s="18"/>
      <c r="AY602" s="18"/>
      <c r="AZ602" s="18"/>
      <c r="BA602" s="18">
        <v>0</v>
      </c>
    </row>
    <row r="603" spans="25:53" x14ac:dyDescent="0.3">
      <c r="AA603" t="s">
        <v>1556</v>
      </c>
      <c r="AB603" s="18">
        <v>0</v>
      </c>
      <c r="AC603" s="18"/>
      <c r="AD603" s="18"/>
      <c r="AE603" s="18"/>
      <c r="AF603" s="18"/>
      <c r="AG603" s="18"/>
      <c r="AH603" s="18">
        <v>0</v>
      </c>
      <c r="AR603" s="36" t="s">
        <v>3609</v>
      </c>
      <c r="AS603" s="36"/>
      <c r="AT603" s="36"/>
      <c r="AU603" s="37">
        <v>2458.6999999999998</v>
      </c>
      <c r="AV603" s="37"/>
      <c r="AW603" s="37"/>
      <c r="AX603" s="37"/>
      <c r="AY603" s="37"/>
      <c r="AZ603" s="37"/>
      <c r="BA603" s="37">
        <v>2458.6999999999998</v>
      </c>
    </row>
    <row r="604" spans="25:53" x14ac:dyDescent="0.3">
      <c r="Z604" s="57">
        <v>45072</v>
      </c>
      <c r="AA604" t="s">
        <v>1559</v>
      </c>
      <c r="AB604" s="18">
        <v>0</v>
      </c>
      <c r="AC604" s="18"/>
      <c r="AD604" s="18"/>
      <c r="AE604" s="18"/>
      <c r="AF604" s="18"/>
      <c r="AG604" s="18"/>
      <c r="AH604" s="18">
        <v>0</v>
      </c>
      <c r="AR604" t="s">
        <v>3549</v>
      </c>
      <c r="AS604">
        <v>2025</v>
      </c>
      <c r="AT604">
        <v>3</v>
      </c>
      <c r="AU604" s="18">
        <v>0</v>
      </c>
      <c r="AV604" s="18"/>
      <c r="AW604" s="18"/>
      <c r="AX604" s="18"/>
      <c r="AY604" s="18"/>
      <c r="AZ604" s="18"/>
      <c r="BA604" s="18">
        <v>0</v>
      </c>
    </row>
    <row r="605" spans="25:53" x14ac:dyDescent="0.3">
      <c r="Y605">
        <v>6</v>
      </c>
      <c r="Z605" t="s">
        <v>1636</v>
      </c>
      <c r="AA605" t="s">
        <v>1633</v>
      </c>
      <c r="AB605" s="18">
        <v>0</v>
      </c>
      <c r="AC605" s="18"/>
      <c r="AD605" s="18"/>
      <c r="AE605" s="18"/>
      <c r="AF605" s="18"/>
      <c r="AG605" s="18"/>
      <c r="AH605" s="18">
        <v>0</v>
      </c>
      <c r="AT605">
        <v>5</v>
      </c>
      <c r="AU605" s="18">
        <v>0</v>
      </c>
      <c r="AV605" s="18"/>
      <c r="AW605" s="18"/>
      <c r="AX605" s="18"/>
      <c r="AY605" s="18"/>
      <c r="AZ605" s="18"/>
      <c r="BA605" s="18">
        <v>0</v>
      </c>
    </row>
    <row r="606" spans="25:53" x14ac:dyDescent="0.3">
      <c r="AA606" t="s">
        <v>1634</v>
      </c>
      <c r="AB606" s="18">
        <v>0</v>
      </c>
      <c r="AC606" s="18"/>
      <c r="AD606" s="18"/>
      <c r="AE606" s="18"/>
      <c r="AF606" s="18"/>
      <c r="AG606" s="18"/>
      <c r="AH606" s="18">
        <v>0</v>
      </c>
      <c r="AT606">
        <v>4</v>
      </c>
      <c r="AU606" s="18">
        <v>0.5</v>
      </c>
      <c r="AV606" s="18"/>
      <c r="AW606" s="18"/>
      <c r="AX606" s="18"/>
      <c r="AY606" s="18"/>
      <c r="AZ606" s="18"/>
      <c r="BA606" s="18">
        <v>0.5</v>
      </c>
    </row>
    <row r="607" spans="25:53" x14ac:dyDescent="0.3">
      <c r="Y607">
        <v>7</v>
      </c>
      <c r="Z607" t="s">
        <v>1708</v>
      </c>
      <c r="AA607" t="s">
        <v>1706</v>
      </c>
      <c r="AB607" s="18">
        <v>0</v>
      </c>
      <c r="AC607" s="18"/>
      <c r="AD607" s="18"/>
      <c r="AE607" s="18"/>
      <c r="AF607" s="18"/>
      <c r="AG607" s="18"/>
      <c r="AH607" s="18">
        <v>0</v>
      </c>
      <c r="AR607" s="36" t="s">
        <v>3610</v>
      </c>
      <c r="AS607" s="36"/>
      <c r="AT607" s="36"/>
      <c r="AU607" s="37">
        <v>0.5</v>
      </c>
      <c r="AV607" s="37"/>
      <c r="AW607" s="37"/>
      <c r="AX607" s="37"/>
      <c r="AY607" s="37"/>
      <c r="AZ607" s="37"/>
      <c r="BA607" s="37">
        <v>0.5</v>
      </c>
    </row>
    <row r="608" spans="25:53" x14ac:dyDescent="0.3">
      <c r="Z608" s="57">
        <v>45133</v>
      </c>
      <c r="AA608" t="s">
        <v>1725</v>
      </c>
      <c r="AB608" s="18">
        <v>0</v>
      </c>
      <c r="AC608" s="18"/>
      <c r="AD608" s="18"/>
      <c r="AE608" s="18"/>
      <c r="AF608" s="18"/>
      <c r="AG608" s="18"/>
      <c r="AH608" s="18">
        <v>0</v>
      </c>
      <c r="AR608" t="s">
        <v>131</v>
      </c>
      <c r="AU608" s="18">
        <v>690650.79999999993</v>
      </c>
      <c r="AV608" s="18">
        <v>0</v>
      </c>
      <c r="AW608" s="18">
        <v>0</v>
      </c>
      <c r="AX608" s="18">
        <v>54026.6</v>
      </c>
      <c r="AY608" s="18">
        <v>0</v>
      </c>
      <c r="AZ608" s="18">
        <v>18660</v>
      </c>
      <c r="BA608" s="18">
        <v>763337.39999999991</v>
      </c>
    </row>
    <row r="609" spans="25:34" x14ac:dyDescent="0.3">
      <c r="Z609" t="s">
        <v>1732</v>
      </c>
      <c r="AA609" t="s">
        <v>1731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">
      <c r="Z610" s="57">
        <v>45134</v>
      </c>
      <c r="AA610" t="s">
        <v>1735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">
      <c r="AA611" t="s">
        <v>1736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">
      <c r="Y612">
        <v>8</v>
      </c>
      <c r="Z612" s="57">
        <v>45142</v>
      </c>
      <c r="AA612" t="s">
        <v>1799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">
      <c r="Z613" s="57">
        <v>45145</v>
      </c>
      <c r="AA613" t="s">
        <v>1805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">
      <c r="AA614" t="s">
        <v>1806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">
      <c r="Z615" t="s">
        <v>1815</v>
      </c>
      <c r="AA615" t="s">
        <v>1813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">
      <c r="AA616" t="s">
        <v>1814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">
      <c r="Z617" s="57">
        <v>45160</v>
      </c>
      <c r="AA617" t="s">
        <v>1824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">
      <c r="AA618" t="s">
        <v>1825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">
      <c r="Z619" s="57">
        <v>45166</v>
      </c>
      <c r="AA619" t="s">
        <v>1833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">
      <c r="AA620" t="s">
        <v>1834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">
      <c r="Y621">
        <v>9</v>
      </c>
      <c r="Z621" t="s">
        <v>1878</v>
      </c>
      <c r="AA621" t="s">
        <v>1876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">
      <c r="AA622" t="s">
        <v>1877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">
      <c r="AA623" t="s">
        <v>1881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5:34" x14ac:dyDescent="0.3">
      <c r="AA624" t="s">
        <v>1882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5:34" x14ac:dyDescent="0.3">
      <c r="Z625" s="57">
        <v>45178</v>
      </c>
      <c r="AA625" t="s">
        <v>1891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5:34" x14ac:dyDescent="0.3">
      <c r="AA626" t="s">
        <v>1892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5:34" x14ac:dyDescent="0.3">
      <c r="Z627" s="57">
        <v>45182</v>
      </c>
      <c r="AA627" t="s">
        <v>1900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5:34" x14ac:dyDescent="0.3">
      <c r="AA628" t="s">
        <v>1901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5:34" x14ac:dyDescent="0.3">
      <c r="Z629" s="57">
        <v>45184</v>
      </c>
      <c r="AA629" t="s">
        <v>1903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5:34" x14ac:dyDescent="0.3">
      <c r="AA630" t="s">
        <v>1904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5:34" x14ac:dyDescent="0.3">
      <c r="Z631" s="57">
        <v>45189</v>
      </c>
      <c r="AA631" t="s">
        <v>1910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5:34" x14ac:dyDescent="0.3">
      <c r="AA632" t="s">
        <v>1911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5:34" x14ac:dyDescent="0.3">
      <c r="Z633" s="57">
        <v>45196</v>
      </c>
      <c r="AA633" t="s">
        <v>1921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5:34" x14ac:dyDescent="0.3">
      <c r="AA634" t="s">
        <v>1923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5:34" x14ac:dyDescent="0.3">
      <c r="Z635" s="57">
        <v>45199</v>
      </c>
      <c r="AA635" t="s">
        <v>1925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5:34" x14ac:dyDescent="0.3">
      <c r="AA636" t="s">
        <v>1926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5:34" x14ac:dyDescent="0.3">
      <c r="Y637">
        <v>10</v>
      </c>
      <c r="Z637" t="s">
        <v>1995</v>
      </c>
      <c r="AA637" t="s">
        <v>1993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5:34" x14ac:dyDescent="0.3">
      <c r="AA638" t="s">
        <v>1994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5:34" x14ac:dyDescent="0.3">
      <c r="Z639" s="57">
        <v>45205</v>
      </c>
      <c r="AA639" t="s">
        <v>1999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5:34" x14ac:dyDescent="0.3">
      <c r="Z640" s="57">
        <v>45211</v>
      </c>
      <c r="AA640" t="s">
        <v>2001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3:34" x14ac:dyDescent="0.3">
      <c r="Y641">
        <v>4</v>
      </c>
      <c r="Z641" t="s">
        <v>1409</v>
      </c>
      <c r="AA641" t="s">
        <v>1407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3:34" x14ac:dyDescent="0.3">
      <c r="Z642" t="s">
        <v>1419</v>
      </c>
      <c r="AA642" t="s">
        <v>1418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">
      <c r="Z643" t="s">
        <v>1435</v>
      </c>
      <c r="AA643" t="s">
        <v>1433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">
      <c r="AA644" t="s">
        <v>1434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">
      <c r="Z645" t="s">
        <v>1464</v>
      </c>
      <c r="AA645" t="s">
        <v>1463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">
      <c r="W646" s="36" t="s">
        <v>422</v>
      </c>
      <c r="X646" s="36"/>
      <c r="Y646" s="36"/>
      <c r="Z646" s="36"/>
      <c r="AA646" s="36"/>
      <c r="AB646" s="37">
        <v>4.5474735088646412E-13</v>
      </c>
      <c r="AC646" s="37"/>
      <c r="AD646" s="37"/>
      <c r="AE646" s="37"/>
      <c r="AF646" s="37"/>
      <c r="AG646" s="37"/>
      <c r="AH646" s="37">
        <v>4.5474735088646412E-13</v>
      </c>
    </row>
    <row r="647" spans="23:34" x14ac:dyDescent="0.3">
      <c r="W647" t="s">
        <v>469</v>
      </c>
      <c r="X647" t="s">
        <v>1763</v>
      </c>
      <c r="Y647" t="s">
        <v>1763</v>
      </c>
      <c r="Z647" s="57">
        <v>44509</v>
      </c>
      <c r="AA647" t="s">
        <v>470</v>
      </c>
      <c r="AB647" s="18"/>
      <c r="AC647" s="18"/>
      <c r="AD647" s="18"/>
      <c r="AE647" s="18"/>
      <c r="AF647" s="18">
        <v>0</v>
      </c>
      <c r="AG647" s="18"/>
      <c r="AH647" s="18">
        <v>0</v>
      </c>
    </row>
    <row r="648" spans="23:34" x14ac:dyDescent="0.3">
      <c r="W648" s="36" t="s">
        <v>483</v>
      </c>
      <c r="X648" s="36"/>
      <c r="Y648" s="36"/>
      <c r="Z648" s="36"/>
      <c r="AA648" s="36"/>
      <c r="AB648" s="37"/>
      <c r="AC648" s="37"/>
      <c r="AD648" s="37"/>
      <c r="AE648" s="37"/>
      <c r="AF648" s="37">
        <v>0</v>
      </c>
      <c r="AG648" s="37"/>
      <c r="AH648" s="37">
        <v>0</v>
      </c>
    </row>
    <row r="649" spans="23:34" x14ac:dyDescent="0.3">
      <c r="W649" t="s">
        <v>491</v>
      </c>
      <c r="X649">
        <v>2021</v>
      </c>
      <c r="Y649">
        <v>11</v>
      </c>
      <c r="Z649" s="57">
        <v>44510</v>
      </c>
      <c r="AA649" t="s">
        <v>472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">
      <c r="X650">
        <v>2022</v>
      </c>
      <c r="Y650">
        <v>2</v>
      </c>
      <c r="Z650" s="57">
        <v>44613</v>
      </c>
      <c r="AA650" t="s">
        <v>606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">
      <c r="Y651">
        <v>3</v>
      </c>
      <c r="Z651" s="57">
        <v>44625</v>
      </c>
      <c r="AA651" t="s">
        <v>633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">
      <c r="Z652" s="57">
        <v>44639</v>
      </c>
      <c r="AA652" t="s">
        <v>651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">
      <c r="Y653">
        <v>5</v>
      </c>
      <c r="Z653" s="57">
        <v>44700</v>
      </c>
      <c r="AA653" t="s">
        <v>781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">
      <c r="Z654" s="57">
        <v>44709</v>
      </c>
      <c r="AA654" t="s">
        <v>797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">
      <c r="Y655">
        <v>6</v>
      </c>
      <c r="Z655" s="57">
        <v>44722</v>
      </c>
      <c r="AA655" t="s">
        <v>833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">
      <c r="Z656" s="57">
        <v>44736</v>
      </c>
      <c r="AA656" t="s">
        <v>844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5:34" x14ac:dyDescent="0.3">
      <c r="Y657">
        <v>7</v>
      </c>
      <c r="Z657" s="57">
        <v>44771</v>
      </c>
      <c r="AA657" t="s">
        <v>871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5:34" x14ac:dyDescent="0.3">
      <c r="Y658">
        <v>8</v>
      </c>
      <c r="Z658" s="57">
        <v>44789</v>
      </c>
      <c r="AA658" t="s">
        <v>907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5:34" x14ac:dyDescent="0.3">
      <c r="Y659">
        <v>9</v>
      </c>
      <c r="Z659" s="57">
        <v>44813</v>
      </c>
      <c r="AA659" t="s">
        <v>932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5:34" x14ac:dyDescent="0.3">
      <c r="Z660" s="57">
        <v>44819</v>
      </c>
      <c r="AA660" t="s">
        <v>937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5:34" x14ac:dyDescent="0.3">
      <c r="Z661" s="57">
        <v>44830</v>
      </c>
      <c r="AA661" t="s">
        <v>950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5:34" x14ac:dyDescent="0.3">
      <c r="Y662">
        <v>10</v>
      </c>
      <c r="Z662" t="s">
        <v>994</v>
      </c>
      <c r="AA662" t="s">
        <v>993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5:34" x14ac:dyDescent="0.3">
      <c r="Z663" s="57">
        <v>44847</v>
      </c>
      <c r="AA663" t="s">
        <v>1000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5:34" x14ac:dyDescent="0.3">
      <c r="Z664" s="57">
        <v>44856</v>
      </c>
      <c r="AA664" t="s">
        <v>1011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5:34" x14ac:dyDescent="0.3">
      <c r="Z665" s="57">
        <v>44865</v>
      </c>
      <c r="AA665" t="s">
        <v>1015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5:34" x14ac:dyDescent="0.3">
      <c r="Y666">
        <v>11</v>
      </c>
      <c r="Z666" s="57">
        <v>44874</v>
      </c>
      <c r="AA666" t="s">
        <v>1063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5:34" x14ac:dyDescent="0.3">
      <c r="Y667">
        <v>12</v>
      </c>
      <c r="Z667" s="57">
        <v>44901</v>
      </c>
      <c r="AA667" t="s">
        <v>1119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5:34" x14ac:dyDescent="0.3">
      <c r="Z668" s="57">
        <v>44908</v>
      </c>
      <c r="AA668" t="s">
        <v>1123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5:34" x14ac:dyDescent="0.3">
      <c r="Z669" s="57">
        <v>44919</v>
      </c>
      <c r="AA669" t="s">
        <v>1135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5:34" x14ac:dyDescent="0.3">
      <c r="Y670">
        <v>4</v>
      </c>
      <c r="Z670" s="57">
        <v>44652</v>
      </c>
      <c r="AA670" t="s">
        <v>680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5:34" x14ac:dyDescent="0.3">
      <c r="Z671" s="57">
        <v>44665</v>
      </c>
      <c r="AA671" t="s">
        <v>694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5:34" x14ac:dyDescent="0.3">
      <c r="Z672" s="57">
        <v>44679</v>
      </c>
      <c r="AA672" t="s">
        <v>724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4:34" x14ac:dyDescent="0.3">
      <c r="X673">
        <v>2023</v>
      </c>
      <c r="Y673">
        <v>1</v>
      </c>
      <c r="Z673" s="57">
        <v>44935</v>
      </c>
      <c r="AA673" t="s">
        <v>1172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4:34" x14ac:dyDescent="0.3">
      <c r="Z674" s="57">
        <v>44942</v>
      </c>
      <c r="AA674" t="s">
        <v>1190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4:34" x14ac:dyDescent="0.3">
      <c r="Y675">
        <v>2</v>
      </c>
      <c r="Z675" s="57">
        <v>44959</v>
      </c>
      <c r="AA675" t="s">
        <v>1236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4:34" x14ac:dyDescent="0.3">
      <c r="Z676" t="s">
        <v>1250</v>
      </c>
      <c r="AA676" t="s">
        <v>1249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4:34" x14ac:dyDescent="0.3">
      <c r="Z677" t="s">
        <v>1272</v>
      </c>
      <c r="AA677" t="s">
        <v>1271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4:34" x14ac:dyDescent="0.3">
      <c r="Y678">
        <v>3</v>
      </c>
      <c r="Z678" t="s">
        <v>1317</v>
      </c>
      <c r="AA678" t="s">
        <v>1318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4:34" x14ac:dyDescent="0.3">
      <c r="Z679" t="s">
        <v>1340</v>
      </c>
      <c r="AA679" t="s">
        <v>1339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4:34" x14ac:dyDescent="0.3">
      <c r="Z680" t="s">
        <v>1350</v>
      </c>
      <c r="AA680" t="s">
        <v>1349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4:34" x14ac:dyDescent="0.3">
      <c r="Y681">
        <v>5</v>
      </c>
      <c r="Z681" s="57">
        <v>45063</v>
      </c>
      <c r="AA681" t="s">
        <v>1550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4:34" x14ac:dyDescent="0.3">
      <c r="Y682">
        <v>6</v>
      </c>
      <c r="Z682" s="57">
        <v>45099</v>
      </c>
      <c r="AA682" t="s">
        <v>1648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4:34" x14ac:dyDescent="0.3">
      <c r="Z683" s="57">
        <v>45105</v>
      </c>
      <c r="AA683" t="s">
        <v>1664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4:34" x14ac:dyDescent="0.3">
      <c r="Y684">
        <v>7</v>
      </c>
      <c r="Z684" s="57">
        <v>45118</v>
      </c>
      <c r="AA684" t="s">
        <v>1718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4:34" x14ac:dyDescent="0.3">
      <c r="Z685" s="57">
        <v>45124</v>
      </c>
      <c r="AA685" t="s">
        <v>1722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4:34" x14ac:dyDescent="0.3">
      <c r="Z686" s="57">
        <v>45134</v>
      </c>
      <c r="AA686" t="s">
        <v>1734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4:34" x14ac:dyDescent="0.3">
      <c r="Y687">
        <v>8</v>
      </c>
      <c r="Z687" s="57">
        <v>45163</v>
      </c>
      <c r="AA687" t="s">
        <v>1829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4:34" x14ac:dyDescent="0.3">
      <c r="Y688">
        <v>9</v>
      </c>
      <c r="Z688" s="57">
        <v>45176</v>
      </c>
      <c r="AA688" t="s">
        <v>1888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4:34" x14ac:dyDescent="0.3">
      <c r="Y689">
        <v>10</v>
      </c>
      <c r="Z689" s="57">
        <v>45203</v>
      </c>
      <c r="AA689" t="s">
        <v>1992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4:34" x14ac:dyDescent="0.3">
      <c r="Z690" s="57">
        <v>45224</v>
      </c>
      <c r="AA690" t="s">
        <v>2028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4:34" x14ac:dyDescent="0.3">
      <c r="Y691">
        <v>11</v>
      </c>
      <c r="Z691" s="57">
        <v>45237</v>
      </c>
      <c r="AA691" t="s">
        <v>2153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4:34" x14ac:dyDescent="0.3">
      <c r="Z692" s="57">
        <v>45255</v>
      </c>
      <c r="AA692" t="s">
        <v>2170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4:34" x14ac:dyDescent="0.3">
      <c r="Y693">
        <v>12</v>
      </c>
      <c r="Z693" s="57">
        <v>45262</v>
      </c>
      <c r="AA693" t="s">
        <v>2180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4:34" x14ac:dyDescent="0.3">
      <c r="Z694" s="57">
        <v>45267</v>
      </c>
      <c r="AA694" t="s">
        <v>2183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4:34" x14ac:dyDescent="0.3">
      <c r="Z695" s="57">
        <v>45275</v>
      </c>
      <c r="AA695" t="s">
        <v>2192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4:34" x14ac:dyDescent="0.3">
      <c r="Z696" s="57">
        <v>45278</v>
      </c>
      <c r="AA696" t="s">
        <v>2198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4:34" x14ac:dyDescent="0.3">
      <c r="Z697" s="57">
        <v>45282</v>
      </c>
      <c r="AA697" t="s">
        <v>2208</v>
      </c>
      <c r="AB697" s="18">
        <v>2145.5</v>
      </c>
      <c r="AC697" s="18"/>
      <c r="AD697" s="18"/>
      <c r="AE697" s="18"/>
      <c r="AF697" s="18"/>
      <c r="AG697" s="18"/>
      <c r="AH697" s="18">
        <v>2145.5</v>
      </c>
    </row>
    <row r="698" spans="24:34" x14ac:dyDescent="0.3">
      <c r="Z698" s="57">
        <v>45290</v>
      </c>
      <c r="AA698" t="s">
        <v>2213</v>
      </c>
      <c r="AB698" s="18">
        <v>2423</v>
      </c>
      <c r="AC698" s="18"/>
      <c r="AD698" s="18"/>
      <c r="AE698" s="18"/>
      <c r="AF698" s="18"/>
      <c r="AG698" s="18"/>
      <c r="AH698" s="18">
        <v>2423</v>
      </c>
    </row>
    <row r="699" spans="24:34" x14ac:dyDescent="0.3">
      <c r="Y699">
        <v>4</v>
      </c>
      <c r="Z699" t="s">
        <v>1403</v>
      </c>
      <c r="AA699" t="s">
        <v>1406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4:34" x14ac:dyDescent="0.3">
      <c r="Z700" t="s">
        <v>1428</v>
      </c>
      <c r="AA700" t="s">
        <v>1427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4:34" x14ac:dyDescent="0.3">
      <c r="Z701" t="s">
        <v>1439</v>
      </c>
      <c r="AA701" t="s">
        <v>1438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4:34" x14ac:dyDescent="0.3">
      <c r="Z702" t="s">
        <v>1466</v>
      </c>
      <c r="AA702" t="s">
        <v>1465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4:34" x14ac:dyDescent="0.3">
      <c r="X703">
        <v>2024</v>
      </c>
      <c r="Y703">
        <v>1</v>
      </c>
      <c r="Z703" s="57">
        <v>45296</v>
      </c>
      <c r="AA703" t="s">
        <v>2272</v>
      </c>
      <c r="AB703" s="18">
        <v>2388</v>
      </c>
      <c r="AC703" s="18"/>
      <c r="AD703" s="18"/>
      <c r="AE703" s="18"/>
      <c r="AF703" s="18"/>
      <c r="AG703" s="18"/>
      <c r="AH703" s="18">
        <v>2388</v>
      </c>
    </row>
    <row r="704" spans="24:34" x14ac:dyDescent="0.3">
      <c r="Z704" s="57">
        <v>45306</v>
      </c>
      <c r="AA704" t="s">
        <v>2281</v>
      </c>
      <c r="AB704" s="18">
        <v>2700.5</v>
      </c>
      <c r="AC704" s="18"/>
      <c r="AD704" s="18"/>
      <c r="AE704" s="18"/>
      <c r="AF704" s="18"/>
      <c r="AG704" s="18"/>
      <c r="AH704" s="18">
        <v>2700.5</v>
      </c>
    </row>
    <row r="705" spans="23:34" x14ac:dyDescent="0.3">
      <c r="Y705">
        <v>2</v>
      </c>
      <c r="Z705" s="57">
        <v>45338</v>
      </c>
      <c r="AA705" t="s">
        <v>2356</v>
      </c>
      <c r="AB705" s="18">
        <v>2405.1</v>
      </c>
      <c r="AC705" s="18"/>
      <c r="AD705" s="18"/>
      <c r="AE705" s="18"/>
      <c r="AF705" s="18"/>
      <c r="AG705" s="18"/>
      <c r="AH705" s="18">
        <v>2405.1</v>
      </c>
    </row>
    <row r="706" spans="23:34" x14ac:dyDescent="0.3">
      <c r="Y706">
        <v>3</v>
      </c>
      <c r="Z706" s="57">
        <v>45352</v>
      </c>
      <c r="AA706" t="s">
        <v>2423</v>
      </c>
      <c r="AB706" s="18">
        <v>2613</v>
      </c>
      <c r="AC706" s="18"/>
      <c r="AD706" s="18"/>
      <c r="AE706" s="18"/>
      <c r="AF706" s="18"/>
      <c r="AG706" s="18"/>
      <c r="AH706" s="18">
        <v>2613</v>
      </c>
    </row>
    <row r="707" spans="23:34" x14ac:dyDescent="0.3">
      <c r="Z707" s="57">
        <v>45381</v>
      </c>
      <c r="AA707" t="s">
        <v>2455</v>
      </c>
      <c r="AB707" s="18">
        <v>2665.5</v>
      </c>
      <c r="AC707" s="18"/>
      <c r="AD707" s="18"/>
      <c r="AE707" s="18"/>
      <c r="AF707" s="18"/>
      <c r="AG707" s="18"/>
      <c r="AH707" s="18">
        <v>2665.5</v>
      </c>
    </row>
    <row r="708" spans="23:34" x14ac:dyDescent="0.3">
      <c r="Y708">
        <v>5</v>
      </c>
      <c r="Z708" s="57">
        <v>45432</v>
      </c>
      <c r="AA708" t="s">
        <v>2566</v>
      </c>
      <c r="AB708" s="18">
        <v>2722.5</v>
      </c>
      <c r="AC708" s="18"/>
      <c r="AD708" s="18"/>
      <c r="AE708" s="18"/>
      <c r="AF708" s="18"/>
      <c r="AG708" s="18"/>
      <c r="AH708" s="18">
        <v>2722.5</v>
      </c>
    </row>
    <row r="709" spans="23:34" x14ac:dyDescent="0.3">
      <c r="Z709" s="57">
        <v>45437</v>
      </c>
      <c r="AA709" t="s">
        <v>2567</v>
      </c>
      <c r="AB709" s="18">
        <v>2410</v>
      </c>
      <c r="AC709" s="18"/>
      <c r="AD709" s="18"/>
      <c r="AE709" s="18"/>
      <c r="AF709" s="18"/>
      <c r="AG709" s="18"/>
      <c r="AH709" s="18">
        <v>2410</v>
      </c>
    </row>
    <row r="710" spans="23:34" x14ac:dyDescent="0.3">
      <c r="Y710">
        <v>6</v>
      </c>
      <c r="Z710" s="57">
        <v>45444</v>
      </c>
      <c r="AA710" t="s">
        <v>2636</v>
      </c>
      <c r="AB710" s="18">
        <v>2410</v>
      </c>
      <c r="AC710" s="18"/>
      <c r="AD710" s="18"/>
      <c r="AE710" s="18"/>
      <c r="AF710" s="18"/>
      <c r="AG710" s="18"/>
      <c r="AH710" s="18">
        <v>2410</v>
      </c>
    </row>
    <row r="711" spans="23:34" x14ac:dyDescent="0.3">
      <c r="Y711">
        <v>4</v>
      </c>
      <c r="Z711" s="57">
        <v>45390</v>
      </c>
      <c r="AA711" t="s">
        <v>2510</v>
      </c>
      <c r="AB711" s="18">
        <v>2665.5</v>
      </c>
      <c r="AC711" s="18"/>
      <c r="AD711" s="18"/>
      <c r="AE711" s="18"/>
      <c r="AF711" s="18"/>
      <c r="AG711" s="18"/>
      <c r="AH711" s="18">
        <v>2665.5</v>
      </c>
    </row>
    <row r="712" spans="23:34" x14ac:dyDescent="0.3">
      <c r="Z712" s="57">
        <v>45407</v>
      </c>
      <c r="AA712" t="s">
        <v>2518</v>
      </c>
      <c r="AB712" s="18">
        <v>3180.5</v>
      </c>
      <c r="AC712" s="18"/>
      <c r="AD712" s="18"/>
      <c r="AE712" s="18"/>
      <c r="AF712" s="18"/>
      <c r="AG712" s="18"/>
      <c r="AH712" s="18">
        <v>3180.5</v>
      </c>
    </row>
    <row r="713" spans="23:34" x14ac:dyDescent="0.3">
      <c r="W713" s="36" t="s">
        <v>500</v>
      </c>
      <c r="X713" s="36"/>
      <c r="Y713" s="36"/>
      <c r="Z713" s="36"/>
      <c r="AA713" s="36"/>
      <c r="AB713" s="37">
        <v>30729.1</v>
      </c>
      <c r="AC713" s="37"/>
      <c r="AD713" s="37"/>
      <c r="AE713" s="37"/>
      <c r="AF713" s="37"/>
      <c r="AG713" s="37"/>
      <c r="AH713" s="37">
        <v>30729.1</v>
      </c>
    </row>
    <row r="714" spans="23:34" x14ac:dyDescent="0.3">
      <c r="W714" t="s">
        <v>637</v>
      </c>
      <c r="X714">
        <v>2022</v>
      </c>
      <c r="Y714">
        <v>3</v>
      </c>
      <c r="Z714" s="57">
        <v>44628</v>
      </c>
      <c r="AA714" t="s">
        <v>634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">
      <c r="Z715" s="57">
        <v>44629</v>
      </c>
      <c r="AA715" t="s">
        <v>642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">
      <c r="Z716" s="57">
        <v>44632</v>
      </c>
      <c r="AA716" t="s">
        <v>644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">
      <c r="Y717">
        <v>5</v>
      </c>
      <c r="Z717" s="57">
        <v>44693</v>
      </c>
      <c r="AA717" t="s">
        <v>769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">
      <c r="Y718">
        <v>6</v>
      </c>
      <c r="Z718" s="57">
        <v>44715</v>
      </c>
      <c r="AA718" t="s">
        <v>827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">
      <c r="Z719" s="57">
        <v>44721</v>
      </c>
      <c r="AA719" t="s">
        <v>832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">
      <c r="Y720">
        <v>9</v>
      </c>
      <c r="Z720" s="57">
        <v>44830</v>
      </c>
      <c r="AA720" t="s">
        <v>952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4:34" x14ac:dyDescent="0.3">
      <c r="AA721" t="s">
        <v>953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4:34" x14ac:dyDescent="0.3">
      <c r="Y722">
        <v>11</v>
      </c>
      <c r="Z722" s="57">
        <v>44872</v>
      </c>
      <c r="AA722" t="s">
        <v>1055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4:34" x14ac:dyDescent="0.3">
      <c r="Y723">
        <v>12</v>
      </c>
      <c r="Z723" s="57">
        <v>44896</v>
      </c>
      <c r="AA723" t="s">
        <v>1108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4:34" x14ac:dyDescent="0.3">
      <c r="Z724" s="57">
        <v>44900</v>
      </c>
      <c r="AA724" t="s">
        <v>1116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4:34" x14ac:dyDescent="0.3">
      <c r="Z725" s="57">
        <v>44902</v>
      </c>
      <c r="AA725" t="s">
        <v>1120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4:34" x14ac:dyDescent="0.3">
      <c r="Z726" s="57">
        <v>44917</v>
      </c>
      <c r="AA726" t="s">
        <v>1130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4:34" x14ac:dyDescent="0.3">
      <c r="Y727">
        <v>4</v>
      </c>
      <c r="Z727" s="57">
        <v>44652</v>
      </c>
      <c r="AA727" t="s">
        <v>684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4:34" x14ac:dyDescent="0.3">
      <c r="Z728" s="57">
        <v>44663</v>
      </c>
      <c r="AA728" t="s">
        <v>691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4:34" x14ac:dyDescent="0.3">
      <c r="X729">
        <v>2023</v>
      </c>
      <c r="Y729">
        <v>1</v>
      </c>
      <c r="Z729" s="57">
        <v>44938</v>
      </c>
      <c r="AA729" t="s">
        <v>1182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4:34" x14ac:dyDescent="0.3">
      <c r="Z730" s="57">
        <v>44944</v>
      </c>
      <c r="AA730" t="s">
        <v>1191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4:34" x14ac:dyDescent="0.3">
      <c r="Z731" s="57">
        <v>44956</v>
      </c>
      <c r="AA731" t="s">
        <v>1205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4:34" x14ac:dyDescent="0.3">
      <c r="Y732">
        <v>2</v>
      </c>
      <c r="Z732" t="s">
        <v>1240</v>
      </c>
      <c r="AA732" t="s">
        <v>1239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4:34" x14ac:dyDescent="0.3">
      <c r="Z733" t="s">
        <v>1246</v>
      </c>
      <c r="AA733" t="s">
        <v>1248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4:34" x14ac:dyDescent="0.3">
      <c r="Z734" t="s">
        <v>1264</v>
      </c>
      <c r="AA734" t="s">
        <v>1268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4:34" x14ac:dyDescent="0.3">
      <c r="Y735">
        <v>3</v>
      </c>
      <c r="Z735" t="s">
        <v>1301</v>
      </c>
      <c r="AA735" t="s">
        <v>1282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4:34" x14ac:dyDescent="0.3">
      <c r="Y736">
        <v>7</v>
      </c>
      <c r="Z736" s="57">
        <v>45111</v>
      </c>
      <c r="AA736" t="s">
        <v>1710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3:34" x14ac:dyDescent="0.3">
      <c r="Y737">
        <v>9</v>
      </c>
      <c r="Z737" s="57">
        <v>45187</v>
      </c>
      <c r="AA737" t="s">
        <v>1905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">
      <c r="Y738">
        <v>10</v>
      </c>
      <c r="Z738" s="57">
        <v>45205</v>
      </c>
      <c r="AA738" t="s">
        <v>1996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3:34" x14ac:dyDescent="0.3">
      <c r="Z739" s="57">
        <v>45209</v>
      </c>
      <c r="AA739" t="s">
        <v>2003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">
      <c r="Z740" t="s">
        <v>2009</v>
      </c>
      <c r="AA740" t="s">
        <v>2011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3:34" x14ac:dyDescent="0.3">
      <c r="Y741">
        <v>12</v>
      </c>
      <c r="Z741" s="57">
        <v>45268</v>
      </c>
      <c r="AA741" t="s">
        <v>2184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">
      <c r="AA742" t="s">
        <v>2185</v>
      </c>
      <c r="AB742" s="18">
        <v>514.19999999999982</v>
      </c>
      <c r="AC742" s="18"/>
      <c r="AD742" s="18"/>
      <c r="AE742" s="18"/>
      <c r="AF742" s="18"/>
      <c r="AG742" s="18"/>
      <c r="AH742" s="18">
        <v>514.19999999999982</v>
      </c>
    </row>
    <row r="743" spans="23:34" x14ac:dyDescent="0.3">
      <c r="Z743" s="57">
        <v>45279</v>
      </c>
      <c r="AA743" t="s">
        <v>2201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">
      <c r="AA744" t="s">
        <v>2265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">
      <c r="Y745">
        <v>4</v>
      </c>
      <c r="Z745" s="57">
        <v>45019</v>
      </c>
      <c r="AA745" t="s">
        <v>1391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">
      <c r="Z746" t="s">
        <v>1414</v>
      </c>
      <c r="AA746" t="s">
        <v>1413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">
      <c r="Z747" s="57">
        <v>45030</v>
      </c>
      <c r="AA747" t="s">
        <v>1432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">
      <c r="W748" s="36" t="s">
        <v>641</v>
      </c>
      <c r="X748" s="36"/>
      <c r="Y748" s="36"/>
      <c r="Z748" s="36"/>
      <c r="AA748" s="36"/>
      <c r="AB748" s="37">
        <v>514.19999999999982</v>
      </c>
      <c r="AC748" s="37"/>
      <c r="AD748" s="37"/>
      <c r="AE748" s="37"/>
      <c r="AF748" s="37"/>
      <c r="AG748" s="37"/>
      <c r="AH748" s="37">
        <v>514.19999999999982</v>
      </c>
    </row>
    <row r="749" spans="23:34" x14ac:dyDescent="0.3">
      <c r="W749" t="s">
        <v>665</v>
      </c>
      <c r="X749">
        <v>2022</v>
      </c>
      <c r="Y749">
        <v>3</v>
      </c>
      <c r="Z749" s="57">
        <v>44651</v>
      </c>
      <c r="AA749" t="s">
        <v>663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">
      <c r="Y750">
        <v>5</v>
      </c>
      <c r="Z750" s="57">
        <v>44687</v>
      </c>
      <c r="AA750" t="s">
        <v>763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">
      <c r="Y751">
        <v>6</v>
      </c>
      <c r="Z751" s="57">
        <v>44725</v>
      </c>
      <c r="AA751" t="s">
        <v>835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">
      <c r="Y752">
        <v>4</v>
      </c>
      <c r="Z752" s="57">
        <v>44667</v>
      </c>
      <c r="AA752" t="s">
        <v>697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">
      <c r="Z753" t="s">
        <v>721</v>
      </c>
      <c r="AA753" t="s">
        <v>720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">
      <c r="Z754" s="57">
        <v>44680</v>
      </c>
      <c r="AA754" t="s">
        <v>728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">
      <c r="X755">
        <v>2023</v>
      </c>
      <c r="Y755">
        <v>1</v>
      </c>
      <c r="Z755" s="57">
        <v>44932</v>
      </c>
      <c r="AA755" t="s">
        <v>1170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">
      <c r="Z756" s="57">
        <v>44935</v>
      </c>
      <c r="AA756" t="s">
        <v>1173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">
      <c r="Z757" s="57">
        <v>44937</v>
      </c>
      <c r="AA757" t="s">
        <v>1179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">
      <c r="Z758" s="57">
        <v>44939</v>
      </c>
      <c r="AA758" t="s">
        <v>1183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">
      <c r="Y759">
        <v>6</v>
      </c>
      <c r="Z759" s="57">
        <v>45084</v>
      </c>
      <c r="AA759" t="s">
        <v>1613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">
      <c r="W760" s="36" t="s">
        <v>679</v>
      </c>
      <c r="X760" s="36"/>
      <c r="Y760" s="36"/>
      <c r="Z760" s="36"/>
      <c r="AA760" s="36"/>
      <c r="AB760" s="37">
        <v>0</v>
      </c>
      <c r="AC760" s="37"/>
      <c r="AD760" s="37"/>
      <c r="AE760" s="37"/>
      <c r="AF760" s="37"/>
      <c r="AG760" s="37"/>
      <c r="AH760" s="37">
        <v>0</v>
      </c>
    </row>
    <row r="761" spans="23:34" x14ac:dyDescent="0.3">
      <c r="W761" t="s">
        <v>709</v>
      </c>
      <c r="X761">
        <v>2022</v>
      </c>
      <c r="Y761">
        <v>4</v>
      </c>
      <c r="Z761" s="57">
        <v>44671</v>
      </c>
      <c r="AA761" t="s">
        <v>699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">
      <c r="Z762" s="57">
        <v>44672</v>
      </c>
      <c r="AA762" t="s">
        <v>701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">
      <c r="W763" s="36" t="s">
        <v>754</v>
      </c>
      <c r="X763" s="36"/>
      <c r="Y763" s="36"/>
      <c r="Z763" s="36"/>
      <c r="AA763" s="36"/>
      <c r="AB763" s="37">
        <v>0</v>
      </c>
      <c r="AC763" s="37"/>
      <c r="AD763" s="37"/>
      <c r="AE763" s="37"/>
      <c r="AF763" s="37"/>
      <c r="AG763" s="37"/>
      <c r="AH763" s="37">
        <v>0</v>
      </c>
    </row>
    <row r="764" spans="23:34" x14ac:dyDescent="0.3">
      <c r="W764" t="s">
        <v>773</v>
      </c>
      <c r="X764">
        <v>2022</v>
      </c>
      <c r="Y764">
        <v>5</v>
      </c>
      <c r="Z764" s="57">
        <v>44693</v>
      </c>
      <c r="AA764" t="s">
        <v>774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">
      <c r="Y765">
        <v>4</v>
      </c>
      <c r="Z765" s="57">
        <v>44660</v>
      </c>
      <c r="AA765" t="s">
        <v>690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">
      <c r="Z766" s="57">
        <v>44664</v>
      </c>
      <c r="AA766" t="s">
        <v>692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">
      <c r="Z767" s="57">
        <v>44666</v>
      </c>
      <c r="AA767" t="s">
        <v>695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">
      <c r="W768" s="36" t="s">
        <v>798</v>
      </c>
      <c r="X768" s="36"/>
      <c r="Y768" s="36"/>
      <c r="Z768" s="36"/>
      <c r="AA768" s="36"/>
      <c r="AB768" s="37">
        <v>0</v>
      </c>
      <c r="AC768" s="37"/>
      <c r="AD768" s="37"/>
      <c r="AE768" s="37"/>
      <c r="AF768" s="37"/>
      <c r="AG768" s="37"/>
      <c r="AH768" s="37">
        <v>0</v>
      </c>
    </row>
    <row r="769" spans="23:34" x14ac:dyDescent="0.3">
      <c r="W769" t="s">
        <v>784</v>
      </c>
      <c r="X769">
        <v>2022</v>
      </c>
      <c r="Y769">
        <v>5</v>
      </c>
      <c r="Z769" s="57">
        <v>44702</v>
      </c>
      <c r="AA769" t="s">
        <v>788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">
      <c r="Y770">
        <v>8</v>
      </c>
      <c r="Z770" s="57">
        <v>44782</v>
      </c>
      <c r="AA770" t="s">
        <v>898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">
      <c r="Y771">
        <v>10</v>
      </c>
      <c r="Z771" s="57">
        <v>44851</v>
      </c>
      <c r="AA771" t="s">
        <v>1004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">
      <c r="Y772">
        <v>12</v>
      </c>
      <c r="Z772" t="s">
        <v>1124</v>
      </c>
      <c r="AA772" t="s">
        <v>1125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">
      <c r="X773">
        <v>2023</v>
      </c>
      <c r="Y773">
        <v>3</v>
      </c>
      <c r="Z773" t="s">
        <v>1359</v>
      </c>
      <c r="AA773" t="s">
        <v>1358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">
      <c r="Y774">
        <v>12</v>
      </c>
      <c r="Z774" s="57">
        <v>45281</v>
      </c>
      <c r="AA774" t="s">
        <v>2205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">
      <c r="Z775" s="57">
        <v>45282</v>
      </c>
      <c r="AA775" t="s">
        <v>2207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">
      <c r="X776">
        <v>2024</v>
      </c>
      <c r="Y776">
        <v>2</v>
      </c>
      <c r="Z776" s="57">
        <v>45328</v>
      </c>
      <c r="AA776" t="s">
        <v>2351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">
      <c r="Z777" s="57">
        <v>45342</v>
      </c>
      <c r="AA777" t="s">
        <v>2359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">
      <c r="Z778" s="57">
        <v>45349</v>
      </c>
      <c r="AA778" t="s">
        <v>2371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">
      <c r="Y779">
        <v>3</v>
      </c>
      <c r="Z779" s="57">
        <v>45358</v>
      </c>
      <c r="AA779" t="s">
        <v>2431</v>
      </c>
      <c r="AB779" s="18">
        <v>0</v>
      </c>
      <c r="AC779" s="18"/>
      <c r="AD779" s="18"/>
      <c r="AE779" s="18"/>
      <c r="AF779" s="18"/>
      <c r="AG779" s="18"/>
      <c r="AH779" s="18">
        <v>0</v>
      </c>
    </row>
    <row r="780" spans="23:34" x14ac:dyDescent="0.3">
      <c r="Y780">
        <v>5</v>
      </c>
      <c r="Z780" s="57">
        <v>45419</v>
      </c>
      <c r="AA780" t="s">
        <v>2553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3:34" x14ac:dyDescent="0.3">
      <c r="Y781">
        <v>8</v>
      </c>
      <c r="Z781" s="57">
        <v>45511</v>
      </c>
      <c r="AA781" t="s">
        <v>2853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">
      <c r="X782">
        <v>2025</v>
      </c>
      <c r="Y782">
        <v>3</v>
      </c>
      <c r="Z782" s="57">
        <v>45735</v>
      </c>
      <c r="AA782" t="s">
        <v>3538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">
      <c r="W783" s="36" t="s">
        <v>799</v>
      </c>
      <c r="X783" s="36"/>
      <c r="Y783" s="36"/>
      <c r="Z783" s="36"/>
      <c r="AA783" s="36"/>
      <c r="AB783" s="37">
        <v>0</v>
      </c>
      <c r="AC783" s="37"/>
      <c r="AD783" s="37"/>
      <c r="AE783" s="37"/>
      <c r="AF783" s="37"/>
      <c r="AG783" s="37"/>
      <c r="AH783" s="37">
        <v>0</v>
      </c>
    </row>
    <row r="784" spans="23:34" x14ac:dyDescent="0.3">
      <c r="W784" t="s">
        <v>859</v>
      </c>
      <c r="X784">
        <v>2022</v>
      </c>
      <c r="Y784">
        <v>7</v>
      </c>
      <c r="Z784" s="57">
        <v>44756</v>
      </c>
      <c r="AA784" t="s">
        <v>861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4:34" x14ac:dyDescent="0.3">
      <c r="Y785">
        <v>8</v>
      </c>
      <c r="Z785" s="57">
        <v>44777</v>
      </c>
      <c r="AA785" t="s">
        <v>891</v>
      </c>
      <c r="AB785" s="18">
        <v>0.20000000000004547</v>
      </c>
      <c r="AC785" s="18"/>
      <c r="AD785" s="18"/>
      <c r="AE785" s="18"/>
      <c r="AF785" s="18"/>
      <c r="AG785" s="18"/>
      <c r="AH785" s="18">
        <v>0.20000000000004547</v>
      </c>
    </row>
    <row r="786" spans="24:34" x14ac:dyDescent="0.3">
      <c r="Z786" s="57">
        <v>44796</v>
      </c>
      <c r="AA786" t="s">
        <v>909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4:34" x14ac:dyDescent="0.3">
      <c r="Z787" s="57">
        <v>44798</v>
      </c>
      <c r="AA787" t="s">
        <v>914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4:34" x14ac:dyDescent="0.3">
      <c r="Y788">
        <v>9</v>
      </c>
      <c r="Z788" s="57">
        <v>44832</v>
      </c>
      <c r="AA788" t="s">
        <v>955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4:34" x14ac:dyDescent="0.3">
      <c r="Y789">
        <v>11</v>
      </c>
      <c r="Z789" s="57">
        <v>44879</v>
      </c>
      <c r="AA789" t="s">
        <v>1065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4:34" x14ac:dyDescent="0.3">
      <c r="X790">
        <v>2023</v>
      </c>
      <c r="Y790">
        <v>2</v>
      </c>
      <c r="Z790" t="s">
        <v>1278</v>
      </c>
      <c r="AA790" t="s">
        <v>1276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4:34" x14ac:dyDescent="0.3">
      <c r="Y791">
        <v>5</v>
      </c>
      <c r="Z791" s="57">
        <v>45052</v>
      </c>
      <c r="AA791" t="s">
        <v>1534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4:34" x14ac:dyDescent="0.3">
      <c r="Y792">
        <v>7</v>
      </c>
      <c r="Z792" s="57">
        <v>45113</v>
      </c>
      <c r="AA792" t="s">
        <v>1711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4:34" x14ac:dyDescent="0.3">
      <c r="Y793">
        <v>11</v>
      </c>
      <c r="Z793" s="57">
        <v>45257</v>
      </c>
      <c r="AA793" t="s">
        <v>2171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4:34" x14ac:dyDescent="0.3">
      <c r="Y794">
        <v>4</v>
      </c>
      <c r="Z794" s="57">
        <v>45020</v>
      </c>
      <c r="AA794" t="s">
        <v>1400</v>
      </c>
      <c r="AB794" s="18">
        <v>0</v>
      </c>
      <c r="AC794" s="18"/>
      <c r="AD794" s="18"/>
      <c r="AE794" s="18"/>
      <c r="AF794" s="18"/>
      <c r="AG794" s="18"/>
      <c r="AH794" s="18">
        <v>0</v>
      </c>
    </row>
    <row r="795" spans="24:34" x14ac:dyDescent="0.3">
      <c r="Z795" t="s">
        <v>1401</v>
      </c>
      <c r="AA795" t="s">
        <v>1400</v>
      </c>
      <c r="AB795" s="18">
        <v>0</v>
      </c>
      <c r="AC795" s="18"/>
      <c r="AD795" s="18"/>
      <c r="AE795" s="18"/>
      <c r="AF795" s="18"/>
      <c r="AG795" s="18"/>
      <c r="AH795" s="18">
        <v>0</v>
      </c>
    </row>
    <row r="796" spans="24:34" x14ac:dyDescent="0.3">
      <c r="X796">
        <v>2024</v>
      </c>
      <c r="Y796">
        <v>6</v>
      </c>
      <c r="Z796" s="57">
        <v>45455</v>
      </c>
      <c r="AA796" t="s">
        <v>2644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4:34" x14ac:dyDescent="0.3">
      <c r="Y797">
        <v>7</v>
      </c>
      <c r="Z797" s="57">
        <v>45475</v>
      </c>
      <c r="AA797" t="s">
        <v>2750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4:34" x14ac:dyDescent="0.3">
      <c r="Z798" s="57">
        <v>45502</v>
      </c>
      <c r="AA798" t="s">
        <v>2771</v>
      </c>
      <c r="AB798" s="18">
        <v>6023.3</v>
      </c>
      <c r="AC798" s="18"/>
      <c r="AD798" s="18"/>
      <c r="AE798" s="18"/>
      <c r="AF798" s="18"/>
      <c r="AG798" s="18"/>
      <c r="AH798" s="18">
        <v>6023.3</v>
      </c>
    </row>
    <row r="799" spans="24:34" x14ac:dyDescent="0.3">
      <c r="Y799">
        <v>8</v>
      </c>
      <c r="Z799" s="57">
        <v>45525</v>
      </c>
      <c r="AA799" t="s">
        <v>2867</v>
      </c>
      <c r="AB799" s="18">
        <v>8026.4</v>
      </c>
      <c r="AC799" s="18"/>
      <c r="AD799" s="18"/>
      <c r="AE799" s="18"/>
      <c r="AF799" s="18"/>
      <c r="AG799" s="18"/>
      <c r="AH799" s="18">
        <v>8026.4</v>
      </c>
    </row>
    <row r="800" spans="24:34" x14ac:dyDescent="0.3">
      <c r="X800">
        <v>2025</v>
      </c>
      <c r="Y800">
        <v>1</v>
      </c>
      <c r="Z800" s="57">
        <v>45664</v>
      </c>
      <c r="AA800" t="s">
        <v>3338</v>
      </c>
      <c r="AB800" s="18">
        <v>6518.2</v>
      </c>
      <c r="AC800" s="18"/>
      <c r="AD800" s="18"/>
      <c r="AE800" s="18"/>
      <c r="AF800" s="18"/>
      <c r="AG800" s="18"/>
      <c r="AH800" s="18">
        <v>6518.2</v>
      </c>
    </row>
    <row r="801" spans="23:34" x14ac:dyDescent="0.3">
      <c r="Z801" s="57">
        <v>45678</v>
      </c>
      <c r="AA801" t="s">
        <v>3353</v>
      </c>
      <c r="AB801" s="18">
        <v>5710.7</v>
      </c>
      <c r="AC801" s="18"/>
      <c r="AD801" s="18"/>
      <c r="AE801" s="18"/>
      <c r="AF801" s="18"/>
      <c r="AG801" s="18"/>
      <c r="AH801" s="18">
        <v>5710.7</v>
      </c>
    </row>
    <row r="802" spans="23:34" x14ac:dyDescent="0.3">
      <c r="W802" s="36" t="s">
        <v>874</v>
      </c>
      <c r="X802" s="36"/>
      <c r="Y802" s="36"/>
      <c r="Z802" s="36"/>
      <c r="AA802" s="36"/>
      <c r="AB802" s="37">
        <v>26278.799999999999</v>
      </c>
      <c r="AC802" s="37"/>
      <c r="AD802" s="37"/>
      <c r="AE802" s="37"/>
      <c r="AF802" s="37"/>
      <c r="AG802" s="37"/>
      <c r="AH802" s="37">
        <v>26278.799999999999</v>
      </c>
    </row>
    <row r="803" spans="23:34" x14ac:dyDescent="0.3">
      <c r="W803" t="s">
        <v>958</v>
      </c>
      <c r="X803">
        <v>2022</v>
      </c>
      <c r="Y803">
        <v>9</v>
      </c>
      <c r="Z803" s="57">
        <v>44813</v>
      </c>
      <c r="AA803" t="s">
        <v>930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">
      <c r="Z804" s="57">
        <v>44832</v>
      </c>
      <c r="AA804" t="s">
        <v>956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">
      <c r="X805">
        <v>2023</v>
      </c>
      <c r="Y805">
        <v>1</v>
      </c>
      <c r="Z805" s="57">
        <v>44940</v>
      </c>
      <c r="AA805" t="s">
        <v>1188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">
      <c r="W806" s="36" t="s">
        <v>985</v>
      </c>
      <c r="X806" s="36"/>
      <c r="Y806" s="36"/>
      <c r="Z806" s="36"/>
      <c r="AA806" s="36"/>
      <c r="AB806" s="37">
        <v>0</v>
      </c>
      <c r="AC806" s="37"/>
      <c r="AD806" s="37"/>
      <c r="AE806" s="37"/>
      <c r="AF806" s="37"/>
      <c r="AG806" s="37"/>
      <c r="AH806" s="37">
        <v>0</v>
      </c>
    </row>
    <row r="807" spans="23:34" x14ac:dyDescent="0.3">
      <c r="W807" t="s">
        <v>1044</v>
      </c>
      <c r="X807" t="s">
        <v>1763</v>
      </c>
      <c r="Y807" t="s">
        <v>1763</v>
      </c>
      <c r="Z807" s="57">
        <v>44788</v>
      </c>
      <c r="AA807" t="s">
        <v>900</v>
      </c>
      <c r="AB807" s="18"/>
      <c r="AC807" s="18"/>
      <c r="AD807" s="18"/>
      <c r="AE807" s="18"/>
      <c r="AF807" s="18">
        <v>0</v>
      </c>
      <c r="AG807" s="18"/>
      <c r="AH807" s="18">
        <v>0</v>
      </c>
    </row>
    <row r="808" spans="23:34" x14ac:dyDescent="0.3">
      <c r="Z808" s="57">
        <v>45220</v>
      </c>
      <c r="AA808" t="s">
        <v>2019</v>
      </c>
      <c r="AB808" s="18"/>
      <c r="AC808" s="18"/>
      <c r="AD808" s="18"/>
      <c r="AE808" s="18"/>
      <c r="AF808" s="18">
        <v>0</v>
      </c>
      <c r="AG808" s="18"/>
      <c r="AH808" s="18">
        <v>0</v>
      </c>
    </row>
    <row r="809" spans="23:34" x14ac:dyDescent="0.3">
      <c r="W809" s="36" t="s">
        <v>1045</v>
      </c>
      <c r="X809" s="36"/>
      <c r="Y809" s="36"/>
      <c r="Z809" s="36"/>
      <c r="AA809" s="36"/>
      <c r="AB809" s="37"/>
      <c r="AC809" s="37"/>
      <c r="AD809" s="37"/>
      <c r="AE809" s="37"/>
      <c r="AF809" s="37">
        <v>0</v>
      </c>
      <c r="AG809" s="37"/>
      <c r="AH809" s="37">
        <v>0</v>
      </c>
    </row>
    <row r="810" spans="23:34" x14ac:dyDescent="0.3">
      <c r="W810" t="s">
        <v>1051</v>
      </c>
      <c r="X810">
        <v>2022</v>
      </c>
      <c r="Y810">
        <v>11</v>
      </c>
      <c r="Z810" s="57">
        <v>44870</v>
      </c>
      <c r="AA810" t="s">
        <v>1053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">
      <c r="Z811" t="s">
        <v>1070</v>
      </c>
      <c r="AA811" t="s">
        <v>1071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">
      <c r="Y812">
        <v>12</v>
      </c>
      <c r="Z812" s="57">
        <v>44896</v>
      </c>
      <c r="AA812" t="s">
        <v>1106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">
      <c r="W813" s="36" t="s">
        <v>1088</v>
      </c>
      <c r="X813" s="36"/>
      <c r="Y813" s="36"/>
      <c r="Z813" s="36"/>
      <c r="AA813" s="36"/>
      <c r="AB813" s="37">
        <v>0</v>
      </c>
      <c r="AC813" s="37"/>
      <c r="AD813" s="37"/>
      <c r="AE813" s="37"/>
      <c r="AF813" s="37"/>
      <c r="AG813" s="37"/>
      <c r="AH813" s="37">
        <v>0</v>
      </c>
    </row>
    <row r="814" spans="23:34" x14ac:dyDescent="0.3">
      <c r="W814" t="s">
        <v>1057</v>
      </c>
      <c r="X814">
        <v>2022</v>
      </c>
      <c r="Y814">
        <v>11</v>
      </c>
      <c r="Z814" s="57">
        <v>44873</v>
      </c>
      <c r="AA814" t="s">
        <v>1062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">
      <c r="W815" s="36" t="s">
        <v>1089</v>
      </c>
      <c r="X815" s="36"/>
      <c r="Y815" s="36"/>
      <c r="Z815" s="36"/>
      <c r="AA815" s="36"/>
      <c r="AB815" s="37">
        <v>0</v>
      </c>
      <c r="AC815" s="37"/>
      <c r="AD815" s="37"/>
      <c r="AE815" s="37"/>
      <c r="AF815" s="37"/>
      <c r="AG815" s="37"/>
      <c r="AH815" s="37">
        <v>0</v>
      </c>
    </row>
    <row r="816" spans="23:34" x14ac:dyDescent="0.3">
      <c r="W816" t="s">
        <v>1101</v>
      </c>
      <c r="X816">
        <v>2022</v>
      </c>
      <c r="Y816">
        <v>11</v>
      </c>
      <c r="Z816" s="57">
        <v>44895</v>
      </c>
      <c r="AA816" t="s">
        <v>1096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3:34" x14ac:dyDescent="0.3">
      <c r="W817" s="36" t="s">
        <v>1104</v>
      </c>
      <c r="X817" s="36"/>
      <c r="Y817" s="36"/>
      <c r="Z817" s="36"/>
      <c r="AA817" s="36"/>
      <c r="AB817" s="37">
        <v>0</v>
      </c>
      <c r="AC817" s="37"/>
      <c r="AD817" s="37"/>
      <c r="AE817" s="37"/>
      <c r="AF817" s="37"/>
      <c r="AG817" s="37"/>
      <c r="AH817" s="37">
        <v>0</v>
      </c>
    </row>
    <row r="818" spans="23:34" x14ac:dyDescent="0.3">
      <c r="W818" t="s">
        <v>1100</v>
      </c>
      <c r="X818">
        <v>2022</v>
      </c>
      <c r="Y818">
        <v>11</v>
      </c>
      <c r="Z818" s="57">
        <v>44895</v>
      </c>
      <c r="AA818" t="s">
        <v>1097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">
      <c r="W819" s="36" t="s">
        <v>1105</v>
      </c>
      <c r="X819" s="36"/>
      <c r="Y819" s="36"/>
      <c r="Z819" s="36"/>
      <c r="AA819" s="36"/>
      <c r="AB819" s="37">
        <v>0</v>
      </c>
      <c r="AC819" s="37"/>
      <c r="AD819" s="37"/>
      <c r="AE819" s="37"/>
      <c r="AF819" s="37"/>
      <c r="AG819" s="37"/>
      <c r="AH819" s="37">
        <v>0</v>
      </c>
    </row>
    <row r="820" spans="23:34" x14ac:dyDescent="0.3">
      <c r="W820" t="s">
        <v>1196</v>
      </c>
      <c r="X820">
        <v>2023</v>
      </c>
      <c r="Y820">
        <v>1</v>
      </c>
      <c r="Z820" s="57">
        <v>44953</v>
      </c>
      <c r="AA820" t="s">
        <v>1203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3:34" x14ac:dyDescent="0.3">
      <c r="Y821">
        <v>2</v>
      </c>
      <c r="Z821" s="57">
        <v>44958</v>
      </c>
      <c r="AA821" t="s">
        <v>1234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">
      <c r="Z822" t="s">
        <v>1240</v>
      </c>
      <c r="AA822" t="s">
        <v>1244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">
      <c r="Y823">
        <v>3</v>
      </c>
      <c r="Z823" t="s">
        <v>1350</v>
      </c>
      <c r="AA823" t="s">
        <v>1353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">
      <c r="Z824" t="s">
        <v>1355</v>
      </c>
      <c r="AA824" t="s">
        <v>1354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">
      <c r="Z825" t="s">
        <v>1362</v>
      </c>
      <c r="AA825" t="s">
        <v>1363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">
      <c r="AA826" t="s">
        <v>1364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3:34" x14ac:dyDescent="0.3">
      <c r="Y827">
        <v>5</v>
      </c>
      <c r="Z827" s="57">
        <v>45048</v>
      </c>
      <c r="AA827" t="s">
        <v>1530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">
      <c r="Z828" s="57">
        <v>45054</v>
      </c>
      <c r="AA828" t="s">
        <v>1535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3:34" x14ac:dyDescent="0.3">
      <c r="Z829" t="s">
        <v>1552</v>
      </c>
      <c r="AA829" t="s">
        <v>1553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">
      <c r="Z830" s="57">
        <v>45066</v>
      </c>
      <c r="AA830" t="s">
        <v>1554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3:34" x14ac:dyDescent="0.3">
      <c r="Z831" s="57">
        <v>45076</v>
      </c>
      <c r="AA831" t="s">
        <v>1562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">
      <c r="Y832">
        <v>6</v>
      </c>
      <c r="Z832" t="s">
        <v>1611</v>
      </c>
      <c r="AA832" t="s">
        <v>1609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5:34" x14ac:dyDescent="0.3">
      <c r="Z833" s="57">
        <v>45086</v>
      </c>
      <c r="AA833" t="s">
        <v>1622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5:34" x14ac:dyDescent="0.3">
      <c r="Z834" t="s">
        <v>1625</v>
      </c>
      <c r="AA834" t="s">
        <v>1623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5:34" x14ac:dyDescent="0.3">
      <c r="Z835" s="57">
        <v>45092</v>
      </c>
      <c r="AA835" t="s">
        <v>1632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5:34" x14ac:dyDescent="0.3">
      <c r="Z836" s="57">
        <v>45097</v>
      </c>
      <c r="AA836" t="s">
        <v>1646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5:34" x14ac:dyDescent="0.3">
      <c r="Z837" t="s">
        <v>1645</v>
      </c>
      <c r="AA837" t="s">
        <v>1644</v>
      </c>
      <c r="AB837" s="18">
        <v>0</v>
      </c>
      <c r="AC837" s="18"/>
      <c r="AD837" s="18"/>
      <c r="AE837" s="18"/>
      <c r="AF837" s="18"/>
      <c r="AG837" s="18"/>
      <c r="AH837" s="18">
        <v>0</v>
      </c>
    </row>
    <row r="838" spans="25:34" x14ac:dyDescent="0.3">
      <c r="Z838" s="57">
        <v>45099</v>
      </c>
      <c r="AA838" t="s">
        <v>1649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5:34" x14ac:dyDescent="0.3">
      <c r="Z839" t="s">
        <v>1663</v>
      </c>
      <c r="AA839" t="s">
        <v>1662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5:34" x14ac:dyDescent="0.3">
      <c r="Y840">
        <v>7</v>
      </c>
      <c r="Z840" s="57">
        <v>45110</v>
      </c>
      <c r="AA840" t="s">
        <v>1707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5:34" x14ac:dyDescent="0.3">
      <c r="AA841" t="s">
        <v>1709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5:34" x14ac:dyDescent="0.3">
      <c r="Z842" s="57">
        <v>45117</v>
      </c>
      <c r="AA842" t="s">
        <v>1717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5:34" x14ac:dyDescent="0.3">
      <c r="Z843" t="s">
        <v>1721</v>
      </c>
      <c r="AA843" t="s">
        <v>1720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5:34" x14ac:dyDescent="0.3">
      <c r="Z844" s="57">
        <v>45131</v>
      </c>
      <c r="AA844" t="s">
        <v>1729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5:34" x14ac:dyDescent="0.3">
      <c r="Y845">
        <v>8</v>
      </c>
      <c r="Z845" s="57">
        <v>45139</v>
      </c>
      <c r="AA845" t="s">
        <v>1791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5:34" x14ac:dyDescent="0.3">
      <c r="Z846" s="57">
        <v>45145</v>
      </c>
      <c r="AA846" t="s">
        <v>1807</v>
      </c>
      <c r="AB846" s="18">
        <v>0</v>
      </c>
      <c r="AC846" s="18"/>
      <c r="AD846" s="18"/>
      <c r="AE846" s="18"/>
      <c r="AF846" s="18"/>
      <c r="AG846" s="18"/>
      <c r="AH846" s="18">
        <v>0</v>
      </c>
    </row>
    <row r="847" spans="25:34" x14ac:dyDescent="0.3">
      <c r="Z847" s="57">
        <v>45152</v>
      </c>
      <c r="AA847" t="s">
        <v>1810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5:34" x14ac:dyDescent="0.3">
      <c r="Z848" s="57">
        <v>45154</v>
      </c>
      <c r="AA848" t="s">
        <v>1816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3:34" x14ac:dyDescent="0.3">
      <c r="Z849" s="57">
        <v>45161</v>
      </c>
      <c r="AA849" t="s">
        <v>1827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3:34" x14ac:dyDescent="0.3">
      <c r="Z850" s="57">
        <v>45162</v>
      </c>
      <c r="AA850" t="s">
        <v>1828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3:34" x14ac:dyDescent="0.3">
      <c r="Z851" s="57">
        <v>45166</v>
      </c>
      <c r="AA851" t="s">
        <v>1832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3:34" x14ac:dyDescent="0.3">
      <c r="Y852">
        <v>9</v>
      </c>
      <c r="Z852" t="s">
        <v>1878</v>
      </c>
      <c r="AA852" t="s">
        <v>1879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3:34" x14ac:dyDescent="0.3">
      <c r="Z853" s="57">
        <v>45174</v>
      </c>
      <c r="AA853" t="s">
        <v>1884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3:34" x14ac:dyDescent="0.3">
      <c r="Z854" s="57">
        <v>45181</v>
      </c>
      <c r="AA854" t="s">
        <v>1897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3:34" x14ac:dyDescent="0.3">
      <c r="Z855" s="57">
        <v>45195</v>
      </c>
      <c r="AA855" t="s">
        <v>1919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3:34" x14ac:dyDescent="0.3">
      <c r="Z856" s="57">
        <v>45198</v>
      </c>
      <c r="AA856" t="s">
        <v>1924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3:34" x14ac:dyDescent="0.3">
      <c r="Y857">
        <v>10</v>
      </c>
      <c r="Z857" t="s">
        <v>2004</v>
      </c>
      <c r="AA857" t="s">
        <v>2007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3:34" x14ac:dyDescent="0.3">
      <c r="Z858" s="57">
        <v>45226</v>
      </c>
      <c r="AA858" t="s">
        <v>2033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3:34" x14ac:dyDescent="0.3">
      <c r="Y859">
        <v>11</v>
      </c>
      <c r="Z859" s="57">
        <v>45234</v>
      </c>
      <c r="AA859" t="s">
        <v>2150</v>
      </c>
      <c r="AB859" s="18">
        <v>2576.3000000000002</v>
      </c>
      <c r="AC859" s="18"/>
      <c r="AD859" s="18"/>
      <c r="AE859" s="18"/>
      <c r="AF859" s="18"/>
      <c r="AG859" s="18"/>
      <c r="AH859" s="18">
        <v>2576.3000000000002</v>
      </c>
    </row>
    <row r="860" spans="23:34" x14ac:dyDescent="0.3">
      <c r="Y860">
        <v>4</v>
      </c>
      <c r="Z860" s="57">
        <v>45019</v>
      </c>
      <c r="AA860" t="s">
        <v>1394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3:34" x14ac:dyDescent="0.3">
      <c r="Z861" t="s">
        <v>1417</v>
      </c>
      <c r="AA861" t="s">
        <v>1416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3:34" x14ac:dyDescent="0.3">
      <c r="W862" s="36" t="s">
        <v>1232</v>
      </c>
      <c r="X862" s="36"/>
      <c r="Y862" s="36"/>
      <c r="Z862" s="36"/>
      <c r="AA862" s="36"/>
      <c r="AB862" s="37">
        <v>2576.3000000000002</v>
      </c>
      <c r="AC862" s="37"/>
      <c r="AD862" s="37"/>
      <c r="AE862" s="37"/>
      <c r="AF862" s="37"/>
      <c r="AG862" s="37"/>
      <c r="AH862" s="37">
        <v>2576.3000000000002</v>
      </c>
    </row>
    <row r="863" spans="23:34" x14ac:dyDescent="0.3">
      <c r="W863" t="s">
        <v>1257</v>
      </c>
      <c r="X863">
        <v>2023</v>
      </c>
      <c r="Y863">
        <v>2</v>
      </c>
      <c r="Z863" s="57">
        <v>44972</v>
      </c>
      <c r="AA863" t="s">
        <v>1262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3:34" x14ac:dyDescent="0.3">
      <c r="Y864">
        <v>4</v>
      </c>
      <c r="Z864" t="s">
        <v>1398</v>
      </c>
      <c r="AA864" t="s">
        <v>1395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3:34" x14ac:dyDescent="0.3">
      <c r="W865" s="36" t="s">
        <v>1387</v>
      </c>
      <c r="X865" s="36"/>
      <c r="Y865" s="36"/>
      <c r="Z865" s="36"/>
      <c r="AA865" s="36"/>
      <c r="AB865" s="37">
        <v>0</v>
      </c>
      <c r="AC865" s="37"/>
      <c r="AD865" s="37"/>
      <c r="AE865" s="37"/>
      <c r="AF865" s="37"/>
      <c r="AG865" s="37"/>
      <c r="AH865" s="37">
        <v>0</v>
      </c>
    </row>
    <row r="866" spans="23:34" x14ac:dyDescent="0.3">
      <c r="W866" t="s">
        <v>1304</v>
      </c>
      <c r="X866">
        <v>2023</v>
      </c>
      <c r="Y866">
        <v>3</v>
      </c>
      <c r="Z866" t="s">
        <v>1303</v>
      </c>
      <c r="AA866" t="s">
        <v>1306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3:34" x14ac:dyDescent="0.3">
      <c r="Z867" t="s">
        <v>1317</v>
      </c>
      <c r="AA867" t="s">
        <v>1313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3:34" x14ac:dyDescent="0.3">
      <c r="W868" s="36" t="s">
        <v>1388</v>
      </c>
      <c r="X868" s="36"/>
      <c r="Y868" s="36"/>
      <c r="Z868" s="36"/>
      <c r="AA868" s="36"/>
      <c r="AB868" s="37">
        <v>0</v>
      </c>
      <c r="AC868" s="37"/>
      <c r="AD868" s="37"/>
      <c r="AE868" s="37"/>
      <c r="AF868" s="37"/>
      <c r="AG868" s="37"/>
      <c r="AH868" s="37">
        <v>0</v>
      </c>
    </row>
    <row r="869" spans="23:34" x14ac:dyDescent="0.3">
      <c r="W869" t="s">
        <v>1309</v>
      </c>
      <c r="X869">
        <v>2023</v>
      </c>
      <c r="Y869">
        <v>5</v>
      </c>
      <c r="Z869" t="s">
        <v>1430</v>
      </c>
      <c r="AA869" t="s">
        <v>1429</v>
      </c>
      <c r="AB869" s="18"/>
      <c r="AC869" s="18"/>
      <c r="AD869" s="18"/>
      <c r="AE869" s="18"/>
      <c r="AF869" s="18"/>
      <c r="AG869" s="18">
        <v>0</v>
      </c>
      <c r="AH869" s="18">
        <v>0</v>
      </c>
    </row>
    <row r="870" spans="23:34" x14ac:dyDescent="0.3">
      <c r="Y870">
        <v>6</v>
      </c>
      <c r="Z870" s="57">
        <v>45048</v>
      </c>
      <c r="AA870" t="s">
        <v>1529</v>
      </c>
      <c r="AB870" s="18"/>
      <c r="AC870" s="18"/>
      <c r="AD870" s="18"/>
      <c r="AE870" s="18"/>
      <c r="AF870" s="18"/>
      <c r="AG870" s="18">
        <v>0</v>
      </c>
      <c r="AH870" s="18">
        <v>0</v>
      </c>
    </row>
    <row r="871" spans="23:34" x14ac:dyDescent="0.3">
      <c r="Z871" s="57">
        <v>45061</v>
      </c>
      <c r="AA871" t="s">
        <v>1544</v>
      </c>
      <c r="AB871" s="18"/>
      <c r="AC871" s="18"/>
      <c r="AD871" s="18"/>
      <c r="AE871" s="18"/>
      <c r="AF871" s="18"/>
      <c r="AG871" s="18">
        <v>0</v>
      </c>
      <c r="AH871" s="18">
        <v>0</v>
      </c>
    </row>
    <row r="872" spans="23:34" x14ac:dyDescent="0.3">
      <c r="Y872">
        <v>7</v>
      </c>
      <c r="Z872" t="s">
        <v>1640</v>
      </c>
      <c r="AA872" t="s">
        <v>1641</v>
      </c>
      <c r="AB872" s="18"/>
      <c r="AC872" s="18"/>
      <c r="AD872" s="18"/>
      <c r="AE872" s="18"/>
      <c r="AF872" s="18"/>
      <c r="AG872" s="18">
        <v>0</v>
      </c>
      <c r="AH872" s="18">
        <v>0</v>
      </c>
    </row>
    <row r="873" spans="23:34" x14ac:dyDescent="0.3">
      <c r="Z873" s="57">
        <v>45098</v>
      </c>
      <c r="AA873" t="s">
        <v>1647</v>
      </c>
      <c r="AB873" s="18"/>
      <c r="AC873" s="18"/>
      <c r="AD873" s="18"/>
      <c r="AE873" s="18"/>
      <c r="AF873" s="18"/>
      <c r="AG873" s="18">
        <v>0</v>
      </c>
      <c r="AH873" s="18">
        <v>0</v>
      </c>
    </row>
    <row r="874" spans="23:34" x14ac:dyDescent="0.3">
      <c r="Y874">
        <v>8</v>
      </c>
      <c r="Z874" s="57">
        <v>45118</v>
      </c>
      <c r="AA874" t="s">
        <v>1719</v>
      </c>
      <c r="AB874" s="18"/>
      <c r="AC874" s="18"/>
      <c r="AD874" s="18"/>
      <c r="AE874" s="18"/>
      <c r="AF874" s="18"/>
      <c r="AG874" s="18">
        <v>0</v>
      </c>
      <c r="AH874" s="18">
        <v>0</v>
      </c>
    </row>
    <row r="875" spans="23:34" x14ac:dyDescent="0.3">
      <c r="Z875" s="57">
        <v>45128</v>
      </c>
      <c r="AA875" t="s">
        <v>1728</v>
      </c>
      <c r="AB875" s="18"/>
      <c r="AC875" s="18"/>
      <c r="AD875" s="18"/>
      <c r="AE875" s="18"/>
      <c r="AF875" s="18"/>
      <c r="AG875" s="18">
        <v>0</v>
      </c>
      <c r="AH875" s="18">
        <v>0</v>
      </c>
    </row>
    <row r="876" spans="23:34" x14ac:dyDescent="0.3">
      <c r="Y876">
        <v>9</v>
      </c>
      <c r="Z876" s="57">
        <v>45146</v>
      </c>
      <c r="AA876" t="s">
        <v>1808</v>
      </c>
      <c r="AB876" s="18"/>
      <c r="AC876" s="18"/>
      <c r="AD876" s="18"/>
      <c r="AE876" s="18"/>
      <c r="AF876" s="18"/>
      <c r="AG876" s="18">
        <v>0</v>
      </c>
      <c r="AH876" s="18">
        <v>0</v>
      </c>
    </row>
    <row r="877" spans="23:34" x14ac:dyDescent="0.3">
      <c r="Z877" s="57">
        <v>45160</v>
      </c>
      <c r="AA877" t="s">
        <v>1823</v>
      </c>
      <c r="AB877" s="18"/>
      <c r="AC877" s="18"/>
      <c r="AD877" s="18"/>
      <c r="AE877" s="18"/>
      <c r="AF877" s="18"/>
      <c r="AG877" s="18">
        <v>0</v>
      </c>
      <c r="AH877" s="18">
        <v>0</v>
      </c>
    </row>
    <row r="878" spans="23:34" x14ac:dyDescent="0.3">
      <c r="Y878">
        <v>10</v>
      </c>
      <c r="Z878" s="57">
        <v>45191</v>
      </c>
      <c r="AA878" t="s">
        <v>1913</v>
      </c>
      <c r="AB878" s="18"/>
      <c r="AC878" s="18"/>
      <c r="AD878" s="18"/>
      <c r="AE878" s="18"/>
      <c r="AF878" s="18"/>
      <c r="AG878" s="18">
        <v>0</v>
      </c>
      <c r="AH878" s="18">
        <v>0</v>
      </c>
    </row>
    <row r="879" spans="23:34" x14ac:dyDescent="0.3">
      <c r="Y879">
        <v>11</v>
      </c>
      <c r="Z879" s="57">
        <v>45229</v>
      </c>
      <c r="AA879" t="s">
        <v>2036</v>
      </c>
      <c r="AB879" s="18"/>
      <c r="AC879" s="18"/>
      <c r="AD879" s="18"/>
      <c r="AE879" s="18"/>
      <c r="AF879" s="18"/>
      <c r="AG879" s="18">
        <v>0</v>
      </c>
      <c r="AH879" s="18">
        <v>0</v>
      </c>
    </row>
    <row r="880" spans="23:34" x14ac:dyDescent="0.3">
      <c r="Y880">
        <v>4</v>
      </c>
      <c r="Z880" t="s">
        <v>1308</v>
      </c>
      <c r="AA880" t="s">
        <v>1312</v>
      </c>
      <c r="AB880" s="18"/>
      <c r="AC880" s="18"/>
      <c r="AD880" s="18"/>
      <c r="AE880" s="18"/>
      <c r="AF880" s="18"/>
      <c r="AG880" s="18">
        <v>0</v>
      </c>
      <c r="AH880" s="18">
        <v>0</v>
      </c>
    </row>
    <row r="881" spans="23:34" x14ac:dyDescent="0.3">
      <c r="Z881" t="s">
        <v>1345</v>
      </c>
      <c r="AA881" t="s">
        <v>1344</v>
      </c>
      <c r="AB881" s="18"/>
      <c r="AC881" s="18"/>
      <c r="AD881" s="18"/>
      <c r="AE881" s="18"/>
      <c r="AF881" s="18"/>
      <c r="AG881" s="18">
        <v>0</v>
      </c>
      <c r="AH881" s="18">
        <v>0</v>
      </c>
    </row>
    <row r="882" spans="23:34" x14ac:dyDescent="0.3">
      <c r="Z882" t="s">
        <v>1362</v>
      </c>
      <c r="AA882" t="s">
        <v>1361</v>
      </c>
      <c r="AB882" s="18"/>
      <c r="AC882" s="18"/>
      <c r="AD882" s="18"/>
      <c r="AE882" s="18"/>
      <c r="AF882" s="18"/>
      <c r="AG882" s="18">
        <v>0</v>
      </c>
      <c r="AH882" s="18">
        <v>0</v>
      </c>
    </row>
    <row r="883" spans="23:34" x14ac:dyDescent="0.3">
      <c r="X883">
        <v>2024</v>
      </c>
      <c r="Y883">
        <v>1</v>
      </c>
      <c r="Z883" s="57">
        <v>45280</v>
      </c>
      <c r="AA883" t="s">
        <v>2202</v>
      </c>
      <c r="AB883" s="18"/>
      <c r="AC883" s="18"/>
      <c r="AD883" s="18"/>
      <c r="AE883" s="18"/>
      <c r="AF883" s="18"/>
      <c r="AG883" s="18">
        <v>0</v>
      </c>
      <c r="AH883" s="18">
        <v>0</v>
      </c>
    </row>
    <row r="884" spans="23:34" x14ac:dyDescent="0.3">
      <c r="Y884">
        <v>3</v>
      </c>
      <c r="Z884" s="57">
        <v>45324</v>
      </c>
      <c r="AA884" t="s">
        <v>2343</v>
      </c>
      <c r="AB884" s="18"/>
      <c r="AC884" s="18"/>
      <c r="AD884" s="18"/>
      <c r="AE884" s="18"/>
      <c r="AF884" s="18"/>
      <c r="AG884" s="18">
        <v>0</v>
      </c>
      <c r="AH884" s="18">
        <v>0</v>
      </c>
    </row>
    <row r="885" spans="23:34" x14ac:dyDescent="0.3">
      <c r="Y885">
        <v>6</v>
      </c>
      <c r="Z885" s="57">
        <v>45421</v>
      </c>
      <c r="AA885" t="s">
        <v>2554</v>
      </c>
      <c r="AB885" s="18"/>
      <c r="AC885" s="18"/>
      <c r="AD885" s="18"/>
      <c r="AE885" s="18"/>
      <c r="AF885" s="18"/>
      <c r="AG885" s="18">
        <v>0</v>
      </c>
      <c r="AH885" s="18">
        <v>0</v>
      </c>
    </row>
    <row r="886" spans="23:34" x14ac:dyDescent="0.3">
      <c r="Y886">
        <v>7</v>
      </c>
      <c r="Z886" s="57">
        <v>45451</v>
      </c>
      <c r="AA886" t="s">
        <v>2643</v>
      </c>
      <c r="AB886" s="18"/>
      <c r="AC886" s="18"/>
      <c r="AD886" s="18"/>
      <c r="AE886" s="18"/>
      <c r="AF886" s="18"/>
      <c r="AG886" s="18">
        <v>0</v>
      </c>
      <c r="AH886" s="18">
        <v>0</v>
      </c>
    </row>
    <row r="887" spans="23:34" x14ac:dyDescent="0.3">
      <c r="Y887">
        <v>9</v>
      </c>
      <c r="Z887" s="57">
        <v>45506</v>
      </c>
      <c r="AA887" t="s">
        <v>2840</v>
      </c>
      <c r="AB887" s="18"/>
      <c r="AC887" s="18"/>
      <c r="AD887" s="18"/>
      <c r="AE887" s="18"/>
      <c r="AF887" s="18"/>
      <c r="AG887" s="18">
        <v>0</v>
      </c>
      <c r="AH887" s="18">
        <v>0</v>
      </c>
    </row>
    <row r="888" spans="23:34" x14ac:dyDescent="0.3">
      <c r="Y888">
        <v>11</v>
      </c>
      <c r="Z888" s="57">
        <v>45582</v>
      </c>
      <c r="AA888" t="s">
        <v>3018</v>
      </c>
      <c r="AB888" s="18"/>
      <c r="AC888" s="18"/>
      <c r="AD888" s="18"/>
      <c r="AE888" s="18"/>
      <c r="AF888" s="18"/>
      <c r="AG888" s="18">
        <v>0</v>
      </c>
      <c r="AH888" s="18">
        <v>0</v>
      </c>
    </row>
    <row r="889" spans="23:34" x14ac:dyDescent="0.3">
      <c r="Y889">
        <v>4</v>
      </c>
      <c r="Z889" s="57">
        <v>45371</v>
      </c>
      <c r="AA889" t="s">
        <v>2447</v>
      </c>
      <c r="AB889" s="18"/>
      <c r="AC889" s="18"/>
      <c r="AD889" s="18"/>
      <c r="AE889" s="18"/>
      <c r="AF889" s="18"/>
      <c r="AG889" s="18">
        <v>0</v>
      </c>
      <c r="AH889" s="18">
        <v>0</v>
      </c>
    </row>
    <row r="890" spans="23:34" x14ac:dyDescent="0.3">
      <c r="X890">
        <v>2025</v>
      </c>
      <c r="Y890">
        <v>1</v>
      </c>
      <c r="Z890" t="s">
        <v>3256</v>
      </c>
      <c r="AA890" t="s">
        <v>3257</v>
      </c>
      <c r="AB890" s="18"/>
      <c r="AC890" s="18"/>
      <c r="AD890" s="18"/>
      <c r="AE890" s="18"/>
      <c r="AF890" s="18"/>
      <c r="AG890" s="18">
        <v>9395.5</v>
      </c>
      <c r="AH890" s="18">
        <v>9395.5</v>
      </c>
    </row>
    <row r="891" spans="23:34" x14ac:dyDescent="0.3">
      <c r="Y891">
        <v>3</v>
      </c>
      <c r="Z891" s="57">
        <v>45707</v>
      </c>
      <c r="AA891" t="s">
        <v>3460</v>
      </c>
      <c r="AB891" s="18"/>
      <c r="AC891" s="18"/>
      <c r="AD891" s="18"/>
      <c r="AE891" s="18"/>
      <c r="AF891" s="18"/>
      <c r="AG891" s="18">
        <v>9168.5</v>
      </c>
      <c r="AH891" s="18">
        <v>9168.5</v>
      </c>
    </row>
    <row r="892" spans="23:34" x14ac:dyDescent="0.3">
      <c r="Y892">
        <v>5</v>
      </c>
      <c r="Z892" t="s">
        <v>3622</v>
      </c>
      <c r="AA892" t="s">
        <v>3624</v>
      </c>
      <c r="AB892" s="18"/>
      <c r="AC892" s="18"/>
      <c r="AD892" s="18"/>
      <c r="AE892" s="18"/>
      <c r="AF892" s="18"/>
      <c r="AG892" s="18">
        <v>96</v>
      </c>
      <c r="AH892" s="18">
        <v>96</v>
      </c>
    </row>
    <row r="893" spans="23:34" x14ac:dyDescent="0.3">
      <c r="Y893">
        <v>4</v>
      </c>
      <c r="Z893" s="57">
        <v>45723</v>
      </c>
      <c r="AA893" t="s">
        <v>3520</v>
      </c>
      <c r="AB893" s="18"/>
      <c r="AC893" s="18"/>
      <c r="AD893" s="18"/>
      <c r="AE893" s="18"/>
      <c r="AF893" s="18"/>
      <c r="AG893" s="18">
        <v>0</v>
      </c>
      <c r="AH893" s="18">
        <v>0</v>
      </c>
    </row>
    <row r="894" spans="23:34" x14ac:dyDescent="0.3">
      <c r="W894" s="36" t="s">
        <v>1389</v>
      </c>
      <c r="X894" s="36"/>
      <c r="Y894" s="36"/>
      <c r="Z894" s="36"/>
      <c r="AA894" s="36"/>
      <c r="AB894" s="37"/>
      <c r="AC894" s="37"/>
      <c r="AD894" s="37"/>
      <c r="AE894" s="37"/>
      <c r="AF894" s="37"/>
      <c r="AG894" s="37">
        <v>18660</v>
      </c>
      <c r="AH894" s="37">
        <v>18660</v>
      </c>
    </row>
    <row r="895" spans="23:34" x14ac:dyDescent="0.3">
      <c r="W895" t="s">
        <v>1420</v>
      </c>
      <c r="X895">
        <v>2023</v>
      </c>
      <c r="Y895">
        <v>5</v>
      </c>
      <c r="Z895" s="57">
        <v>45063</v>
      </c>
      <c r="AA895" t="s">
        <v>1548</v>
      </c>
      <c r="AB895" s="18">
        <v>0</v>
      </c>
      <c r="AC895" s="18"/>
      <c r="AD895" s="18"/>
      <c r="AE895" s="18"/>
      <c r="AF895" s="18"/>
      <c r="AG895" s="18"/>
      <c r="AH895" s="18">
        <v>0</v>
      </c>
    </row>
    <row r="896" spans="23:34" x14ac:dyDescent="0.3">
      <c r="Z896" s="57">
        <v>45071</v>
      </c>
      <c r="AA896" t="s">
        <v>1558</v>
      </c>
      <c r="AB896" s="18">
        <v>0</v>
      </c>
      <c r="AC896" s="18"/>
      <c r="AD896" s="18"/>
      <c r="AE896" s="18"/>
      <c r="AF896" s="18"/>
      <c r="AG896" s="18"/>
      <c r="AH896" s="18">
        <v>0</v>
      </c>
    </row>
    <row r="897" spans="23:34" x14ac:dyDescent="0.3">
      <c r="Y897">
        <v>6</v>
      </c>
      <c r="Z897" t="s">
        <v>1607</v>
      </c>
      <c r="AA897" t="s">
        <v>1606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3:34" x14ac:dyDescent="0.3">
      <c r="Z898" s="57">
        <v>45092</v>
      </c>
      <c r="AA898" t="s">
        <v>1629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3:34" x14ac:dyDescent="0.3">
      <c r="Y899">
        <v>7</v>
      </c>
      <c r="Z899" s="57">
        <v>45132</v>
      </c>
      <c r="AA899" t="s">
        <v>1730</v>
      </c>
      <c r="AB899" s="18">
        <v>0</v>
      </c>
      <c r="AC899" s="18"/>
      <c r="AD899" s="18"/>
      <c r="AE899" s="18"/>
      <c r="AF899" s="18"/>
      <c r="AG899" s="18"/>
      <c r="AH899" s="18">
        <v>0</v>
      </c>
    </row>
    <row r="900" spans="23:34" x14ac:dyDescent="0.3">
      <c r="Y900">
        <v>4</v>
      </c>
      <c r="Z900" t="s">
        <v>1426</v>
      </c>
      <c r="AA900" t="s">
        <v>1422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3:34" x14ac:dyDescent="0.3">
      <c r="W901" s="36" t="s">
        <v>1436</v>
      </c>
      <c r="X901" s="36"/>
      <c r="Y901" s="36"/>
      <c r="Z901" s="36"/>
      <c r="AA901" s="36"/>
      <c r="AB901" s="37">
        <v>0</v>
      </c>
      <c r="AC901" s="37"/>
      <c r="AD901" s="37"/>
      <c r="AE901" s="37"/>
      <c r="AF901" s="37"/>
      <c r="AG901" s="37"/>
      <c r="AH901" s="37">
        <v>0</v>
      </c>
    </row>
    <row r="902" spans="23:34" x14ac:dyDescent="0.3">
      <c r="W902" t="s">
        <v>1453</v>
      </c>
      <c r="X902">
        <v>2021</v>
      </c>
      <c r="Y902">
        <v>1</v>
      </c>
      <c r="Z902" s="57">
        <v>44200</v>
      </c>
      <c r="AA902" t="s">
        <v>226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3:34" x14ac:dyDescent="0.3">
      <c r="Z903" s="57">
        <v>44204</v>
      </c>
      <c r="AA903" t="s">
        <v>242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3:34" x14ac:dyDescent="0.3">
      <c r="Z904" s="57">
        <v>44214</v>
      </c>
      <c r="AA904" t="s">
        <v>246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3:34" x14ac:dyDescent="0.3">
      <c r="Y905">
        <v>2</v>
      </c>
      <c r="Z905" s="57">
        <v>44236</v>
      </c>
      <c r="AA905" t="s">
        <v>265</v>
      </c>
      <c r="AB905" s="18">
        <v>0</v>
      </c>
      <c r="AC905" s="18"/>
      <c r="AD905" s="18"/>
      <c r="AE905" s="18"/>
      <c r="AF905" s="18"/>
      <c r="AG905" s="18"/>
      <c r="AH905" s="18">
        <v>0</v>
      </c>
    </row>
    <row r="906" spans="23:34" x14ac:dyDescent="0.3">
      <c r="Y906">
        <v>5</v>
      </c>
      <c r="Z906" s="57">
        <v>44341</v>
      </c>
      <c r="AA906" t="s">
        <v>317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3:34" x14ac:dyDescent="0.3">
      <c r="Y907">
        <v>10</v>
      </c>
      <c r="Z907" s="57">
        <v>44480</v>
      </c>
      <c r="AA907" t="s">
        <v>410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3:34" x14ac:dyDescent="0.3">
      <c r="Y908">
        <v>12</v>
      </c>
      <c r="Z908" s="57">
        <v>44540</v>
      </c>
      <c r="AA908" t="s">
        <v>502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">
      <c r="X909">
        <v>2023</v>
      </c>
      <c r="Y909">
        <v>5</v>
      </c>
      <c r="Z909" s="57">
        <v>45063</v>
      </c>
      <c r="AA909" t="s">
        <v>1551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">
      <c r="Z910" t="s">
        <v>1552</v>
      </c>
      <c r="AA910" t="s">
        <v>1551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3:34" x14ac:dyDescent="0.3">
      <c r="Y911">
        <v>6</v>
      </c>
      <c r="Z911" t="s">
        <v>1636</v>
      </c>
      <c r="AA911" t="s">
        <v>1635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">
      <c r="Z912" t="s">
        <v>1640</v>
      </c>
      <c r="AA912" t="s">
        <v>1635</v>
      </c>
      <c r="AB912" s="18">
        <v>0</v>
      </c>
      <c r="AC912" s="18"/>
      <c r="AD912" s="18"/>
      <c r="AE912" s="18"/>
      <c r="AF912" s="18"/>
      <c r="AG912" s="18"/>
      <c r="AH912" s="18">
        <v>0</v>
      </c>
    </row>
    <row r="913" spans="23:34" x14ac:dyDescent="0.3">
      <c r="Z913" s="57">
        <v>45103</v>
      </c>
      <c r="AA913" t="s">
        <v>1652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">
      <c r="Y914">
        <v>7</v>
      </c>
      <c r="Z914" s="57">
        <v>45138</v>
      </c>
      <c r="AA914" t="s">
        <v>1747</v>
      </c>
      <c r="AB914" s="18">
        <v>0</v>
      </c>
      <c r="AC914" s="18"/>
      <c r="AD914" s="18"/>
      <c r="AE914" s="18"/>
      <c r="AF914" s="18"/>
      <c r="AG914" s="18"/>
      <c r="AH914" s="18">
        <v>0</v>
      </c>
    </row>
    <row r="915" spans="23:34" x14ac:dyDescent="0.3">
      <c r="Y915">
        <v>9</v>
      </c>
      <c r="Z915" t="s">
        <v>1878</v>
      </c>
      <c r="AA915" t="s">
        <v>1880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">
      <c r="Z916" s="57">
        <v>45188</v>
      </c>
      <c r="AA916" t="s">
        <v>1909</v>
      </c>
      <c r="AB916" s="18">
        <v>0</v>
      </c>
      <c r="AC916" s="18"/>
      <c r="AD916" s="18"/>
      <c r="AE916" s="18"/>
      <c r="AF916" s="18"/>
      <c r="AG916" s="18"/>
      <c r="AH916" s="18">
        <v>0</v>
      </c>
    </row>
    <row r="917" spans="23:34" x14ac:dyDescent="0.3">
      <c r="Y917">
        <v>10</v>
      </c>
      <c r="Z917" s="57">
        <v>45202</v>
      </c>
      <c r="AA917" t="s">
        <v>1990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">
      <c r="Y918">
        <v>11</v>
      </c>
      <c r="Z918" s="57">
        <v>45231</v>
      </c>
      <c r="AA918" t="s">
        <v>2091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3:34" x14ac:dyDescent="0.3">
      <c r="Y919">
        <v>4</v>
      </c>
      <c r="Z919" t="s">
        <v>1455</v>
      </c>
      <c r="AA919" t="s">
        <v>1454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3:34" x14ac:dyDescent="0.3">
      <c r="X920">
        <v>2025</v>
      </c>
      <c r="Y920">
        <v>3</v>
      </c>
      <c r="Z920" s="57">
        <v>45720</v>
      </c>
      <c r="AA920" t="s">
        <v>3505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3:34" x14ac:dyDescent="0.3">
      <c r="Z921" s="57">
        <v>45730</v>
      </c>
      <c r="AA921" t="s">
        <v>3528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3:34" x14ac:dyDescent="0.3">
      <c r="W922" s="36" t="s">
        <v>1528</v>
      </c>
      <c r="X922" s="36"/>
      <c r="Y922" s="36"/>
      <c r="Z922" s="36"/>
      <c r="AA922" s="36"/>
      <c r="AB922" s="37">
        <v>0</v>
      </c>
      <c r="AC922" s="37"/>
      <c r="AD922" s="37"/>
      <c r="AE922" s="37"/>
      <c r="AF922" s="37"/>
      <c r="AG922" s="37"/>
      <c r="AH922" s="37">
        <v>0</v>
      </c>
    </row>
    <row r="923" spans="23:34" x14ac:dyDescent="0.3">
      <c r="W923" t="s">
        <v>1697</v>
      </c>
      <c r="X923">
        <v>2021</v>
      </c>
      <c r="Y923">
        <v>9</v>
      </c>
      <c r="Z923" s="57">
        <v>44440</v>
      </c>
      <c r="AA923" t="s">
        <v>363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">
      <c r="W924" s="36" t="s">
        <v>1789</v>
      </c>
      <c r="X924" s="36"/>
      <c r="Y924" s="36"/>
      <c r="Z924" s="36"/>
      <c r="AA924" s="36"/>
      <c r="AB924" s="37">
        <v>0</v>
      </c>
      <c r="AC924" s="37"/>
      <c r="AD924" s="37"/>
      <c r="AE924" s="37"/>
      <c r="AF924" s="37"/>
      <c r="AG924" s="37"/>
      <c r="AH924" s="37">
        <v>0</v>
      </c>
    </row>
    <row r="925" spans="23:34" x14ac:dyDescent="0.3">
      <c r="W925" t="s">
        <v>1620</v>
      </c>
      <c r="X925">
        <v>2023</v>
      </c>
      <c r="Y925">
        <v>6</v>
      </c>
      <c r="Z925" s="57">
        <v>45085</v>
      </c>
      <c r="AA925" t="s">
        <v>1618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">
      <c r="Y926">
        <v>8</v>
      </c>
      <c r="Z926" s="57">
        <v>45153</v>
      </c>
      <c r="AA926" t="s">
        <v>1811</v>
      </c>
      <c r="AB926" s="18">
        <v>0</v>
      </c>
      <c r="AC926" s="18"/>
      <c r="AD926" s="18"/>
      <c r="AE926" s="18"/>
      <c r="AF926" s="18"/>
      <c r="AG926" s="18"/>
      <c r="AH926" s="18">
        <v>0</v>
      </c>
    </row>
    <row r="927" spans="23:34" x14ac:dyDescent="0.3">
      <c r="X927">
        <v>2025</v>
      </c>
      <c r="Y927">
        <v>4</v>
      </c>
      <c r="Z927" t="s">
        <v>3657</v>
      </c>
      <c r="AA927" t="s">
        <v>3659</v>
      </c>
      <c r="AB927" s="18">
        <v>0</v>
      </c>
      <c r="AC927" s="18"/>
      <c r="AD927" s="18"/>
      <c r="AE927" s="18"/>
      <c r="AF927" s="18"/>
      <c r="AG927" s="18"/>
      <c r="AH927" s="18">
        <v>0</v>
      </c>
    </row>
    <row r="928" spans="23:34" x14ac:dyDescent="0.3">
      <c r="W928" s="36" t="s">
        <v>1790</v>
      </c>
      <c r="X928" s="36"/>
      <c r="Y928" s="36"/>
      <c r="Z928" s="36"/>
      <c r="AA928" s="36"/>
      <c r="AB928" s="37">
        <v>0</v>
      </c>
      <c r="AC928" s="37"/>
      <c r="AD928" s="37"/>
      <c r="AE928" s="37"/>
      <c r="AF928" s="37"/>
      <c r="AG928" s="37"/>
      <c r="AH928" s="37">
        <v>0</v>
      </c>
    </row>
    <row r="929" spans="23:34" x14ac:dyDescent="0.3">
      <c r="W929" t="s">
        <v>1702</v>
      </c>
      <c r="X929">
        <v>2023</v>
      </c>
      <c r="Y929">
        <v>9</v>
      </c>
      <c r="Z929" s="57">
        <v>45178</v>
      </c>
      <c r="AA929" t="s">
        <v>1893</v>
      </c>
      <c r="AB929" s="18">
        <v>0</v>
      </c>
      <c r="AC929" s="18"/>
      <c r="AD929" s="18"/>
      <c r="AE929" s="18"/>
      <c r="AF929" s="18"/>
      <c r="AG929" s="18"/>
      <c r="AH929" s="18">
        <v>0</v>
      </c>
    </row>
    <row r="930" spans="23:34" x14ac:dyDescent="0.3">
      <c r="W930" s="36" t="s">
        <v>1986</v>
      </c>
      <c r="X930" s="36"/>
      <c r="Y930" s="36"/>
      <c r="Z930" s="36"/>
      <c r="AA930" s="36"/>
      <c r="AB930" s="37">
        <v>0</v>
      </c>
      <c r="AC930" s="37"/>
      <c r="AD930" s="37"/>
      <c r="AE930" s="37"/>
      <c r="AF930" s="37"/>
      <c r="AG930" s="37"/>
      <c r="AH930" s="37">
        <v>0</v>
      </c>
    </row>
    <row r="931" spans="23:34" x14ac:dyDescent="0.3">
      <c r="W931" t="s">
        <v>1704</v>
      </c>
      <c r="X931">
        <v>2023</v>
      </c>
      <c r="Y931">
        <v>9</v>
      </c>
      <c r="Z931" s="57">
        <v>45180</v>
      </c>
      <c r="AA931" t="s">
        <v>1896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3:34" x14ac:dyDescent="0.3">
      <c r="Y932">
        <v>12</v>
      </c>
      <c r="Z932" s="57">
        <v>45261</v>
      </c>
      <c r="AA932" t="s">
        <v>2178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3:34" x14ac:dyDescent="0.3">
      <c r="X933">
        <v>2024</v>
      </c>
      <c r="Y933">
        <v>10</v>
      </c>
      <c r="Z933" s="57">
        <v>45580</v>
      </c>
      <c r="AA933" t="s">
        <v>3015</v>
      </c>
      <c r="AB933" s="18">
        <v>0</v>
      </c>
      <c r="AC933" s="18"/>
      <c r="AD933" s="18"/>
      <c r="AE933" s="18"/>
      <c r="AF933" s="18"/>
      <c r="AG933" s="18"/>
      <c r="AH933" s="18">
        <v>0</v>
      </c>
    </row>
    <row r="934" spans="23:34" x14ac:dyDescent="0.3">
      <c r="Y934">
        <v>11</v>
      </c>
      <c r="Z934" s="57">
        <v>45601</v>
      </c>
      <c r="AA934" t="s">
        <v>3107</v>
      </c>
      <c r="AB934" s="18">
        <v>0</v>
      </c>
      <c r="AC934" s="18"/>
      <c r="AD934" s="18"/>
      <c r="AE934" s="18"/>
      <c r="AF934" s="18"/>
      <c r="AG934" s="18"/>
      <c r="AH934" s="18">
        <v>0</v>
      </c>
    </row>
    <row r="935" spans="23:34" x14ac:dyDescent="0.3">
      <c r="Z935" s="57">
        <v>45622</v>
      </c>
      <c r="AA935" t="s">
        <v>3139</v>
      </c>
      <c r="AB935" s="18">
        <v>0</v>
      </c>
      <c r="AC935" s="18"/>
      <c r="AD935" s="18"/>
      <c r="AE935" s="18"/>
      <c r="AF935" s="18"/>
      <c r="AG935" s="18"/>
      <c r="AH935" s="18">
        <v>0</v>
      </c>
    </row>
    <row r="936" spans="23:34" x14ac:dyDescent="0.3">
      <c r="Y936">
        <v>4</v>
      </c>
      <c r="Z936" s="57">
        <v>45411</v>
      </c>
      <c r="AA936" t="s">
        <v>2522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">
      <c r="X937">
        <v>2025</v>
      </c>
      <c r="Y937">
        <v>2</v>
      </c>
      <c r="Z937" s="57">
        <v>45700</v>
      </c>
      <c r="AA937" t="s">
        <v>3451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">
      <c r="W938" s="36" t="s">
        <v>1987</v>
      </c>
      <c r="X938" s="36"/>
      <c r="Y938" s="36"/>
      <c r="Z938" s="36"/>
      <c r="AA938" s="36"/>
      <c r="AB938" s="37">
        <v>0</v>
      </c>
      <c r="AC938" s="37"/>
      <c r="AD938" s="37"/>
      <c r="AE938" s="37"/>
      <c r="AF938" s="37"/>
      <c r="AG938" s="37"/>
      <c r="AH938" s="37">
        <v>0</v>
      </c>
    </row>
    <row r="939" spans="23:34" x14ac:dyDescent="0.3">
      <c r="W939" t="s">
        <v>2012</v>
      </c>
      <c r="X939">
        <v>2023</v>
      </c>
      <c r="Y939">
        <v>10</v>
      </c>
      <c r="Z939" s="57">
        <v>45216</v>
      </c>
      <c r="AA939" t="s">
        <v>2013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">
      <c r="AA940" t="s">
        <v>2014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">
      <c r="Z941" t="s">
        <v>2018</v>
      </c>
      <c r="AA941" t="s">
        <v>2017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">
      <c r="Z942" s="57">
        <v>45224</v>
      </c>
      <c r="AA942" t="s">
        <v>2020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">
      <c r="AA943" t="s">
        <v>2021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">
      <c r="Z944" s="57">
        <v>45225</v>
      </c>
      <c r="AA944" t="s">
        <v>2031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5:34" x14ac:dyDescent="0.3">
      <c r="Z945" s="57">
        <v>45227</v>
      </c>
      <c r="AA945" t="s">
        <v>2034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5:34" x14ac:dyDescent="0.3">
      <c r="AA946" t="s">
        <v>2035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5:34" x14ac:dyDescent="0.3">
      <c r="Z947" s="57">
        <v>45229</v>
      </c>
      <c r="AA947" t="s">
        <v>2090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5:34" x14ac:dyDescent="0.3">
      <c r="Y948">
        <v>11</v>
      </c>
      <c r="Z948" s="57">
        <v>45236</v>
      </c>
      <c r="AA948" t="s">
        <v>2151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5:34" x14ac:dyDescent="0.3">
      <c r="AA949" t="s">
        <v>2152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5:34" x14ac:dyDescent="0.3">
      <c r="Z950" s="57">
        <v>45240</v>
      </c>
      <c r="AA950" t="s">
        <v>2155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5:34" x14ac:dyDescent="0.3">
      <c r="AA951" t="s">
        <v>2156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5:34" x14ac:dyDescent="0.3">
      <c r="Z952" s="57">
        <v>45245</v>
      </c>
      <c r="AA952" t="s">
        <v>2157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5:34" x14ac:dyDescent="0.3">
      <c r="Z953" s="57">
        <v>45247</v>
      </c>
      <c r="AA953" t="s">
        <v>2162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5:34" x14ac:dyDescent="0.3">
      <c r="AA954" t="s">
        <v>2163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5:34" x14ac:dyDescent="0.3">
      <c r="Z955" s="57">
        <v>45251</v>
      </c>
      <c r="AA955" t="s">
        <v>2165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5:34" x14ac:dyDescent="0.3">
      <c r="AA956" t="s">
        <v>2166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5:34" x14ac:dyDescent="0.3">
      <c r="Z957" s="57">
        <v>45254</v>
      </c>
      <c r="AA957" t="s">
        <v>2168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5:34" x14ac:dyDescent="0.3">
      <c r="AA958" t="s">
        <v>2169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5:34" x14ac:dyDescent="0.3">
      <c r="Z959" s="57">
        <v>45258</v>
      </c>
      <c r="AA959" t="s">
        <v>2172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5:34" x14ac:dyDescent="0.3">
      <c r="AA960" t="s">
        <v>2173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5:34" x14ac:dyDescent="0.3">
      <c r="Y961">
        <v>12</v>
      </c>
      <c r="Z961" s="57">
        <v>45261</v>
      </c>
      <c r="AA961" t="s">
        <v>2176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5:34" x14ac:dyDescent="0.3">
      <c r="AA962" t="s">
        <v>2177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5:34" x14ac:dyDescent="0.3">
      <c r="Z963" s="57">
        <v>45264</v>
      </c>
      <c r="AA963" t="s">
        <v>2181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5:34" x14ac:dyDescent="0.3">
      <c r="AA964" t="s">
        <v>2182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5:34" x14ac:dyDescent="0.3">
      <c r="Z965" s="57">
        <v>45269</v>
      </c>
      <c r="AA965" t="s">
        <v>2187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5:34" x14ac:dyDescent="0.3">
      <c r="AA966" t="s">
        <v>2188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5:34" x14ac:dyDescent="0.3">
      <c r="Z967" s="57">
        <v>45274</v>
      </c>
      <c r="AA967" t="s">
        <v>2190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5:34" x14ac:dyDescent="0.3">
      <c r="Z968" s="57">
        <v>45275</v>
      </c>
      <c r="AA968" t="s">
        <v>2191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5:34" x14ac:dyDescent="0.3">
      <c r="Z969" s="57">
        <v>45276</v>
      </c>
      <c r="AA969" t="s">
        <v>2196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5:34" x14ac:dyDescent="0.3">
      <c r="AA970" t="s">
        <v>2197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5:34" x14ac:dyDescent="0.3">
      <c r="Z971" s="57">
        <v>45281</v>
      </c>
      <c r="AA971" t="s">
        <v>2203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5:34" x14ac:dyDescent="0.3">
      <c r="AA972" t="s">
        <v>2204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5:34" x14ac:dyDescent="0.3">
      <c r="Z973" s="57">
        <v>45287</v>
      </c>
      <c r="AA973" t="s">
        <v>2209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5:34" x14ac:dyDescent="0.3">
      <c r="AA974" t="s">
        <v>2210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5:34" x14ac:dyDescent="0.3">
      <c r="Z975" s="57">
        <v>45290</v>
      </c>
      <c r="AA975" t="s">
        <v>2211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5:34" x14ac:dyDescent="0.3">
      <c r="AA976" t="s">
        <v>2212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4:34" x14ac:dyDescent="0.3">
      <c r="X977">
        <v>2024</v>
      </c>
      <c r="Y977">
        <v>1</v>
      </c>
      <c r="Z977" s="57">
        <v>45301</v>
      </c>
      <c r="AA977" t="s">
        <v>2277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4:34" x14ac:dyDescent="0.3">
      <c r="AA978" t="s">
        <v>2278</v>
      </c>
      <c r="AB978" s="18">
        <v>0</v>
      </c>
      <c r="AC978" s="18"/>
      <c r="AD978" s="18"/>
      <c r="AE978" s="18"/>
      <c r="AF978" s="18"/>
      <c r="AG978" s="18"/>
      <c r="AH978" s="18">
        <v>0</v>
      </c>
    </row>
    <row r="979" spans="24:34" x14ac:dyDescent="0.3">
      <c r="Z979" s="57">
        <v>45311</v>
      </c>
      <c r="AA979" t="s">
        <v>2287</v>
      </c>
      <c r="AB979" s="18">
        <v>0</v>
      </c>
      <c r="AC979" s="18"/>
      <c r="AD979" s="18"/>
      <c r="AE979" s="18"/>
      <c r="AF979" s="18"/>
      <c r="AG979" s="18"/>
      <c r="AH979" s="18">
        <v>0</v>
      </c>
    </row>
    <row r="980" spans="24:34" x14ac:dyDescent="0.3">
      <c r="AA980" t="s">
        <v>2288</v>
      </c>
      <c r="AB980" s="18">
        <v>0</v>
      </c>
      <c r="AC980" s="18"/>
      <c r="AD980" s="18"/>
      <c r="AE980" s="18"/>
      <c r="AF980" s="18"/>
      <c r="AG980" s="18"/>
      <c r="AH980" s="18">
        <v>0</v>
      </c>
    </row>
    <row r="981" spans="24:34" x14ac:dyDescent="0.3">
      <c r="Z981" s="57">
        <v>45320</v>
      </c>
      <c r="AA981" t="s">
        <v>2298</v>
      </c>
      <c r="AB981" s="18">
        <v>0</v>
      </c>
      <c r="AC981" s="18"/>
      <c r="AD981" s="18"/>
      <c r="AE981" s="18"/>
      <c r="AF981" s="18"/>
      <c r="AG981" s="18"/>
      <c r="AH981" s="18">
        <v>0</v>
      </c>
    </row>
    <row r="982" spans="24:34" x14ac:dyDescent="0.3">
      <c r="AA982" t="s">
        <v>2299</v>
      </c>
      <c r="AB982" s="18">
        <v>0</v>
      </c>
      <c r="AC982" s="18"/>
      <c r="AD982" s="18"/>
      <c r="AE982" s="18"/>
      <c r="AF982" s="18"/>
      <c r="AG982" s="18"/>
      <c r="AH982" s="18">
        <v>0</v>
      </c>
    </row>
    <row r="983" spans="24:34" x14ac:dyDescent="0.3">
      <c r="Z983" s="57">
        <v>45322</v>
      </c>
      <c r="AA983" t="s">
        <v>2300</v>
      </c>
      <c r="AB983" s="18">
        <v>0</v>
      </c>
      <c r="AC983" s="18"/>
      <c r="AD983" s="18"/>
      <c r="AE983" s="18"/>
      <c r="AF983" s="18"/>
      <c r="AG983" s="18"/>
      <c r="AH983" s="18">
        <v>0</v>
      </c>
    </row>
    <row r="984" spans="24:34" x14ac:dyDescent="0.3">
      <c r="AA984" t="s">
        <v>2301</v>
      </c>
      <c r="AB984" s="18">
        <v>0</v>
      </c>
      <c r="AC984" s="18"/>
      <c r="AD984" s="18"/>
      <c r="AE984" s="18"/>
      <c r="AF984" s="18"/>
      <c r="AG984" s="18"/>
      <c r="AH984" s="18">
        <v>0</v>
      </c>
    </row>
    <row r="985" spans="24:34" x14ac:dyDescent="0.3">
      <c r="Y985">
        <v>2</v>
      </c>
      <c r="Z985" s="57">
        <v>45325</v>
      </c>
      <c r="AA985" t="s">
        <v>2345</v>
      </c>
      <c r="AB985" s="18">
        <v>0</v>
      </c>
      <c r="AC985" s="18"/>
      <c r="AD985" s="18"/>
      <c r="AE985" s="18"/>
      <c r="AF985" s="18"/>
      <c r="AG985" s="18"/>
      <c r="AH985" s="18">
        <v>0</v>
      </c>
    </row>
    <row r="986" spans="24:34" x14ac:dyDescent="0.3">
      <c r="AA986" t="s">
        <v>2346</v>
      </c>
      <c r="AB986" s="18">
        <v>0</v>
      </c>
      <c r="AC986" s="18"/>
      <c r="AD986" s="18"/>
      <c r="AE986" s="18"/>
      <c r="AF986" s="18"/>
      <c r="AG986" s="18"/>
      <c r="AH986" s="18">
        <v>0</v>
      </c>
    </row>
    <row r="987" spans="24:34" x14ac:dyDescent="0.3">
      <c r="AA987" t="s">
        <v>2347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4:34" x14ac:dyDescent="0.3">
      <c r="Z988" s="57">
        <v>45328</v>
      </c>
      <c r="AA988" t="s">
        <v>2349</v>
      </c>
      <c r="AB988" s="18">
        <v>0</v>
      </c>
      <c r="AC988" s="18"/>
      <c r="AD988" s="18"/>
      <c r="AE988" s="18"/>
      <c r="AF988" s="18"/>
      <c r="AG988" s="18"/>
      <c r="AH988" s="18">
        <v>0</v>
      </c>
    </row>
    <row r="989" spans="24:34" x14ac:dyDescent="0.3">
      <c r="AA989" t="s">
        <v>2350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4:34" x14ac:dyDescent="0.3">
      <c r="Z990" s="57">
        <v>45341</v>
      </c>
      <c r="AA990" t="s">
        <v>2357</v>
      </c>
      <c r="AB990" s="18">
        <v>0</v>
      </c>
      <c r="AC990" s="18"/>
      <c r="AD990" s="18"/>
      <c r="AE990" s="18"/>
      <c r="AF990" s="18"/>
      <c r="AG990" s="18"/>
      <c r="AH990" s="18">
        <v>0</v>
      </c>
    </row>
    <row r="991" spans="24:34" x14ac:dyDescent="0.3">
      <c r="Z991" s="57">
        <v>45342</v>
      </c>
      <c r="AA991" t="s">
        <v>2358</v>
      </c>
      <c r="AB991" s="18">
        <v>0</v>
      </c>
      <c r="AC991" s="18"/>
      <c r="AD991" s="18"/>
      <c r="AE991" s="18"/>
      <c r="AF991" s="18"/>
      <c r="AG991" s="18"/>
      <c r="AH991" s="18">
        <v>0</v>
      </c>
    </row>
    <row r="992" spans="24:34" x14ac:dyDescent="0.3">
      <c r="Z992" s="57">
        <v>45348</v>
      </c>
      <c r="AA992" t="s">
        <v>2368</v>
      </c>
      <c r="AB992" s="18">
        <v>0</v>
      </c>
      <c r="AC992" s="18"/>
      <c r="AD992" s="18"/>
      <c r="AE992" s="18"/>
      <c r="AF992" s="18"/>
      <c r="AG992" s="18"/>
      <c r="AH992" s="18">
        <v>0</v>
      </c>
    </row>
    <row r="993" spans="25:34" x14ac:dyDescent="0.3">
      <c r="AA993" t="s">
        <v>2369</v>
      </c>
      <c r="AB993" s="18">
        <v>0</v>
      </c>
      <c r="AC993" s="18"/>
      <c r="AD993" s="18"/>
      <c r="AE993" s="18"/>
      <c r="AF993" s="18"/>
      <c r="AG993" s="18"/>
      <c r="AH993" s="18">
        <v>0</v>
      </c>
    </row>
    <row r="994" spans="25:34" x14ac:dyDescent="0.3">
      <c r="Z994" s="57">
        <v>45350</v>
      </c>
      <c r="AA994" t="s">
        <v>2372</v>
      </c>
      <c r="AB994" s="18">
        <v>0</v>
      </c>
      <c r="AC994" s="18"/>
      <c r="AD994" s="18"/>
      <c r="AE994" s="18"/>
      <c r="AF994" s="18"/>
      <c r="AG994" s="18"/>
      <c r="AH994" s="18">
        <v>0</v>
      </c>
    </row>
    <row r="995" spans="25:34" x14ac:dyDescent="0.3">
      <c r="Y995">
        <v>3</v>
      </c>
      <c r="Z995" s="57">
        <v>45356</v>
      </c>
      <c r="AA995" t="s">
        <v>2426</v>
      </c>
      <c r="AB995" s="18">
        <v>0</v>
      </c>
      <c r="AC995" s="18"/>
      <c r="AD995" s="18"/>
      <c r="AE995" s="18"/>
      <c r="AF995" s="18"/>
      <c r="AG995" s="18"/>
      <c r="AH995" s="18">
        <v>0</v>
      </c>
    </row>
    <row r="996" spans="25:34" x14ac:dyDescent="0.3">
      <c r="AA996" t="s">
        <v>2427</v>
      </c>
      <c r="AB996" s="18">
        <v>0</v>
      </c>
      <c r="AC996" s="18"/>
      <c r="AD996" s="18"/>
      <c r="AE996" s="18"/>
      <c r="AF996" s="18"/>
      <c r="AG996" s="18"/>
      <c r="AH996" s="18">
        <v>0</v>
      </c>
    </row>
    <row r="997" spans="25:34" x14ac:dyDescent="0.3">
      <c r="Z997" s="57">
        <v>45364</v>
      </c>
      <c r="AA997" t="s">
        <v>2435</v>
      </c>
      <c r="AB997" s="18">
        <v>0</v>
      </c>
      <c r="AC997" s="18"/>
      <c r="AD997" s="18"/>
      <c r="AE997" s="18"/>
      <c r="AF997" s="18"/>
      <c r="AG997" s="18"/>
      <c r="AH997" s="18">
        <v>0</v>
      </c>
    </row>
    <row r="998" spans="25:34" x14ac:dyDescent="0.3">
      <c r="AA998" t="s">
        <v>2436</v>
      </c>
      <c r="AB998" s="18">
        <v>0</v>
      </c>
      <c r="AC998" s="18"/>
      <c r="AD998" s="18"/>
      <c r="AE998" s="18"/>
      <c r="AF998" s="18"/>
      <c r="AG998" s="18"/>
      <c r="AH998" s="18">
        <v>0</v>
      </c>
    </row>
    <row r="999" spans="25:34" x14ac:dyDescent="0.3">
      <c r="Z999" s="57">
        <v>45367</v>
      </c>
      <c r="AA999" t="s">
        <v>2443</v>
      </c>
      <c r="AB999" s="18">
        <v>0</v>
      </c>
      <c r="AC999" s="18"/>
      <c r="AD999" s="18"/>
      <c r="AE999" s="18"/>
      <c r="AF999" s="18"/>
      <c r="AG999" s="18"/>
      <c r="AH999" s="18">
        <v>0</v>
      </c>
    </row>
    <row r="1000" spans="25:34" x14ac:dyDescent="0.3">
      <c r="AA1000" t="s">
        <v>2444</v>
      </c>
      <c r="AB1000" s="18">
        <v>0</v>
      </c>
      <c r="AC1000" s="18"/>
      <c r="AD1000" s="18"/>
      <c r="AE1000" s="18"/>
      <c r="AF1000" s="18"/>
      <c r="AG1000" s="18"/>
      <c r="AH1000" s="18">
        <v>0</v>
      </c>
    </row>
    <row r="1001" spans="25:34" x14ac:dyDescent="0.3">
      <c r="Z1001" s="57">
        <v>45370</v>
      </c>
      <c r="AA1001" t="s">
        <v>2445</v>
      </c>
      <c r="AB1001" s="18">
        <v>0</v>
      </c>
      <c r="AC1001" s="18"/>
      <c r="AD1001" s="18"/>
      <c r="AE1001" s="18"/>
      <c r="AF1001" s="18"/>
      <c r="AG1001" s="18"/>
      <c r="AH1001" s="18">
        <v>0</v>
      </c>
    </row>
    <row r="1002" spans="25:34" x14ac:dyDescent="0.3">
      <c r="AA1002" t="s">
        <v>2446</v>
      </c>
      <c r="AB1002" s="18">
        <v>0</v>
      </c>
      <c r="AC1002" s="18"/>
      <c r="AD1002" s="18"/>
      <c r="AE1002" s="18"/>
      <c r="AF1002" s="18"/>
      <c r="AG1002" s="18"/>
      <c r="AH1002" s="18">
        <v>0</v>
      </c>
    </row>
    <row r="1003" spans="25:34" x14ac:dyDescent="0.3">
      <c r="Z1003" s="57">
        <v>45380</v>
      </c>
      <c r="AA1003" t="s">
        <v>2453</v>
      </c>
      <c r="AB1003" s="18">
        <v>0</v>
      </c>
      <c r="AC1003" s="18"/>
      <c r="AD1003" s="18"/>
      <c r="AE1003" s="18"/>
      <c r="AF1003" s="18"/>
      <c r="AG1003" s="18"/>
      <c r="AH1003" s="18">
        <v>0</v>
      </c>
    </row>
    <row r="1004" spans="25:34" x14ac:dyDescent="0.3">
      <c r="AA1004" t="s">
        <v>2454</v>
      </c>
      <c r="AB1004" s="18">
        <v>0</v>
      </c>
      <c r="AC1004" s="18"/>
      <c r="AD1004" s="18"/>
      <c r="AE1004" s="18"/>
      <c r="AF1004" s="18"/>
      <c r="AG1004" s="18"/>
      <c r="AH1004" s="18">
        <v>0</v>
      </c>
    </row>
    <row r="1005" spans="25:34" x14ac:dyDescent="0.3">
      <c r="Y1005">
        <v>5</v>
      </c>
      <c r="Z1005" s="57">
        <v>45416</v>
      </c>
      <c r="AA1005" t="s">
        <v>2550</v>
      </c>
      <c r="AB1005" s="18">
        <v>0</v>
      </c>
      <c r="AC1005" s="18"/>
      <c r="AD1005" s="18"/>
      <c r="AE1005" s="18"/>
      <c r="AF1005" s="18"/>
      <c r="AG1005" s="18"/>
      <c r="AH1005" s="18">
        <v>0</v>
      </c>
    </row>
    <row r="1006" spans="25:34" x14ac:dyDescent="0.3">
      <c r="AA1006" t="s">
        <v>2551</v>
      </c>
      <c r="AB1006" s="18">
        <v>0</v>
      </c>
      <c r="AC1006" s="18"/>
      <c r="AD1006" s="18"/>
      <c r="AE1006" s="18"/>
      <c r="AF1006" s="18"/>
      <c r="AG1006" s="18"/>
      <c r="AH1006" s="18">
        <v>0</v>
      </c>
    </row>
    <row r="1007" spans="25:34" x14ac:dyDescent="0.3">
      <c r="Z1007" s="57">
        <v>45421</v>
      </c>
      <c r="AA1007" t="s">
        <v>2559</v>
      </c>
      <c r="AB1007" s="18">
        <v>0</v>
      </c>
      <c r="AC1007" s="18"/>
      <c r="AD1007" s="18"/>
      <c r="AE1007" s="18"/>
      <c r="AF1007" s="18"/>
      <c r="AG1007" s="18"/>
      <c r="AH1007" s="18">
        <v>0</v>
      </c>
    </row>
    <row r="1008" spans="25:34" x14ac:dyDescent="0.3">
      <c r="AA1008" t="s">
        <v>2560</v>
      </c>
      <c r="AB1008" s="18">
        <v>0</v>
      </c>
      <c r="AC1008" s="18"/>
      <c r="AD1008" s="18"/>
      <c r="AE1008" s="18"/>
      <c r="AF1008" s="18"/>
      <c r="AG1008" s="18"/>
      <c r="AH1008" s="18">
        <v>0</v>
      </c>
    </row>
    <row r="1009" spans="25:34" x14ac:dyDescent="0.3">
      <c r="Z1009" s="57">
        <v>45426</v>
      </c>
      <c r="AA1009" t="s">
        <v>2563</v>
      </c>
      <c r="AB1009" s="18">
        <v>0</v>
      </c>
      <c r="AC1009" s="18"/>
      <c r="AD1009" s="18"/>
      <c r="AE1009" s="18"/>
      <c r="AF1009" s="18"/>
      <c r="AG1009" s="18"/>
      <c r="AH1009" s="18">
        <v>0</v>
      </c>
    </row>
    <row r="1010" spans="25:34" x14ac:dyDescent="0.3">
      <c r="Z1010" s="57">
        <v>45429</v>
      </c>
      <c r="AA1010" t="s">
        <v>2564</v>
      </c>
      <c r="AB1010" s="18">
        <v>0</v>
      </c>
      <c r="AC1010" s="18"/>
      <c r="AD1010" s="18"/>
      <c r="AE1010" s="18"/>
      <c r="AF1010" s="18"/>
      <c r="AG1010" s="18"/>
      <c r="AH1010" s="18">
        <v>0</v>
      </c>
    </row>
    <row r="1011" spans="25:34" x14ac:dyDescent="0.3">
      <c r="AA1011" t="s">
        <v>2565</v>
      </c>
      <c r="AB1011" s="18">
        <v>0</v>
      </c>
      <c r="AC1011" s="18"/>
      <c r="AD1011" s="18"/>
      <c r="AE1011" s="18"/>
      <c r="AF1011" s="18"/>
      <c r="AG1011" s="18"/>
      <c r="AH1011" s="18">
        <v>0</v>
      </c>
    </row>
    <row r="1012" spans="25:34" x14ac:dyDescent="0.3">
      <c r="Z1012" s="57">
        <v>45441</v>
      </c>
      <c r="AA1012" t="s">
        <v>2576</v>
      </c>
      <c r="AB1012" s="18">
        <v>0</v>
      </c>
      <c r="AC1012" s="18"/>
      <c r="AD1012" s="18"/>
      <c r="AE1012" s="18"/>
      <c r="AF1012" s="18"/>
      <c r="AG1012" s="18"/>
      <c r="AH1012" s="18">
        <v>0</v>
      </c>
    </row>
    <row r="1013" spans="25:34" x14ac:dyDescent="0.3">
      <c r="AA1013" t="s">
        <v>2577</v>
      </c>
      <c r="AB1013" s="18">
        <v>0</v>
      </c>
      <c r="AC1013" s="18"/>
      <c r="AD1013" s="18"/>
      <c r="AE1013" s="18"/>
      <c r="AF1013" s="18"/>
      <c r="AG1013" s="18"/>
      <c r="AH1013" s="18">
        <v>0</v>
      </c>
    </row>
    <row r="1014" spans="25:34" x14ac:dyDescent="0.3">
      <c r="Y1014">
        <v>6</v>
      </c>
      <c r="Z1014" s="57">
        <v>45449</v>
      </c>
      <c r="AA1014" t="s">
        <v>2640</v>
      </c>
      <c r="AB1014" s="18">
        <v>0</v>
      </c>
      <c r="AC1014" s="18"/>
      <c r="AD1014" s="18"/>
      <c r="AE1014" s="18"/>
      <c r="AF1014" s="18"/>
      <c r="AG1014" s="18"/>
      <c r="AH1014" s="18">
        <v>0</v>
      </c>
    </row>
    <row r="1015" spans="25:34" x14ac:dyDescent="0.3">
      <c r="AA1015" t="s">
        <v>2641</v>
      </c>
      <c r="AB1015" s="18">
        <v>0</v>
      </c>
      <c r="AC1015" s="18"/>
      <c r="AD1015" s="18"/>
      <c r="AE1015" s="18"/>
      <c r="AF1015" s="18"/>
      <c r="AG1015" s="18"/>
      <c r="AH1015" s="18">
        <v>0</v>
      </c>
    </row>
    <row r="1016" spans="25:34" x14ac:dyDescent="0.3">
      <c r="Z1016" s="57">
        <v>45455</v>
      </c>
      <c r="AA1016" t="s">
        <v>2645</v>
      </c>
      <c r="AB1016" s="18">
        <v>0</v>
      </c>
      <c r="AC1016" s="18"/>
      <c r="AD1016" s="18"/>
      <c r="AE1016" s="18"/>
      <c r="AF1016" s="18"/>
      <c r="AG1016" s="18"/>
      <c r="AH1016" s="18">
        <v>0</v>
      </c>
    </row>
    <row r="1017" spans="25:34" x14ac:dyDescent="0.3">
      <c r="AA1017" t="s">
        <v>2647</v>
      </c>
      <c r="AB1017" s="18">
        <v>0</v>
      </c>
      <c r="AC1017" s="18"/>
      <c r="AD1017" s="18"/>
      <c r="AE1017" s="18"/>
      <c r="AF1017" s="18"/>
      <c r="AG1017" s="18"/>
      <c r="AH1017" s="18">
        <v>0</v>
      </c>
    </row>
    <row r="1018" spans="25:34" x14ac:dyDescent="0.3">
      <c r="Z1018" s="57">
        <v>45457</v>
      </c>
      <c r="AA1018" t="s">
        <v>2648</v>
      </c>
      <c r="AB1018" s="18">
        <v>0</v>
      </c>
      <c r="AC1018" s="18"/>
      <c r="AD1018" s="18"/>
      <c r="AE1018" s="18"/>
      <c r="AF1018" s="18"/>
      <c r="AG1018" s="18"/>
      <c r="AH1018" s="18">
        <v>0</v>
      </c>
    </row>
    <row r="1019" spans="25:34" x14ac:dyDescent="0.3">
      <c r="AA1019" t="s">
        <v>2649</v>
      </c>
      <c r="AB1019" s="18">
        <v>0</v>
      </c>
      <c r="AC1019" s="18"/>
      <c r="AD1019" s="18"/>
      <c r="AE1019" s="18"/>
      <c r="AF1019" s="18"/>
      <c r="AG1019" s="18"/>
      <c r="AH1019" s="18">
        <v>0</v>
      </c>
    </row>
    <row r="1020" spans="25:34" x14ac:dyDescent="0.3">
      <c r="Z1020" s="57">
        <v>45471</v>
      </c>
      <c r="AA1020" t="s">
        <v>2664</v>
      </c>
      <c r="AB1020" s="18">
        <v>0</v>
      </c>
      <c r="AC1020" s="18"/>
      <c r="AD1020" s="18"/>
      <c r="AE1020" s="18"/>
      <c r="AF1020" s="18"/>
      <c r="AG1020" s="18"/>
      <c r="AH1020" s="18">
        <v>0</v>
      </c>
    </row>
    <row r="1021" spans="25:34" x14ac:dyDescent="0.3">
      <c r="AA1021" t="s">
        <v>2665</v>
      </c>
      <c r="AB1021" s="18">
        <v>0</v>
      </c>
      <c r="AC1021" s="18"/>
      <c r="AD1021" s="18"/>
      <c r="AE1021" s="18"/>
      <c r="AF1021" s="18"/>
      <c r="AG1021" s="18"/>
      <c r="AH1021" s="18">
        <v>0</v>
      </c>
    </row>
    <row r="1022" spans="25:34" x14ac:dyDescent="0.3">
      <c r="Y1022">
        <v>7</v>
      </c>
      <c r="Z1022" s="57">
        <v>45482</v>
      </c>
      <c r="AA1022" t="s">
        <v>2757</v>
      </c>
      <c r="AB1022" s="18">
        <v>0</v>
      </c>
      <c r="AC1022" s="18"/>
      <c r="AD1022" s="18"/>
      <c r="AE1022" s="18"/>
      <c r="AF1022" s="18"/>
      <c r="AG1022" s="18"/>
      <c r="AH1022" s="18">
        <v>0</v>
      </c>
    </row>
    <row r="1023" spans="25:34" x14ac:dyDescent="0.3">
      <c r="AA1023" t="s">
        <v>2758</v>
      </c>
      <c r="AB1023" s="18">
        <v>0</v>
      </c>
      <c r="AC1023" s="18"/>
      <c r="AD1023" s="18"/>
      <c r="AE1023" s="18"/>
      <c r="AF1023" s="18"/>
      <c r="AG1023" s="18"/>
      <c r="AH1023" s="18">
        <v>0</v>
      </c>
    </row>
    <row r="1024" spans="25:34" x14ac:dyDescent="0.3">
      <c r="Z1024" s="57">
        <v>45498</v>
      </c>
      <c r="AA1024" t="s">
        <v>2768</v>
      </c>
      <c r="AB1024" s="18">
        <v>0</v>
      </c>
      <c r="AC1024" s="18"/>
      <c r="AD1024" s="18"/>
      <c r="AE1024" s="18"/>
      <c r="AF1024" s="18"/>
      <c r="AG1024" s="18"/>
      <c r="AH1024" s="18">
        <v>0</v>
      </c>
    </row>
    <row r="1025" spans="25:34" x14ac:dyDescent="0.3">
      <c r="AA1025" t="s">
        <v>2769</v>
      </c>
      <c r="AB1025" s="18">
        <v>0</v>
      </c>
      <c r="AC1025" s="18"/>
      <c r="AD1025" s="18"/>
      <c r="AE1025" s="18"/>
      <c r="AF1025" s="18"/>
      <c r="AG1025" s="18"/>
      <c r="AH1025" s="18">
        <v>0</v>
      </c>
    </row>
    <row r="1026" spans="25:34" x14ac:dyDescent="0.3">
      <c r="Z1026" s="57">
        <v>45500</v>
      </c>
      <c r="AA1026" t="s">
        <v>2772</v>
      </c>
      <c r="AB1026" s="18">
        <v>0</v>
      </c>
      <c r="AC1026" s="18"/>
      <c r="AD1026" s="18"/>
      <c r="AE1026" s="18"/>
      <c r="AF1026" s="18"/>
      <c r="AG1026" s="18"/>
      <c r="AH1026" s="18">
        <v>0</v>
      </c>
    </row>
    <row r="1027" spans="25:34" x14ac:dyDescent="0.3">
      <c r="Y1027">
        <v>8</v>
      </c>
      <c r="Z1027" s="57">
        <v>45509</v>
      </c>
      <c r="AA1027" t="s">
        <v>2841</v>
      </c>
      <c r="AB1027" s="18">
        <v>0</v>
      </c>
      <c r="AC1027" s="18"/>
      <c r="AD1027" s="18"/>
      <c r="AE1027" s="18"/>
      <c r="AF1027" s="18"/>
      <c r="AG1027" s="18"/>
      <c r="AH1027" s="18">
        <v>0</v>
      </c>
    </row>
    <row r="1028" spans="25:34" x14ac:dyDescent="0.3">
      <c r="Z1028" s="57">
        <v>45511</v>
      </c>
      <c r="AA1028" t="s">
        <v>2851</v>
      </c>
      <c r="AB1028" s="18">
        <v>0</v>
      </c>
      <c r="AC1028" s="18"/>
      <c r="AD1028" s="18"/>
      <c r="AE1028" s="18"/>
      <c r="AF1028" s="18"/>
      <c r="AG1028" s="18"/>
      <c r="AH1028" s="18">
        <v>0</v>
      </c>
    </row>
    <row r="1029" spans="25:34" x14ac:dyDescent="0.3">
      <c r="AA1029" t="s">
        <v>2852</v>
      </c>
      <c r="AB1029" s="18">
        <v>0</v>
      </c>
      <c r="AC1029" s="18"/>
      <c r="AD1029" s="18"/>
      <c r="AE1029" s="18"/>
      <c r="AF1029" s="18"/>
      <c r="AG1029" s="18"/>
      <c r="AH1029" s="18">
        <v>0</v>
      </c>
    </row>
    <row r="1030" spans="25:34" x14ac:dyDescent="0.3">
      <c r="Z1030" s="57">
        <v>45516</v>
      </c>
      <c r="AA1030" t="s">
        <v>2857</v>
      </c>
      <c r="AB1030" s="18">
        <v>0</v>
      </c>
      <c r="AC1030" s="18"/>
      <c r="AD1030" s="18"/>
      <c r="AE1030" s="18"/>
      <c r="AF1030" s="18"/>
      <c r="AG1030" s="18"/>
      <c r="AH1030" s="18">
        <v>0</v>
      </c>
    </row>
    <row r="1031" spans="25:34" x14ac:dyDescent="0.3">
      <c r="Z1031" s="57">
        <v>45521</v>
      </c>
      <c r="AA1031" t="s">
        <v>2862</v>
      </c>
      <c r="AB1031" s="18">
        <v>0</v>
      </c>
      <c r="AC1031" s="18"/>
      <c r="AD1031" s="18"/>
      <c r="AE1031" s="18"/>
      <c r="AF1031" s="18"/>
      <c r="AG1031" s="18"/>
      <c r="AH1031" s="18">
        <v>0</v>
      </c>
    </row>
    <row r="1032" spans="25:34" x14ac:dyDescent="0.3">
      <c r="AA1032" t="s">
        <v>2863</v>
      </c>
      <c r="AB1032" s="18">
        <v>0</v>
      </c>
      <c r="AC1032" s="18"/>
      <c r="AD1032" s="18"/>
      <c r="AE1032" s="18"/>
      <c r="AF1032" s="18"/>
      <c r="AG1032" s="18"/>
      <c r="AH1032" s="18">
        <v>0</v>
      </c>
    </row>
    <row r="1033" spans="25:34" x14ac:dyDescent="0.3">
      <c r="Z1033" s="57">
        <v>45525</v>
      </c>
      <c r="AA1033" t="s">
        <v>2865</v>
      </c>
      <c r="AB1033" s="18">
        <v>0</v>
      </c>
      <c r="AC1033" s="18"/>
      <c r="AD1033" s="18"/>
      <c r="AE1033" s="18"/>
      <c r="AF1033" s="18"/>
      <c r="AG1033" s="18"/>
      <c r="AH1033" s="18">
        <v>0</v>
      </c>
    </row>
    <row r="1034" spans="25:34" x14ac:dyDescent="0.3">
      <c r="AA1034" t="s">
        <v>2866</v>
      </c>
      <c r="AB1034" s="18">
        <v>0</v>
      </c>
      <c r="AC1034" s="18"/>
      <c r="AD1034" s="18"/>
      <c r="AE1034" s="18"/>
      <c r="AF1034" s="18"/>
      <c r="AG1034" s="18"/>
      <c r="AH1034" s="18">
        <v>0</v>
      </c>
    </row>
    <row r="1035" spans="25:34" x14ac:dyDescent="0.3">
      <c r="Z1035" s="57">
        <v>45532</v>
      </c>
      <c r="AA1035" t="s">
        <v>2873</v>
      </c>
      <c r="AB1035" s="18">
        <v>0</v>
      </c>
      <c r="AC1035" s="18"/>
      <c r="AD1035" s="18"/>
      <c r="AE1035" s="18"/>
      <c r="AF1035" s="18"/>
      <c r="AG1035" s="18"/>
      <c r="AH1035" s="18">
        <v>0</v>
      </c>
    </row>
    <row r="1036" spans="25:34" x14ac:dyDescent="0.3">
      <c r="AA1036" t="s">
        <v>2874</v>
      </c>
      <c r="AB1036" s="18">
        <v>0</v>
      </c>
      <c r="AC1036" s="18"/>
      <c r="AD1036" s="18"/>
      <c r="AE1036" s="18"/>
      <c r="AF1036" s="18"/>
      <c r="AG1036" s="18"/>
      <c r="AH1036" s="18">
        <v>0</v>
      </c>
    </row>
    <row r="1037" spans="25:34" x14ac:dyDescent="0.3">
      <c r="Y1037">
        <v>9</v>
      </c>
      <c r="Z1037" s="57">
        <v>45537</v>
      </c>
      <c r="AA1037" t="s">
        <v>2935</v>
      </c>
      <c r="AB1037" s="18">
        <v>0</v>
      </c>
      <c r="AC1037" s="18"/>
      <c r="AD1037" s="18"/>
      <c r="AE1037" s="18"/>
      <c r="AF1037" s="18"/>
      <c r="AG1037" s="18"/>
      <c r="AH1037" s="18">
        <v>0</v>
      </c>
    </row>
    <row r="1038" spans="25:34" x14ac:dyDescent="0.3">
      <c r="AA1038" t="s">
        <v>2936</v>
      </c>
      <c r="AB1038" s="18">
        <v>0</v>
      </c>
      <c r="AC1038" s="18"/>
      <c r="AD1038" s="18"/>
      <c r="AE1038" s="18"/>
      <c r="AF1038" s="18"/>
      <c r="AG1038" s="18"/>
      <c r="AH1038" s="18">
        <v>0</v>
      </c>
    </row>
    <row r="1039" spans="25:34" x14ac:dyDescent="0.3">
      <c r="Z1039" s="57">
        <v>45541</v>
      </c>
      <c r="AA1039" t="s">
        <v>2941</v>
      </c>
      <c r="AB1039" s="18">
        <v>0</v>
      </c>
      <c r="AC1039" s="18"/>
      <c r="AD1039" s="18"/>
      <c r="AE1039" s="18"/>
      <c r="AF1039" s="18"/>
      <c r="AG1039" s="18"/>
      <c r="AH1039" s="18">
        <v>0</v>
      </c>
    </row>
    <row r="1040" spans="25:34" x14ac:dyDescent="0.3">
      <c r="AA1040" t="s">
        <v>2942</v>
      </c>
      <c r="AB1040" s="18">
        <v>0</v>
      </c>
      <c r="AC1040" s="18"/>
      <c r="AD1040" s="18"/>
      <c r="AE1040" s="18"/>
      <c r="AF1040" s="18"/>
      <c r="AG1040" s="18"/>
      <c r="AH1040" s="18">
        <v>0</v>
      </c>
    </row>
    <row r="1041" spans="25:34" x14ac:dyDescent="0.3">
      <c r="Z1041" s="57">
        <v>45549</v>
      </c>
      <c r="AA1041" t="s">
        <v>2947</v>
      </c>
      <c r="AB1041" s="18">
        <v>0</v>
      </c>
      <c r="AC1041" s="18"/>
      <c r="AD1041" s="18"/>
      <c r="AE1041" s="18"/>
      <c r="AF1041" s="18"/>
      <c r="AG1041" s="18"/>
      <c r="AH1041" s="18">
        <v>0</v>
      </c>
    </row>
    <row r="1042" spans="25:34" x14ac:dyDescent="0.3">
      <c r="AA1042" t="s">
        <v>2948</v>
      </c>
      <c r="AB1042" s="18">
        <v>0</v>
      </c>
      <c r="AC1042" s="18"/>
      <c r="AD1042" s="18"/>
      <c r="AE1042" s="18"/>
      <c r="AF1042" s="18"/>
      <c r="AG1042" s="18"/>
      <c r="AH1042" s="18">
        <v>0</v>
      </c>
    </row>
    <row r="1043" spans="25:34" x14ac:dyDescent="0.3">
      <c r="Z1043" s="57">
        <v>45556</v>
      </c>
      <c r="AA1043" t="s">
        <v>2949</v>
      </c>
      <c r="AB1043" s="18">
        <v>0</v>
      </c>
      <c r="AC1043" s="18"/>
      <c r="AD1043" s="18"/>
      <c r="AE1043" s="18"/>
      <c r="AF1043" s="18"/>
      <c r="AG1043" s="18"/>
      <c r="AH1043" s="18">
        <v>0</v>
      </c>
    </row>
    <row r="1044" spans="25:34" x14ac:dyDescent="0.3">
      <c r="AA1044" t="s">
        <v>2950</v>
      </c>
      <c r="AB1044" s="18">
        <v>0</v>
      </c>
      <c r="AC1044" s="18"/>
      <c r="AD1044" s="18"/>
      <c r="AE1044" s="18"/>
      <c r="AF1044" s="18"/>
      <c r="AG1044" s="18"/>
      <c r="AH1044" s="18">
        <v>0</v>
      </c>
    </row>
    <row r="1045" spans="25:34" x14ac:dyDescent="0.3">
      <c r="Z1045" s="57">
        <v>45558</v>
      </c>
      <c r="AA1045" t="s">
        <v>2952</v>
      </c>
      <c r="AB1045" s="18">
        <v>0</v>
      </c>
      <c r="AC1045" s="18"/>
      <c r="AD1045" s="18"/>
      <c r="AE1045" s="18"/>
      <c r="AF1045" s="18"/>
      <c r="AG1045" s="18"/>
      <c r="AH1045" s="18">
        <v>0</v>
      </c>
    </row>
    <row r="1046" spans="25:34" x14ac:dyDescent="0.3">
      <c r="AA1046" t="s">
        <v>2953</v>
      </c>
      <c r="AB1046" s="18">
        <v>0</v>
      </c>
      <c r="AC1046" s="18"/>
      <c r="AD1046" s="18"/>
      <c r="AE1046" s="18"/>
      <c r="AF1046" s="18"/>
      <c r="AG1046" s="18"/>
      <c r="AH1046" s="18">
        <v>0</v>
      </c>
    </row>
    <row r="1047" spans="25:34" x14ac:dyDescent="0.3">
      <c r="Z1047" s="57">
        <v>45563</v>
      </c>
      <c r="AA1047" t="s">
        <v>2957</v>
      </c>
      <c r="AB1047" s="18">
        <v>0</v>
      </c>
      <c r="AC1047" s="18"/>
      <c r="AD1047" s="18"/>
      <c r="AE1047" s="18"/>
      <c r="AF1047" s="18"/>
      <c r="AG1047" s="18"/>
      <c r="AH1047" s="18">
        <v>0</v>
      </c>
    </row>
    <row r="1048" spans="25:34" x14ac:dyDescent="0.3">
      <c r="AA1048" t="s">
        <v>2958</v>
      </c>
      <c r="AB1048" s="18">
        <v>0</v>
      </c>
      <c r="AC1048" s="18"/>
      <c r="AD1048" s="18"/>
      <c r="AE1048" s="18"/>
      <c r="AF1048" s="18"/>
      <c r="AG1048" s="18"/>
      <c r="AH1048" s="18">
        <v>0</v>
      </c>
    </row>
    <row r="1049" spans="25:34" x14ac:dyDescent="0.3">
      <c r="Y1049">
        <v>10</v>
      </c>
      <c r="Z1049" s="57">
        <v>45569</v>
      </c>
      <c r="AA1049" t="s">
        <v>3007</v>
      </c>
      <c r="AB1049" s="18">
        <v>0</v>
      </c>
      <c r="AC1049" s="18"/>
      <c r="AD1049" s="18"/>
      <c r="AE1049" s="18"/>
      <c r="AF1049" s="18"/>
      <c r="AG1049" s="18"/>
      <c r="AH1049" s="18">
        <v>0</v>
      </c>
    </row>
    <row r="1050" spans="25:34" x14ac:dyDescent="0.3">
      <c r="Z1050" s="57">
        <v>45574</v>
      </c>
      <c r="AA1050" t="s">
        <v>3009</v>
      </c>
      <c r="AB1050" s="18">
        <v>0</v>
      </c>
      <c r="AC1050" s="18"/>
      <c r="AD1050" s="18"/>
      <c r="AE1050" s="18"/>
      <c r="AF1050" s="18"/>
      <c r="AG1050" s="18"/>
      <c r="AH1050" s="18">
        <v>0</v>
      </c>
    </row>
    <row r="1051" spans="25:34" x14ac:dyDescent="0.3">
      <c r="AA1051" t="s">
        <v>3010</v>
      </c>
      <c r="AB1051" s="18">
        <v>0</v>
      </c>
      <c r="AC1051" s="18"/>
      <c r="AD1051" s="18"/>
      <c r="AE1051" s="18"/>
      <c r="AF1051" s="18"/>
      <c r="AG1051" s="18"/>
      <c r="AH1051" s="18">
        <v>0</v>
      </c>
    </row>
    <row r="1052" spans="25:34" x14ac:dyDescent="0.3">
      <c r="Z1052" s="57">
        <v>45577</v>
      </c>
      <c r="AA1052" t="s">
        <v>3012</v>
      </c>
      <c r="AB1052" s="18">
        <v>0</v>
      </c>
      <c r="AC1052" s="18"/>
      <c r="AD1052" s="18"/>
      <c r="AE1052" s="18"/>
      <c r="AF1052" s="18"/>
      <c r="AG1052" s="18"/>
      <c r="AH1052" s="18">
        <v>0</v>
      </c>
    </row>
    <row r="1053" spans="25:34" x14ac:dyDescent="0.3">
      <c r="AA1053" t="s">
        <v>3013</v>
      </c>
      <c r="AB1053" s="18">
        <v>0</v>
      </c>
      <c r="AC1053" s="18"/>
      <c r="AD1053" s="18"/>
      <c r="AE1053" s="18"/>
      <c r="AF1053" s="18"/>
      <c r="AG1053" s="18"/>
      <c r="AH1053" s="18">
        <v>0</v>
      </c>
    </row>
    <row r="1054" spans="25:34" x14ac:dyDescent="0.3">
      <c r="Z1054" s="57">
        <v>45580</v>
      </c>
      <c r="AA1054" t="s">
        <v>3016</v>
      </c>
      <c r="AB1054" s="18">
        <v>0</v>
      </c>
      <c r="AC1054" s="18"/>
      <c r="AD1054" s="18"/>
      <c r="AE1054" s="18"/>
      <c r="AF1054" s="18"/>
      <c r="AG1054" s="18"/>
      <c r="AH1054" s="18">
        <v>0</v>
      </c>
    </row>
    <row r="1055" spans="25:34" x14ac:dyDescent="0.3">
      <c r="AA1055" t="s">
        <v>3017</v>
      </c>
      <c r="AB1055" s="18">
        <v>0</v>
      </c>
      <c r="AC1055" s="18"/>
      <c r="AD1055" s="18"/>
      <c r="AE1055" s="18"/>
      <c r="AF1055" s="18"/>
      <c r="AG1055" s="18"/>
      <c r="AH1055" s="18">
        <v>0</v>
      </c>
    </row>
    <row r="1056" spans="25:34" x14ac:dyDescent="0.3">
      <c r="Z1056" s="57">
        <v>45587</v>
      </c>
      <c r="AA1056" t="s">
        <v>3024</v>
      </c>
      <c r="AB1056" s="18">
        <v>0</v>
      </c>
      <c r="AC1056" s="18"/>
      <c r="AD1056" s="18"/>
      <c r="AE1056" s="18"/>
      <c r="AF1056" s="18"/>
      <c r="AG1056" s="18"/>
      <c r="AH1056" s="18">
        <v>0</v>
      </c>
    </row>
    <row r="1057" spans="25:34" x14ac:dyDescent="0.3">
      <c r="AA1057" t="s">
        <v>3025</v>
      </c>
      <c r="AB1057" s="18">
        <v>0</v>
      </c>
      <c r="AC1057" s="18"/>
      <c r="AD1057" s="18"/>
      <c r="AE1057" s="18"/>
      <c r="AF1057" s="18"/>
      <c r="AG1057" s="18"/>
      <c r="AH1057" s="18">
        <v>0</v>
      </c>
    </row>
    <row r="1058" spans="25:34" x14ac:dyDescent="0.3">
      <c r="Z1058" s="57">
        <v>45591</v>
      </c>
      <c r="AA1058" t="s">
        <v>3029</v>
      </c>
      <c r="AB1058" s="18">
        <v>0</v>
      </c>
      <c r="AC1058" s="18"/>
      <c r="AD1058" s="18"/>
      <c r="AE1058" s="18"/>
      <c r="AF1058" s="18"/>
      <c r="AG1058" s="18"/>
      <c r="AH1058" s="18">
        <v>0</v>
      </c>
    </row>
    <row r="1059" spans="25:34" x14ac:dyDescent="0.3">
      <c r="AA1059" t="s">
        <v>3030</v>
      </c>
      <c r="AB1059" s="18">
        <v>0</v>
      </c>
      <c r="AC1059" s="18"/>
      <c r="AD1059" s="18"/>
      <c r="AE1059" s="18"/>
      <c r="AF1059" s="18"/>
      <c r="AG1059" s="18"/>
      <c r="AH1059" s="18">
        <v>0</v>
      </c>
    </row>
    <row r="1060" spans="25:34" x14ac:dyDescent="0.3">
      <c r="Y1060">
        <v>11</v>
      </c>
      <c r="Z1060" s="57">
        <v>45597</v>
      </c>
      <c r="AA1060" t="s">
        <v>3104</v>
      </c>
      <c r="AB1060" s="18">
        <v>0</v>
      </c>
      <c r="AC1060" s="18"/>
      <c r="AD1060" s="18"/>
      <c r="AE1060" s="18"/>
      <c r="AF1060" s="18"/>
      <c r="AG1060" s="18"/>
      <c r="AH1060" s="18">
        <v>0</v>
      </c>
    </row>
    <row r="1061" spans="25:34" x14ac:dyDescent="0.3">
      <c r="Z1061" s="57">
        <v>45598</v>
      </c>
      <c r="AA1061" t="s">
        <v>3103</v>
      </c>
      <c r="AB1061" s="18">
        <v>0</v>
      </c>
      <c r="AC1061" s="18"/>
      <c r="AD1061" s="18"/>
      <c r="AE1061" s="18"/>
      <c r="AF1061" s="18"/>
      <c r="AG1061" s="18"/>
      <c r="AH1061" s="18">
        <v>0</v>
      </c>
    </row>
    <row r="1062" spans="25:34" x14ac:dyDescent="0.3">
      <c r="Z1062" s="57">
        <v>45601</v>
      </c>
      <c r="AA1062" t="s">
        <v>3110</v>
      </c>
      <c r="AB1062" s="18">
        <v>0</v>
      </c>
      <c r="AC1062" s="18"/>
      <c r="AD1062" s="18"/>
      <c r="AE1062" s="18"/>
      <c r="AF1062" s="18"/>
      <c r="AG1062" s="18"/>
      <c r="AH1062" s="18">
        <v>0</v>
      </c>
    </row>
    <row r="1063" spans="25:34" x14ac:dyDescent="0.3">
      <c r="Z1063" s="57">
        <v>45603</v>
      </c>
      <c r="AA1063" t="s">
        <v>3111</v>
      </c>
      <c r="AB1063" s="18">
        <v>0</v>
      </c>
      <c r="AC1063" s="18"/>
      <c r="AD1063" s="18"/>
      <c r="AE1063" s="18"/>
      <c r="AF1063" s="18"/>
      <c r="AG1063" s="18"/>
      <c r="AH1063" s="18">
        <v>0</v>
      </c>
    </row>
    <row r="1064" spans="25:34" x14ac:dyDescent="0.3">
      <c r="AA1064" t="s">
        <v>3112</v>
      </c>
      <c r="AB1064" s="18">
        <v>0</v>
      </c>
      <c r="AC1064" s="18"/>
      <c r="AD1064" s="18"/>
      <c r="AE1064" s="18"/>
      <c r="AF1064" s="18"/>
      <c r="AG1064" s="18"/>
      <c r="AH1064" s="18">
        <v>0</v>
      </c>
    </row>
    <row r="1065" spans="25:34" x14ac:dyDescent="0.3">
      <c r="Z1065" s="57">
        <v>45612</v>
      </c>
      <c r="AA1065" t="s">
        <v>3127</v>
      </c>
      <c r="AB1065" s="18">
        <v>0</v>
      </c>
      <c r="AC1065" s="18"/>
      <c r="AD1065" s="18"/>
      <c r="AE1065" s="18"/>
      <c r="AF1065" s="18"/>
      <c r="AG1065" s="18"/>
      <c r="AH1065" s="18">
        <v>0</v>
      </c>
    </row>
    <row r="1066" spans="25:34" x14ac:dyDescent="0.3">
      <c r="AA1066" t="s">
        <v>3128</v>
      </c>
      <c r="AB1066" s="18">
        <v>0</v>
      </c>
      <c r="AC1066" s="18"/>
      <c r="AD1066" s="18"/>
      <c r="AE1066" s="18"/>
      <c r="AF1066" s="18"/>
      <c r="AG1066" s="18"/>
      <c r="AH1066" s="18">
        <v>0</v>
      </c>
    </row>
    <row r="1067" spans="25:34" x14ac:dyDescent="0.3">
      <c r="Z1067" s="57">
        <v>45616</v>
      </c>
      <c r="AA1067" t="s">
        <v>3130</v>
      </c>
      <c r="AB1067" s="18">
        <v>0</v>
      </c>
      <c r="AC1067" s="18"/>
      <c r="AD1067" s="18"/>
      <c r="AE1067" s="18"/>
      <c r="AF1067" s="18"/>
      <c r="AG1067" s="18"/>
      <c r="AH1067" s="18">
        <v>0</v>
      </c>
    </row>
    <row r="1068" spans="25:34" x14ac:dyDescent="0.3">
      <c r="AA1068" t="s">
        <v>3131</v>
      </c>
      <c r="AB1068" s="18">
        <v>0</v>
      </c>
      <c r="AC1068" s="18"/>
      <c r="AD1068" s="18"/>
      <c r="AE1068" s="18"/>
      <c r="AF1068" s="18"/>
      <c r="AG1068" s="18"/>
      <c r="AH1068" s="18">
        <v>0</v>
      </c>
    </row>
    <row r="1069" spans="25:34" x14ac:dyDescent="0.3">
      <c r="Z1069" s="57">
        <v>45623</v>
      </c>
      <c r="AA1069" t="s">
        <v>3142</v>
      </c>
      <c r="AB1069" s="18">
        <v>0</v>
      </c>
      <c r="AC1069" s="18"/>
      <c r="AD1069" s="18"/>
      <c r="AE1069" s="18"/>
      <c r="AF1069" s="18"/>
      <c r="AG1069" s="18"/>
      <c r="AH1069" s="18">
        <v>0</v>
      </c>
    </row>
    <row r="1070" spans="25:34" x14ac:dyDescent="0.3">
      <c r="AA1070" t="s">
        <v>3143</v>
      </c>
      <c r="AB1070" s="18">
        <v>0</v>
      </c>
      <c r="AC1070" s="18"/>
      <c r="AD1070" s="18"/>
      <c r="AE1070" s="18"/>
      <c r="AF1070" s="18"/>
      <c r="AG1070" s="18"/>
      <c r="AH1070" s="18">
        <v>0</v>
      </c>
    </row>
    <row r="1071" spans="25:34" x14ac:dyDescent="0.3">
      <c r="Y1071">
        <v>12</v>
      </c>
      <c r="Z1071" s="57">
        <v>45628</v>
      </c>
      <c r="AA1071" t="s">
        <v>3210</v>
      </c>
      <c r="AB1071" s="18">
        <v>0</v>
      </c>
      <c r="AC1071" s="18"/>
      <c r="AD1071" s="18"/>
      <c r="AE1071" s="18"/>
      <c r="AF1071" s="18"/>
      <c r="AG1071" s="18"/>
      <c r="AH1071" s="18">
        <v>0</v>
      </c>
    </row>
    <row r="1072" spans="25:34" x14ac:dyDescent="0.3">
      <c r="AA1072" t="s">
        <v>3211</v>
      </c>
      <c r="AB1072" s="18">
        <v>0</v>
      </c>
      <c r="AC1072" s="18"/>
      <c r="AD1072" s="18"/>
      <c r="AE1072" s="18"/>
      <c r="AF1072" s="18"/>
      <c r="AG1072" s="18"/>
      <c r="AH1072" s="18">
        <v>0</v>
      </c>
    </row>
    <row r="1073" spans="25:34" x14ac:dyDescent="0.3">
      <c r="Z1073" s="57">
        <v>45631</v>
      </c>
      <c r="AA1073" t="s">
        <v>3215</v>
      </c>
      <c r="AB1073" s="18">
        <v>0</v>
      </c>
      <c r="AC1073" s="18"/>
      <c r="AD1073" s="18"/>
      <c r="AE1073" s="18"/>
      <c r="AF1073" s="18"/>
      <c r="AG1073" s="18"/>
      <c r="AH1073" s="18">
        <v>0</v>
      </c>
    </row>
    <row r="1074" spans="25:34" x14ac:dyDescent="0.3">
      <c r="AA1074" t="s">
        <v>3216</v>
      </c>
      <c r="AB1074" s="18">
        <v>0</v>
      </c>
      <c r="AC1074" s="18"/>
      <c r="AD1074" s="18"/>
      <c r="AE1074" s="18"/>
      <c r="AF1074" s="18"/>
      <c r="AG1074" s="18"/>
      <c r="AH1074" s="18">
        <v>0</v>
      </c>
    </row>
    <row r="1075" spans="25:34" x14ac:dyDescent="0.3">
      <c r="Z1075" s="57">
        <v>45633</v>
      </c>
      <c r="AA1075" t="s">
        <v>3222</v>
      </c>
      <c r="AB1075" s="18">
        <v>0</v>
      </c>
      <c r="AC1075" s="18"/>
      <c r="AD1075" s="18"/>
      <c r="AE1075" s="18"/>
      <c r="AF1075" s="18"/>
      <c r="AG1075" s="18"/>
      <c r="AH1075" s="18">
        <v>0</v>
      </c>
    </row>
    <row r="1076" spans="25:34" x14ac:dyDescent="0.3">
      <c r="Z1076" t="s">
        <v>3223</v>
      </c>
      <c r="AA1076" t="s">
        <v>3227</v>
      </c>
      <c r="AB1076" s="18">
        <v>0</v>
      </c>
      <c r="AC1076" s="18"/>
      <c r="AD1076" s="18"/>
      <c r="AE1076" s="18"/>
      <c r="AF1076" s="18"/>
      <c r="AG1076" s="18"/>
      <c r="AH1076" s="18">
        <v>0</v>
      </c>
    </row>
    <row r="1077" spans="25:34" x14ac:dyDescent="0.3">
      <c r="AA1077" t="s">
        <v>3228</v>
      </c>
      <c r="AB1077" s="18">
        <v>0</v>
      </c>
      <c r="AC1077" s="18"/>
      <c r="AD1077" s="18"/>
      <c r="AE1077" s="18"/>
      <c r="AF1077" s="18"/>
      <c r="AG1077" s="18"/>
      <c r="AH1077" s="18">
        <v>0</v>
      </c>
    </row>
    <row r="1078" spans="25:34" x14ac:dyDescent="0.3">
      <c r="Z1078" t="s">
        <v>3240</v>
      </c>
      <c r="AA1078" t="s">
        <v>3241</v>
      </c>
      <c r="AB1078" s="18">
        <v>0</v>
      </c>
      <c r="AC1078" s="18"/>
      <c r="AD1078" s="18"/>
      <c r="AE1078" s="18"/>
      <c r="AF1078" s="18"/>
      <c r="AG1078" s="18"/>
      <c r="AH1078" s="18">
        <v>0</v>
      </c>
    </row>
    <row r="1079" spans="25:34" x14ac:dyDescent="0.3">
      <c r="AA1079" t="s">
        <v>3242</v>
      </c>
      <c r="AB1079" s="18">
        <v>0</v>
      </c>
      <c r="AC1079" s="18"/>
      <c r="AD1079" s="18"/>
      <c r="AE1079" s="18"/>
      <c r="AF1079" s="18"/>
      <c r="AG1079" s="18"/>
      <c r="AH1079" s="18">
        <v>0</v>
      </c>
    </row>
    <row r="1080" spans="25:34" x14ac:dyDescent="0.3">
      <c r="Z1080" t="s">
        <v>3247</v>
      </c>
      <c r="AA1080" t="s">
        <v>3249</v>
      </c>
      <c r="AB1080" s="18">
        <v>0</v>
      </c>
      <c r="AC1080" s="18"/>
      <c r="AD1080" s="18"/>
      <c r="AE1080" s="18"/>
      <c r="AF1080" s="18"/>
      <c r="AG1080" s="18"/>
      <c r="AH1080" s="18">
        <v>0</v>
      </c>
    </row>
    <row r="1081" spans="25:34" x14ac:dyDescent="0.3">
      <c r="AA1081" t="s">
        <v>3250</v>
      </c>
      <c r="AB1081" s="18">
        <v>0</v>
      </c>
      <c r="AC1081" s="18"/>
      <c r="AD1081" s="18"/>
      <c r="AE1081" s="18"/>
      <c r="AF1081" s="18"/>
      <c r="AG1081" s="18"/>
      <c r="AH1081" s="18">
        <v>0</v>
      </c>
    </row>
    <row r="1082" spans="25:34" x14ac:dyDescent="0.3">
      <c r="Z1082" t="s">
        <v>3262</v>
      </c>
      <c r="AA1082" t="s">
        <v>3263</v>
      </c>
      <c r="AB1082" s="18">
        <v>0</v>
      </c>
      <c r="AC1082" s="18"/>
      <c r="AD1082" s="18"/>
      <c r="AE1082" s="18"/>
      <c r="AF1082" s="18"/>
      <c r="AG1082" s="18"/>
      <c r="AH1082" s="18">
        <v>0</v>
      </c>
    </row>
    <row r="1083" spans="25:34" x14ac:dyDescent="0.3">
      <c r="AA1083" t="s">
        <v>3264</v>
      </c>
      <c r="AB1083" s="18">
        <v>0</v>
      </c>
      <c r="AC1083" s="18"/>
      <c r="AD1083" s="18"/>
      <c r="AE1083" s="18"/>
      <c r="AF1083" s="18"/>
      <c r="AG1083" s="18"/>
      <c r="AH1083" s="18">
        <v>0</v>
      </c>
    </row>
    <row r="1084" spans="25:34" x14ac:dyDescent="0.3">
      <c r="Z1084" t="s">
        <v>3271</v>
      </c>
      <c r="AA1084" t="s">
        <v>3273</v>
      </c>
      <c r="AB1084" s="18">
        <v>0</v>
      </c>
      <c r="AC1084" s="18"/>
      <c r="AD1084" s="18"/>
      <c r="AE1084" s="18"/>
      <c r="AF1084" s="18"/>
      <c r="AG1084" s="18"/>
      <c r="AH1084" s="18">
        <v>0</v>
      </c>
    </row>
    <row r="1085" spans="25:34" x14ac:dyDescent="0.3">
      <c r="Y1085">
        <v>4</v>
      </c>
      <c r="Z1085" s="57">
        <v>45388</v>
      </c>
      <c r="AA1085" t="s">
        <v>2511</v>
      </c>
      <c r="AB1085" s="18">
        <v>0</v>
      </c>
      <c r="AC1085" s="18"/>
      <c r="AD1085" s="18"/>
      <c r="AE1085" s="18"/>
      <c r="AF1085" s="18"/>
      <c r="AG1085" s="18"/>
      <c r="AH1085" s="18">
        <v>0</v>
      </c>
    </row>
    <row r="1086" spans="25:34" x14ac:dyDescent="0.3">
      <c r="Z1086" s="57">
        <v>45394</v>
      </c>
      <c r="AA1086" t="s">
        <v>2513</v>
      </c>
      <c r="AB1086" s="18">
        <v>0</v>
      </c>
      <c r="AC1086" s="18"/>
      <c r="AD1086" s="18"/>
      <c r="AE1086" s="18"/>
      <c r="AF1086" s="18"/>
      <c r="AG1086" s="18"/>
      <c r="AH1086" s="18">
        <v>0</v>
      </c>
    </row>
    <row r="1087" spans="25:34" x14ac:dyDescent="0.3">
      <c r="AA1087" t="s">
        <v>2514</v>
      </c>
      <c r="AB1087" s="18">
        <v>0</v>
      </c>
      <c r="AC1087" s="18"/>
      <c r="AD1087" s="18"/>
      <c r="AE1087" s="18"/>
      <c r="AF1087" s="18"/>
      <c r="AG1087" s="18"/>
      <c r="AH1087" s="18">
        <v>0</v>
      </c>
    </row>
    <row r="1088" spans="25:34" x14ac:dyDescent="0.3">
      <c r="Z1088" s="57">
        <v>45411</v>
      </c>
      <c r="AA1088" t="s">
        <v>2526</v>
      </c>
      <c r="AB1088" s="18">
        <v>0</v>
      </c>
      <c r="AC1088" s="18"/>
      <c r="AD1088" s="18"/>
      <c r="AE1088" s="18"/>
      <c r="AF1088" s="18"/>
      <c r="AG1088" s="18"/>
      <c r="AH1088" s="18">
        <v>0</v>
      </c>
    </row>
    <row r="1089" spans="24:34" x14ac:dyDescent="0.3">
      <c r="AA1089" t="s">
        <v>2528</v>
      </c>
      <c r="AB1089" s="18">
        <v>0</v>
      </c>
      <c r="AC1089" s="18"/>
      <c r="AD1089" s="18"/>
      <c r="AE1089" s="18"/>
      <c r="AF1089" s="18"/>
      <c r="AG1089" s="18"/>
      <c r="AH1089" s="18">
        <v>0</v>
      </c>
    </row>
    <row r="1090" spans="24:34" x14ac:dyDescent="0.3">
      <c r="X1090">
        <v>2025</v>
      </c>
      <c r="Y1090">
        <v>1</v>
      </c>
      <c r="Z1090" s="57">
        <v>45660</v>
      </c>
      <c r="AA1090" t="s">
        <v>3336</v>
      </c>
      <c r="AB1090" s="18">
        <v>0</v>
      </c>
      <c r="AC1090" s="18"/>
      <c r="AD1090" s="18"/>
      <c r="AE1090" s="18"/>
      <c r="AF1090" s="18"/>
      <c r="AG1090" s="18"/>
      <c r="AH1090" s="18">
        <v>0</v>
      </c>
    </row>
    <row r="1091" spans="24:34" x14ac:dyDescent="0.3">
      <c r="AA1091" t="s">
        <v>3337</v>
      </c>
      <c r="AB1091" s="18">
        <v>0</v>
      </c>
      <c r="AC1091" s="18"/>
      <c r="AD1091" s="18"/>
      <c r="AE1091" s="18"/>
      <c r="AF1091" s="18"/>
      <c r="AG1091" s="18"/>
      <c r="AH1091" s="18">
        <v>0</v>
      </c>
    </row>
    <row r="1092" spans="24:34" x14ac:dyDescent="0.3">
      <c r="Z1092" s="57">
        <v>45665</v>
      </c>
      <c r="AA1092" t="s">
        <v>3341</v>
      </c>
      <c r="AB1092" s="18">
        <v>0</v>
      </c>
      <c r="AC1092" s="18"/>
      <c r="AD1092" s="18"/>
      <c r="AE1092" s="18"/>
      <c r="AF1092" s="18"/>
      <c r="AG1092" s="18"/>
      <c r="AH1092" s="18">
        <v>0</v>
      </c>
    </row>
    <row r="1093" spans="24:34" x14ac:dyDescent="0.3">
      <c r="AA1093" t="s">
        <v>3342</v>
      </c>
      <c r="AB1093" s="18">
        <v>0</v>
      </c>
      <c r="AC1093" s="18"/>
      <c r="AD1093" s="18"/>
      <c r="AE1093" s="18"/>
      <c r="AF1093" s="18"/>
      <c r="AG1093" s="18"/>
      <c r="AH1093" s="18">
        <v>0</v>
      </c>
    </row>
    <row r="1094" spans="24:34" x14ac:dyDescent="0.3">
      <c r="Z1094" s="57">
        <v>45667</v>
      </c>
      <c r="AA1094" t="s">
        <v>3343</v>
      </c>
      <c r="AB1094" s="18">
        <v>0</v>
      </c>
      <c r="AC1094" s="18"/>
      <c r="AD1094" s="18"/>
      <c r="AE1094" s="18"/>
      <c r="AF1094" s="18"/>
      <c r="AG1094" s="18"/>
      <c r="AH1094" s="18">
        <v>0</v>
      </c>
    </row>
    <row r="1095" spans="24:34" x14ac:dyDescent="0.3">
      <c r="AA1095" t="s">
        <v>3344</v>
      </c>
      <c r="AB1095" s="18">
        <v>0</v>
      </c>
      <c r="AC1095" s="18"/>
      <c r="AD1095" s="18"/>
      <c r="AE1095" s="18"/>
      <c r="AF1095" s="18"/>
      <c r="AG1095" s="18"/>
      <c r="AH1095" s="18">
        <v>0</v>
      </c>
    </row>
    <row r="1096" spans="24:34" x14ac:dyDescent="0.3">
      <c r="Z1096" s="57">
        <v>45671</v>
      </c>
      <c r="AA1096" t="s">
        <v>3346</v>
      </c>
      <c r="AB1096" s="18">
        <v>0</v>
      </c>
      <c r="AC1096" s="18"/>
      <c r="AD1096" s="18"/>
      <c r="AE1096" s="18"/>
      <c r="AF1096" s="18"/>
      <c r="AG1096" s="18"/>
      <c r="AH1096" s="18">
        <v>0</v>
      </c>
    </row>
    <row r="1097" spans="24:34" x14ac:dyDescent="0.3">
      <c r="AA1097" t="s">
        <v>3347</v>
      </c>
      <c r="AB1097" s="18">
        <v>3848.4</v>
      </c>
      <c r="AC1097" s="18"/>
      <c r="AD1097" s="18"/>
      <c r="AE1097" s="18"/>
      <c r="AF1097" s="18"/>
      <c r="AG1097" s="18"/>
      <c r="AH1097" s="18">
        <v>3848.4</v>
      </c>
    </row>
    <row r="1098" spans="24:34" x14ac:dyDescent="0.3">
      <c r="Z1098" s="57">
        <v>45673</v>
      </c>
      <c r="AA1098" t="s">
        <v>3350</v>
      </c>
      <c r="AB1098" s="18">
        <v>5866</v>
      </c>
      <c r="AC1098" s="18"/>
      <c r="AD1098" s="18"/>
      <c r="AE1098" s="18"/>
      <c r="AF1098" s="18"/>
      <c r="AG1098" s="18"/>
      <c r="AH1098" s="18">
        <v>5866</v>
      </c>
    </row>
    <row r="1099" spans="24:34" x14ac:dyDescent="0.3">
      <c r="Z1099" s="57">
        <v>45674</v>
      </c>
      <c r="AA1099" t="s">
        <v>3351</v>
      </c>
      <c r="AB1099" s="18">
        <v>62.5</v>
      </c>
      <c r="AC1099" s="18"/>
      <c r="AD1099" s="18"/>
      <c r="AE1099" s="18"/>
      <c r="AF1099" s="18"/>
      <c r="AG1099" s="18"/>
      <c r="AH1099" s="18">
        <v>62.5</v>
      </c>
    </row>
    <row r="1100" spans="24:34" x14ac:dyDescent="0.3">
      <c r="AA1100" t="s">
        <v>3352</v>
      </c>
      <c r="AB1100" s="18">
        <v>8876</v>
      </c>
      <c r="AC1100" s="18"/>
      <c r="AD1100" s="18"/>
      <c r="AE1100" s="18"/>
      <c r="AF1100" s="18"/>
      <c r="AG1100" s="18"/>
      <c r="AH1100" s="18">
        <v>8876</v>
      </c>
    </row>
    <row r="1101" spans="24:34" x14ac:dyDescent="0.3">
      <c r="Z1101" s="57">
        <v>45678</v>
      </c>
      <c r="AA1101" t="s">
        <v>3355</v>
      </c>
      <c r="AB1101" s="18">
        <v>62.5</v>
      </c>
      <c r="AC1101" s="18"/>
      <c r="AD1101" s="18"/>
      <c r="AE1101" s="18"/>
      <c r="AF1101" s="18"/>
      <c r="AG1101" s="18"/>
      <c r="AH1101" s="18">
        <v>62.5</v>
      </c>
    </row>
    <row r="1102" spans="24:34" x14ac:dyDescent="0.3">
      <c r="AA1102" t="s">
        <v>3356</v>
      </c>
      <c r="AB1102" s="18">
        <v>3364.5</v>
      </c>
      <c r="AC1102" s="18"/>
      <c r="AD1102" s="18"/>
      <c r="AE1102" s="18"/>
      <c r="AF1102" s="18"/>
      <c r="AG1102" s="18"/>
      <c r="AH1102" s="18">
        <v>3364.5</v>
      </c>
    </row>
    <row r="1103" spans="24:34" x14ac:dyDescent="0.3">
      <c r="Z1103" s="57">
        <v>45684</v>
      </c>
      <c r="AA1103" t="s">
        <v>3362</v>
      </c>
      <c r="AB1103" s="18">
        <v>187.5</v>
      </c>
      <c r="AC1103" s="18"/>
      <c r="AD1103" s="18"/>
      <c r="AE1103" s="18"/>
      <c r="AF1103" s="18"/>
      <c r="AG1103" s="18"/>
      <c r="AH1103" s="18">
        <v>187.5</v>
      </c>
    </row>
    <row r="1104" spans="24:34" x14ac:dyDescent="0.3">
      <c r="AA1104" t="s">
        <v>3363</v>
      </c>
      <c r="AB1104" s="18">
        <v>18295</v>
      </c>
      <c r="AC1104" s="18"/>
      <c r="AD1104" s="18"/>
      <c r="AE1104" s="18"/>
      <c r="AF1104" s="18"/>
      <c r="AG1104" s="18"/>
      <c r="AH1104" s="18">
        <v>18295</v>
      </c>
    </row>
    <row r="1105" spans="25:34" x14ac:dyDescent="0.3">
      <c r="Y1105">
        <v>2</v>
      </c>
      <c r="Z1105" s="57">
        <v>45691</v>
      </c>
      <c r="AA1105" t="s">
        <v>3443</v>
      </c>
      <c r="AB1105" s="18">
        <v>125</v>
      </c>
      <c r="AC1105" s="18"/>
      <c r="AD1105" s="18"/>
      <c r="AE1105" s="18"/>
      <c r="AF1105" s="18"/>
      <c r="AG1105" s="18"/>
      <c r="AH1105" s="18">
        <v>125</v>
      </c>
    </row>
    <row r="1106" spans="25:34" x14ac:dyDescent="0.3">
      <c r="AA1106" t="s">
        <v>3444</v>
      </c>
      <c r="AB1106" s="18">
        <v>11513</v>
      </c>
      <c r="AC1106" s="18"/>
      <c r="AD1106" s="18"/>
      <c r="AE1106" s="18"/>
      <c r="AF1106" s="18"/>
      <c r="AG1106" s="18"/>
      <c r="AH1106" s="18">
        <v>11513</v>
      </c>
    </row>
    <row r="1107" spans="25:34" x14ac:dyDescent="0.3">
      <c r="Z1107" s="57">
        <v>45693</v>
      </c>
      <c r="AA1107" t="s">
        <v>3445</v>
      </c>
      <c r="AB1107" s="18">
        <v>62.5</v>
      </c>
      <c r="AC1107" s="18"/>
      <c r="AD1107" s="18"/>
      <c r="AE1107" s="18"/>
      <c r="AF1107" s="18"/>
      <c r="AG1107" s="18"/>
      <c r="AH1107" s="18">
        <v>62.5</v>
      </c>
    </row>
    <row r="1108" spans="25:34" x14ac:dyDescent="0.3">
      <c r="AA1108" t="s">
        <v>3446</v>
      </c>
      <c r="AB1108" s="18">
        <v>7416</v>
      </c>
      <c r="AC1108" s="18"/>
      <c r="AD1108" s="18"/>
      <c r="AE1108" s="18"/>
      <c r="AF1108" s="18"/>
      <c r="AG1108" s="18"/>
      <c r="AH1108" s="18">
        <v>7416</v>
      </c>
    </row>
    <row r="1109" spans="25:34" x14ac:dyDescent="0.3">
      <c r="Z1109" s="57">
        <v>45699</v>
      </c>
      <c r="AA1109" t="s">
        <v>3449</v>
      </c>
      <c r="AB1109" s="18">
        <v>375</v>
      </c>
      <c r="AC1109" s="18"/>
      <c r="AD1109" s="18"/>
      <c r="AE1109" s="18"/>
      <c r="AF1109" s="18"/>
      <c r="AG1109" s="18"/>
      <c r="AH1109" s="18">
        <v>375</v>
      </c>
    </row>
    <row r="1110" spans="25:34" x14ac:dyDescent="0.3">
      <c r="AA1110" t="s">
        <v>3450</v>
      </c>
      <c r="AB1110" s="18">
        <v>33029</v>
      </c>
      <c r="AC1110" s="18"/>
      <c r="AD1110" s="18"/>
      <c r="AE1110" s="18"/>
      <c r="AF1110" s="18"/>
      <c r="AG1110" s="18"/>
      <c r="AH1110" s="18">
        <v>33029</v>
      </c>
    </row>
    <row r="1111" spans="25:34" x14ac:dyDescent="0.3">
      <c r="Z1111" s="57">
        <v>45705</v>
      </c>
      <c r="AA1111" t="s">
        <v>3458</v>
      </c>
      <c r="AB1111" s="18">
        <v>125</v>
      </c>
      <c r="AC1111" s="18"/>
      <c r="AD1111" s="18"/>
      <c r="AE1111" s="18"/>
      <c r="AF1111" s="18"/>
      <c r="AG1111" s="18"/>
      <c r="AH1111" s="18">
        <v>125</v>
      </c>
    </row>
    <row r="1112" spans="25:34" x14ac:dyDescent="0.3">
      <c r="AA1112" t="s">
        <v>3459</v>
      </c>
      <c r="AB1112" s="18">
        <v>9705</v>
      </c>
      <c r="AC1112" s="18"/>
      <c r="AD1112" s="18"/>
      <c r="AE1112" s="18"/>
      <c r="AF1112" s="18"/>
      <c r="AG1112" s="18"/>
      <c r="AH1112" s="18">
        <v>9705</v>
      </c>
    </row>
    <row r="1113" spans="25:34" x14ac:dyDescent="0.3">
      <c r="Z1113" s="57">
        <v>45707</v>
      </c>
      <c r="AA1113" t="s">
        <v>3464</v>
      </c>
      <c r="AB1113" s="18">
        <v>125</v>
      </c>
      <c r="AC1113" s="18"/>
      <c r="AD1113" s="18"/>
      <c r="AE1113" s="18"/>
      <c r="AF1113" s="18"/>
      <c r="AG1113" s="18"/>
      <c r="AH1113" s="18">
        <v>125</v>
      </c>
    </row>
    <row r="1114" spans="25:34" x14ac:dyDescent="0.3">
      <c r="AA1114" t="s">
        <v>3465</v>
      </c>
      <c r="AB1114" s="18">
        <v>11743</v>
      </c>
      <c r="AC1114" s="18"/>
      <c r="AD1114" s="18"/>
      <c r="AE1114" s="18"/>
      <c r="AF1114" s="18"/>
      <c r="AG1114" s="18"/>
      <c r="AH1114" s="18">
        <v>11743</v>
      </c>
    </row>
    <row r="1115" spans="25:34" x14ac:dyDescent="0.3">
      <c r="Z1115" s="57">
        <v>45712</v>
      </c>
      <c r="AA1115" t="s">
        <v>3466</v>
      </c>
      <c r="AB1115" s="18">
        <v>312.5</v>
      </c>
      <c r="AC1115" s="18"/>
      <c r="AD1115" s="18"/>
      <c r="AE1115" s="18"/>
      <c r="AF1115" s="18"/>
      <c r="AG1115" s="18"/>
      <c r="AH1115" s="18">
        <v>312.5</v>
      </c>
    </row>
    <row r="1116" spans="25:34" x14ac:dyDescent="0.3">
      <c r="AA1116" t="s">
        <v>3467</v>
      </c>
      <c r="AB1116" s="18">
        <v>25722.5</v>
      </c>
      <c r="AC1116" s="18"/>
      <c r="AD1116" s="18"/>
      <c r="AE1116" s="18"/>
      <c r="AF1116" s="18"/>
      <c r="AG1116" s="18"/>
      <c r="AH1116" s="18">
        <v>25722.5</v>
      </c>
    </row>
    <row r="1117" spans="25:34" x14ac:dyDescent="0.3">
      <c r="Y1117">
        <v>3</v>
      </c>
      <c r="Z1117" s="57">
        <v>45720</v>
      </c>
      <c r="AA1117" t="s">
        <v>3516</v>
      </c>
      <c r="AB1117" s="18">
        <v>312.5</v>
      </c>
      <c r="AC1117" s="18"/>
      <c r="AD1117" s="18"/>
      <c r="AE1117" s="18"/>
      <c r="AF1117" s="18"/>
      <c r="AG1117" s="18"/>
      <c r="AH1117" s="18">
        <v>312.5</v>
      </c>
    </row>
    <row r="1118" spans="25:34" x14ac:dyDescent="0.3">
      <c r="AA1118" t="s">
        <v>3517</v>
      </c>
      <c r="AB1118" s="18">
        <v>28810.5</v>
      </c>
      <c r="AC1118" s="18"/>
      <c r="AD1118" s="18"/>
      <c r="AE1118" s="18"/>
      <c r="AF1118" s="18"/>
      <c r="AG1118" s="18"/>
      <c r="AH1118" s="18">
        <v>28810.5</v>
      </c>
    </row>
    <row r="1119" spans="25:34" x14ac:dyDescent="0.3">
      <c r="Z1119" s="57">
        <v>45723</v>
      </c>
      <c r="AA1119" t="s">
        <v>3521</v>
      </c>
      <c r="AB1119" s="18">
        <v>460</v>
      </c>
      <c r="AC1119" s="18"/>
      <c r="AD1119" s="18"/>
      <c r="AE1119" s="18"/>
      <c r="AF1119" s="18"/>
      <c r="AG1119" s="18"/>
      <c r="AH1119" s="18">
        <v>460</v>
      </c>
    </row>
    <row r="1120" spans="25:34" x14ac:dyDescent="0.3">
      <c r="Z1120" s="57">
        <v>45726</v>
      </c>
      <c r="AA1120" t="s">
        <v>3522</v>
      </c>
      <c r="AB1120" s="18">
        <v>125</v>
      </c>
      <c r="AC1120" s="18"/>
      <c r="AD1120" s="18"/>
      <c r="AE1120" s="18"/>
      <c r="AF1120" s="18"/>
      <c r="AG1120" s="18"/>
      <c r="AH1120" s="18">
        <v>125</v>
      </c>
    </row>
    <row r="1121" spans="25:34" x14ac:dyDescent="0.3">
      <c r="AA1121" t="s">
        <v>3523</v>
      </c>
      <c r="AB1121" s="18">
        <v>14759</v>
      </c>
      <c r="AC1121" s="18"/>
      <c r="AD1121" s="18"/>
      <c r="AE1121" s="18"/>
      <c r="AF1121" s="18"/>
      <c r="AG1121" s="18"/>
      <c r="AH1121" s="18">
        <v>14759</v>
      </c>
    </row>
    <row r="1122" spans="25:34" x14ac:dyDescent="0.3">
      <c r="Z1122" s="57">
        <v>45731</v>
      </c>
      <c r="AA1122" t="s">
        <v>3534</v>
      </c>
      <c r="AB1122" s="18">
        <v>187.5</v>
      </c>
      <c r="AC1122" s="18"/>
      <c r="AD1122" s="18"/>
      <c r="AE1122" s="18"/>
      <c r="AF1122" s="18"/>
      <c r="AG1122" s="18"/>
      <c r="AH1122" s="18">
        <v>187.5</v>
      </c>
    </row>
    <row r="1123" spans="25:34" x14ac:dyDescent="0.3">
      <c r="AA1123" t="s">
        <v>3535</v>
      </c>
      <c r="AB1123" s="18">
        <v>9075</v>
      </c>
      <c r="AC1123" s="18"/>
      <c r="AD1123" s="18"/>
      <c r="AE1123" s="18"/>
      <c r="AF1123" s="18"/>
      <c r="AG1123" s="18"/>
      <c r="AH1123" s="18">
        <v>9075</v>
      </c>
    </row>
    <row r="1124" spans="25:34" x14ac:dyDescent="0.3">
      <c r="Z1124" s="57">
        <v>45736</v>
      </c>
      <c r="AA1124" t="s">
        <v>3542</v>
      </c>
      <c r="AB1124" s="18">
        <v>187.5</v>
      </c>
      <c r="AC1124" s="18"/>
      <c r="AD1124" s="18"/>
      <c r="AE1124" s="18"/>
      <c r="AF1124" s="18"/>
      <c r="AG1124" s="18"/>
      <c r="AH1124" s="18">
        <v>187.5</v>
      </c>
    </row>
    <row r="1125" spans="25:34" x14ac:dyDescent="0.3">
      <c r="AA1125" t="s">
        <v>3543</v>
      </c>
      <c r="AB1125" s="18">
        <v>17890.3</v>
      </c>
      <c r="AC1125" s="18"/>
      <c r="AD1125" s="18"/>
      <c r="AE1125" s="18"/>
      <c r="AF1125" s="18"/>
      <c r="AG1125" s="18"/>
      <c r="AH1125" s="18">
        <v>17890.3</v>
      </c>
    </row>
    <row r="1126" spans="25:34" x14ac:dyDescent="0.3">
      <c r="Z1126" s="57">
        <v>45738</v>
      </c>
      <c r="AA1126" t="s">
        <v>3544</v>
      </c>
      <c r="AB1126" s="18">
        <v>1990</v>
      </c>
      <c r="AC1126" s="18"/>
      <c r="AD1126" s="18"/>
      <c r="AE1126" s="18"/>
      <c r="AF1126" s="18"/>
      <c r="AG1126" s="18"/>
      <c r="AH1126" s="18">
        <v>1990</v>
      </c>
    </row>
    <row r="1127" spans="25:34" x14ac:dyDescent="0.3">
      <c r="Z1127" s="57">
        <v>45740</v>
      </c>
      <c r="AA1127" t="s">
        <v>3546</v>
      </c>
      <c r="AB1127" s="18">
        <v>375</v>
      </c>
      <c r="AC1127" s="18"/>
      <c r="AD1127" s="18"/>
      <c r="AE1127" s="18"/>
      <c r="AF1127" s="18"/>
      <c r="AG1127" s="18"/>
      <c r="AH1127" s="18">
        <v>375</v>
      </c>
    </row>
    <row r="1128" spans="25:34" x14ac:dyDescent="0.3">
      <c r="AA1128" t="s">
        <v>3547</v>
      </c>
      <c r="AB1128" s="18">
        <v>34409</v>
      </c>
      <c r="AC1128" s="18"/>
      <c r="AD1128" s="18"/>
      <c r="AE1128" s="18"/>
      <c r="AF1128" s="18"/>
      <c r="AG1128" s="18"/>
      <c r="AH1128" s="18">
        <v>34409</v>
      </c>
    </row>
    <row r="1129" spans="25:34" x14ac:dyDescent="0.3">
      <c r="Z1129" s="57">
        <v>45744</v>
      </c>
      <c r="AA1129" t="s">
        <v>3550</v>
      </c>
      <c r="AB1129" s="18">
        <v>375</v>
      </c>
      <c r="AC1129" s="18"/>
      <c r="AD1129" s="18"/>
      <c r="AE1129" s="18"/>
      <c r="AF1129" s="18"/>
      <c r="AG1129" s="18"/>
      <c r="AH1129" s="18">
        <v>375</v>
      </c>
    </row>
    <row r="1130" spans="25:34" x14ac:dyDescent="0.3">
      <c r="AA1130" t="s">
        <v>3551</v>
      </c>
      <c r="AB1130" s="18">
        <v>35195.599999999999</v>
      </c>
      <c r="AC1130" s="18"/>
      <c r="AD1130" s="18"/>
      <c r="AE1130" s="18"/>
      <c r="AF1130" s="18"/>
      <c r="AG1130" s="18"/>
      <c r="AH1130" s="18">
        <v>35195.599999999999</v>
      </c>
    </row>
    <row r="1131" spans="25:34" x14ac:dyDescent="0.3">
      <c r="Y1131">
        <v>5</v>
      </c>
      <c r="Z1131" t="s">
        <v>3700</v>
      </c>
      <c r="AA1131" t="s">
        <v>3704</v>
      </c>
      <c r="AB1131" s="18">
        <v>187.5</v>
      </c>
      <c r="AC1131" s="18"/>
      <c r="AD1131" s="18"/>
      <c r="AE1131" s="18"/>
      <c r="AF1131" s="18"/>
      <c r="AG1131" s="18"/>
      <c r="AH1131" s="18">
        <v>187.5</v>
      </c>
    </row>
    <row r="1132" spans="25:34" x14ac:dyDescent="0.3">
      <c r="AA1132" t="s">
        <v>3705</v>
      </c>
      <c r="AB1132" s="18">
        <v>14095.5</v>
      </c>
      <c r="AC1132" s="18"/>
      <c r="AD1132" s="18"/>
      <c r="AE1132" s="18"/>
      <c r="AF1132" s="18"/>
      <c r="AG1132" s="18"/>
      <c r="AH1132" s="18">
        <v>14095.5</v>
      </c>
    </row>
    <row r="1133" spans="25:34" x14ac:dyDescent="0.3">
      <c r="Z1133" t="s">
        <v>3709</v>
      </c>
      <c r="AA1133" t="s">
        <v>3710</v>
      </c>
      <c r="AB1133" s="18">
        <v>187.5</v>
      </c>
      <c r="AC1133" s="18"/>
      <c r="AD1133" s="18"/>
      <c r="AE1133" s="18"/>
      <c r="AF1133" s="18"/>
      <c r="AG1133" s="18"/>
      <c r="AH1133" s="18">
        <v>187.5</v>
      </c>
    </row>
    <row r="1134" spans="25:34" x14ac:dyDescent="0.3">
      <c r="AA1134" t="s">
        <v>3711</v>
      </c>
      <c r="AB1134" s="18">
        <v>16434.5</v>
      </c>
      <c r="AC1134" s="18"/>
      <c r="AD1134" s="18"/>
      <c r="AE1134" s="18"/>
      <c r="AF1134" s="18"/>
      <c r="AG1134" s="18"/>
      <c r="AH1134" s="18">
        <v>16434.5</v>
      </c>
    </row>
    <row r="1135" spans="25:34" x14ac:dyDescent="0.3">
      <c r="Z1135" t="s">
        <v>3713</v>
      </c>
      <c r="AA1135" t="s">
        <v>3714</v>
      </c>
      <c r="AB1135" s="18">
        <v>125</v>
      </c>
      <c r="AC1135" s="18"/>
      <c r="AD1135" s="18"/>
      <c r="AE1135" s="18"/>
      <c r="AF1135" s="18"/>
      <c r="AG1135" s="18"/>
      <c r="AH1135" s="18">
        <v>125</v>
      </c>
    </row>
    <row r="1136" spans="25:34" x14ac:dyDescent="0.3">
      <c r="AA1136" t="s">
        <v>3715</v>
      </c>
      <c r="AB1136" s="18">
        <v>15506.5</v>
      </c>
      <c r="AC1136" s="18"/>
      <c r="AD1136" s="18"/>
      <c r="AE1136" s="18"/>
      <c r="AF1136" s="18"/>
      <c r="AG1136" s="18"/>
      <c r="AH1136" s="18">
        <v>15506.5</v>
      </c>
    </row>
    <row r="1137" spans="25:34" x14ac:dyDescent="0.3">
      <c r="Z1137" t="s">
        <v>3716</v>
      </c>
      <c r="AA1137" t="s">
        <v>3717</v>
      </c>
      <c r="AB1137" s="18">
        <v>125</v>
      </c>
      <c r="AC1137" s="18"/>
      <c r="AD1137" s="18"/>
      <c r="AE1137" s="18"/>
      <c r="AF1137" s="18"/>
      <c r="AG1137" s="18"/>
      <c r="AH1137" s="18">
        <v>125</v>
      </c>
    </row>
    <row r="1138" spans="25:34" x14ac:dyDescent="0.3">
      <c r="AA1138" t="s">
        <v>3718</v>
      </c>
      <c r="AB1138" s="18">
        <v>7417.2</v>
      </c>
      <c r="AC1138" s="18"/>
      <c r="AD1138" s="18"/>
      <c r="AE1138" s="18"/>
      <c r="AF1138" s="18"/>
      <c r="AG1138" s="18"/>
      <c r="AH1138" s="18">
        <v>7417.2</v>
      </c>
    </row>
    <row r="1139" spans="25:34" x14ac:dyDescent="0.3">
      <c r="Z1139" t="s">
        <v>3719</v>
      </c>
      <c r="AA1139" t="s">
        <v>3722</v>
      </c>
      <c r="AB1139" s="18">
        <v>4389.8999999999996</v>
      </c>
      <c r="AC1139" s="18"/>
      <c r="AD1139" s="18"/>
      <c r="AE1139" s="18"/>
      <c r="AF1139" s="18"/>
      <c r="AG1139" s="18"/>
      <c r="AH1139" s="18">
        <v>4389.8999999999996</v>
      </c>
    </row>
    <row r="1140" spans="25:34" x14ac:dyDescent="0.3">
      <c r="Z1140" t="s">
        <v>3726</v>
      </c>
      <c r="AA1140" t="s">
        <v>3727</v>
      </c>
      <c r="AB1140" s="18">
        <v>62.5</v>
      </c>
      <c r="AC1140" s="18"/>
      <c r="AD1140" s="18"/>
      <c r="AE1140" s="18"/>
      <c r="AF1140" s="18"/>
      <c r="AG1140" s="18"/>
      <c r="AH1140" s="18">
        <v>62.5</v>
      </c>
    </row>
    <row r="1141" spans="25:34" x14ac:dyDescent="0.3">
      <c r="AA1141" t="s">
        <v>3728</v>
      </c>
      <c r="AB1141" s="18">
        <v>4204.8999999999996</v>
      </c>
      <c r="AC1141" s="18"/>
      <c r="AD1141" s="18"/>
      <c r="AE1141" s="18"/>
      <c r="AF1141" s="18"/>
      <c r="AG1141" s="18"/>
      <c r="AH1141" s="18">
        <v>4204.8999999999996</v>
      </c>
    </row>
    <row r="1142" spans="25:34" x14ac:dyDescent="0.3">
      <c r="Z1142" t="s">
        <v>3729</v>
      </c>
      <c r="AA1142" t="s">
        <v>3730</v>
      </c>
      <c r="AB1142" s="18">
        <v>187.5</v>
      </c>
      <c r="AC1142" s="18"/>
      <c r="AD1142" s="18"/>
      <c r="AE1142" s="18"/>
      <c r="AF1142" s="18"/>
      <c r="AG1142" s="18"/>
      <c r="AH1142" s="18">
        <v>187.5</v>
      </c>
    </row>
    <row r="1143" spans="25:34" x14ac:dyDescent="0.3">
      <c r="AA1143" t="s">
        <v>3731</v>
      </c>
      <c r="AB1143" s="18">
        <v>16133.5</v>
      </c>
      <c r="AC1143" s="18"/>
      <c r="AD1143" s="18"/>
      <c r="AE1143" s="18"/>
      <c r="AF1143" s="18"/>
      <c r="AG1143" s="18"/>
      <c r="AH1143" s="18">
        <v>16133.5</v>
      </c>
    </row>
    <row r="1144" spans="25:34" x14ac:dyDescent="0.3">
      <c r="Z1144" t="s">
        <v>3732</v>
      </c>
      <c r="AA1144" t="s">
        <v>3733</v>
      </c>
      <c r="AB1144" s="18">
        <v>4195</v>
      </c>
      <c r="AC1144" s="18"/>
      <c r="AD1144" s="18"/>
      <c r="AE1144" s="18"/>
      <c r="AF1144" s="18"/>
      <c r="AG1144" s="18"/>
      <c r="AH1144" s="18">
        <v>4195</v>
      </c>
    </row>
    <row r="1145" spans="25:34" x14ac:dyDescent="0.3">
      <c r="Z1145" t="s">
        <v>3734</v>
      </c>
      <c r="AA1145" t="s">
        <v>3735</v>
      </c>
      <c r="AB1145" s="18">
        <v>7159.8</v>
      </c>
      <c r="AC1145" s="18"/>
      <c r="AD1145" s="18"/>
      <c r="AE1145" s="18"/>
      <c r="AF1145" s="18"/>
      <c r="AG1145" s="18"/>
      <c r="AH1145" s="18">
        <v>7159.8</v>
      </c>
    </row>
    <row r="1146" spans="25:34" x14ac:dyDescent="0.3">
      <c r="Z1146" t="s">
        <v>3736</v>
      </c>
      <c r="AA1146" t="s">
        <v>3737</v>
      </c>
      <c r="AB1146" s="18">
        <v>125</v>
      </c>
      <c r="AC1146" s="18"/>
      <c r="AD1146" s="18"/>
      <c r="AE1146" s="18"/>
      <c r="AF1146" s="18"/>
      <c r="AG1146" s="18"/>
      <c r="AH1146" s="18">
        <v>125</v>
      </c>
    </row>
    <row r="1147" spans="25:34" x14ac:dyDescent="0.3">
      <c r="AA1147" t="s">
        <v>3738</v>
      </c>
      <c r="AB1147" s="18">
        <v>9522.2000000000007</v>
      </c>
      <c r="AC1147" s="18"/>
      <c r="AD1147" s="18"/>
      <c r="AE1147" s="18"/>
      <c r="AF1147" s="18"/>
      <c r="AG1147" s="18"/>
      <c r="AH1147" s="18">
        <v>9522.2000000000007</v>
      </c>
    </row>
    <row r="1148" spans="25:34" x14ac:dyDescent="0.3">
      <c r="Z1148" t="s">
        <v>3742</v>
      </c>
      <c r="AA1148" t="s">
        <v>3744</v>
      </c>
      <c r="AB1148" s="18">
        <v>125</v>
      </c>
      <c r="AC1148" s="18"/>
      <c r="AD1148" s="18"/>
      <c r="AE1148" s="18"/>
      <c r="AF1148" s="18"/>
      <c r="AG1148" s="18"/>
      <c r="AH1148" s="18">
        <v>125</v>
      </c>
    </row>
    <row r="1149" spans="25:34" x14ac:dyDescent="0.3">
      <c r="AA1149" t="s">
        <v>3745</v>
      </c>
      <c r="AB1149" s="18">
        <v>7814.7</v>
      </c>
      <c r="AC1149" s="18"/>
      <c r="AD1149" s="18"/>
      <c r="AE1149" s="18"/>
      <c r="AF1149" s="18"/>
      <c r="AG1149" s="18"/>
      <c r="AH1149" s="18">
        <v>7814.7</v>
      </c>
    </row>
    <row r="1150" spans="25:34" x14ac:dyDescent="0.3">
      <c r="Z1150" t="s">
        <v>3746</v>
      </c>
      <c r="AA1150" t="s">
        <v>3747</v>
      </c>
      <c r="AB1150" s="18">
        <v>125</v>
      </c>
      <c r="AC1150" s="18"/>
      <c r="AD1150" s="18"/>
      <c r="AE1150" s="18"/>
      <c r="AF1150" s="18"/>
      <c r="AG1150" s="18"/>
      <c r="AH1150" s="18">
        <v>125</v>
      </c>
    </row>
    <row r="1151" spans="25:34" x14ac:dyDescent="0.3">
      <c r="AA1151" t="s">
        <v>3748</v>
      </c>
      <c r="AB1151" s="18">
        <v>12577.3</v>
      </c>
      <c r="AC1151" s="18"/>
      <c r="AD1151" s="18"/>
      <c r="AE1151" s="18"/>
      <c r="AF1151" s="18"/>
      <c r="AG1151" s="18"/>
      <c r="AH1151" s="18">
        <v>12577.3</v>
      </c>
    </row>
    <row r="1152" spans="25:34" x14ac:dyDescent="0.3">
      <c r="Y1152">
        <v>4</v>
      </c>
      <c r="Z1152" t="s">
        <v>3616</v>
      </c>
      <c r="AA1152" t="s">
        <v>3617</v>
      </c>
      <c r="AB1152" s="18">
        <v>625</v>
      </c>
      <c r="AC1152" s="18"/>
      <c r="AD1152" s="18"/>
      <c r="AE1152" s="18"/>
      <c r="AF1152" s="18"/>
      <c r="AG1152" s="18"/>
      <c r="AH1152" s="18">
        <v>625</v>
      </c>
    </row>
    <row r="1153" spans="23:34" x14ac:dyDescent="0.3">
      <c r="AA1153" t="s">
        <v>3618</v>
      </c>
      <c r="AB1153" s="18">
        <v>20855</v>
      </c>
      <c r="AC1153" s="18"/>
      <c r="AD1153" s="18"/>
      <c r="AE1153" s="18"/>
      <c r="AF1153" s="18"/>
      <c r="AG1153" s="18"/>
      <c r="AH1153" s="18">
        <v>20855</v>
      </c>
    </row>
    <row r="1154" spans="23:34" x14ac:dyDescent="0.3">
      <c r="Z1154" t="s">
        <v>3625</v>
      </c>
      <c r="AA1154" t="s">
        <v>3626</v>
      </c>
      <c r="AB1154" s="18">
        <v>23118.5</v>
      </c>
      <c r="AC1154" s="18"/>
      <c r="AD1154" s="18"/>
      <c r="AE1154" s="18"/>
      <c r="AF1154" s="18"/>
      <c r="AG1154" s="18"/>
      <c r="AH1154" s="18">
        <v>23118.5</v>
      </c>
    </row>
    <row r="1155" spans="23:34" x14ac:dyDescent="0.3">
      <c r="Z1155" t="s">
        <v>3635</v>
      </c>
      <c r="AA1155" t="s">
        <v>3636</v>
      </c>
      <c r="AB1155" s="18">
        <v>460</v>
      </c>
      <c r="AC1155" s="18"/>
      <c r="AD1155" s="18"/>
      <c r="AE1155" s="18"/>
      <c r="AF1155" s="18"/>
      <c r="AG1155" s="18"/>
      <c r="AH1155" s="18">
        <v>460</v>
      </c>
    </row>
    <row r="1156" spans="23:34" x14ac:dyDescent="0.3">
      <c r="Z1156" t="s">
        <v>3640</v>
      </c>
      <c r="AA1156" t="s">
        <v>3641</v>
      </c>
      <c r="AB1156" s="18">
        <v>62.5</v>
      </c>
      <c r="AC1156" s="18"/>
      <c r="AD1156" s="18"/>
      <c r="AE1156" s="18"/>
      <c r="AF1156" s="18"/>
      <c r="AG1156" s="18"/>
      <c r="AH1156" s="18">
        <v>62.5</v>
      </c>
    </row>
    <row r="1157" spans="23:34" x14ac:dyDescent="0.3">
      <c r="AA1157" t="s">
        <v>3642</v>
      </c>
      <c r="AB1157" s="18">
        <v>6781.6</v>
      </c>
      <c r="AC1157" s="18"/>
      <c r="AD1157" s="18"/>
      <c r="AE1157" s="18"/>
      <c r="AF1157" s="18"/>
      <c r="AG1157" s="18"/>
      <c r="AH1157" s="18">
        <v>6781.6</v>
      </c>
    </row>
    <row r="1158" spans="23:34" x14ac:dyDescent="0.3">
      <c r="Z1158" t="s">
        <v>3646</v>
      </c>
      <c r="AA1158" t="s">
        <v>3647</v>
      </c>
      <c r="AB1158" s="18">
        <v>312.5</v>
      </c>
      <c r="AC1158" s="18"/>
      <c r="AD1158" s="18"/>
      <c r="AE1158" s="18"/>
      <c r="AF1158" s="18"/>
      <c r="AG1158" s="18"/>
      <c r="AH1158" s="18">
        <v>312.5</v>
      </c>
    </row>
    <row r="1159" spans="23:34" x14ac:dyDescent="0.3">
      <c r="AA1159" t="s">
        <v>3648</v>
      </c>
      <c r="AB1159" s="18">
        <v>18996</v>
      </c>
      <c r="AC1159" s="18"/>
      <c r="AD1159" s="18"/>
      <c r="AE1159" s="18"/>
      <c r="AF1159" s="18"/>
      <c r="AG1159" s="18"/>
      <c r="AH1159" s="18">
        <v>18996</v>
      </c>
    </row>
    <row r="1160" spans="23:34" x14ac:dyDescent="0.3">
      <c r="Z1160" t="s">
        <v>3649</v>
      </c>
      <c r="AA1160" t="s">
        <v>3650</v>
      </c>
      <c r="AB1160" s="18">
        <v>7255.8</v>
      </c>
      <c r="AC1160" s="18"/>
      <c r="AD1160" s="18"/>
      <c r="AE1160" s="18"/>
      <c r="AF1160" s="18"/>
      <c r="AG1160" s="18"/>
      <c r="AH1160" s="18">
        <v>7255.8</v>
      </c>
    </row>
    <row r="1161" spans="23:34" x14ac:dyDescent="0.3">
      <c r="Z1161" t="s">
        <v>3654</v>
      </c>
      <c r="AA1161" t="s">
        <v>3655</v>
      </c>
      <c r="AB1161" s="18">
        <v>312.5</v>
      </c>
      <c r="AC1161" s="18"/>
      <c r="AD1161" s="18"/>
      <c r="AE1161" s="18"/>
      <c r="AF1161" s="18"/>
      <c r="AG1161" s="18"/>
      <c r="AH1161" s="18">
        <v>312.5</v>
      </c>
    </row>
    <row r="1162" spans="23:34" x14ac:dyDescent="0.3">
      <c r="AA1162" t="s">
        <v>3656</v>
      </c>
      <c r="AB1162" s="18">
        <v>25374.1</v>
      </c>
      <c r="AC1162" s="18"/>
      <c r="AD1162" s="18"/>
      <c r="AE1162" s="18"/>
      <c r="AF1162" s="18"/>
      <c r="AG1162" s="18"/>
      <c r="AH1162" s="18">
        <v>25374.1</v>
      </c>
    </row>
    <row r="1163" spans="23:34" x14ac:dyDescent="0.3">
      <c r="W1163" s="36" t="s">
        <v>2037</v>
      </c>
      <c r="X1163" s="36"/>
      <c r="Y1163" s="36"/>
      <c r="Z1163" s="36"/>
      <c r="AA1163" s="36"/>
      <c r="AB1163" s="37">
        <v>509822.3</v>
      </c>
      <c r="AC1163" s="37"/>
      <c r="AD1163" s="37"/>
      <c r="AE1163" s="37"/>
      <c r="AF1163" s="37"/>
      <c r="AG1163" s="37"/>
      <c r="AH1163" s="37">
        <v>509822.3</v>
      </c>
    </row>
    <row r="1164" spans="23:34" x14ac:dyDescent="0.3">
      <c r="W1164" t="s">
        <v>2134</v>
      </c>
      <c r="X1164">
        <v>2023</v>
      </c>
      <c r="Y1164">
        <v>12</v>
      </c>
      <c r="Z1164" s="57">
        <v>45275</v>
      </c>
      <c r="AA1164" t="s">
        <v>2193</v>
      </c>
      <c r="AB1164" s="18">
        <v>0</v>
      </c>
      <c r="AC1164" s="18"/>
      <c r="AD1164" s="18"/>
      <c r="AE1164" s="18"/>
      <c r="AF1164" s="18"/>
      <c r="AG1164" s="18"/>
      <c r="AH1164" s="18">
        <v>0</v>
      </c>
    </row>
    <row r="1165" spans="23:34" x14ac:dyDescent="0.3">
      <c r="AA1165" t="s">
        <v>2263</v>
      </c>
      <c r="AB1165" s="18">
        <v>0</v>
      </c>
      <c r="AC1165" s="18"/>
      <c r="AD1165" s="18"/>
      <c r="AE1165" s="18"/>
      <c r="AF1165" s="18"/>
      <c r="AG1165" s="18"/>
      <c r="AH1165" s="18">
        <v>0</v>
      </c>
    </row>
    <row r="1166" spans="23:34" x14ac:dyDescent="0.3">
      <c r="Z1166" s="57">
        <v>45281</v>
      </c>
      <c r="AA1166" t="s">
        <v>2206</v>
      </c>
      <c r="AB1166" s="18">
        <v>0</v>
      </c>
      <c r="AC1166" s="18"/>
      <c r="AD1166" s="18"/>
      <c r="AE1166" s="18"/>
      <c r="AF1166" s="18"/>
      <c r="AG1166" s="18"/>
      <c r="AH1166" s="18">
        <v>0</v>
      </c>
    </row>
    <row r="1167" spans="23:34" x14ac:dyDescent="0.3">
      <c r="X1167">
        <v>2024</v>
      </c>
      <c r="Y1167">
        <v>1</v>
      </c>
      <c r="Z1167" s="57">
        <v>45297</v>
      </c>
      <c r="AA1167" t="s">
        <v>2273</v>
      </c>
      <c r="AB1167" s="18">
        <v>0</v>
      </c>
      <c r="AC1167" s="18"/>
      <c r="AD1167" s="18"/>
      <c r="AE1167" s="18"/>
      <c r="AF1167" s="18"/>
      <c r="AG1167" s="18"/>
      <c r="AH1167" s="18">
        <v>0</v>
      </c>
    </row>
    <row r="1168" spans="23:34" x14ac:dyDescent="0.3">
      <c r="Y1168">
        <v>3</v>
      </c>
      <c r="Z1168" s="57">
        <v>45353</v>
      </c>
      <c r="AA1168" t="s">
        <v>2425</v>
      </c>
      <c r="AB1168" s="18">
        <v>0</v>
      </c>
      <c r="AC1168" s="18"/>
      <c r="AD1168" s="18"/>
      <c r="AE1168" s="18"/>
      <c r="AF1168" s="18"/>
      <c r="AG1168" s="18"/>
      <c r="AH1168" s="18">
        <v>0</v>
      </c>
    </row>
    <row r="1169" spans="23:34" x14ac:dyDescent="0.3">
      <c r="W1169" s="36" t="s">
        <v>2148</v>
      </c>
      <c r="X1169" s="36"/>
      <c r="Y1169" s="36"/>
      <c r="Z1169" s="36"/>
      <c r="AA1169" s="36"/>
      <c r="AB1169" s="37">
        <v>0</v>
      </c>
      <c r="AC1169" s="37"/>
      <c r="AD1169" s="37"/>
      <c r="AE1169" s="37"/>
      <c r="AF1169" s="37"/>
      <c r="AG1169" s="37"/>
      <c r="AH1169" s="37">
        <v>0</v>
      </c>
    </row>
    <row r="1170" spans="23:34" x14ac:dyDescent="0.3">
      <c r="W1170" t="s">
        <v>2271</v>
      </c>
      <c r="X1170">
        <v>2024</v>
      </c>
      <c r="Y1170">
        <v>1</v>
      </c>
      <c r="Z1170" s="57">
        <v>45295</v>
      </c>
      <c r="AA1170" t="s">
        <v>2270</v>
      </c>
      <c r="AB1170" s="18">
        <v>0</v>
      </c>
      <c r="AC1170" s="18"/>
      <c r="AD1170" s="18"/>
      <c r="AE1170" s="18"/>
      <c r="AF1170" s="18"/>
      <c r="AG1170" s="18"/>
      <c r="AH1170" s="18">
        <v>0</v>
      </c>
    </row>
    <row r="1171" spans="23:34" x14ac:dyDescent="0.3">
      <c r="X1171">
        <v>2025</v>
      </c>
      <c r="Y1171">
        <v>3</v>
      </c>
      <c r="Z1171" s="57">
        <v>45729</v>
      </c>
      <c r="AA1171" t="s">
        <v>3527</v>
      </c>
      <c r="AB1171" s="18">
        <v>0</v>
      </c>
      <c r="AC1171" s="18"/>
      <c r="AD1171" s="18"/>
      <c r="AE1171" s="18"/>
      <c r="AF1171" s="18"/>
      <c r="AG1171" s="18"/>
      <c r="AH1171" s="18">
        <v>0</v>
      </c>
    </row>
    <row r="1172" spans="23:34" x14ac:dyDescent="0.3">
      <c r="W1172" s="36" t="s">
        <v>2340</v>
      </c>
      <c r="X1172" s="36"/>
      <c r="Y1172" s="36"/>
      <c r="Z1172" s="36"/>
      <c r="AA1172" s="36"/>
      <c r="AB1172" s="37">
        <v>0</v>
      </c>
      <c r="AC1172" s="37"/>
      <c r="AD1172" s="37"/>
      <c r="AE1172" s="37"/>
      <c r="AF1172" s="37"/>
      <c r="AG1172" s="37"/>
      <c r="AH1172" s="37">
        <v>0</v>
      </c>
    </row>
    <row r="1173" spans="23:34" x14ac:dyDescent="0.3">
      <c r="W1173" t="s">
        <v>2284</v>
      </c>
      <c r="X1173">
        <v>2024</v>
      </c>
      <c r="Y1173">
        <v>1</v>
      </c>
      <c r="Z1173" s="57">
        <v>45311</v>
      </c>
      <c r="AA1173" t="s">
        <v>2283</v>
      </c>
      <c r="AB1173" s="18">
        <v>0</v>
      </c>
      <c r="AC1173" s="18"/>
      <c r="AD1173" s="18"/>
      <c r="AE1173" s="18"/>
      <c r="AF1173" s="18"/>
      <c r="AG1173" s="18"/>
      <c r="AH1173" s="18">
        <v>0</v>
      </c>
    </row>
    <row r="1174" spans="23:34" x14ac:dyDescent="0.3">
      <c r="Z1174" s="57">
        <v>45313</v>
      </c>
      <c r="AA1174" t="s">
        <v>2289</v>
      </c>
      <c r="AB1174" s="18">
        <v>0</v>
      </c>
      <c r="AC1174" s="18"/>
      <c r="AD1174" s="18"/>
      <c r="AE1174" s="18"/>
      <c r="AF1174" s="18"/>
      <c r="AG1174" s="18"/>
      <c r="AH1174" s="18">
        <v>0</v>
      </c>
    </row>
    <row r="1175" spans="23:34" x14ac:dyDescent="0.3">
      <c r="Z1175" s="57">
        <v>45315</v>
      </c>
      <c r="AA1175" t="s">
        <v>2297</v>
      </c>
      <c r="AB1175" s="18">
        <v>0</v>
      </c>
      <c r="AC1175" s="18"/>
      <c r="AD1175" s="18"/>
      <c r="AE1175" s="18"/>
      <c r="AF1175" s="18"/>
      <c r="AG1175" s="18"/>
      <c r="AH1175" s="18">
        <v>0</v>
      </c>
    </row>
    <row r="1176" spans="23:34" x14ac:dyDescent="0.3">
      <c r="Y1176">
        <v>2</v>
      </c>
      <c r="Z1176" s="57">
        <v>45324</v>
      </c>
      <c r="AA1176" t="s">
        <v>2344</v>
      </c>
      <c r="AB1176" s="18">
        <v>0</v>
      </c>
      <c r="AC1176" s="18"/>
      <c r="AD1176" s="18"/>
      <c r="AE1176" s="18"/>
      <c r="AF1176" s="18"/>
      <c r="AG1176" s="18"/>
      <c r="AH1176" s="18">
        <v>0</v>
      </c>
    </row>
    <row r="1177" spans="23:34" x14ac:dyDescent="0.3">
      <c r="Z1177" s="57">
        <v>45330</v>
      </c>
      <c r="AA1177" t="s">
        <v>2352</v>
      </c>
      <c r="AB1177" s="18">
        <v>0</v>
      </c>
      <c r="AC1177" s="18"/>
      <c r="AD1177" s="18"/>
      <c r="AE1177" s="18"/>
      <c r="AF1177" s="18"/>
      <c r="AG1177" s="18"/>
      <c r="AH1177" s="18">
        <v>0</v>
      </c>
    </row>
    <row r="1178" spans="23:34" x14ac:dyDescent="0.3">
      <c r="Y1178">
        <v>5</v>
      </c>
      <c r="Z1178" s="57">
        <v>45441</v>
      </c>
      <c r="AA1178" t="s">
        <v>2572</v>
      </c>
      <c r="AB1178" s="18">
        <v>0</v>
      </c>
      <c r="AC1178" s="18"/>
      <c r="AD1178" s="18"/>
      <c r="AE1178" s="18"/>
      <c r="AF1178" s="18"/>
      <c r="AG1178" s="18"/>
      <c r="AH1178" s="18">
        <v>0</v>
      </c>
    </row>
    <row r="1179" spans="23:34" x14ac:dyDescent="0.3">
      <c r="Y1179">
        <v>6</v>
      </c>
      <c r="Z1179" s="57">
        <v>45448</v>
      </c>
      <c r="AA1179" t="s">
        <v>2639</v>
      </c>
      <c r="AB1179" s="18">
        <v>0</v>
      </c>
      <c r="AC1179" s="18"/>
      <c r="AD1179" s="18"/>
      <c r="AE1179" s="18"/>
      <c r="AF1179" s="18"/>
      <c r="AG1179" s="18"/>
      <c r="AH1179" s="18">
        <v>0</v>
      </c>
    </row>
    <row r="1180" spans="23:34" x14ac:dyDescent="0.3">
      <c r="W1180" s="36" t="s">
        <v>2341</v>
      </c>
      <c r="X1180" s="36"/>
      <c r="Y1180" s="36"/>
      <c r="Z1180" s="36"/>
      <c r="AA1180" s="36"/>
      <c r="AB1180" s="37">
        <v>0</v>
      </c>
      <c r="AC1180" s="37"/>
      <c r="AD1180" s="37"/>
      <c r="AE1180" s="37"/>
      <c r="AF1180" s="37"/>
      <c r="AG1180" s="37"/>
      <c r="AH1180" s="37">
        <v>0</v>
      </c>
    </row>
    <row r="1181" spans="23:34" x14ac:dyDescent="0.3">
      <c r="W1181" t="s">
        <v>2362</v>
      </c>
      <c r="X1181">
        <v>2024</v>
      </c>
      <c r="Y1181">
        <v>2</v>
      </c>
      <c r="Z1181" s="57">
        <v>45342</v>
      </c>
      <c r="AA1181" t="s">
        <v>2360</v>
      </c>
      <c r="AB1181" s="18">
        <v>0</v>
      </c>
      <c r="AC1181" s="18"/>
      <c r="AD1181" s="18"/>
      <c r="AE1181" s="18"/>
      <c r="AF1181" s="18"/>
      <c r="AG1181" s="18"/>
      <c r="AH1181" s="18">
        <v>0</v>
      </c>
    </row>
    <row r="1182" spans="23:34" x14ac:dyDescent="0.3">
      <c r="W1182" s="36" t="s">
        <v>2504</v>
      </c>
      <c r="X1182" s="36"/>
      <c r="Y1182" s="36"/>
      <c r="Z1182" s="36"/>
      <c r="AA1182" s="36"/>
      <c r="AB1182" s="37">
        <v>0</v>
      </c>
      <c r="AC1182" s="37"/>
      <c r="AD1182" s="37"/>
      <c r="AE1182" s="37"/>
      <c r="AF1182" s="37"/>
      <c r="AG1182" s="37"/>
      <c r="AH1182" s="37">
        <v>0</v>
      </c>
    </row>
    <row r="1183" spans="23:34" x14ac:dyDescent="0.3">
      <c r="W1183" t="s">
        <v>2440</v>
      </c>
      <c r="X1183">
        <v>2024</v>
      </c>
      <c r="Y1183">
        <v>3</v>
      </c>
      <c r="Z1183" s="57">
        <v>45367</v>
      </c>
      <c r="AA1183" t="s">
        <v>2439</v>
      </c>
      <c r="AB1183" s="18">
        <v>0</v>
      </c>
      <c r="AC1183" s="18"/>
      <c r="AD1183" s="18"/>
      <c r="AE1183" s="18"/>
      <c r="AF1183" s="18"/>
      <c r="AG1183" s="18"/>
      <c r="AH1183" s="18">
        <v>0</v>
      </c>
    </row>
    <row r="1184" spans="23:34" x14ac:dyDescent="0.3">
      <c r="W1184" s="36" t="s">
        <v>2505</v>
      </c>
      <c r="X1184" s="36"/>
      <c r="Y1184" s="36"/>
      <c r="Z1184" s="36"/>
      <c r="AA1184" s="36"/>
      <c r="AB1184" s="37">
        <v>0</v>
      </c>
      <c r="AC1184" s="37"/>
      <c r="AD1184" s="37"/>
      <c r="AE1184" s="37"/>
      <c r="AF1184" s="37"/>
      <c r="AG1184" s="37"/>
      <c r="AH1184" s="37">
        <v>0</v>
      </c>
    </row>
    <row r="1185" spans="23:34" x14ac:dyDescent="0.3">
      <c r="W1185" t="s">
        <v>2656</v>
      </c>
      <c r="X1185">
        <v>2024</v>
      </c>
      <c r="Y1185">
        <v>6</v>
      </c>
      <c r="Z1185" s="57">
        <v>45464</v>
      </c>
      <c r="AA1185" t="s">
        <v>2654</v>
      </c>
      <c r="AB1185" s="18">
        <v>0</v>
      </c>
      <c r="AC1185" s="18"/>
      <c r="AD1185" s="18"/>
      <c r="AE1185" s="18"/>
      <c r="AF1185" s="18"/>
      <c r="AG1185" s="18"/>
      <c r="AH1185" s="18">
        <v>0</v>
      </c>
    </row>
    <row r="1186" spans="23:34" x14ac:dyDescent="0.3">
      <c r="Y1186">
        <v>7</v>
      </c>
      <c r="Z1186" s="57">
        <v>45485</v>
      </c>
      <c r="AA1186" t="s">
        <v>2760</v>
      </c>
      <c r="AB1186" s="18">
        <v>0</v>
      </c>
      <c r="AC1186" s="18"/>
      <c r="AD1186" s="18"/>
      <c r="AE1186" s="18"/>
      <c r="AF1186" s="18"/>
      <c r="AG1186" s="18"/>
      <c r="AH1186" s="18">
        <v>0</v>
      </c>
    </row>
    <row r="1187" spans="23:34" x14ac:dyDescent="0.3">
      <c r="Z1187" s="57">
        <v>45493</v>
      </c>
      <c r="AA1187" t="s">
        <v>2765</v>
      </c>
      <c r="AB1187" s="18">
        <v>0</v>
      </c>
      <c r="AC1187" s="18"/>
      <c r="AD1187" s="18"/>
      <c r="AE1187" s="18"/>
      <c r="AF1187" s="18"/>
      <c r="AG1187" s="18"/>
      <c r="AH1187" s="18">
        <v>0</v>
      </c>
    </row>
    <row r="1188" spans="23:34" x14ac:dyDescent="0.3">
      <c r="Z1188" s="57">
        <v>45503</v>
      </c>
      <c r="AA1188" t="s">
        <v>2774</v>
      </c>
      <c r="AB1188" s="18">
        <v>0</v>
      </c>
      <c r="AC1188" s="18"/>
      <c r="AD1188" s="18"/>
      <c r="AE1188" s="18"/>
      <c r="AF1188" s="18"/>
      <c r="AG1188" s="18"/>
      <c r="AH1188" s="18">
        <v>0</v>
      </c>
    </row>
    <row r="1189" spans="23:34" x14ac:dyDescent="0.3">
      <c r="Y1189">
        <v>8</v>
      </c>
      <c r="Z1189" s="57">
        <v>45510</v>
      </c>
      <c r="AA1189" t="s">
        <v>2845</v>
      </c>
      <c r="AB1189" s="18">
        <v>0</v>
      </c>
      <c r="AC1189" s="18"/>
      <c r="AD1189" s="18"/>
      <c r="AE1189" s="18"/>
      <c r="AF1189" s="18"/>
      <c r="AG1189" s="18"/>
      <c r="AH1189" s="18">
        <v>0</v>
      </c>
    </row>
    <row r="1190" spans="23:34" x14ac:dyDescent="0.3">
      <c r="Y1190">
        <v>9</v>
      </c>
      <c r="Z1190" s="57">
        <v>45538</v>
      </c>
      <c r="AA1190" t="s">
        <v>2940</v>
      </c>
      <c r="AB1190" s="18">
        <v>0</v>
      </c>
      <c r="AC1190" s="18"/>
      <c r="AD1190" s="18"/>
      <c r="AE1190" s="18"/>
      <c r="AF1190" s="18"/>
      <c r="AG1190" s="18"/>
      <c r="AH1190" s="18">
        <v>0</v>
      </c>
    </row>
    <row r="1191" spans="23:34" x14ac:dyDescent="0.3">
      <c r="Y1191">
        <v>10</v>
      </c>
      <c r="Z1191" s="57">
        <v>45573</v>
      </c>
      <c r="AA1191" t="s">
        <v>3008</v>
      </c>
      <c r="AB1191" s="18">
        <v>0</v>
      </c>
      <c r="AC1191" s="18"/>
      <c r="AD1191" s="18"/>
      <c r="AE1191" s="18"/>
      <c r="AF1191" s="18"/>
      <c r="AG1191" s="18"/>
      <c r="AH1191" s="18">
        <v>0</v>
      </c>
    </row>
    <row r="1192" spans="23:34" x14ac:dyDescent="0.3">
      <c r="Z1192" s="57">
        <v>45582</v>
      </c>
      <c r="AA1192" t="s">
        <v>3020</v>
      </c>
      <c r="AB1192" s="18">
        <v>0</v>
      </c>
      <c r="AC1192" s="18"/>
      <c r="AD1192" s="18"/>
      <c r="AE1192" s="18"/>
      <c r="AF1192" s="18"/>
      <c r="AG1192" s="18"/>
      <c r="AH1192" s="18">
        <v>0</v>
      </c>
    </row>
    <row r="1193" spans="23:34" x14ac:dyDescent="0.3">
      <c r="Y1193">
        <v>11</v>
      </c>
      <c r="Z1193" s="57">
        <v>45597</v>
      </c>
      <c r="AA1193" t="s">
        <v>3102</v>
      </c>
      <c r="AB1193" s="18">
        <v>0</v>
      </c>
      <c r="AC1193" s="18"/>
      <c r="AD1193" s="18"/>
      <c r="AE1193" s="18"/>
      <c r="AF1193" s="18"/>
      <c r="AG1193" s="18"/>
      <c r="AH1193" s="18">
        <v>0</v>
      </c>
    </row>
    <row r="1194" spans="23:34" x14ac:dyDescent="0.3">
      <c r="Z1194" s="57">
        <v>45604</v>
      </c>
      <c r="AA1194" t="s">
        <v>3114</v>
      </c>
      <c r="AB1194" s="18">
        <v>0</v>
      </c>
      <c r="AC1194" s="18"/>
      <c r="AD1194" s="18"/>
      <c r="AE1194" s="18"/>
      <c r="AF1194" s="18"/>
      <c r="AG1194" s="18"/>
      <c r="AH1194" s="18">
        <v>0</v>
      </c>
    </row>
    <row r="1195" spans="23:34" x14ac:dyDescent="0.3">
      <c r="Z1195" s="57">
        <v>45610</v>
      </c>
      <c r="AA1195" t="s">
        <v>3121</v>
      </c>
      <c r="AB1195" s="18">
        <v>0</v>
      </c>
      <c r="AC1195" s="18"/>
      <c r="AD1195" s="18"/>
      <c r="AE1195" s="18"/>
      <c r="AF1195" s="18"/>
      <c r="AG1195" s="18"/>
      <c r="AH1195" s="18">
        <v>0</v>
      </c>
    </row>
    <row r="1196" spans="23:34" x14ac:dyDescent="0.3">
      <c r="Z1196" s="57">
        <v>45618</v>
      </c>
      <c r="AA1196" t="s">
        <v>3134</v>
      </c>
      <c r="AB1196" s="18">
        <v>0</v>
      </c>
      <c r="AC1196" s="18"/>
      <c r="AD1196" s="18"/>
      <c r="AE1196" s="18"/>
      <c r="AF1196" s="18"/>
      <c r="AG1196" s="18"/>
      <c r="AH1196" s="18">
        <v>0</v>
      </c>
    </row>
    <row r="1197" spans="23:34" x14ac:dyDescent="0.3">
      <c r="Z1197" s="57">
        <v>45624</v>
      </c>
      <c r="AA1197" t="s">
        <v>3145</v>
      </c>
      <c r="AB1197" s="18">
        <v>0</v>
      </c>
      <c r="AC1197" s="18"/>
      <c r="AD1197" s="18"/>
      <c r="AE1197" s="18"/>
      <c r="AF1197" s="18"/>
      <c r="AG1197" s="18"/>
      <c r="AH1197" s="18">
        <v>0</v>
      </c>
    </row>
    <row r="1198" spans="23:34" x14ac:dyDescent="0.3">
      <c r="Y1198">
        <v>12</v>
      </c>
      <c r="Z1198" s="57">
        <v>45629</v>
      </c>
      <c r="AA1198" t="s">
        <v>3213</v>
      </c>
      <c r="AB1198" s="18">
        <v>0</v>
      </c>
      <c r="AC1198" s="18"/>
      <c r="AD1198" s="18"/>
      <c r="AE1198" s="18"/>
      <c r="AF1198" s="18"/>
      <c r="AG1198" s="18"/>
      <c r="AH1198" s="18">
        <v>0</v>
      </c>
    </row>
    <row r="1199" spans="23:34" x14ac:dyDescent="0.3">
      <c r="Z1199" s="57">
        <v>45633</v>
      </c>
      <c r="AA1199" t="s">
        <v>3221</v>
      </c>
      <c r="AB1199" s="18">
        <v>0</v>
      </c>
      <c r="AC1199" s="18"/>
      <c r="AD1199" s="18"/>
      <c r="AE1199" s="18"/>
      <c r="AF1199" s="18"/>
      <c r="AG1199" s="18"/>
      <c r="AH1199" s="18">
        <v>0</v>
      </c>
    </row>
    <row r="1200" spans="23:34" x14ac:dyDescent="0.3">
      <c r="Z1200" t="s">
        <v>3235</v>
      </c>
      <c r="AA1200" t="s">
        <v>3236</v>
      </c>
      <c r="AB1200" s="18">
        <v>0</v>
      </c>
      <c r="AC1200" s="18"/>
      <c r="AD1200" s="18"/>
      <c r="AE1200" s="18"/>
      <c r="AF1200" s="18"/>
      <c r="AG1200" s="18"/>
      <c r="AH1200" s="18">
        <v>0</v>
      </c>
    </row>
    <row r="1201" spans="23:34" x14ac:dyDescent="0.3">
      <c r="Z1201" t="s">
        <v>3247</v>
      </c>
      <c r="AA1201" t="s">
        <v>3248</v>
      </c>
      <c r="AB1201" s="18">
        <v>0</v>
      </c>
      <c r="AC1201" s="18"/>
      <c r="AD1201" s="18"/>
      <c r="AE1201" s="18"/>
      <c r="AF1201" s="18"/>
      <c r="AG1201" s="18"/>
      <c r="AH1201" s="18">
        <v>0</v>
      </c>
    </row>
    <row r="1202" spans="23:34" x14ac:dyDescent="0.3">
      <c r="Z1202" t="s">
        <v>3259</v>
      </c>
      <c r="AA1202" t="s">
        <v>3260</v>
      </c>
      <c r="AB1202" s="18">
        <v>0</v>
      </c>
      <c r="AC1202" s="18"/>
      <c r="AD1202" s="18"/>
      <c r="AE1202" s="18"/>
      <c r="AF1202" s="18"/>
      <c r="AG1202" s="18"/>
      <c r="AH1202" s="18">
        <v>0</v>
      </c>
    </row>
    <row r="1203" spans="23:34" x14ac:dyDescent="0.3">
      <c r="Z1203" t="s">
        <v>3274</v>
      </c>
      <c r="AA1203" t="s">
        <v>3275</v>
      </c>
      <c r="AB1203" s="18">
        <v>0</v>
      </c>
      <c r="AC1203" s="18"/>
      <c r="AD1203" s="18"/>
      <c r="AE1203" s="18"/>
      <c r="AF1203" s="18"/>
      <c r="AG1203" s="18"/>
      <c r="AH1203" s="18">
        <v>0</v>
      </c>
    </row>
    <row r="1204" spans="23:34" x14ac:dyDescent="0.3">
      <c r="X1204">
        <v>2025</v>
      </c>
      <c r="Y1204">
        <v>2</v>
      </c>
      <c r="Z1204" s="57">
        <v>45705</v>
      </c>
      <c r="AA1204" t="s">
        <v>3456</v>
      </c>
      <c r="AB1204" s="18">
        <v>0</v>
      </c>
      <c r="AC1204" s="18"/>
      <c r="AD1204" s="18"/>
      <c r="AE1204" s="18"/>
      <c r="AF1204" s="18"/>
      <c r="AG1204" s="18"/>
      <c r="AH1204" s="18">
        <v>0</v>
      </c>
    </row>
    <row r="1205" spans="23:34" x14ac:dyDescent="0.3">
      <c r="Y1205">
        <v>3</v>
      </c>
      <c r="Z1205" s="57">
        <v>45717</v>
      </c>
      <c r="AA1205" t="s">
        <v>3504</v>
      </c>
      <c r="AB1205" s="18">
        <v>0</v>
      </c>
      <c r="AC1205" s="18"/>
      <c r="AD1205" s="18"/>
      <c r="AE1205" s="18"/>
      <c r="AF1205" s="18"/>
      <c r="AG1205" s="18"/>
      <c r="AH1205" s="18">
        <v>0</v>
      </c>
    </row>
    <row r="1206" spans="23:34" x14ac:dyDescent="0.3">
      <c r="Z1206" s="57">
        <v>45729</v>
      </c>
      <c r="AA1206" t="s">
        <v>3526</v>
      </c>
      <c r="AB1206" s="18">
        <v>0</v>
      </c>
      <c r="AC1206" s="18"/>
      <c r="AD1206" s="18"/>
      <c r="AE1206" s="18"/>
      <c r="AF1206" s="18"/>
      <c r="AG1206" s="18"/>
      <c r="AH1206" s="18">
        <v>0</v>
      </c>
    </row>
    <row r="1207" spans="23:34" x14ac:dyDescent="0.3">
      <c r="Y1207">
        <v>5</v>
      </c>
      <c r="Z1207" t="s">
        <v>3700</v>
      </c>
      <c r="AA1207" t="s">
        <v>3701</v>
      </c>
      <c r="AB1207" s="18">
        <v>0</v>
      </c>
      <c r="AC1207" s="18"/>
      <c r="AD1207" s="18"/>
      <c r="AE1207" s="18"/>
      <c r="AF1207" s="18"/>
      <c r="AG1207" s="18"/>
      <c r="AH1207" s="18">
        <v>0</v>
      </c>
    </row>
    <row r="1208" spans="23:34" x14ac:dyDescent="0.3">
      <c r="Z1208" t="s">
        <v>3719</v>
      </c>
      <c r="AA1208" t="s">
        <v>3721</v>
      </c>
      <c r="AB1208" s="18">
        <v>2307.5</v>
      </c>
      <c r="AC1208" s="18"/>
      <c r="AD1208" s="18"/>
      <c r="AE1208" s="18"/>
      <c r="AF1208" s="18"/>
      <c r="AG1208" s="18"/>
      <c r="AH1208" s="18">
        <v>2307.5</v>
      </c>
    </row>
    <row r="1209" spans="23:34" x14ac:dyDescent="0.3">
      <c r="Y1209">
        <v>4</v>
      </c>
      <c r="Z1209" t="s">
        <v>3613</v>
      </c>
      <c r="AA1209" t="s">
        <v>3614</v>
      </c>
      <c r="AB1209" s="18">
        <v>0</v>
      </c>
      <c r="AC1209" s="18"/>
      <c r="AD1209" s="18"/>
      <c r="AE1209" s="18"/>
      <c r="AF1209" s="18"/>
      <c r="AG1209" s="18"/>
      <c r="AH1209" s="18">
        <v>0</v>
      </c>
    </row>
    <row r="1210" spans="23:34" x14ac:dyDescent="0.3">
      <c r="Z1210" t="s">
        <v>3630</v>
      </c>
      <c r="AA1210" t="s">
        <v>3631</v>
      </c>
      <c r="AB1210" s="18">
        <v>0</v>
      </c>
      <c r="AC1210" s="18"/>
      <c r="AD1210" s="18"/>
      <c r="AE1210" s="18"/>
      <c r="AF1210" s="18"/>
      <c r="AG1210" s="18"/>
      <c r="AH1210" s="18">
        <v>0</v>
      </c>
    </row>
    <row r="1211" spans="23:34" x14ac:dyDescent="0.3">
      <c r="W1211" s="36" t="s">
        <v>2667</v>
      </c>
      <c r="X1211" s="36"/>
      <c r="Y1211" s="36"/>
      <c r="Z1211" s="36"/>
      <c r="AA1211" s="36"/>
      <c r="AB1211" s="37">
        <v>2307.5</v>
      </c>
      <c r="AC1211" s="37"/>
      <c r="AD1211" s="37"/>
      <c r="AE1211" s="37"/>
      <c r="AF1211" s="37"/>
      <c r="AG1211" s="37"/>
      <c r="AH1211" s="37">
        <v>2307.5</v>
      </c>
    </row>
    <row r="1212" spans="23:34" x14ac:dyDescent="0.3">
      <c r="W1212" t="s">
        <v>2728</v>
      </c>
      <c r="X1212">
        <v>2024</v>
      </c>
      <c r="Y1212">
        <v>6</v>
      </c>
      <c r="Z1212" s="57">
        <v>45463</v>
      </c>
      <c r="AA1212" t="s">
        <v>2650</v>
      </c>
      <c r="AB1212" s="18">
        <v>0</v>
      </c>
      <c r="AC1212" s="18"/>
      <c r="AD1212" s="18"/>
      <c r="AE1212" s="18"/>
      <c r="AF1212" s="18"/>
      <c r="AG1212" s="18"/>
      <c r="AH1212" s="18">
        <v>0</v>
      </c>
    </row>
    <row r="1213" spans="23:34" x14ac:dyDescent="0.3">
      <c r="Y1213">
        <v>7</v>
      </c>
      <c r="Z1213" s="57">
        <v>45476</v>
      </c>
      <c r="AA1213" t="s">
        <v>2752</v>
      </c>
      <c r="AB1213" s="18">
        <v>0</v>
      </c>
      <c r="AC1213" s="18"/>
      <c r="AD1213" s="18"/>
      <c r="AE1213" s="18"/>
      <c r="AF1213" s="18"/>
      <c r="AG1213" s="18"/>
      <c r="AH1213" s="18">
        <v>0</v>
      </c>
    </row>
    <row r="1214" spans="23:34" x14ac:dyDescent="0.3">
      <c r="Z1214" s="57">
        <v>45479</v>
      </c>
      <c r="AA1214" t="s">
        <v>2756</v>
      </c>
      <c r="AB1214" s="18">
        <v>0</v>
      </c>
      <c r="AC1214" s="18"/>
      <c r="AD1214" s="18"/>
      <c r="AE1214" s="18"/>
      <c r="AF1214" s="18"/>
      <c r="AG1214" s="18"/>
      <c r="AH1214" s="18">
        <v>0</v>
      </c>
    </row>
    <row r="1215" spans="23:34" x14ac:dyDescent="0.3">
      <c r="Z1215" s="57">
        <v>45500</v>
      </c>
      <c r="AA1215" t="s">
        <v>2770</v>
      </c>
      <c r="AB1215" s="18">
        <v>2545</v>
      </c>
      <c r="AC1215" s="18"/>
      <c r="AD1215" s="18"/>
      <c r="AE1215" s="18"/>
      <c r="AF1215" s="18"/>
      <c r="AG1215" s="18"/>
      <c r="AH1215" s="18">
        <v>2545</v>
      </c>
    </row>
    <row r="1216" spans="23:34" x14ac:dyDescent="0.3">
      <c r="Z1216" s="57">
        <v>45502</v>
      </c>
      <c r="AA1216" t="s">
        <v>2773</v>
      </c>
      <c r="AB1216" s="18">
        <v>225</v>
      </c>
      <c r="AC1216" s="18"/>
      <c r="AD1216" s="18"/>
      <c r="AE1216" s="18"/>
      <c r="AF1216" s="18"/>
      <c r="AG1216" s="18"/>
      <c r="AH1216" s="18">
        <v>225</v>
      </c>
    </row>
    <row r="1217" spans="23:34" x14ac:dyDescent="0.3">
      <c r="Y1217">
        <v>8</v>
      </c>
      <c r="Z1217" s="57">
        <v>45511</v>
      </c>
      <c r="AA1217" t="s">
        <v>2850</v>
      </c>
      <c r="AB1217" s="18">
        <v>6210</v>
      </c>
      <c r="AC1217" s="18"/>
      <c r="AD1217" s="18"/>
      <c r="AE1217" s="18"/>
      <c r="AF1217" s="18"/>
      <c r="AG1217" s="18"/>
      <c r="AH1217" s="18">
        <v>6210</v>
      </c>
    </row>
    <row r="1218" spans="23:34" x14ac:dyDescent="0.3">
      <c r="Z1218" s="57">
        <v>45516</v>
      </c>
      <c r="AA1218" t="s">
        <v>2855</v>
      </c>
      <c r="AB1218" s="18">
        <v>4195</v>
      </c>
      <c r="AC1218" s="18"/>
      <c r="AD1218" s="18"/>
      <c r="AE1218" s="18"/>
      <c r="AF1218" s="18"/>
      <c r="AG1218" s="18"/>
      <c r="AH1218" s="18">
        <v>4195</v>
      </c>
    </row>
    <row r="1219" spans="23:34" x14ac:dyDescent="0.3">
      <c r="Z1219" s="57">
        <v>45517</v>
      </c>
      <c r="AA1219" t="s">
        <v>2856</v>
      </c>
      <c r="AB1219" s="18">
        <v>110</v>
      </c>
      <c r="AC1219" s="18"/>
      <c r="AD1219" s="18"/>
      <c r="AE1219" s="18"/>
      <c r="AF1219" s="18"/>
      <c r="AG1219" s="18"/>
      <c r="AH1219" s="18">
        <v>110</v>
      </c>
    </row>
    <row r="1220" spans="23:34" x14ac:dyDescent="0.3">
      <c r="Z1220" s="57">
        <v>45519</v>
      </c>
      <c r="AA1220" t="s">
        <v>2858</v>
      </c>
      <c r="AB1220" s="18">
        <v>250</v>
      </c>
      <c r="AC1220" s="18"/>
      <c r="AD1220" s="18"/>
      <c r="AE1220" s="18"/>
      <c r="AF1220" s="18"/>
      <c r="AG1220" s="18"/>
      <c r="AH1220" s="18">
        <v>250</v>
      </c>
    </row>
    <row r="1221" spans="23:34" x14ac:dyDescent="0.3">
      <c r="Z1221" s="57">
        <v>45520</v>
      </c>
      <c r="AA1221" t="s">
        <v>2861</v>
      </c>
      <c r="AB1221" s="18">
        <v>180</v>
      </c>
      <c r="AC1221" s="18"/>
      <c r="AD1221" s="18"/>
      <c r="AE1221" s="18"/>
      <c r="AF1221" s="18"/>
      <c r="AG1221" s="18"/>
      <c r="AH1221" s="18">
        <v>180</v>
      </c>
    </row>
    <row r="1222" spans="23:34" x14ac:dyDescent="0.3">
      <c r="Z1222" s="57">
        <v>45521</v>
      </c>
      <c r="AA1222" t="s">
        <v>2864</v>
      </c>
      <c r="AB1222" s="18">
        <v>175</v>
      </c>
      <c r="AC1222" s="18"/>
      <c r="AD1222" s="18"/>
      <c r="AE1222" s="18"/>
      <c r="AF1222" s="18"/>
      <c r="AG1222" s="18"/>
      <c r="AH1222" s="18">
        <v>175</v>
      </c>
    </row>
    <row r="1223" spans="23:34" x14ac:dyDescent="0.3">
      <c r="Y1223">
        <v>11</v>
      </c>
      <c r="Z1223" s="57">
        <v>45615</v>
      </c>
      <c r="AA1223" t="s">
        <v>3129</v>
      </c>
      <c r="AB1223" s="18">
        <v>295</v>
      </c>
      <c r="AC1223" s="18"/>
      <c r="AD1223" s="18"/>
      <c r="AE1223" s="18"/>
      <c r="AF1223" s="18"/>
      <c r="AG1223" s="18"/>
      <c r="AH1223" s="18">
        <v>295</v>
      </c>
    </row>
    <row r="1224" spans="23:34" x14ac:dyDescent="0.3">
      <c r="Z1224" s="57">
        <v>45618</v>
      </c>
      <c r="AA1224" t="s">
        <v>3135</v>
      </c>
      <c r="AB1224" s="18">
        <v>2432.5</v>
      </c>
      <c r="AC1224" s="18"/>
      <c r="AD1224" s="18"/>
      <c r="AE1224" s="18"/>
      <c r="AF1224" s="18"/>
      <c r="AG1224" s="18"/>
      <c r="AH1224" s="18">
        <v>2432.5</v>
      </c>
    </row>
    <row r="1225" spans="23:34" x14ac:dyDescent="0.3">
      <c r="Z1225" s="57">
        <v>45621</v>
      </c>
      <c r="AA1225" t="s">
        <v>3136</v>
      </c>
      <c r="AB1225" s="18">
        <v>40</v>
      </c>
      <c r="AC1225" s="18"/>
      <c r="AD1225" s="18"/>
      <c r="AE1225" s="18"/>
      <c r="AF1225" s="18"/>
      <c r="AG1225" s="18"/>
      <c r="AH1225" s="18">
        <v>40</v>
      </c>
    </row>
    <row r="1226" spans="23:34" x14ac:dyDescent="0.3">
      <c r="Z1226" s="57">
        <v>45626</v>
      </c>
      <c r="AA1226" t="s">
        <v>3146</v>
      </c>
      <c r="AB1226" s="18">
        <v>180</v>
      </c>
      <c r="AC1226" s="18"/>
      <c r="AD1226" s="18"/>
      <c r="AE1226" s="18"/>
      <c r="AF1226" s="18"/>
      <c r="AG1226" s="18"/>
      <c r="AH1226" s="18">
        <v>180</v>
      </c>
    </row>
    <row r="1227" spans="23:34" x14ac:dyDescent="0.3">
      <c r="Y1227">
        <v>12</v>
      </c>
      <c r="Z1227" s="57">
        <v>45628</v>
      </c>
      <c r="AA1227" t="s">
        <v>3212</v>
      </c>
      <c r="AB1227" s="18">
        <v>1980</v>
      </c>
      <c r="AC1227" s="18"/>
      <c r="AD1227" s="18"/>
      <c r="AE1227" s="18"/>
      <c r="AF1227" s="18"/>
      <c r="AG1227" s="18"/>
      <c r="AH1227" s="18">
        <v>1980</v>
      </c>
    </row>
    <row r="1228" spans="23:34" x14ac:dyDescent="0.3">
      <c r="Z1228" s="57">
        <v>45629</v>
      </c>
      <c r="AA1228" t="s">
        <v>3214</v>
      </c>
      <c r="AB1228" s="18">
        <v>115</v>
      </c>
      <c r="AC1228" s="18"/>
      <c r="AD1228" s="18"/>
      <c r="AE1228" s="18"/>
      <c r="AF1228" s="18"/>
      <c r="AG1228" s="18"/>
      <c r="AH1228" s="18">
        <v>115</v>
      </c>
    </row>
    <row r="1229" spans="23:34" x14ac:dyDescent="0.3">
      <c r="Z1229" t="s">
        <v>3262</v>
      </c>
      <c r="AA1229" t="s">
        <v>3265</v>
      </c>
      <c r="AB1229" s="18">
        <v>40</v>
      </c>
      <c r="AC1229" s="18"/>
      <c r="AD1229" s="18"/>
      <c r="AE1229" s="18"/>
      <c r="AF1229" s="18"/>
      <c r="AG1229" s="18"/>
      <c r="AH1229" s="18">
        <v>40</v>
      </c>
    </row>
    <row r="1230" spans="23:34" x14ac:dyDescent="0.3">
      <c r="W1230" s="36" t="s">
        <v>2733</v>
      </c>
      <c r="X1230" s="36"/>
      <c r="Y1230" s="36"/>
      <c r="Z1230" s="36"/>
      <c r="AA1230" s="36"/>
      <c r="AB1230" s="37">
        <v>18972.5</v>
      </c>
      <c r="AC1230" s="37"/>
      <c r="AD1230" s="37"/>
      <c r="AE1230" s="37"/>
      <c r="AF1230" s="37"/>
      <c r="AG1230" s="37"/>
      <c r="AH1230" s="37">
        <v>18972.5</v>
      </c>
    </row>
    <row r="1231" spans="23:34" x14ac:dyDescent="0.3">
      <c r="W1231" t="s">
        <v>2734</v>
      </c>
      <c r="X1231">
        <v>2024</v>
      </c>
      <c r="Y1231">
        <v>7</v>
      </c>
      <c r="Z1231" s="57">
        <v>45475</v>
      </c>
      <c r="AA1231" t="s">
        <v>2746</v>
      </c>
      <c r="AB1231" s="18">
        <v>0</v>
      </c>
      <c r="AC1231" s="18"/>
      <c r="AD1231" s="18"/>
      <c r="AE1231" s="18"/>
      <c r="AF1231" s="18"/>
      <c r="AG1231" s="18"/>
      <c r="AH1231" s="18">
        <v>0</v>
      </c>
    </row>
    <row r="1232" spans="23:34" x14ac:dyDescent="0.3">
      <c r="W1232" s="36" t="s">
        <v>2838</v>
      </c>
      <c r="X1232" s="36"/>
      <c r="Y1232" s="36"/>
      <c r="Z1232" s="36"/>
      <c r="AA1232" s="36"/>
      <c r="AB1232" s="37">
        <v>0</v>
      </c>
      <c r="AC1232" s="37"/>
      <c r="AD1232" s="37"/>
      <c r="AE1232" s="37"/>
      <c r="AF1232" s="37"/>
      <c r="AG1232" s="37"/>
      <c r="AH1232" s="37">
        <v>0</v>
      </c>
    </row>
    <row r="1233" spans="23:34" x14ac:dyDescent="0.3">
      <c r="W1233" t="s">
        <v>2740</v>
      </c>
      <c r="X1233">
        <v>2024</v>
      </c>
      <c r="Y1233">
        <v>7</v>
      </c>
      <c r="Z1233" s="57">
        <v>45489</v>
      </c>
      <c r="AA1233" t="s">
        <v>2761</v>
      </c>
      <c r="AB1233" s="18">
        <v>0</v>
      </c>
      <c r="AC1233" s="18"/>
      <c r="AD1233" s="18"/>
      <c r="AE1233" s="18"/>
      <c r="AF1233" s="18"/>
      <c r="AG1233" s="18"/>
      <c r="AH1233" s="18">
        <v>0</v>
      </c>
    </row>
    <row r="1234" spans="23:34" x14ac:dyDescent="0.3">
      <c r="W1234" s="36" t="s">
        <v>2839</v>
      </c>
      <c r="X1234" s="36"/>
      <c r="Y1234" s="36"/>
      <c r="Z1234" s="36"/>
      <c r="AA1234" s="36"/>
      <c r="AB1234" s="37">
        <v>0</v>
      </c>
      <c r="AC1234" s="37"/>
      <c r="AD1234" s="37"/>
      <c r="AE1234" s="37"/>
      <c r="AF1234" s="37"/>
      <c r="AG1234" s="37"/>
      <c r="AH1234" s="37">
        <v>0</v>
      </c>
    </row>
    <row r="1235" spans="23:34" x14ac:dyDescent="0.3">
      <c r="W1235" t="s">
        <v>2928</v>
      </c>
      <c r="X1235">
        <v>2023</v>
      </c>
      <c r="Y1235">
        <v>10</v>
      </c>
      <c r="Z1235" s="57">
        <v>45224</v>
      </c>
      <c r="AA1235" t="s">
        <v>2027</v>
      </c>
      <c r="AB1235" s="18">
        <v>0</v>
      </c>
      <c r="AC1235" s="18"/>
      <c r="AD1235" s="18"/>
      <c r="AE1235" s="18"/>
      <c r="AF1235" s="18"/>
      <c r="AG1235" s="18"/>
      <c r="AH1235" s="18">
        <v>0</v>
      </c>
    </row>
    <row r="1236" spans="23:34" x14ac:dyDescent="0.3">
      <c r="Y1236">
        <v>11</v>
      </c>
      <c r="Z1236" s="57">
        <v>45233</v>
      </c>
      <c r="AA1236" t="s">
        <v>2092</v>
      </c>
      <c r="AB1236" s="18">
        <v>0</v>
      </c>
      <c r="AC1236" s="18"/>
      <c r="AD1236" s="18"/>
      <c r="AE1236" s="18"/>
      <c r="AF1236" s="18"/>
      <c r="AG1236" s="18"/>
      <c r="AH1236" s="18">
        <v>0</v>
      </c>
    </row>
    <row r="1237" spans="23:34" x14ac:dyDescent="0.3">
      <c r="X1237">
        <v>2024</v>
      </c>
      <c r="Y1237">
        <v>8</v>
      </c>
      <c r="Z1237" s="57">
        <v>45510</v>
      </c>
      <c r="AA1237" t="s">
        <v>2848</v>
      </c>
      <c r="AB1237" s="18">
        <v>0</v>
      </c>
      <c r="AC1237" s="18"/>
      <c r="AD1237" s="18"/>
      <c r="AE1237" s="18"/>
      <c r="AF1237" s="18"/>
      <c r="AG1237" s="18"/>
      <c r="AH1237" s="18">
        <v>0</v>
      </c>
    </row>
    <row r="1238" spans="23:34" x14ac:dyDescent="0.3">
      <c r="W1238" s="36" t="s">
        <v>2930</v>
      </c>
      <c r="X1238" s="36"/>
      <c r="Y1238" s="36"/>
      <c r="Z1238" s="36"/>
      <c r="AA1238" s="36"/>
      <c r="AB1238" s="37">
        <v>0</v>
      </c>
      <c r="AC1238" s="37"/>
      <c r="AD1238" s="37"/>
      <c r="AE1238" s="37"/>
      <c r="AF1238" s="37"/>
      <c r="AG1238" s="37"/>
      <c r="AH1238" s="37">
        <v>0</v>
      </c>
    </row>
    <row r="1239" spans="23:34" x14ac:dyDescent="0.3">
      <c r="W1239" t="s">
        <v>2929</v>
      </c>
      <c r="X1239">
        <v>2023</v>
      </c>
      <c r="Y1239">
        <v>12</v>
      </c>
      <c r="Z1239" s="57">
        <v>45276</v>
      </c>
      <c r="AA1239" t="s">
        <v>2195</v>
      </c>
      <c r="AB1239" s="18">
        <v>0</v>
      </c>
      <c r="AC1239" s="18"/>
      <c r="AD1239" s="18"/>
      <c r="AE1239" s="18"/>
      <c r="AF1239" s="18"/>
      <c r="AG1239" s="18"/>
      <c r="AH1239" s="18">
        <v>0</v>
      </c>
    </row>
    <row r="1240" spans="23:34" x14ac:dyDescent="0.3">
      <c r="X1240">
        <v>2024</v>
      </c>
      <c r="Y1240">
        <v>1</v>
      </c>
      <c r="Z1240" s="57">
        <v>45300</v>
      </c>
      <c r="AA1240" t="s">
        <v>2275</v>
      </c>
      <c r="AB1240" s="18">
        <v>0</v>
      </c>
      <c r="AC1240" s="18"/>
      <c r="AD1240" s="18"/>
      <c r="AE1240" s="18"/>
      <c r="AF1240" s="18"/>
      <c r="AG1240" s="18"/>
      <c r="AH1240" s="18">
        <v>0</v>
      </c>
    </row>
    <row r="1241" spans="23:34" x14ac:dyDescent="0.3">
      <c r="Z1241" s="57">
        <v>45314</v>
      </c>
      <c r="AA1241" t="s">
        <v>2290</v>
      </c>
      <c r="AB1241" s="18">
        <v>0</v>
      </c>
      <c r="AC1241" s="18"/>
      <c r="AD1241" s="18"/>
      <c r="AE1241" s="18"/>
      <c r="AF1241" s="18"/>
      <c r="AG1241" s="18"/>
      <c r="AH1241" s="18">
        <v>0</v>
      </c>
    </row>
    <row r="1242" spans="23:34" x14ac:dyDescent="0.3">
      <c r="Y1242">
        <v>2</v>
      </c>
      <c r="Z1242" s="57">
        <v>45343</v>
      </c>
      <c r="AA1242" t="s">
        <v>2364</v>
      </c>
      <c r="AB1242" s="18">
        <v>0</v>
      </c>
      <c r="AC1242" s="18"/>
      <c r="AD1242" s="18"/>
      <c r="AE1242" s="18"/>
      <c r="AF1242" s="18"/>
      <c r="AG1242" s="18"/>
      <c r="AH1242" s="18">
        <v>0</v>
      </c>
    </row>
    <row r="1243" spans="23:34" x14ac:dyDescent="0.3">
      <c r="Y1243">
        <v>3</v>
      </c>
      <c r="Z1243" s="57">
        <v>45356</v>
      </c>
      <c r="AA1243" t="s">
        <v>2429</v>
      </c>
      <c r="AB1243" s="18">
        <v>0</v>
      </c>
      <c r="AC1243" s="18"/>
      <c r="AD1243" s="18"/>
      <c r="AE1243" s="18"/>
      <c r="AF1243" s="18"/>
      <c r="AG1243" s="18"/>
      <c r="AH1243" s="18">
        <v>0</v>
      </c>
    </row>
    <row r="1244" spans="23:34" x14ac:dyDescent="0.3">
      <c r="Z1244" s="57">
        <v>45373</v>
      </c>
      <c r="AA1244" t="s">
        <v>2451</v>
      </c>
      <c r="AB1244" s="18">
        <v>0</v>
      </c>
      <c r="AC1244" s="18"/>
      <c r="AD1244" s="18"/>
      <c r="AE1244" s="18"/>
      <c r="AF1244" s="18"/>
      <c r="AG1244" s="18"/>
      <c r="AH1244" s="18">
        <v>0</v>
      </c>
    </row>
    <row r="1245" spans="23:34" x14ac:dyDescent="0.3">
      <c r="Y1245">
        <v>5</v>
      </c>
      <c r="Z1245" s="57">
        <v>45441</v>
      </c>
      <c r="AA1245" t="s">
        <v>2575</v>
      </c>
      <c r="AB1245" s="18">
        <v>0</v>
      </c>
      <c r="AC1245" s="18"/>
      <c r="AD1245" s="18"/>
      <c r="AE1245" s="18"/>
      <c r="AF1245" s="18"/>
      <c r="AG1245" s="18"/>
      <c r="AH1245" s="18">
        <v>0</v>
      </c>
    </row>
    <row r="1246" spans="23:34" x14ac:dyDescent="0.3">
      <c r="Y1246">
        <v>7</v>
      </c>
      <c r="Z1246" s="57">
        <v>45475</v>
      </c>
      <c r="AA1246" t="s">
        <v>2749</v>
      </c>
      <c r="AB1246" s="18">
        <v>0</v>
      </c>
      <c r="AC1246" s="18"/>
      <c r="AD1246" s="18"/>
      <c r="AE1246" s="18"/>
      <c r="AF1246" s="18"/>
      <c r="AG1246" s="18"/>
      <c r="AH1246" s="18">
        <v>0</v>
      </c>
    </row>
    <row r="1247" spans="23:34" x14ac:dyDescent="0.3">
      <c r="Z1247" s="57">
        <v>45479</v>
      </c>
      <c r="AA1247" t="s">
        <v>2755</v>
      </c>
      <c r="AB1247" s="18">
        <v>0</v>
      </c>
      <c r="AC1247" s="18"/>
      <c r="AD1247" s="18"/>
      <c r="AE1247" s="18"/>
      <c r="AF1247" s="18"/>
      <c r="AG1247" s="18"/>
      <c r="AH1247" s="18">
        <v>0</v>
      </c>
    </row>
    <row r="1248" spans="23:34" x14ac:dyDescent="0.3">
      <c r="Y1248">
        <v>8</v>
      </c>
      <c r="Z1248" s="57">
        <v>45509</v>
      </c>
      <c r="AA1248" t="s">
        <v>2844</v>
      </c>
      <c r="AB1248" s="18">
        <v>0</v>
      </c>
      <c r="AC1248" s="18"/>
      <c r="AD1248" s="18"/>
      <c r="AE1248" s="18"/>
      <c r="AF1248" s="18"/>
      <c r="AG1248" s="18"/>
      <c r="AH1248" s="18">
        <v>0</v>
      </c>
    </row>
    <row r="1249" spans="24:34" x14ac:dyDescent="0.3">
      <c r="Y1249">
        <v>9</v>
      </c>
      <c r="Z1249" s="57">
        <v>45542</v>
      </c>
      <c r="AA1249" t="s">
        <v>2943</v>
      </c>
      <c r="AB1249" s="18">
        <v>0</v>
      </c>
      <c r="AC1249" s="18"/>
      <c r="AD1249" s="18"/>
      <c r="AE1249" s="18"/>
      <c r="AF1249" s="18"/>
      <c r="AG1249" s="18"/>
      <c r="AH1249" s="18">
        <v>0</v>
      </c>
    </row>
    <row r="1250" spans="24:34" x14ac:dyDescent="0.3">
      <c r="Z1250" s="57">
        <v>45560</v>
      </c>
      <c r="AA1250" t="s">
        <v>2954</v>
      </c>
      <c r="AB1250" s="18">
        <v>0</v>
      </c>
      <c r="AC1250" s="18"/>
      <c r="AD1250" s="18"/>
      <c r="AE1250" s="18"/>
      <c r="AF1250" s="18"/>
      <c r="AG1250" s="18"/>
      <c r="AH1250" s="18">
        <v>0</v>
      </c>
    </row>
    <row r="1251" spans="24:34" x14ac:dyDescent="0.3">
      <c r="Z1251" s="57">
        <v>45565</v>
      </c>
      <c r="AA1251" t="s">
        <v>2959</v>
      </c>
      <c r="AB1251" s="18">
        <v>0</v>
      </c>
      <c r="AC1251" s="18"/>
      <c r="AD1251" s="18"/>
      <c r="AE1251" s="18"/>
      <c r="AF1251" s="18"/>
      <c r="AG1251" s="18"/>
      <c r="AH1251" s="18">
        <v>0</v>
      </c>
    </row>
    <row r="1252" spans="24:34" x14ac:dyDescent="0.3">
      <c r="Y1252">
        <v>10</v>
      </c>
      <c r="Z1252" s="57">
        <v>45586</v>
      </c>
      <c r="AA1252" t="s">
        <v>3023</v>
      </c>
      <c r="AB1252" s="18">
        <v>0</v>
      </c>
      <c r="AC1252" s="18"/>
      <c r="AD1252" s="18"/>
      <c r="AE1252" s="18"/>
      <c r="AF1252" s="18"/>
      <c r="AG1252" s="18"/>
      <c r="AH1252" s="18">
        <v>0</v>
      </c>
    </row>
    <row r="1253" spans="24:34" x14ac:dyDescent="0.3">
      <c r="Z1253" s="57">
        <v>45594</v>
      </c>
      <c r="AA1253" t="s">
        <v>3031</v>
      </c>
      <c r="AB1253" s="18">
        <v>0</v>
      </c>
      <c r="AC1253" s="18"/>
      <c r="AD1253" s="18"/>
      <c r="AE1253" s="18"/>
      <c r="AF1253" s="18"/>
      <c r="AG1253" s="18"/>
      <c r="AH1253" s="18">
        <v>0</v>
      </c>
    </row>
    <row r="1254" spans="24:34" x14ac:dyDescent="0.3">
      <c r="AA1254" t="s">
        <v>3033</v>
      </c>
      <c r="AB1254" s="18">
        <v>0</v>
      </c>
      <c r="AC1254" s="18"/>
      <c r="AD1254" s="18"/>
      <c r="AE1254" s="18"/>
      <c r="AF1254" s="18"/>
      <c r="AG1254" s="18"/>
      <c r="AH1254" s="18">
        <v>0</v>
      </c>
    </row>
    <row r="1255" spans="24:34" x14ac:dyDescent="0.3">
      <c r="AA1255" t="s">
        <v>3034</v>
      </c>
      <c r="AB1255" s="18">
        <v>0</v>
      </c>
      <c r="AC1255" s="18"/>
      <c r="AD1255" s="18"/>
      <c r="AE1255" s="18"/>
      <c r="AF1255" s="18"/>
      <c r="AG1255" s="18"/>
      <c r="AH1255" s="18">
        <v>0</v>
      </c>
    </row>
    <row r="1256" spans="24:34" x14ac:dyDescent="0.3">
      <c r="Y1256">
        <v>11</v>
      </c>
      <c r="Z1256" s="57">
        <v>45602</v>
      </c>
      <c r="AA1256" t="s">
        <v>3108</v>
      </c>
      <c r="AB1256" s="18">
        <v>0</v>
      </c>
      <c r="AC1256" s="18"/>
      <c r="AD1256" s="18"/>
      <c r="AE1256" s="18"/>
      <c r="AF1256" s="18"/>
      <c r="AG1256" s="18"/>
      <c r="AH1256" s="18">
        <v>0</v>
      </c>
    </row>
    <row r="1257" spans="24:34" x14ac:dyDescent="0.3">
      <c r="Z1257" s="57">
        <v>45619</v>
      </c>
      <c r="AA1257" t="s">
        <v>3133</v>
      </c>
      <c r="AB1257" s="18">
        <v>0</v>
      </c>
      <c r="AC1257" s="18"/>
      <c r="AD1257" s="18"/>
      <c r="AE1257" s="18"/>
      <c r="AF1257" s="18"/>
      <c r="AG1257" s="18"/>
      <c r="AH1257" s="18">
        <v>0</v>
      </c>
    </row>
    <row r="1258" spans="24:34" x14ac:dyDescent="0.3">
      <c r="Y1258">
        <v>12</v>
      </c>
      <c r="Z1258" t="s">
        <v>3235</v>
      </c>
      <c r="AA1258" t="s">
        <v>3238</v>
      </c>
      <c r="AB1258" s="18">
        <v>0</v>
      </c>
      <c r="AC1258" s="18"/>
      <c r="AD1258" s="18"/>
      <c r="AE1258" s="18"/>
      <c r="AF1258" s="18"/>
      <c r="AG1258" s="18"/>
      <c r="AH1258" s="18">
        <v>0</v>
      </c>
    </row>
    <row r="1259" spans="24:34" x14ac:dyDescent="0.3">
      <c r="Z1259" t="s">
        <v>3253</v>
      </c>
      <c r="AA1259" t="s">
        <v>3254</v>
      </c>
      <c r="AB1259" s="18">
        <v>0</v>
      </c>
      <c r="AC1259" s="18"/>
      <c r="AD1259" s="18"/>
      <c r="AE1259" s="18"/>
      <c r="AF1259" s="18"/>
      <c r="AG1259" s="18"/>
      <c r="AH1259" s="18">
        <v>0</v>
      </c>
    </row>
    <row r="1260" spans="24:34" x14ac:dyDescent="0.3">
      <c r="Z1260" t="s">
        <v>3271</v>
      </c>
      <c r="AA1260" t="s">
        <v>3272</v>
      </c>
      <c r="AB1260" s="18">
        <v>0</v>
      </c>
      <c r="AC1260" s="18"/>
      <c r="AD1260" s="18"/>
      <c r="AE1260" s="18"/>
      <c r="AF1260" s="18"/>
      <c r="AG1260" s="18"/>
      <c r="AH1260" s="18">
        <v>0</v>
      </c>
    </row>
    <row r="1261" spans="24:34" x14ac:dyDescent="0.3">
      <c r="Y1261">
        <v>4</v>
      </c>
      <c r="Z1261" s="57">
        <v>45386</v>
      </c>
      <c r="AA1261" t="s">
        <v>2506</v>
      </c>
      <c r="AB1261" s="18">
        <v>0</v>
      </c>
      <c r="AC1261" s="18"/>
      <c r="AD1261" s="18"/>
      <c r="AE1261" s="18"/>
      <c r="AF1261" s="18"/>
      <c r="AG1261" s="18"/>
      <c r="AH1261" s="18">
        <v>0</v>
      </c>
    </row>
    <row r="1262" spans="24:34" x14ac:dyDescent="0.3">
      <c r="Z1262" s="57">
        <v>45408</v>
      </c>
      <c r="AA1262" t="s">
        <v>2520</v>
      </c>
      <c r="AB1262" s="18">
        <v>0</v>
      </c>
      <c r="AC1262" s="18"/>
      <c r="AD1262" s="18"/>
      <c r="AE1262" s="18"/>
      <c r="AF1262" s="18"/>
      <c r="AG1262" s="18"/>
      <c r="AH1262" s="18">
        <v>0</v>
      </c>
    </row>
    <row r="1263" spans="24:34" x14ac:dyDescent="0.3">
      <c r="X1263">
        <v>2025</v>
      </c>
      <c r="Y1263">
        <v>1</v>
      </c>
      <c r="Z1263" s="57">
        <v>45673</v>
      </c>
      <c r="AA1263" t="s">
        <v>3349</v>
      </c>
      <c r="AB1263" s="18">
        <v>0</v>
      </c>
      <c r="AC1263" s="18"/>
      <c r="AD1263" s="18"/>
      <c r="AE1263" s="18"/>
      <c r="AF1263" s="18"/>
      <c r="AG1263" s="18"/>
      <c r="AH1263" s="18">
        <v>0</v>
      </c>
    </row>
    <row r="1264" spans="24:34" x14ac:dyDescent="0.3">
      <c r="Z1264" s="57">
        <v>45682</v>
      </c>
      <c r="AA1264" t="s">
        <v>3361</v>
      </c>
      <c r="AB1264" s="18">
        <v>0</v>
      </c>
      <c r="AC1264" s="18"/>
      <c r="AD1264" s="18"/>
      <c r="AE1264" s="18"/>
      <c r="AF1264" s="18"/>
      <c r="AG1264" s="18"/>
      <c r="AH1264" s="18">
        <v>0</v>
      </c>
    </row>
    <row r="1265" spans="23:34" x14ac:dyDescent="0.3">
      <c r="Y1265">
        <v>2</v>
      </c>
      <c r="Z1265" s="57">
        <v>45700</v>
      </c>
      <c r="AA1265" t="s">
        <v>3452</v>
      </c>
      <c r="AB1265" s="18">
        <v>0</v>
      </c>
      <c r="AC1265" s="18"/>
      <c r="AD1265" s="18"/>
      <c r="AE1265" s="18"/>
      <c r="AF1265" s="18"/>
      <c r="AG1265" s="18"/>
      <c r="AH1265" s="18">
        <v>0</v>
      </c>
    </row>
    <row r="1266" spans="23:34" x14ac:dyDescent="0.3">
      <c r="Z1266" s="57">
        <v>45702</v>
      </c>
      <c r="AA1266" t="s">
        <v>3454</v>
      </c>
      <c r="AB1266" s="18">
        <v>0</v>
      </c>
      <c r="AC1266" s="18"/>
      <c r="AD1266" s="18"/>
      <c r="AE1266" s="18"/>
      <c r="AF1266" s="18"/>
      <c r="AG1266" s="18"/>
      <c r="AH1266" s="18">
        <v>0</v>
      </c>
    </row>
    <row r="1267" spans="23:34" x14ac:dyDescent="0.3">
      <c r="Z1267" s="57">
        <v>45713</v>
      </c>
      <c r="AA1267" t="s">
        <v>3469</v>
      </c>
      <c r="AB1267" s="18">
        <v>0.5</v>
      </c>
      <c r="AC1267" s="18"/>
      <c r="AD1267" s="18"/>
      <c r="AE1267" s="18"/>
      <c r="AF1267" s="18"/>
      <c r="AG1267" s="18"/>
      <c r="AH1267" s="18">
        <v>0.5</v>
      </c>
    </row>
    <row r="1268" spans="23:34" x14ac:dyDescent="0.3">
      <c r="Y1268">
        <v>5</v>
      </c>
      <c r="Z1268" t="s">
        <v>3707</v>
      </c>
      <c r="AA1268" t="s">
        <v>3708</v>
      </c>
      <c r="AB1268" s="18">
        <v>0</v>
      </c>
      <c r="AC1268" s="18"/>
      <c r="AD1268" s="18"/>
      <c r="AE1268" s="18"/>
      <c r="AF1268" s="18"/>
      <c r="AG1268" s="18"/>
      <c r="AH1268" s="18">
        <v>0</v>
      </c>
    </row>
    <row r="1269" spans="23:34" x14ac:dyDescent="0.3">
      <c r="Z1269" t="s">
        <v>3739</v>
      </c>
      <c r="AA1269" t="s">
        <v>3740</v>
      </c>
      <c r="AB1269" s="18">
        <v>0</v>
      </c>
      <c r="AC1269" s="18"/>
      <c r="AD1269" s="18"/>
      <c r="AE1269" s="18"/>
      <c r="AF1269" s="18"/>
      <c r="AG1269" s="18"/>
      <c r="AH1269" s="18">
        <v>0</v>
      </c>
    </row>
    <row r="1270" spans="23:34" x14ac:dyDescent="0.3">
      <c r="Y1270">
        <v>4</v>
      </c>
      <c r="Z1270" t="s">
        <v>3619</v>
      </c>
      <c r="AA1270" t="s">
        <v>3620</v>
      </c>
      <c r="AB1270" s="18">
        <v>0</v>
      </c>
      <c r="AC1270" s="18"/>
      <c r="AD1270" s="18"/>
      <c r="AE1270" s="18"/>
      <c r="AF1270" s="18"/>
      <c r="AG1270" s="18"/>
      <c r="AH1270" s="18">
        <v>0</v>
      </c>
    </row>
    <row r="1271" spans="23:34" x14ac:dyDescent="0.3">
      <c r="Z1271" t="s">
        <v>3625</v>
      </c>
      <c r="AA1271" t="s">
        <v>3627</v>
      </c>
      <c r="AB1271" s="18">
        <v>0</v>
      </c>
      <c r="AC1271" s="18"/>
      <c r="AD1271" s="18"/>
      <c r="AE1271" s="18"/>
      <c r="AF1271" s="18"/>
      <c r="AG1271" s="18"/>
      <c r="AH1271" s="18">
        <v>0</v>
      </c>
    </row>
    <row r="1272" spans="23:34" x14ac:dyDescent="0.3">
      <c r="Z1272" t="s">
        <v>3657</v>
      </c>
      <c r="AA1272" t="s">
        <v>3658</v>
      </c>
      <c r="AB1272" s="18">
        <v>0</v>
      </c>
      <c r="AC1272" s="18"/>
      <c r="AD1272" s="18"/>
      <c r="AE1272" s="18"/>
      <c r="AF1272" s="18"/>
      <c r="AG1272" s="18"/>
      <c r="AH1272" s="18">
        <v>0</v>
      </c>
    </row>
    <row r="1273" spans="23:34" x14ac:dyDescent="0.3">
      <c r="W1273" s="36" t="s">
        <v>2931</v>
      </c>
      <c r="X1273" s="36"/>
      <c r="Y1273" s="36"/>
      <c r="Z1273" s="36"/>
      <c r="AA1273" s="36"/>
      <c r="AB1273" s="37">
        <v>0.5</v>
      </c>
      <c r="AC1273" s="37"/>
      <c r="AD1273" s="37"/>
      <c r="AE1273" s="37"/>
      <c r="AF1273" s="37"/>
      <c r="AG1273" s="37"/>
      <c r="AH1273" s="37">
        <v>0.5</v>
      </c>
    </row>
    <row r="1274" spans="23:34" x14ac:dyDescent="0.3">
      <c r="W1274" t="s">
        <v>2939</v>
      </c>
      <c r="X1274">
        <v>2024</v>
      </c>
      <c r="Y1274">
        <v>9</v>
      </c>
      <c r="Z1274" s="57">
        <v>45537</v>
      </c>
      <c r="AA1274" t="s">
        <v>2938</v>
      </c>
      <c r="AB1274" s="18">
        <v>-5</v>
      </c>
      <c r="AC1274" s="18"/>
      <c r="AD1274" s="18"/>
      <c r="AE1274" s="18"/>
      <c r="AF1274" s="18"/>
      <c r="AG1274" s="18"/>
      <c r="AH1274" s="18">
        <v>-5</v>
      </c>
    </row>
    <row r="1275" spans="23:34" x14ac:dyDescent="0.3">
      <c r="Y1275">
        <v>10</v>
      </c>
      <c r="Z1275" s="57">
        <v>45583</v>
      </c>
      <c r="AA1275" t="s">
        <v>3021</v>
      </c>
      <c r="AB1275" s="18">
        <v>-5</v>
      </c>
      <c r="AC1275" s="18"/>
      <c r="AD1275" s="18"/>
      <c r="AE1275" s="18"/>
      <c r="AF1275" s="18"/>
      <c r="AG1275" s="18"/>
      <c r="AH1275" s="18">
        <v>-5</v>
      </c>
    </row>
    <row r="1276" spans="23:34" x14ac:dyDescent="0.3">
      <c r="Y1276">
        <v>12</v>
      </c>
      <c r="Z1276" t="s">
        <v>3278</v>
      </c>
      <c r="AA1276" t="s">
        <v>3281</v>
      </c>
      <c r="AB1276" s="18">
        <v>0</v>
      </c>
      <c r="AC1276" s="18"/>
      <c r="AD1276" s="18"/>
      <c r="AE1276" s="18"/>
      <c r="AF1276" s="18"/>
      <c r="AG1276" s="18"/>
      <c r="AH1276" s="18">
        <v>0</v>
      </c>
    </row>
    <row r="1277" spans="23:34" x14ac:dyDescent="0.3">
      <c r="X1277">
        <v>2025</v>
      </c>
      <c r="Y1277">
        <v>2</v>
      </c>
      <c r="Z1277" s="57">
        <v>45695</v>
      </c>
      <c r="AA1277" t="s">
        <v>3447</v>
      </c>
      <c r="AB1277" s="18">
        <v>525</v>
      </c>
      <c r="AC1277" s="18"/>
      <c r="AD1277" s="18"/>
      <c r="AE1277" s="18"/>
      <c r="AF1277" s="18"/>
      <c r="AG1277" s="18"/>
      <c r="AH1277" s="18">
        <v>525</v>
      </c>
    </row>
    <row r="1278" spans="23:34" x14ac:dyDescent="0.3">
      <c r="W1278" s="36" t="s">
        <v>3006</v>
      </c>
      <c r="X1278" s="36"/>
      <c r="Y1278" s="36"/>
      <c r="Z1278" s="36"/>
      <c r="AA1278" s="36"/>
      <c r="AB1278" s="37">
        <v>515</v>
      </c>
      <c r="AC1278" s="37"/>
      <c r="AD1278" s="37"/>
      <c r="AE1278" s="37"/>
      <c r="AF1278" s="37"/>
      <c r="AG1278" s="37"/>
      <c r="AH1278" s="37">
        <v>515</v>
      </c>
    </row>
    <row r="1279" spans="23:34" x14ac:dyDescent="0.3">
      <c r="W1279" t="s">
        <v>3061</v>
      </c>
      <c r="X1279">
        <v>2024</v>
      </c>
      <c r="Y1279">
        <v>6</v>
      </c>
      <c r="Z1279" s="57">
        <v>45470</v>
      </c>
      <c r="AA1279" t="s">
        <v>2662</v>
      </c>
      <c r="AB1279" s="18">
        <v>0</v>
      </c>
      <c r="AC1279" s="18"/>
      <c r="AD1279" s="18"/>
      <c r="AE1279" s="18"/>
      <c r="AF1279" s="18"/>
      <c r="AG1279" s="18"/>
      <c r="AH1279" s="18">
        <v>0</v>
      </c>
    </row>
    <row r="1280" spans="23:34" x14ac:dyDescent="0.3">
      <c r="W1280" s="36" t="s">
        <v>3097</v>
      </c>
      <c r="X1280" s="36"/>
      <c r="Y1280" s="36"/>
      <c r="Z1280" s="36"/>
      <c r="AA1280" s="36"/>
      <c r="AB1280" s="37">
        <v>0</v>
      </c>
      <c r="AC1280" s="37"/>
      <c r="AD1280" s="37"/>
      <c r="AE1280" s="37"/>
      <c r="AF1280" s="37"/>
      <c r="AG1280" s="37"/>
      <c r="AH1280" s="37">
        <v>0</v>
      </c>
    </row>
    <row r="1281" spans="23:34" x14ac:dyDescent="0.3">
      <c r="W1281" t="s">
        <v>3063</v>
      </c>
      <c r="X1281">
        <v>2024</v>
      </c>
      <c r="Y1281">
        <v>10</v>
      </c>
      <c r="Z1281" s="57">
        <v>45587</v>
      </c>
      <c r="AA1281" t="s">
        <v>3026</v>
      </c>
      <c r="AB1281" s="18">
        <v>0</v>
      </c>
      <c r="AC1281" s="18"/>
      <c r="AD1281" s="18"/>
      <c r="AE1281" s="18"/>
      <c r="AF1281" s="18"/>
      <c r="AG1281" s="18"/>
      <c r="AH1281" s="18">
        <v>0</v>
      </c>
    </row>
    <row r="1282" spans="23:34" x14ac:dyDescent="0.3">
      <c r="W1282" s="36" t="s">
        <v>3098</v>
      </c>
      <c r="X1282" s="36"/>
      <c r="Y1282" s="36"/>
      <c r="Z1282" s="36"/>
      <c r="AA1282" s="36"/>
      <c r="AB1282" s="37">
        <v>0</v>
      </c>
      <c r="AC1282" s="37"/>
      <c r="AD1282" s="37"/>
      <c r="AE1282" s="37"/>
      <c r="AF1282" s="37"/>
      <c r="AG1282" s="37"/>
      <c r="AH1282" s="37">
        <v>0</v>
      </c>
    </row>
    <row r="1283" spans="23:34" x14ac:dyDescent="0.3">
      <c r="W1283" t="s">
        <v>3100</v>
      </c>
      <c r="X1283" t="s">
        <v>1763</v>
      </c>
      <c r="Y1283" t="s">
        <v>1763</v>
      </c>
      <c r="Z1283" s="57">
        <v>45597</v>
      </c>
      <c r="AA1283" t="s">
        <v>3099</v>
      </c>
      <c r="AB1283" s="18"/>
      <c r="AC1283" s="18"/>
      <c r="AD1283" s="18"/>
      <c r="AE1283" s="18"/>
      <c r="AF1283" s="18">
        <v>0</v>
      </c>
      <c r="AG1283" s="18"/>
      <c r="AH1283" s="18">
        <v>0</v>
      </c>
    </row>
    <row r="1284" spans="23:34" x14ac:dyDescent="0.3">
      <c r="W1284" s="36" t="s">
        <v>3206</v>
      </c>
      <c r="X1284" s="36"/>
      <c r="Y1284" s="36"/>
      <c r="Z1284" s="36"/>
      <c r="AA1284" s="36"/>
      <c r="AB1284" s="37"/>
      <c r="AC1284" s="37"/>
      <c r="AD1284" s="37"/>
      <c r="AE1284" s="37"/>
      <c r="AF1284" s="37">
        <v>0</v>
      </c>
      <c r="AG1284" s="37"/>
      <c r="AH1284" s="37">
        <v>0</v>
      </c>
    </row>
    <row r="1285" spans="23:34" x14ac:dyDescent="0.3">
      <c r="W1285" t="s">
        <v>3225</v>
      </c>
      <c r="X1285">
        <v>2024</v>
      </c>
      <c r="Y1285">
        <v>12</v>
      </c>
      <c r="Z1285" t="s">
        <v>3223</v>
      </c>
      <c r="AA1285" t="s">
        <v>3224</v>
      </c>
      <c r="AB1285" s="18">
        <v>0</v>
      </c>
      <c r="AC1285" s="18"/>
      <c r="AD1285" s="18"/>
      <c r="AE1285" s="18"/>
      <c r="AF1285" s="18"/>
      <c r="AG1285" s="18"/>
      <c r="AH1285" s="18">
        <v>0</v>
      </c>
    </row>
    <row r="1286" spans="23:34" x14ac:dyDescent="0.3">
      <c r="W1286" s="36" t="s">
        <v>3285</v>
      </c>
      <c r="X1286" s="36"/>
      <c r="Y1286" s="36"/>
      <c r="Z1286" s="36"/>
      <c r="AA1286" s="36"/>
      <c r="AB1286" s="37">
        <v>0</v>
      </c>
      <c r="AC1286" s="37"/>
      <c r="AD1286" s="37"/>
      <c r="AE1286" s="37"/>
      <c r="AF1286" s="37"/>
      <c r="AG1286" s="37"/>
      <c r="AH1286" s="37">
        <v>0</v>
      </c>
    </row>
    <row r="1287" spans="23:34" x14ac:dyDescent="0.3">
      <c r="W1287" t="s">
        <v>3230</v>
      </c>
      <c r="X1287">
        <v>2024</v>
      </c>
      <c r="Y1287">
        <v>12</v>
      </c>
      <c r="Z1287" t="s">
        <v>3223</v>
      </c>
      <c r="AA1287" t="s">
        <v>3229</v>
      </c>
      <c r="AB1287" s="18">
        <v>0</v>
      </c>
      <c r="AC1287" s="18"/>
      <c r="AD1287" s="18"/>
      <c r="AE1287" s="18"/>
      <c r="AF1287" s="18"/>
      <c r="AG1287" s="18"/>
      <c r="AH1287" s="18">
        <v>0</v>
      </c>
    </row>
    <row r="1288" spans="23:34" x14ac:dyDescent="0.3">
      <c r="Z1288" t="s">
        <v>3276</v>
      </c>
      <c r="AA1288" t="s">
        <v>3277</v>
      </c>
      <c r="AB1288" s="18">
        <v>0</v>
      </c>
      <c r="AC1288" s="18"/>
      <c r="AD1288" s="18"/>
      <c r="AE1288" s="18"/>
      <c r="AF1288" s="18"/>
      <c r="AG1288" s="18"/>
      <c r="AH1288" s="18">
        <v>0</v>
      </c>
    </row>
    <row r="1289" spans="23:34" x14ac:dyDescent="0.3">
      <c r="X1289">
        <v>2025</v>
      </c>
      <c r="Y1289">
        <v>1</v>
      </c>
      <c r="Z1289" s="57">
        <v>45659</v>
      </c>
      <c r="AA1289" t="s">
        <v>3334</v>
      </c>
      <c r="AB1289" s="18">
        <v>0</v>
      </c>
      <c r="AC1289" s="18"/>
      <c r="AD1289" s="18"/>
      <c r="AE1289" s="18"/>
      <c r="AF1289" s="18"/>
      <c r="AG1289" s="18"/>
      <c r="AH1289" s="18">
        <v>0</v>
      </c>
    </row>
    <row r="1290" spans="23:34" x14ac:dyDescent="0.3">
      <c r="W1290" s="36" t="s">
        <v>3286</v>
      </c>
      <c r="X1290" s="36"/>
      <c r="Y1290" s="36"/>
      <c r="Z1290" s="36"/>
      <c r="AA1290" s="36"/>
      <c r="AB1290" s="37">
        <v>0</v>
      </c>
      <c r="AC1290" s="37"/>
      <c r="AD1290" s="37"/>
      <c r="AE1290" s="37"/>
      <c r="AF1290" s="37"/>
      <c r="AG1290" s="37"/>
      <c r="AH1290" s="37">
        <v>0</v>
      </c>
    </row>
    <row r="1291" spans="23:34" x14ac:dyDescent="0.3">
      <c r="W1291" t="s">
        <v>3268</v>
      </c>
      <c r="X1291">
        <v>2024</v>
      </c>
      <c r="Y1291">
        <v>12</v>
      </c>
      <c r="Z1291" t="s">
        <v>3262</v>
      </c>
      <c r="AA1291" t="s">
        <v>3267</v>
      </c>
      <c r="AB1291" s="18">
        <v>0</v>
      </c>
      <c r="AC1291" s="18"/>
      <c r="AD1291" s="18"/>
      <c r="AE1291" s="18"/>
      <c r="AF1291" s="18"/>
      <c r="AG1291" s="18"/>
      <c r="AH1291" s="18">
        <v>0</v>
      </c>
    </row>
    <row r="1292" spans="23:34" x14ac:dyDescent="0.3">
      <c r="W1292" s="36" t="s">
        <v>3287</v>
      </c>
      <c r="X1292" s="36"/>
      <c r="Y1292" s="36"/>
      <c r="Z1292" s="36"/>
      <c r="AA1292" s="36"/>
      <c r="AB1292" s="37">
        <v>0</v>
      </c>
      <c r="AC1292" s="37"/>
      <c r="AD1292" s="37"/>
      <c r="AE1292" s="37"/>
      <c r="AF1292" s="37"/>
      <c r="AG1292" s="37"/>
      <c r="AH1292" s="37">
        <v>0</v>
      </c>
    </row>
    <row r="1293" spans="23:34" x14ac:dyDescent="0.3">
      <c r="W1293" t="s">
        <v>3330</v>
      </c>
      <c r="X1293">
        <v>2025</v>
      </c>
      <c r="Y1293">
        <v>1</v>
      </c>
      <c r="Z1293" s="57">
        <v>45682</v>
      </c>
      <c r="AA1293" t="s">
        <v>3360</v>
      </c>
      <c r="AB1293" s="18">
        <v>0</v>
      </c>
      <c r="AC1293" s="18"/>
      <c r="AD1293" s="18"/>
      <c r="AE1293" s="18"/>
      <c r="AF1293" s="18"/>
      <c r="AG1293" s="18"/>
      <c r="AH1293" s="18">
        <v>0</v>
      </c>
    </row>
    <row r="1294" spans="23:34" x14ac:dyDescent="0.3">
      <c r="W1294" s="36" t="s">
        <v>3441</v>
      </c>
      <c r="X1294" s="36"/>
      <c r="Y1294" s="36"/>
      <c r="Z1294" s="36"/>
      <c r="AA1294" s="36"/>
      <c r="AB1294" s="37">
        <v>0</v>
      </c>
      <c r="AC1294" s="37"/>
      <c r="AD1294" s="37"/>
      <c r="AE1294" s="37"/>
      <c r="AF1294" s="37"/>
      <c r="AG1294" s="37"/>
      <c r="AH1294" s="37">
        <v>0</v>
      </c>
    </row>
    <row r="1295" spans="23:34" x14ac:dyDescent="0.3">
      <c r="W1295" t="s">
        <v>3532</v>
      </c>
      <c r="X1295">
        <v>2025</v>
      </c>
      <c r="Y1295">
        <v>3</v>
      </c>
      <c r="Z1295" s="57">
        <v>45730</v>
      </c>
      <c r="AA1295" t="s">
        <v>3530</v>
      </c>
      <c r="AB1295" s="18">
        <v>0</v>
      </c>
      <c r="AC1295" s="18"/>
      <c r="AD1295" s="18"/>
      <c r="AE1295" s="18"/>
      <c r="AF1295" s="18"/>
      <c r="AG1295" s="18"/>
      <c r="AH1295" s="18">
        <v>0</v>
      </c>
    </row>
    <row r="1296" spans="23:34" x14ac:dyDescent="0.3">
      <c r="Z1296" s="57">
        <v>45736</v>
      </c>
      <c r="AA1296" t="s">
        <v>3540</v>
      </c>
      <c r="AB1296" s="18">
        <v>0</v>
      </c>
      <c r="AC1296" s="18"/>
      <c r="AD1296" s="18"/>
      <c r="AE1296" s="18"/>
      <c r="AF1296" s="18"/>
      <c r="AG1296" s="18"/>
      <c r="AH1296" s="18">
        <v>0</v>
      </c>
    </row>
    <row r="1297" spans="23:34" x14ac:dyDescent="0.3">
      <c r="Z1297" s="57">
        <v>45740</v>
      </c>
      <c r="AA1297" t="s">
        <v>3545</v>
      </c>
      <c r="AB1297" s="18">
        <v>0</v>
      </c>
      <c r="AC1297" s="18"/>
      <c r="AD1297" s="18"/>
      <c r="AE1297" s="18"/>
      <c r="AF1297" s="18"/>
      <c r="AG1297" s="18"/>
      <c r="AH1297" s="18">
        <v>0</v>
      </c>
    </row>
    <row r="1298" spans="23:34" x14ac:dyDescent="0.3">
      <c r="Z1298" s="57">
        <v>45745</v>
      </c>
      <c r="AA1298" t="s">
        <v>3553</v>
      </c>
      <c r="AB1298" s="18">
        <v>0</v>
      </c>
      <c r="AC1298" s="18"/>
      <c r="AD1298" s="18"/>
      <c r="AE1298" s="18"/>
      <c r="AF1298" s="18"/>
      <c r="AG1298" s="18"/>
      <c r="AH1298" s="18">
        <v>0</v>
      </c>
    </row>
    <row r="1299" spans="23:34" x14ac:dyDescent="0.3">
      <c r="Y1299">
        <v>5</v>
      </c>
      <c r="Z1299" t="s">
        <v>3702</v>
      </c>
      <c r="AA1299" t="s">
        <v>3703</v>
      </c>
      <c r="AB1299" s="18">
        <v>0</v>
      </c>
      <c r="AC1299" s="18"/>
      <c r="AD1299" s="18"/>
      <c r="AE1299" s="18"/>
      <c r="AF1299" s="18"/>
      <c r="AG1299" s="18"/>
      <c r="AH1299" s="18">
        <v>0</v>
      </c>
    </row>
    <row r="1300" spans="23:34" x14ac:dyDescent="0.3">
      <c r="Z1300" t="s">
        <v>3709</v>
      </c>
      <c r="AA1300" t="s">
        <v>3712</v>
      </c>
      <c r="AB1300" s="18">
        <v>0</v>
      </c>
      <c r="AC1300" s="18"/>
      <c r="AD1300" s="18"/>
      <c r="AE1300" s="18"/>
      <c r="AF1300" s="18"/>
      <c r="AG1300" s="18"/>
      <c r="AH1300" s="18">
        <v>0</v>
      </c>
    </row>
    <row r="1301" spans="23:34" x14ac:dyDescent="0.3">
      <c r="Z1301" t="s">
        <v>3739</v>
      </c>
      <c r="AA1301" t="s">
        <v>3741</v>
      </c>
      <c r="AB1301" s="18">
        <v>2458.6999999999998</v>
      </c>
      <c r="AC1301" s="18"/>
      <c r="AD1301" s="18"/>
      <c r="AE1301" s="18"/>
      <c r="AF1301" s="18"/>
      <c r="AG1301" s="18"/>
      <c r="AH1301" s="18">
        <v>2458.6999999999998</v>
      </c>
    </row>
    <row r="1302" spans="23:34" x14ac:dyDescent="0.3">
      <c r="Y1302">
        <v>4</v>
      </c>
      <c r="Z1302" t="s">
        <v>3628</v>
      </c>
      <c r="AA1302" t="s">
        <v>3629</v>
      </c>
      <c r="AB1302" s="18">
        <v>0</v>
      </c>
      <c r="AC1302" s="18"/>
      <c r="AD1302" s="18"/>
      <c r="AE1302" s="18"/>
      <c r="AF1302" s="18"/>
      <c r="AG1302" s="18"/>
      <c r="AH1302" s="18">
        <v>0</v>
      </c>
    </row>
    <row r="1303" spans="23:34" x14ac:dyDescent="0.3">
      <c r="Z1303" t="s">
        <v>3633</v>
      </c>
      <c r="AA1303" t="s">
        <v>3634</v>
      </c>
      <c r="AB1303" s="18">
        <v>0</v>
      </c>
      <c r="AC1303" s="18"/>
      <c r="AD1303" s="18"/>
      <c r="AE1303" s="18"/>
      <c r="AF1303" s="18"/>
      <c r="AG1303" s="18"/>
      <c r="AH1303" s="18">
        <v>0</v>
      </c>
    </row>
    <row r="1304" spans="23:34" x14ac:dyDescent="0.3">
      <c r="Z1304" t="s">
        <v>3637</v>
      </c>
      <c r="AA1304" t="s">
        <v>3638</v>
      </c>
      <c r="AB1304" s="18">
        <v>0</v>
      </c>
      <c r="AC1304" s="18"/>
      <c r="AD1304" s="18"/>
      <c r="AE1304" s="18"/>
      <c r="AF1304" s="18"/>
      <c r="AG1304" s="18"/>
      <c r="AH1304" s="18">
        <v>0</v>
      </c>
    </row>
    <row r="1305" spans="23:34" x14ac:dyDescent="0.3">
      <c r="Z1305" t="s">
        <v>3652</v>
      </c>
      <c r="AA1305" t="s">
        <v>3653</v>
      </c>
      <c r="AB1305" s="18">
        <v>0</v>
      </c>
      <c r="AC1305" s="18"/>
      <c r="AD1305" s="18"/>
      <c r="AE1305" s="18"/>
      <c r="AF1305" s="18"/>
      <c r="AG1305" s="18"/>
      <c r="AH1305" s="18">
        <v>0</v>
      </c>
    </row>
    <row r="1306" spans="23:34" x14ac:dyDescent="0.3">
      <c r="W1306" s="36" t="s">
        <v>3609</v>
      </c>
      <c r="X1306" s="36"/>
      <c r="Y1306" s="36"/>
      <c r="Z1306" s="36"/>
      <c r="AA1306" s="36"/>
      <c r="AB1306" s="37">
        <v>2458.6999999999998</v>
      </c>
      <c r="AC1306" s="37"/>
      <c r="AD1306" s="37"/>
      <c r="AE1306" s="37"/>
      <c r="AF1306" s="37"/>
      <c r="AG1306" s="37"/>
      <c r="AH1306" s="37">
        <v>2458.6999999999998</v>
      </c>
    </row>
    <row r="1307" spans="23:34" x14ac:dyDescent="0.3">
      <c r="W1307" t="s">
        <v>3549</v>
      </c>
      <c r="X1307">
        <v>2025</v>
      </c>
      <c r="Y1307">
        <v>3</v>
      </c>
      <c r="Z1307" s="57">
        <v>45743</v>
      </c>
      <c r="AA1307" t="s">
        <v>3548</v>
      </c>
      <c r="AB1307" s="18">
        <v>0</v>
      </c>
      <c r="AC1307" s="18"/>
      <c r="AD1307" s="18"/>
      <c r="AE1307" s="18"/>
      <c r="AF1307" s="18"/>
      <c r="AG1307" s="18"/>
      <c r="AH1307" s="18">
        <v>0</v>
      </c>
    </row>
    <row r="1308" spans="23:34" x14ac:dyDescent="0.3">
      <c r="Y1308">
        <v>5</v>
      </c>
      <c r="Z1308" t="s">
        <v>3723</v>
      </c>
      <c r="AA1308" t="s">
        <v>3724</v>
      </c>
      <c r="AB1308" s="18">
        <v>0</v>
      </c>
      <c r="AC1308" s="18"/>
      <c r="AD1308" s="18"/>
      <c r="AE1308" s="18"/>
      <c r="AF1308" s="18"/>
      <c r="AG1308" s="18"/>
      <c r="AH1308" s="18">
        <v>0</v>
      </c>
    </row>
    <row r="1309" spans="23:34" x14ac:dyDescent="0.3">
      <c r="Y1309">
        <v>4</v>
      </c>
      <c r="Z1309" t="s">
        <v>3622</v>
      </c>
      <c r="AA1309" t="s">
        <v>3623</v>
      </c>
      <c r="AB1309" s="18">
        <v>0.5</v>
      </c>
      <c r="AC1309" s="18"/>
      <c r="AD1309" s="18"/>
      <c r="AE1309" s="18"/>
      <c r="AF1309" s="18"/>
      <c r="AG1309" s="18"/>
      <c r="AH1309" s="18">
        <v>0.5</v>
      </c>
    </row>
    <row r="1310" spans="23:34" x14ac:dyDescent="0.3">
      <c r="W1310" s="36" t="s">
        <v>3610</v>
      </c>
      <c r="X1310" s="36"/>
      <c r="Y1310" s="36"/>
      <c r="Z1310" s="36"/>
      <c r="AA1310" s="36"/>
      <c r="AB1310" s="37">
        <v>0.5</v>
      </c>
      <c r="AC1310" s="37"/>
      <c r="AD1310" s="37"/>
      <c r="AE1310" s="37"/>
      <c r="AF1310" s="37"/>
      <c r="AG1310" s="37"/>
      <c r="AH1310" s="37">
        <v>0.5</v>
      </c>
    </row>
    <row r="1311" spans="23:34" x14ac:dyDescent="0.3">
      <c r="W1311" t="s">
        <v>131</v>
      </c>
      <c r="AB1311" s="18">
        <v>690650.8</v>
      </c>
      <c r="AC1311" s="18">
        <v>0</v>
      </c>
      <c r="AD1311" s="18">
        <v>0</v>
      </c>
      <c r="AE1311" s="18">
        <v>54026.6</v>
      </c>
      <c r="AF1311" s="18">
        <v>0</v>
      </c>
      <c r="AG1311" s="18">
        <v>18660</v>
      </c>
      <c r="AH1311" s="18">
        <v>763337.39999999991</v>
      </c>
    </row>
  </sheetData>
  <pageMargins left="0.39370078740157483" right="0" top="0" bottom="0" header="0.31496062992125984" footer="0.31496062992125984"/>
  <pageSetup scale="75" orientation="portrait" horizontalDpi="360" verticalDpi="360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4139"/>
  <sheetViews>
    <sheetView tabSelected="1" topLeftCell="A4032" zoomScale="70" zoomScaleNormal="70" workbookViewId="0">
      <selection activeCell="N4127" sqref="N4127"/>
    </sheetView>
  </sheetViews>
  <sheetFormatPr defaultColWidth="8.77734375" defaultRowHeight="15.6" x14ac:dyDescent="0.3"/>
  <cols>
    <col min="1" max="1" width="12.44140625" style="5" customWidth="1"/>
    <col min="2" max="2" width="5.5546875" style="5" customWidth="1"/>
    <col min="3" max="3" width="6.77734375" style="5" customWidth="1"/>
    <col min="4" max="4" width="14.88671875" style="5" customWidth="1"/>
    <col min="5" max="5" width="11.21875" style="5" customWidth="1"/>
    <col min="6" max="6" width="33.77734375" style="1" customWidth="1"/>
    <col min="7" max="7" width="14.77734375" style="11" customWidth="1"/>
    <col min="8" max="8" width="23.21875" style="5" customWidth="1"/>
    <col min="9" max="9" width="5.777343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4.77734375" style="6" customWidth="1"/>
    <col min="16" max="16" width="13.21875" style="6" bestFit="1" customWidth="1"/>
    <col min="17" max="17" width="14.77734375" style="1" customWidth="1"/>
    <col min="18" max="18" width="11.3320312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162</v>
      </c>
      <c r="C1" s="3" t="s">
        <v>225</v>
      </c>
      <c r="D1" s="3" t="s">
        <v>2</v>
      </c>
      <c r="E1" s="149" t="s">
        <v>0</v>
      </c>
      <c r="F1" s="3" t="s">
        <v>1</v>
      </c>
      <c r="G1" s="75" t="s">
        <v>8</v>
      </c>
      <c r="H1" s="3" t="s">
        <v>69</v>
      </c>
      <c r="I1" s="149" t="s">
        <v>4</v>
      </c>
      <c r="J1" s="149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150" t="s">
        <v>192</v>
      </c>
      <c r="R1" s="149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311</v>
      </c>
      <c r="E2" s="5" t="str">
        <f>VLOOKUP(F2,'Set up'!$A$2:$C$64,2,FALSE)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up'!$A$2:$C$64,3,FALSE)</f>
        <v>Cash</v>
      </c>
      <c r="J2" s="5">
        <f>VLOOKUP(F2,'Set up'!$A$2:$D$64,4,FALSE)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up'!$A$2:$E$64,5,FALSE)</f>
        <v>Trsf</v>
      </c>
      <c r="S2" s="1" t="s">
        <v>76</v>
      </c>
    </row>
    <row r="3" spans="1:20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311</v>
      </c>
      <c r="E3" s="5" t="str">
        <f>VLOOKUP(F3,'Set up'!$A$2:$C$64,2,FALSE)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up'!$A$2:$C$64,3,FALSE)</f>
        <v>Cash</v>
      </c>
      <c r="J3" s="5">
        <f>VLOOKUP(F3,'Set up'!$A$2:$D$64,4,FALSE)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up'!$A$2:$E$64,5,FALSE)</f>
        <v>Trsf</v>
      </c>
      <c r="S3" s="1" t="s">
        <v>76</v>
      </c>
    </row>
    <row r="4" spans="1:20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up'!$A$2:$C$64,2,FALSE)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up'!$A$2:$C$64,3,FALSE)</f>
        <v>Cash</v>
      </c>
      <c r="J4" s="5">
        <f>VLOOKUP(F4,'Set up'!$A$2:$D$64,4,FALSE)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up'!$A$2:$E$64,5,FALSE)</f>
        <v>Trsf</v>
      </c>
      <c r="S4" s="1" t="s">
        <v>77</v>
      </c>
    </row>
    <row r="5" spans="1:20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up'!$A$2:$C$64,2,FALSE)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up'!$A$2:$C$64,3,FALSE)</f>
        <v>Cash</v>
      </c>
      <c r="J5" s="5">
        <f>VLOOKUP(F5,'Set up'!$A$2:$D$64,4,FALSE)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up'!$A$2:$E$64,5,FALSE)</f>
        <v>Chq</v>
      </c>
      <c r="S5" s="1" t="s">
        <v>82</v>
      </c>
    </row>
    <row r="6" spans="1:20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up'!$A$2:$C$64,2,FALSE)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up'!$A$2:$C$64,3,FALSE)</f>
        <v>Cash</v>
      </c>
      <c r="J6" s="5">
        <f>VLOOKUP(F6,'Set up'!$A$2:$D$64,4,FALSE)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up'!$A$2:$E$64,5,FALSE)</f>
        <v>Chq</v>
      </c>
      <c r="S6" s="1" t="s">
        <v>82</v>
      </c>
    </row>
    <row r="7" spans="1:20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up'!$A$2:$C$64,2,FALSE)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up'!$A$2:$C$64,3,FALSE)</f>
        <v>Cash</v>
      </c>
      <c r="J7" s="5">
        <f>VLOOKUP(F7,'Set up'!$A$2:$D$64,4,FALSE)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up'!$A$2:$E$64,5,FALSE)</f>
        <v>Trsf</v>
      </c>
      <c r="S7" s="8" t="s">
        <v>77</v>
      </c>
    </row>
    <row r="8" spans="1:20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up'!$A$2:$C$64,2,FALSE)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up'!$A$2:$C$64,3,FALSE)</f>
        <v>Cash</v>
      </c>
      <c r="J8" s="5">
        <f>VLOOKUP(F8,'Set up'!$A$2:$D$64,4,FALSE)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up'!$A$2:$E$64,5,FALSE)</f>
        <v>Trsf</v>
      </c>
      <c r="S8" s="8" t="s">
        <v>77</v>
      </c>
    </row>
    <row r="9" spans="1:20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up'!$A$2:$C$64,2,FALSE)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up'!$A$2:$C$64,3,FALSE)</f>
        <v>Cash</v>
      </c>
      <c r="J9" s="5">
        <f>VLOOKUP(F9,'Set up'!$A$2:$D$64,4,FALSE)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up'!$A$2:$E$64,5,FALSE)</f>
        <v>Trsf</v>
      </c>
      <c r="S9" s="8" t="s">
        <v>77</v>
      </c>
    </row>
    <row r="10" spans="1:20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up'!$A$2:$C$64,2,FALSE)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up'!$A$2:$C$64,3,FALSE)</f>
        <v>45</v>
      </c>
      <c r="J10" s="5">
        <f>VLOOKUP(F10,'Set up'!$A$2:$D$64,4,FALSE)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up'!$A$2:$E$64,5,FALSE)</f>
        <v>PD Chq</v>
      </c>
      <c r="S10" s="13" t="s">
        <v>191</v>
      </c>
    </row>
    <row r="11" spans="1:20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up'!$A$2:$C$64,2,FALSE)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up'!$A$2:$C$64,3,FALSE)</f>
        <v>45</v>
      </c>
      <c r="J11" s="5">
        <f>VLOOKUP(F11,'Set up'!$A$2:$D$64,4,FALSE)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up'!$A$2:$E$64,5,FALSE)</f>
        <v>PD Chq</v>
      </c>
      <c r="S11" s="13" t="s">
        <v>191</v>
      </c>
    </row>
    <row r="12" spans="1:20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up'!$A$2:$C$64,2,FALSE)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up'!$A$2:$C$64,3,FALSE)</f>
        <v>120</v>
      </c>
      <c r="J12" s="5">
        <f>VLOOKUP(F12,'Set up'!$A$2:$D$64,4,FALSE)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up'!$A$2:$E$64,5,FALSE)</f>
        <v>Chq</v>
      </c>
      <c r="S12" s="21" t="s">
        <v>163</v>
      </c>
    </row>
    <row r="13" spans="1:20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up'!$A$2:$C$64,2,FALSE)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up'!$A$2:$C$64,3,FALSE)</f>
        <v>45</v>
      </c>
      <c r="J13" s="5">
        <f>VLOOKUP(F13,'Set up'!$A$2:$D$64,4,FALSE)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up'!$A$2:$E$64,5,FALSE)</f>
        <v>PD Chq</v>
      </c>
      <c r="S13" s="13" t="s">
        <v>71</v>
      </c>
    </row>
    <row r="14" spans="1:20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up'!$A$2:$C$64,2,FALSE)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up'!$A$2:$C$64,3,FALSE)</f>
        <v>Cash</v>
      </c>
      <c r="J14" s="5">
        <f>VLOOKUP(F14,'Set up'!$A$2:$D$64,4,FALSE)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up'!$A$2:$E$64,5,FALSE)</f>
        <v>Trsf</v>
      </c>
      <c r="S14" s="1" t="s">
        <v>78</v>
      </c>
    </row>
    <row r="15" spans="1:20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up'!$A$2:$C$64,2,FALSE)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up'!$A$2:$C$64,3,FALSE)</f>
        <v>Cash</v>
      </c>
      <c r="J15" s="5">
        <f>VLOOKUP(F15,'Set up'!$A$2:$D$64,4,FALSE)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up'!$A$2:$E$64,5,FALSE)</f>
        <v>Trsf</v>
      </c>
      <c r="S15" s="1" t="s">
        <v>78</v>
      </c>
    </row>
    <row r="16" spans="1:20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up'!$A$2:$C$64,2,FALSE)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up'!$A$2:$C$64,3,FALSE)</f>
        <v>Cash</v>
      </c>
      <c r="J16" s="5">
        <f>VLOOKUP(F16,'Set up'!$A$2:$D$64,4,FALSE)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up'!$A$2:$E$64,5,FALSE)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up'!$A$2:$C$64,2,FALSE)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up'!$A$2:$C$64,3,FALSE)</f>
        <v>120</v>
      </c>
      <c r="J17" s="5">
        <f>VLOOKUP(F17,'Set up'!$A$2:$D$64,4,FALSE)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up'!$A$2:$E$64,5,FALSE)</f>
        <v>Chq</v>
      </c>
      <c r="S17" s="20" t="s">
        <v>164</v>
      </c>
    </row>
    <row r="18" spans="1:19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up'!$A$2:$C$64,2,FALSE)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up'!$A$2:$C$64,3,FALSE)</f>
        <v>120</v>
      </c>
      <c r="J18" s="5">
        <f>VLOOKUP(F18,'Set up'!$A$2:$D$64,4,FALSE)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up'!$A$2:$E$64,5,FALSE)</f>
        <v>Chq</v>
      </c>
      <c r="S18" s="20" t="s">
        <v>164</v>
      </c>
    </row>
    <row r="19" spans="1:19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up'!$A$2:$C$64,2,FALSE)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up'!$A$2:$C$64,3,FALSE)</f>
        <v>120</v>
      </c>
      <c r="J19" s="5">
        <f>VLOOKUP(F19,'Set up'!$A$2:$D$64,4,FALSE)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up'!$A$2:$E$64,5,FALSE)</f>
        <v>Chq</v>
      </c>
      <c r="S19" s="20" t="s">
        <v>164</v>
      </c>
    </row>
    <row r="20" spans="1:19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up'!$A$2:$C$64,2,FALSE)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up'!$A$2:$C$64,3,FALSE)</f>
        <v>Cash</v>
      </c>
      <c r="J20" s="5">
        <f>VLOOKUP(F20,'Set up'!$A$2:$D$64,4,FALSE)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up'!$A$2:$E$64,5,FALSE)</f>
        <v>Chq</v>
      </c>
      <c r="S20" s="1" t="s">
        <v>80</v>
      </c>
    </row>
    <row r="21" spans="1:19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up'!$A$2:$C$64,2,FALSE)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up'!$A$2:$C$64,3,FALSE)</f>
        <v>Cash</v>
      </c>
      <c r="J21" s="5">
        <f>VLOOKUP(F21,'Set up'!$A$2:$D$64,4,FALSE)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up'!$A$2:$E$64,5,FALSE)</f>
        <v>Chq</v>
      </c>
      <c r="S21" s="1" t="s">
        <v>80</v>
      </c>
    </row>
    <row r="22" spans="1:19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up'!$A$2:$C$64,2,FALSE)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up'!$A$2:$C$64,3,FALSE)</f>
        <v>45</v>
      </c>
      <c r="J22" s="5">
        <f>VLOOKUP(F22,'Set up'!$A$2:$D$64,4,FALSE)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up'!$A$2:$E$64,5,FALSE)</f>
        <v>PD Chq</v>
      </c>
      <c r="S22" s="13" t="s">
        <v>75</v>
      </c>
    </row>
    <row r="23" spans="1:19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up'!$A$2:$C$64,2,FALSE)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up'!$A$2:$C$64,3,FALSE)</f>
        <v>45</v>
      </c>
      <c r="J23" s="5">
        <f>VLOOKUP(F23,'Set up'!$A$2:$D$64,4,FALSE)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up'!$A$2:$E$64,5,FALSE)</f>
        <v>PD Chq</v>
      </c>
      <c r="S23" s="13" t="s">
        <v>75</v>
      </c>
    </row>
    <row r="24" spans="1:19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up'!$A$2:$C$64,2,FALSE)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up'!$A$2:$C$64,3,FALSE)</f>
        <v>Cash</v>
      </c>
      <c r="J24" s="5">
        <f>VLOOKUP(F24,'Set up'!$A$2:$D$64,4,FALSE)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up'!$A$2:$E$64,5,FALSE)</f>
        <v>Trsf</v>
      </c>
      <c r="S24" s="1" t="s">
        <v>79</v>
      </c>
    </row>
    <row r="25" spans="1:19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up'!$A$2:$C$64,2,FALSE)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up'!$A$2:$C$64,3,FALSE)</f>
        <v>Cash</v>
      </c>
      <c r="J25" s="5">
        <f>VLOOKUP(F25,'Set up'!$A$2:$D$64,4,FALSE)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up'!$A$2:$E$64,5,FALSE)</f>
        <v>Trsf</v>
      </c>
      <c r="S25" s="1" t="s">
        <v>79</v>
      </c>
    </row>
    <row r="26" spans="1:19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up'!$A$2:$C$64,2,FALSE)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up'!$A$2:$C$64,3,FALSE)</f>
        <v>Cash</v>
      </c>
      <c r="J26" s="5">
        <f>VLOOKUP(F26,'Set up'!$A$2:$D$64,4,FALSE)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up'!$A$2:$E$64,5,FALSE)</f>
        <v>Trsf</v>
      </c>
      <c r="S26" s="1" t="s">
        <v>79</v>
      </c>
    </row>
    <row r="27" spans="1:19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up'!$A$2:$C$64,2,FALSE)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up'!$A$2:$C$64,3,FALSE)</f>
        <v>Cash</v>
      </c>
      <c r="J27" s="5">
        <f>VLOOKUP(F27,'Set up'!$A$2:$D$64,4,FALSE)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up'!$A$2:$E$64,5,FALSE)</f>
        <v>Trsf</v>
      </c>
      <c r="S27" s="1" t="s">
        <v>79</v>
      </c>
    </row>
    <row r="28" spans="1:19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up'!$A$2:$C$64,2,FALSE)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up'!$A$2:$C$64,3,FALSE)</f>
        <v>45</v>
      </c>
      <c r="J28" s="5">
        <f>VLOOKUP(F28,'Set up'!$A$2:$D$64,4,FALSE)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up'!$A$2:$E$64,5,FALSE)</f>
        <v>PD Chq</v>
      </c>
      <c r="S28" s="13" t="s">
        <v>89</v>
      </c>
    </row>
    <row r="29" spans="1:19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up'!$A$2:$C$64,2,FALSE)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up'!$A$2:$C$64,3,FALSE)</f>
        <v>Cash</v>
      </c>
      <c r="J29" s="5">
        <f>VLOOKUP(F29,'Set up'!$A$2:$D$64,4,FALSE)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up'!$A$2:$E$64,5,FALSE)</f>
        <v>Chq</v>
      </c>
      <c r="S29" s="1" t="s">
        <v>81</v>
      </c>
    </row>
    <row r="30" spans="1:19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up'!$A$2:$C$64,2,FALSE)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up'!$A$2:$C$64,3,FALSE)</f>
        <v>Cash</v>
      </c>
      <c r="J30" s="5">
        <f>VLOOKUP(F30,'Set up'!$A$2:$D$64,4,FALSE)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up'!$A$2:$E$64,5,FALSE)</f>
        <v>Chq</v>
      </c>
      <c r="S30" s="8" t="s">
        <v>81</v>
      </c>
    </row>
    <row r="31" spans="1:19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up'!$A$2:$C$64,2,FALSE)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up'!$A$2:$C$64,3,FALSE)</f>
        <v>Cash</v>
      </c>
      <c r="J31" s="5">
        <f>VLOOKUP(F31,'Set up'!$A$2:$D$64,4,FALSE)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up'!$A$2:$E$64,5,FALSE)</f>
        <v>Trsf</v>
      </c>
      <c r="S31" s="15" t="s">
        <v>108</v>
      </c>
    </row>
    <row r="32" spans="1:19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up'!$A$2:$C$64,2,FALSE)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up'!$A$2:$C$64,3,FALSE)</f>
        <v>Cash</v>
      </c>
      <c r="J32" s="5">
        <f>VLOOKUP(F32,'Set up'!$A$2:$D$64,4,FALSE)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up'!$A$2:$E$64,5,FALSE)</f>
        <v>Trsf</v>
      </c>
      <c r="S32" s="15" t="s">
        <v>108</v>
      </c>
    </row>
    <row r="33" spans="1:19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up'!$A$2:$C$64,2,FALSE)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up'!$A$2:$C$64,3,FALSE)</f>
        <v>Cash</v>
      </c>
      <c r="J33" s="5">
        <f>VLOOKUP(F33,'Set up'!$A$2:$D$64,4,FALSE)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up'!$A$2:$E$64,5,FALSE)</f>
        <v>Trsf</v>
      </c>
      <c r="S33" s="15" t="s">
        <v>108</v>
      </c>
    </row>
    <row r="34" spans="1:19" x14ac:dyDescent="0.3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up'!$A$2:$C$64,2,FALSE)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up'!$A$2:$C$64,3,FALSE)</f>
        <v>Cash</v>
      </c>
      <c r="J34" s="5">
        <f>VLOOKUP(F34,'Set up'!$A$2:$D$64,4,FALSE)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up'!$A$2:$E$64,5,FALSE)</f>
        <v>Trsf</v>
      </c>
      <c r="S34" s="15" t="s">
        <v>108</v>
      </c>
    </row>
    <row r="35" spans="1:19" x14ac:dyDescent="0.3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up'!$A$2:$C$64,2,FALSE)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up'!$A$2:$C$64,3,FALSE)</f>
        <v>Cash</v>
      </c>
      <c r="J35" s="5">
        <f>VLOOKUP(F35,'Set up'!$A$2:$D$64,4,FALSE)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up'!$A$2:$E$64,5,FALSE)</f>
        <v>Trsf</v>
      </c>
      <c r="S35" s="1" t="s">
        <v>73</v>
      </c>
    </row>
    <row r="36" spans="1:19" x14ac:dyDescent="0.3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up'!$A$2:$C$64,2,FALSE)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up'!$A$2:$C$64,3,FALSE)</f>
        <v>45</v>
      </c>
      <c r="J36" s="5">
        <f>VLOOKUP(F36,'Set up'!$A$2:$D$64,4,FALSE)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up'!$A$2:$E$64,5,FALSE)</f>
        <v>PD Chq</v>
      </c>
      <c r="S36" s="13" t="s">
        <v>90</v>
      </c>
    </row>
    <row r="37" spans="1:19" x14ac:dyDescent="0.3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up'!$A$2:$C$64,2,FALSE)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up'!$A$2:$C$64,3,FALSE)</f>
        <v>45</v>
      </c>
      <c r="J37" s="5">
        <f>VLOOKUP(F37,'Set up'!$A$2:$D$64,4,FALSE)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up'!$A$2:$E$64,5,FALSE)</f>
        <v>PD Chq</v>
      </c>
      <c r="S37" s="13" t="s">
        <v>72</v>
      </c>
    </row>
    <row r="38" spans="1:19" x14ac:dyDescent="0.3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up'!$A$2:$C$64,2,FALSE)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up'!$A$2:$C$64,3,FALSE)</f>
        <v>45</v>
      </c>
      <c r="J38" s="5">
        <f>VLOOKUP(F38,'Set up'!$A$2:$D$64,4,FALSE)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up'!$A$2:$E$64,5,FALSE)</f>
        <v>PD Chq</v>
      </c>
      <c r="S38" s="13" t="s">
        <v>72</v>
      </c>
    </row>
    <row r="39" spans="1:19" x14ac:dyDescent="0.3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up'!$A$2:$C$64,2,FALSE)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up'!$A$2:$C$64,3,FALSE)</f>
        <v>60</v>
      </c>
      <c r="J39" s="5">
        <f>VLOOKUP(F39,'Set up'!$A$2:$D$64,4,FALSE)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up'!$A$2:$E$64,5,FALSE)</f>
        <v>Chq</v>
      </c>
      <c r="S39" s="15" t="s">
        <v>186</v>
      </c>
    </row>
    <row r="40" spans="1:19" x14ac:dyDescent="0.3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up'!$A$2:$C$64,2,FALSE)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up'!$A$2:$C$64,3,FALSE)</f>
        <v>60</v>
      </c>
      <c r="J40" s="5">
        <f>VLOOKUP(F40,'Set up'!$A$2:$D$64,4,FALSE)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up'!$A$2:$E$64,5,FALSE)</f>
        <v>Chq</v>
      </c>
      <c r="S40" s="15" t="s">
        <v>186</v>
      </c>
    </row>
    <row r="41" spans="1:19" x14ac:dyDescent="0.3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up'!$A$2:$C$64,2,FALSE)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up'!$A$2:$C$64,3,FALSE)</f>
        <v>Cash</v>
      </c>
      <c r="J41" s="5">
        <f>VLOOKUP(F41,'Set up'!$A$2:$D$64,4,FALSE)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up'!$A$2:$E$64,5,FALSE)</f>
        <v>Trsf</v>
      </c>
      <c r="S41" s="1" t="s">
        <v>94</v>
      </c>
    </row>
    <row r="42" spans="1:19" x14ac:dyDescent="0.3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up'!$A$2:$C$64,2,FALSE)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up'!$A$2:$C$64,3,FALSE)</f>
        <v>120</v>
      </c>
      <c r="J42" s="5">
        <f>VLOOKUP(F42,'Set up'!$A$2:$D$64,4,FALSE)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up'!$A$2:$E$64,5,FALSE)</f>
        <v>Trsf</v>
      </c>
      <c r="S42" s="13" t="s">
        <v>212</v>
      </c>
    </row>
    <row r="43" spans="1:19" x14ac:dyDescent="0.3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up'!$A$2:$C$64,2,FALSE)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up'!$A$2:$C$64,3,FALSE)</f>
        <v>120</v>
      </c>
      <c r="J43" s="5">
        <f>VLOOKUP(F43,'Set up'!$A$2:$D$64,4,FALSE)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up'!$A$2:$E$64,5,FALSE)</f>
        <v>Trsf</v>
      </c>
      <c r="S43" s="13" t="s">
        <v>212</v>
      </c>
    </row>
    <row r="44" spans="1:19" x14ac:dyDescent="0.3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up'!$A$2:$C$64,2,FALSE)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up'!$A$2:$C$64,3,FALSE)</f>
        <v>120</v>
      </c>
      <c r="J44" s="5">
        <f>VLOOKUP(F44,'Set up'!$A$2:$D$64,4,FALSE)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up'!$A$2:$E$64,5,FALSE)</f>
        <v>Trsf</v>
      </c>
      <c r="S44" s="13" t="s">
        <v>212</v>
      </c>
    </row>
    <row r="45" spans="1:19" x14ac:dyDescent="0.3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up'!$A$2:$C$64,2,FALSE)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up'!$A$2:$C$64,3,FALSE)</f>
        <v>120</v>
      </c>
      <c r="J45" s="5">
        <f>VLOOKUP(F45,'Set up'!$A$2:$D$64,4,FALSE)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up'!$A$2:$E$64,5,FALSE)</f>
        <v>Trsf</v>
      </c>
      <c r="S45" s="13" t="s">
        <v>212</v>
      </c>
    </row>
    <row r="46" spans="1:19" x14ac:dyDescent="0.3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up'!$A$2:$C$64,2,FALSE)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up'!$A$2:$C$64,3,FALSE)</f>
        <v>120</v>
      </c>
      <c r="J46" s="5">
        <f>VLOOKUP(F46,'Set up'!$A$2:$D$64,4,FALSE)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up'!$A$2:$E$64,5,FALSE)</f>
        <v>Trsf</v>
      </c>
      <c r="S46" s="13" t="s">
        <v>212</v>
      </c>
    </row>
    <row r="47" spans="1:19" x14ac:dyDescent="0.3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up'!$A$2:$C$64,2,FALSE)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up'!$A$2:$C$64,3,FALSE)</f>
        <v>Cash</v>
      </c>
      <c r="J47" s="5">
        <f>VLOOKUP(F47,'Set up'!$A$2:$D$64,4,FALSE)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up'!$A$2:$E$64,5,FALSE)</f>
        <v>Trsf</v>
      </c>
      <c r="S47" s="1" t="s">
        <v>93</v>
      </c>
    </row>
    <row r="48" spans="1:19" x14ac:dyDescent="0.3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up'!$A$2:$C$64,2,FALSE)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up'!$A$2:$C$64,3,FALSE)</f>
        <v>Cash</v>
      </c>
      <c r="J48" s="5">
        <f>VLOOKUP(F48,'Set up'!$A$2:$D$64,4,FALSE)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up'!$A$2:$E$64,5,FALSE)</f>
        <v>Trsf</v>
      </c>
      <c r="S48" s="1" t="s">
        <v>93</v>
      </c>
    </row>
    <row r="49" spans="1:20" x14ac:dyDescent="0.3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up'!$A$2:$C$64,2,FALSE)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up'!$A$2:$C$64,3,FALSE)</f>
        <v>Cash</v>
      </c>
      <c r="J49" s="5">
        <f>VLOOKUP(F49,'Set up'!$A$2:$D$64,4,FALSE)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up'!$A$2:$E$64,5,FALSE)</f>
        <v>Trsf</v>
      </c>
      <c r="S49" s="1" t="s">
        <v>93</v>
      </c>
    </row>
    <row r="50" spans="1:20" x14ac:dyDescent="0.3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up'!$A$2:$C$64,2,FALSE)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up'!$A$2:$C$64,3,FALSE)</f>
        <v>Cash</v>
      </c>
      <c r="J50" s="5">
        <f>VLOOKUP(F50,'Set up'!$A$2:$D$64,4,FALSE)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up'!$A$2:$E$64,5,FALSE)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up'!$A$2:$C$64,2,FALSE)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up'!$A$2:$C$64,3,FALSE)</f>
        <v>Cash</v>
      </c>
      <c r="J51" s="5">
        <f>VLOOKUP(F51,'Set up'!$A$2:$D$64,4,FALSE)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up'!$A$2:$E$64,5,FALSE)</f>
        <v>Trsf</v>
      </c>
      <c r="S51" s="1" t="s">
        <v>92</v>
      </c>
    </row>
    <row r="52" spans="1:20" x14ac:dyDescent="0.3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up'!$A$2:$C$64,2,FALSE)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up'!$A$2:$C$64,3,FALSE)</f>
        <v>Cash</v>
      </c>
      <c r="J52" s="5">
        <f>VLOOKUP(F52,'Set up'!$A$2:$D$64,4,FALSE)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up'!$A$2:$E$64,5,FALSE)</f>
        <v>Trsf</v>
      </c>
      <c r="S52" s="1" t="s">
        <v>92</v>
      </c>
    </row>
    <row r="53" spans="1:20" x14ac:dyDescent="0.3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up'!$A$2:$C$64,2,FALSE)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up'!$A$2:$C$64,3,FALSE)</f>
        <v>120</v>
      </c>
      <c r="J53" s="5">
        <f>VLOOKUP(F53,'Set up'!$A$2:$D$64,4,FALSE)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up'!$A$2:$E$64,5,FALSE)</f>
        <v>Chq</v>
      </c>
      <c r="S53" s="13" t="s">
        <v>247</v>
      </c>
    </row>
    <row r="54" spans="1:20" x14ac:dyDescent="0.3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up'!$A$2:$C$64,2,FALSE)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up'!$A$2:$C$64,3,FALSE)</f>
        <v>120</v>
      </c>
      <c r="J54" s="5">
        <f>VLOOKUP(F54,'Set up'!$A$2:$D$64,4,FALSE)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up'!$A$2:$E$64,5,FALSE)</f>
        <v>Chq</v>
      </c>
      <c r="S54" s="13" t="s">
        <v>247</v>
      </c>
    </row>
    <row r="55" spans="1:20" x14ac:dyDescent="0.3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up'!$A$2:$C$64,2,FALSE)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up'!$A$2:$C$64,3,FALSE)</f>
        <v>120</v>
      </c>
      <c r="J55" s="5">
        <f>VLOOKUP(F55,'Set up'!$A$2:$D$64,4,FALSE)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up'!$A$2:$E$64,5,FALSE)</f>
        <v>Chq</v>
      </c>
      <c r="S55" s="13" t="s">
        <v>247</v>
      </c>
    </row>
    <row r="56" spans="1:20" x14ac:dyDescent="0.3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up'!$A$2:$C$64,2,FALSE)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up'!$A$2:$C$64,3,FALSE)</f>
        <v>120</v>
      </c>
      <c r="J56" s="5">
        <f>VLOOKUP(F56,'Set up'!$A$2:$D$64,4,FALSE)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up'!$A$2:$E$64,5,FALSE)</f>
        <v>Chq</v>
      </c>
      <c r="S56" s="13" t="s">
        <v>247</v>
      </c>
    </row>
    <row r="57" spans="1:20" x14ac:dyDescent="0.3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up'!$A$2:$C$64,2,FALSE)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up'!$A$2:$C$64,3,FALSE)</f>
        <v>120</v>
      </c>
      <c r="J57" s="5">
        <f>VLOOKUP(F57,'Set up'!$A$2:$D$64,4,FALSE)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up'!$A$2:$E$64,5,FALSE)</f>
        <v>Chq</v>
      </c>
      <c r="S57" s="13" t="s">
        <v>247</v>
      </c>
    </row>
    <row r="58" spans="1:20" x14ac:dyDescent="0.3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up'!$A$2:$C$64,2,FALSE)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up'!$A$2:$C$64,3,FALSE)</f>
        <v>120</v>
      </c>
      <c r="J58" s="5">
        <f>VLOOKUP(F58,'Set up'!$A$2:$D$64,4,FALSE)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up'!$A$2:$E$64,5,FALSE)</f>
        <v>Chq</v>
      </c>
      <c r="S58" s="13" t="s">
        <v>247</v>
      </c>
    </row>
    <row r="59" spans="1:20" x14ac:dyDescent="0.3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up'!$A$2:$C$64,2,FALSE)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up'!$A$2:$C$64,3,FALSE)</f>
        <v>120</v>
      </c>
      <c r="J59" s="5">
        <f>VLOOKUP(F59,'Set up'!$A$2:$D$64,4,FALSE)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up'!$A$2:$E$64,5,FALSE)</f>
        <v>Chq</v>
      </c>
      <c r="S59" s="13" t="s">
        <v>247</v>
      </c>
    </row>
    <row r="60" spans="1:20" x14ac:dyDescent="0.3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up'!$A$2:$C$64,2,FALSE)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up'!$A$2:$C$64,3,FALSE)</f>
        <v>Cash</v>
      </c>
      <c r="J60" s="5">
        <f>VLOOKUP(F60,'Set up'!$A$2:$D$64,4,FALSE)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up'!$A$2:$E$64,5,FALSE)</f>
        <v>Trsf</v>
      </c>
      <c r="S60" s="1" t="s">
        <v>104</v>
      </c>
    </row>
    <row r="61" spans="1:20" x14ac:dyDescent="0.3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up'!$A$2:$C$64,2,FALSE)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up'!$A$2:$C$64,3,FALSE)</f>
        <v>Cash</v>
      </c>
      <c r="J61" s="5">
        <f>VLOOKUP(F61,'Set up'!$A$2:$D$64,4,FALSE)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up'!$A$2:$E$64,5,FALSE)</f>
        <v>Trsf</v>
      </c>
      <c r="S61" s="1" t="s">
        <v>104</v>
      </c>
    </row>
    <row r="62" spans="1:20" x14ac:dyDescent="0.3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up'!$A$2:$C$64,2,FALSE)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up'!$A$2:$C$64,3,FALSE)</f>
        <v>120</v>
      </c>
      <c r="J62" s="5">
        <f>VLOOKUP(F62,'Set up'!$A$2:$D$64,4,FALSE)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up'!$A$2:$E$64,5,FALSE)</f>
        <v>Chq</v>
      </c>
      <c r="S62" s="13" t="s">
        <v>247</v>
      </c>
    </row>
    <row r="63" spans="1:20" x14ac:dyDescent="0.3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up'!$A$2:$C$64,2,FALSE)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up'!$A$2:$C$64,3,FALSE)</f>
        <v>120</v>
      </c>
      <c r="J63" s="5">
        <f>VLOOKUP(F63,'Set up'!$A$2:$D$64,4,FALSE)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up'!$A$2:$E$64,5,FALSE)</f>
        <v>Chq</v>
      </c>
      <c r="S63" s="13" t="s">
        <v>247</v>
      </c>
    </row>
    <row r="64" spans="1:20" x14ac:dyDescent="0.3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up'!$A$2:$C$64,2,FALSE)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up'!$A$2:$C$64,3,FALSE)</f>
        <v>120</v>
      </c>
      <c r="J64" s="5">
        <f>VLOOKUP(F64,'Set up'!$A$2:$D$64,4,FALSE)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up'!$A$2:$E$64,5,FALSE)</f>
        <v>Chq</v>
      </c>
      <c r="S64" s="13" t="s">
        <v>247</v>
      </c>
    </row>
    <row r="65" spans="1:19" x14ac:dyDescent="0.3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up'!$A$2:$C$64,2,FALSE)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up'!$A$2:$C$64,3,FALSE)</f>
        <v>120</v>
      </c>
      <c r="J65" s="5">
        <f>VLOOKUP(F65,'Set up'!$A$2:$D$64,4,FALSE)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up'!$A$2:$E$64,5,FALSE)</f>
        <v>Chq</v>
      </c>
      <c r="S65" s="13" t="s">
        <v>247</v>
      </c>
    </row>
    <row r="66" spans="1:19" x14ac:dyDescent="0.3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up'!$A$2:$C$64,2,FALSE)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up'!$A$2:$C$64,3,FALSE)</f>
        <v>120</v>
      </c>
      <c r="J66" s="5">
        <f>VLOOKUP(F66,'Set up'!$A$2:$D$64,4,FALSE)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up'!$A$2:$E$64,5,FALSE)</f>
        <v>Chq</v>
      </c>
      <c r="S66" s="13" t="s">
        <v>247</v>
      </c>
    </row>
    <row r="67" spans="1:19" x14ac:dyDescent="0.3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up'!$A$2:$C$64,2,FALSE)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up'!$A$2:$C$64,3,FALSE)</f>
        <v>120</v>
      </c>
      <c r="J67" s="5">
        <f>VLOOKUP(F67,'Set up'!$A$2:$D$64,4,FALSE)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up'!$A$2:$E$64,5,FALSE)</f>
        <v>Trsf</v>
      </c>
      <c r="S67" s="13" t="s">
        <v>248</v>
      </c>
    </row>
    <row r="68" spans="1:19" x14ac:dyDescent="0.3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up'!$A$2:$C$64,2,FALSE)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up'!$A$2:$C$64,3,FALSE)</f>
        <v>120</v>
      </c>
      <c r="J68" s="5">
        <f>VLOOKUP(F68,'Set up'!$A$2:$D$64,4,FALSE)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up'!$A$2:$E$64,5,FALSE)</f>
        <v>Trsf</v>
      </c>
      <c r="S68" s="13" t="s">
        <v>248</v>
      </c>
    </row>
    <row r="69" spans="1:19" x14ac:dyDescent="0.3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up'!$A$2:$C$64,2,FALSE)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up'!$A$2:$C$64,3,FALSE)</f>
        <v>120</v>
      </c>
      <c r="J69" s="5">
        <f>VLOOKUP(F69,'Set up'!$A$2:$D$64,4,FALSE)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up'!$A$2:$E$64,5,FALSE)</f>
        <v>Trsf</v>
      </c>
      <c r="S69" s="13" t="s">
        <v>248</v>
      </c>
    </row>
    <row r="70" spans="1:19" x14ac:dyDescent="0.3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up'!$A$2:$C$64,2,FALSE)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up'!$A$2:$C$64,3,FALSE)</f>
        <v>120</v>
      </c>
      <c r="J70" s="5">
        <f>VLOOKUP(F70,'Set up'!$A$2:$D$64,4,FALSE)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up'!$A$2:$E$64,5,FALSE)</f>
        <v>Trsf</v>
      </c>
      <c r="S70" s="13" t="s">
        <v>248</v>
      </c>
    </row>
    <row r="71" spans="1:19" ht="15" customHeight="1" x14ac:dyDescent="0.3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up'!$A$2:$C$64,2,FALSE)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up'!$A$2:$C$64,3,FALSE)</f>
        <v>Cash</v>
      </c>
      <c r="J71" s="5">
        <f>VLOOKUP(F71,'Set up'!$A$2:$D$64,4,FALSE)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up'!$A$2:$E$64,5,FALSE)</f>
        <v>Trsf</v>
      </c>
      <c r="S71" s="1" t="s">
        <v>107</v>
      </c>
    </row>
    <row r="72" spans="1:19" x14ac:dyDescent="0.3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up'!$A$2:$C$64,2,FALSE)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up'!$A$2:$C$64,3,FALSE)</f>
        <v>Cash</v>
      </c>
      <c r="J72" s="5">
        <f>VLOOKUP(F72,'Set up'!$A$2:$D$64,4,FALSE)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up'!$A$2:$E$64,5,FALSE)</f>
        <v>Trsf</v>
      </c>
      <c r="S72" s="1" t="s">
        <v>107</v>
      </c>
    </row>
    <row r="73" spans="1:19" x14ac:dyDescent="0.3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up'!$A$2:$C$64,2,FALSE)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up'!$A$2:$C$64,3,FALSE)</f>
        <v>Cash</v>
      </c>
      <c r="J73" s="5">
        <f>VLOOKUP(F73,'Set up'!$A$2:$D$64,4,FALSE)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up'!$A$2:$E$64,5,FALSE)</f>
        <v>Chq</v>
      </c>
      <c r="S73" s="1" t="s">
        <v>128</v>
      </c>
    </row>
    <row r="74" spans="1:19" x14ac:dyDescent="0.3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up'!$A$2:$C$64,2,FALSE)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up'!$A$2:$C$64,3,FALSE)</f>
        <v>45</v>
      </c>
      <c r="J74" s="5">
        <f>VLOOKUP(F74,'Set up'!$A$2:$D$64,4,FALSE)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up'!$A$2:$E$64,5,FALSE)</f>
        <v>PD Chq</v>
      </c>
      <c r="S74" s="13" t="s">
        <v>113</v>
      </c>
    </row>
    <row r="75" spans="1:19" x14ac:dyDescent="0.3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up'!$A$2:$C$64,2,FALSE)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up'!$A$2:$C$64,3,FALSE)</f>
        <v>45</v>
      </c>
      <c r="J75" s="5">
        <f>VLOOKUP(F75,'Set up'!$A$2:$D$64,4,FALSE)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up'!$A$2:$E$64,5,FALSE)</f>
        <v>PD Chq</v>
      </c>
      <c r="S75" s="13" t="s">
        <v>114</v>
      </c>
    </row>
    <row r="76" spans="1:19" x14ac:dyDescent="0.3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up'!$A$2:$C$64,2,FALSE)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up'!$A$2:$C$64,3,FALSE)</f>
        <v>45</v>
      </c>
      <c r="J76" s="5">
        <f>VLOOKUP(F76,'Set up'!$A$2:$D$64,4,FALSE)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up'!$A$2:$E$64,5,FALSE)</f>
        <v>PD Chq</v>
      </c>
      <c r="S76" s="13" t="s">
        <v>115</v>
      </c>
    </row>
    <row r="77" spans="1:19" x14ac:dyDescent="0.3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up'!$A$2:$C$64,2,FALSE)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up'!$A$2:$C$64,3,FALSE)</f>
        <v>45</v>
      </c>
      <c r="J77" s="5">
        <f>VLOOKUP(F77,'Set up'!$A$2:$D$64,4,FALSE)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up'!$A$2:$E$64,5,FALSE)</f>
        <v>PD Chq</v>
      </c>
      <c r="S77" s="13" t="s">
        <v>115</v>
      </c>
    </row>
    <row r="78" spans="1:19" x14ac:dyDescent="0.3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up'!$A$2:$C$64,2,FALSE)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up'!$A$2:$C$64,3,FALSE)</f>
        <v>120</v>
      </c>
      <c r="J78" s="5">
        <f>VLOOKUP(F78,'Set up'!$A$2:$D$64,4,FALSE)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up'!$A$2:$E$64,5,FALSE)</f>
        <v>Chq</v>
      </c>
      <c r="S78" s="13" t="s">
        <v>276</v>
      </c>
    </row>
    <row r="79" spans="1:19" x14ac:dyDescent="0.3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up'!$A$2:$C$64,2,FALSE)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up'!$A$2:$C$64,3,FALSE)</f>
        <v>120</v>
      </c>
      <c r="J79" s="5">
        <f>VLOOKUP(F79,'Set up'!$A$2:$D$64,4,FALSE)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up'!$A$2:$E$64,5,FALSE)</f>
        <v>Chq</v>
      </c>
      <c r="S79" s="13" t="s">
        <v>276</v>
      </c>
    </row>
    <row r="80" spans="1:19" x14ac:dyDescent="0.3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up'!$A$2:$C$64,2,FALSE)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up'!$A$2:$C$64,3,FALSE)</f>
        <v>120</v>
      </c>
      <c r="J80" s="5">
        <f>VLOOKUP(F80,'Set up'!$A$2:$D$64,4,FALSE)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up'!$A$2:$E$64,5,FALSE)</f>
        <v>Chq</v>
      </c>
      <c r="S80" s="13" t="s">
        <v>276</v>
      </c>
    </row>
    <row r="81" spans="1:19" x14ac:dyDescent="0.3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up'!$A$2:$C$64,2,FALSE)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up'!$A$2:$C$64,3,FALSE)</f>
        <v>120</v>
      </c>
      <c r="J81" s="5">
        <f>VLOOKUP(F81,'Set up'!$A$2:$D$64,4,FALSE)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up'!$A$2:$E$64,5,FALSE)</f>
        <v>Chq</v>
      </c>
      <c r="S81" s="13" t="s">
        <v>276</v>
      </c>
    </row>
    <row r="82" spans="1:19" x14ac:dyDescent="0.3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up'!$A$2:$C$64,2,FALSE)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up'!$A$2:$C$64,3,FALSE)</f>
        <v>120</v>
      </c>
      <c r="J82" s="5">
        <f>VLOOKUP(F82,'Set up'!$A$2:$D$64,4,FALSE)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up'!$A$2:$E$64,5,FALSE)</f>
        <v>Chq</v>
      </c>
      <c r="S82" s="13" t="s">
        <v>276</v>
      </c>
    </row>
    <row r="83" spans="1:19" x14ac:dyDescent="0.3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up'!$A$2:$C$64,2,FALSE)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up'!$A$2:$C$64,3,FALSE)</f>
        <v>120</v>
      </c>
      <c r="J83" s="5">
        <f>VLOOKUP(F83,'Set up'!$A$2:$D$64,4,FALSE)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up'!$A$2:$E$64,5,FALSE)</f>
        <v>Chq</v>
      </c>
      <c r="S83" s="13" t="s">
        <v>276</v>
      </c>
    </row>
    <row r="84" spans="1:19" x14ac:dyDescent="0.3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up'!$A$2:$C$64,2,FALSE)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up'!$A$2:$C$64,3,FALSE)</f>
        <v>120</v>
      </c>
      <c r="J84" s="5">
        <f>VLOOKUP(F84,'Set up'!$A$2:$D$64,4,FALSE)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up'!$A$2:$E$64,5,FALSE)</f>
        <v>Chq</v>
      </c>
      <c r="S84" s="13" t="s">
        <v>276</v>
      </c>
    </row>
    <row r="85" spans="1:19" x14ac:dyDescent="0.3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up'!$A$2:$C$64,2,FALSE)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up'!$A$2:$C$64,3,FALSE)</f>
        <v>Cash</v>
      </c>
      <c r="J85" s="5">
        <f>VLOOKUP(F85,'Set up'!$A$2:$D$64,4,FALSE)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up'!$A$2:$E$64,5,FALSE)</f>
        <v>Trsf</v>
      </c>
      <c r="S85" s="1" t="s">
        <v>129</v>
      </c>
    </row>
    <row r="86" spans="1:19" x14ac:dyDescent="0.3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up'!$A$2:$C$64,2,FALSE)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up'!$A$2:$C$64,3,FALSE)</f>
        <v>Cash</v>
      </c>
      <c r="J86" s="5">
        <f>VLOOKUP(F86,'Set up'!$A$2:$D$64,4,FALSE)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up'!$A$2:$E$64,5,FALSE)</f>
        <v>Trsf</v>
      </c>
      <c r="S86" s="1" t="s">
        <v>129</v>
      </c>
    </row>
    <row r="87" spans="1:19" x14ac:dyDescent="0.3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up'!$A$2:$C$64,2,FALSE)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up'!$A$2:$C$64,3,FALSE)</f>
        <v>Cash</v>
      </c>
      <c r="J87" s="5">
        <f>VLOOKUP(F87,'Set up'!$A$2:$D$64,4,FALSE)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up'!$A$2:$E$64,5,FALSE)</f>
        <v>Trsf</v>
      </c>
      <c r="S87" s="10" t="s">
        <v>70</v>
      </c>
    </row>
    <row r="88" spans="1:19" x14ac:dyDescent="0.3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up'!$A$2:$C$64,2,FALSE)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up'!$A$2:$C$64,3,FALSE)</f>
        <v>Cash</v>
      </c>
      <c r="J88" s="5">
        <f>VLOOKUP(F88,'Set up'!$A$2:$D$64,4,FALSE)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up'!$A$2:$E$64,5,FALSE)</f>
        <v>Trsf</v>
      </c>
      <c r="S88" s="10" t="s">
        <v>70</v>
      </c>
    </row>
    <row r="89" spans="1:19" x14ac:dyDescent="0.3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up'!$A$2:$C$64,2,FALSE)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up'!$A$2:$C$64,3,FALSE)</f>
        <v>Cash</v>
      </c>
      <c r="J89" s="5">
        <f>VLOOKUP(F89,'Set up'!$A$2:$D$64,4,FALSE)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up'!$A$2:$E$64,5,FALSE)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up'!$A$2:$C$64,2,FALSE)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up'!$A$2:$C$64,3,FALSE)</f>
        <v>45</v>
      </c>
      <c r="J90" s="5">
        <f>VLOOKUP(F90,'Set up'!$A$2:$D$64,4,FALSE)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up'!$A$2:$E$64,5,FALSE)</f>
        <v>PD Chq</v>
      </c>
      <c r="S90" s="13" t="s">
        <v>121</v>
      </c>
    </row>
    <row r="91" spans="1:19" x14ac:dyDescent="0.3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up'!$A$2:$C$64,2,FALSE)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up'!$A$2:$C$64,3,FALSE)</f>
        <v>45</v>
      </c>
      <c r="J91" s="5">
        <f>VLOOKUP(F91,'Set up'!$A$2:$D$64,4,FALSE)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up'!$A$2:$E$64,5,FALSE)</f>
        <v>PD Chq</v>
      </c>
      <c r="S91" s="13" t="s">
        <v>121</v>
      </c>
    </row>
    <row r="92" spans="1:19" x14ac:dyDescent="0.3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up'!$A$2:$C$64,2,FALSE)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up'!$A$2:$C$64,3,FALSE)</f>
        <v>Cash</v>
      </c>
      <c r="J92" s="5">
        <f>VLOOKUP(F92,'Set up'!$A$2:$D$64,4,FALSE)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up'!$A$2:$E$64,5,FALSE)</f>
        <v>Trsf</v>
      </c>
      <c r="S92" s="1" t="s">
        <v>159</v>
      </c>
    </row>
    <row r="93" spans="1:19" x14ac:dyDescent="0.3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up'!$A$2:$C$64,2,FALSE)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up'!$A$2:$C$64,3,FALSE)</f>
        <v>Cash</v>
      </c>
      <c r="J93" s="5">
        <f>VLOOKUP(F93,'Set up'!$A$2:$D$64,4,FALSE)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up'!$A$2:$E$64,5,FALSE)</f>
        <v>Trsf</v>
      </c>
      <c r="S93" s="1" t="s">
        <v>159</v>
      </c>
    </row>
    <row r="94" spans="1:19" x14ac:dyDescent="0.3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up'!$A$2:$C$64,2,FALSE)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up'!$A$2:$C$64,3,FALSE)</f>
        <v>Cash</v>
      </c>
      <c r="J94" s="5">
        <f>VLOOKUP(F94,'Set up'!$A$2:$D$64,4,FALSE)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up'!$A$2:$E$64,5,FALSE)</f>
        <v>Trsf</v>
      </c>
      <c r="S94" s="1" t="s">
        <v>159</v>
      </c>
    </row>
    <row r="95" spans="1:19" x14ac:dyDescent="0.3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up'!$A$2:$C$64,2,FALSE)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up'!$A$2:$C$64,3,FALSE)</f>
        <v>Cash</v>
      </c>
      <c r="J95" s="5">
        <f>VLOOKUP(F95,'Set up'!$A$2:$D$64,4,FALSE)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up'!$A$2:$E$64,5,FALSE)</f>
        <v>Chq</v>
      </c>
      <c r="S95" s="1" t="s">
        <v>157</v>
      </c>
    </row>
    <row r="96" spans="1:19" x14ac:dyDescent="0.3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up'!$A$2:$C$64,2,FALSE)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up'!$A$2:$C$64,3,FALSE)</f>
        <v>Cash</v>
      </c>
      <c r="J96" s="5">
        <f>VLOOKUP(F96,'Set up'!$A$2:$D$64,4,FALSE)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up'!$A$2:$E$64,5,FALSE)</f>
        <v>Chq</v>
      </c>
      <c r="S96" s="1" t="s">
        <v>156</v>
      </c>
    </row>
    <row r="97" spans="1:19" x14ac:dyDescent="0.3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up'!$A$2:$C$64,2,FALSE)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up'!$A$2:$C$64,3,FALSE)</f>
        <v>120</v>
      </c>
      <c r="J97" s="5">
        <f>VLOOKUP(F97,'Set up'!$A$2:$D$64,4,FALSE)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up'!$A$2:$E$64,5,FALSE)</f>
        <v>Trsf</v>
      </c>
      <c r="S97" s="13" t="s">
        <v>299</v>
      </c>
    </row>
    <row r="98" spans="1:19" x14ac:dyDescent="0.3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up'!$A$2:$C$64,2,FALSE)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up'!$A$2:$C$64,3,FALSE)</f>
        <v>120</v>
      </c>
      <c r="J98" s="5">
        <f>VLOOKUP(F98,'Set up'!$A$2:$D$64,4,FALSE)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up'!$A$2:$E$64,5,FALSE)</f>
        <v>Trsf</v>
      </c>
      <c r="S98" s="13" t="s">
        <v>299</v>
      </c>
    </row>
    <row r="99" spans="1:19" x14ac:dyDescent="0.3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up'!$A$2:$C$64,2,FALSE)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up'!$A$2:$C$64,3,FALSE)</f>
        <v>120</v>
      </c>
      <c r="J99" s="5">
        <f>VLOOKUP(F99,'Set up'!$A$2:$D$64,4,FALSE)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up'!$A$2:$E$64,5,FALSE)</f>
        <v>Trsf</v>
      </c>
      <c r="S99" s="13" t="s">
        <v>299</v>
      </c>
    </row>
    <row r="100" spans="1:19" x14ac:dyDescent="0.3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up'!$A$2:$C$64,2,FALSE)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up'!$A$2:$C$64,3,FALSE)</f>
        <v>120</v>
      </c>
      <c r="J100" s="5">
        <f>VLOOKUP(F100,'Set up'!$A$2:$D$64,4,FALSE)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up'!$A$2:$E$64,5,FALSE)</f>
        <v>Trsf</v>
      </c>
      <c r="S100" s="13" t="s">
        <v>299</v>
      </c>
    </row>
    <row r="101" spans="1:19" x14ac:dyDescent="0.3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up'!$A$2:$C$64,2,FALSE)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up'!$A$2:$C$64,3,FALSE)</f>
        <v>45</v>
      </c>
      <c r="J101" s="5">
        <f>VLOOKUP(F101,'Set up'!$A$2:$D$64,4,FALSE)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up'!$A$2:$E$64,5,FALSE)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up'!$A$2:$C$64,2,FALSE)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up'!$A$2:$C$64,3,FALSE)</f>
        <v>45</v>
      </c>
      <c r="J102" s="5">
        <f>VLOOKUP(F102,'Set up'!$A$2:$D$64,4,FALSE)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up'!$A$2:$E$64,5,FALSE)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up'!$A$2:$C$64,2,FALSE)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up'!$A$2:$C$64,3,FALSE)</f>
        <v>Cash</v>
      </c>
      <c r="J103" s="5">
        <f>VLOOKUP(F103,'Set up'!$A$2:$D$64,4,FALSE)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up'!$A$2:$E$64,5,FALSE)</f>
        <v>Trsf</v>
      </c>
      <c r="S103" s="1" t="s">
        <v>159</v>
      </c>
    </row>
    <row r="104" spans="1:19" x14ac:dyDescent="0.3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up'!$A$2:$C$64,2,FALSE)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up'!$A$2:$C$64,3,FALSE)</f>
        <v>Cash</v>
      </c>
      <c r="J104" s="5">
        <f>VLOOKUP(F104,'Set up'!$A$2:$D$64,4,FALSE)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up'!$A$2:$E$64,5,FALSE)</f>
        <v>Trsf</v>
      </c>
      <c r="S104" s="1" t="s">
        <v>159</v>
      </c>
    </row>
    <row r="105" spans="1:19" x14ac:dyDescent="0.3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up'!$A$2:$C$64,2,FALSE)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up'!$A$2:$C$64,3,FALSE)</f>
        <v>Cash</v>
      </c>
      <c r="J105" s="5">
        <f>VLOOKUP(F105,'Set up'!$A$2:$D$64,4,FALSE)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up'!$A$2:$E$64,5,FALSE)</f>
        <v>Chq</v>
      </c>
      <c r="S105" s="1" t="s">
        <v>158</v>
      </c>
    </row>
    <row r="106" spans="1:19" x14ac:dyDescent="0.3">
      <c r="A106" s="4">
        <v>44144</v>
      </c>
      <c r="B106" s="5">
        <f t="shared" si="23"/>
        <v>11</v>
      </c>
      <c r="C106" s="5">
        <f t="shared" si="24"/>
        <v>2020</v>
      </c>
      <c r="D106" s="5" t="s">
        <v>151</v>
      </c>
      <c r="E106" s="5" t="str">
        <f>VLOOKUP(F106,'Set up'!$A$2:$C$64,2,FALSE)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up'!$A$2:$C$64,3,FALSE)</f>
        <v>Cash</v>
      </c>
      <c r="J106" s="5">
        <f>VLOOKUP(F106,'Set up'!$A$2:$D$64,4,FALSE)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up'!$A$2:$E$64,5,FALSE)</f>
        <v>Chq</v>
      </c>
      <c r="S106" s="1" t="s">
        <v>213</v>
      </c>
    </row>
    <row r="107" spans="1:19" x14ac:dyDescent="0.3">
      <c r="A107" s="4">
        <v>44144</v>
      </c>
      <c r="B107" s="5">
        <f t="shared" si="23"/>
        <v>11</v>
      </c>
      <c r="C107" s="5">
        <f t="shared" si="24"/>
        <v>2020</v>
      </c>
      <c r="D107" s="5" t="s">
        <v>151</v>
      </c>
      <c r="E107" s="5" t="str">
        <f>VLOOKUP(F107,'Set up'!$A$2:$C$64,2,FALSE)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up'!$A$2:$C$64,3,FALSE)</f>
        <v>Cash</v>
      </c>
      <c r="J107" s="5">
        <f>VLOOKUP(F107,'Set up'!$A$2:$D$64,4,FALSE)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up'!$A$2:$E$64,5,FALSE)</f>
        <v>Chq</v>
      </c>
      <c r="S107" s="1" t="s">
        <v>213</v>
      </c>
    </row>
    <row r="108" spans="1:19" x14ac:dyDescent="0.3">
      <c r="A108" s="4">
        <v>44144</v>
      </c>
      <c r="B108" s="5">
        <f t="shared" si="23"/>
        <v>11</v>
      </c>
      <c r="C108" s="5">
        <f t="shared" si="24"/>
        <v>2020</v>
      </c>
      <c r="D108" s="5" t="s">
        <v>151</v>
      </c>
      <c r="E108" s="5" t="str">
        <f>VLOOKUP(F108,'Set up'!$A$2:$C$64,2,FALSE)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up'!$A$2:$C$64,3,FALSE)</f>
        <v>Cash</v>
      </c>
      <c r="J108" s="5">
        <f>VLOOKUP(F108,'Set up'!$A$2:$D$64,4,FALSE)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up'!$A$2:$E$64,5,FALSE)</f>
        <v>Chq</v>
      </c>
      <c r="S108" s="1" t="s">
        <v>213</v>
      </c>
    </row>
    <row r="109" spans="1:19" x14ac:dyDescent="0.3">
      <c r="A109" s="4">
        <v>44144</v>
      </c>
      <c r="B109" s="5">
        <f t="shared" si="23"/>
        <v>11</v>
      </c>
      <c r="C109" s="5">
        <f t="shared" si="24"/>
        <v>2020</v>
      </c>
      <c r="D109" s="5" t="s">
        <v>151</v>
      </c>
      <c r="E109" s="5" t="str">
        <f>VLOOKUP(F109,'Set up'!$A$2:$C$64,2,FALSE)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up'!$A$2:$C$64,3,FALSE)</f>
        <v>Cash</v>
      </c>
      <c r="J109" s="5">
        <f>VLOOKUP(F109,'Set up'!$A$2:$D$64,4,FALSE)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up'!$A$2:$E$64,5,FALSE)</f>
        <v>Chq</v>
      </c>
      <c r="S109" s="1" t="s">
        <v>213</v>
      </c>
    </row>
    <row r="110" spans="1:19" x14ac:dyDescent="0.3">
      <c r="A110" s="4">
        <v>44145</v>
      </c>
      <c r="B110" s="5">
        <f t="shared" si="23"/>
        <v>11</v>
      </c>
      <c r="C110" s="5">
        <f t="shared" si="24"/>
        <v>2020</v>
      </c>
      <c r="D110" s="5" t="s">
        <v>153</v>
      </c>
      <c r="E110" s="5" t="str">
        <f>VLOOKUP(F110,'Set up'!$A$2:$C$64,2,FALSE)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up'!$A$2:$C$64,3,FALSE)</f>
        <v>Cash</v>
      </c>
      <c r="J110" s="5">
        <f>VLOOKUP(F110,'Set up'!$A$2:$D$64,4,FALSE)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up'!$A$2:$E$64,5,FALSE)</f>
        <v>Trsf</v>
      </c>
      <c r="S110" s="1" t="s">
        <v>171</v>
      </c>
    </row>
    <row r="111" spans="1:19" x14ac:dyDescent="0.3">
      <c r="A111" s="4">
        <v>44145</v>
      </c>
      <c r="B111" s="5">
        <f t="shared" si="23"/>
        <v>11</v>
      </c>
      <c r="C111" s="5">
        <f t="shared" si="24"/>
        <v>2020</v>
      </c>
      <c r="D111" s="5" t="s">
        <v>153</v>
      </c>
      <c r="E111" s="5" t="str">
        <f>VLOOKUP(F111,'Set up'!$A$2:$C$64,2,FALSE)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up'!$A$2:$C$64,3,FALSE)</f>
        <v>Cash</v>
      </c>
      <c r="J111" s="5">
        <f>VLOOKUP(F111,'Set up'!$A$2:$D$64,4,FALSE)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up'!$A$2:$E$64,5,FALSE)</f>
        <v>Trsf</v>
      </c>
      <c r="S111" s="1" t="s">
        <v>171</v>
      </c>
    </row>
    <row r="112" spans="1:19" x14ac:dyDescent="0.3">
      <c r="A112" s="4">
        <v>44145</v>
      </c>
      <c r="B112" s="5">
        <f t="shared" si="23"/>
        <v>11</v>
      </c>
      <c r="C112" s="5">
        <f t="shared" si="24"/>
        <v>2020</v>
      </c>
      <c r="D112" s="5" t="s">
        <v>154</v>
      </c>
      <c r="E112" s="5" t="str">
        <f>VLOOKUP(F112,'Set up'!$A$2:$C$64,2,FALSE)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up'!$A$2:$C$64,3,FALSE)</f>
        <v>Cash</v>
      </c>
      <c r="J112" s="5">
        <f>VLOOKUP(F112,'Set up'!$A$2:$D$64,4,FALSE)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up'!$A$2:$E$64,5,FALSE)</f>
        <v>Chq</v>
      </c>
      <c r="S112" s="1" t="s">
        <v>189</v>
      </c>
    </row>
    <row r="113" spans="1:19" x14ac:dyDescent="0.3">
      <c r="A113" s="4">
        <v>44145</v>
      </c>
      <c r="B113" s="5">
        <f t="shared" si="23"/>
        <v>11</v>
      </c>
      <c r="C113" s="5">
        <f t="shared" si="24"/>
        <v>2020</v>
      </c>
      <c r="D113" s="5" t="s">
        <v>154</v>
      </c>
      <c r="E113" s="5" t="str">
        <f>VLOOKUP(F113,'Set up'!$A$2:$C$64,2,FALSE)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up'!$A$2:$C$64,3,FALSE)</f>
        <v>Cash</v>
      </c>
      <c r="J113" s="5">
        <f>VLOOKUP(F113,'Set up'!$A$2:$D$64,4,FALSE)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up'!$A$2:$E$64,5,FALSE)</f>
        <v>Chq</v>
      </c>
      <c r="S113" s="1" t="s">
        <v>189</v>
      </c>
    </row>
    <row r="114" spans="1:19" x14ac:dyDescent="0.3">
      <c r="A114" s="4">
        <v>44146</v>
      </c>
      <c r="B114" s="5">
        <f t="shared" si="23"/>
        <v>11</v>
      </c>
      <c r="C114" s="5">
        <f t="shared" si="24"/>
        <v>2020</v>
      </c>
      <c r="D114" s="5" t="s">
        <v>155</v>
      </c>
      <c r="E114" s="5" t="str">
        <f>VLOOKUP(F114,'Set up'!$A$2:$C$64,2,FALSE)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up'!$A$2:$C$64,3,FALSE)</f>
        <v>60</v>
      </c>
      <c r="J114" s="5">
        <f>VLOOKUP(F114,'Set up'!$A$2:$D$64,4,FALSE)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up'!$A$2:$E$64,5,FALSE)</f>
        <v>Chq</v>
      </c>
      <c r="S114" s="9" t="s">
        <v>264</v>
      </c>
    </row>
    <row r="115" spans="1:19" x14ac:dyDescent="0.3">
      <c r="A115" s="4">
        <v>44146</v>
      </c>
      <c r="B115" s="5">
        <f t="shared" si="23"/>
        <v>11</v>
      </c>
      <c r="C115" s="5">
        <f t="shared" si="24"/>
        <v>2020</v>
      </c>
      <c r="D115" s="5" t="s">
        <v>155</v>
      </c>
      <c r="E115" s="5" t="str">
        <f>VLOOKUP(F115,'Set up'!$A$2:$C$64,2,FALSE)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up'!$A$2:$C$64,3,FALSE)</f>
        <v>60</v>
      </c>
      <c r="J115" s="5">
        <f>VLOOKUP(F115,'Set up'!$A$2:$D$64,4,FALSE)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up'!$A$2:$E$64,5,FALSE)</f>
        <v>Chq</v>
      </c>
      <c r="S115" s="9" t="s">
        <v>264</v>
      </c>
    </row>
    <row r="116" spans="1:19" x14ac:dyDescent="0.3">
      <c r="A116" s="4">
        <v>44153</v>
      </c>
      <c r="B116" s="5">
        <f t="shared" si="23"/>
        <v>11</v>
      </c>
      <c r="C116" s="5">
        <f t="shared" si="24"/>
        <v>2020</v>
      </c>
      <c r="D116" s="5" t="s">
        <v>165</v>
      </c>
      <c r="E116" s="5" t="str">
        <f>VLOOKUP(F116,'Set up'!$A$2:$C$64,2,FALSE)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up'!$A$2:$C$64,3,FALSE)</f>
        <v>Cash</v>
      </c>
      <c r="J116" s="5">
        <f>VLOOKUP(F116,'Set up'!$A$2:$D$64,4,FALSE)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up'!$A$2:$E$64,5,FALSE)</f>
        <v>Trsf</v>
      </c>
      <c r="S116" s="1" t="s">
        <v>171</v>
      </c>
    </row>
    <row r="117" spans="1:19" x14ac:dyDescent="0.3">
      <c r="A117" s="4">
        <v>44159</v>
      </c>
      <c r="B117" s="5">
        <f t="shared" si="23"/>
        <v>11</v>
      </c>
      <c r="C117" s="5">
        <f t="shared" si="24"/>
        <v>2020</v>
      </c>
      <c r="D117" s="5" t="s">
        <v>166</v>
      </c>
      <c r="E117" s="5" t="str">
        <f>VLOOKUP(F117,'Set up'!$A$2:$C$64,2,FALSE)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up'!$A$2:$C$64,3,FALSE)</f>
        <v>Cash</v>
      </c>
      <c r="J117" s="5">
        <f>VLOOKUP(F117,'Set up'!$A$2:$D$64,4,FALSE)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up'!$A$2:$E$64,5,FALSE)</f>
        <v>Trsf</v>
      </c>
      <c r="S117" s="1" t="s">
        <v>214</v>
      </c>
    </row>
    <row r="118" spans="1:19" x14ac:dyDescent="0.3">
      <c r="A118" s="4">
        <v>44155</v>
      </c>
      <c r="B118" s="5">
        <f t="shared" si="23"/>
        <v>11</v>
      </c>
      <c r="C118" s="5">
        <f t="shared" si="24"/>
        <v>2020</v>
      </c>
      <c r="D118" s="5" t="s">
        <v>167</v>
      </c>
      <c r="E118" s="5" t="str">
        <f>VLOOKUP(F118,'Set up'!$A$2:$C$64,2,FALSE)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up'!$A$2:$C$64,3,FALSE)</f>
        <v>120</v>
      </c>
      <c r="J118" s="5">
        <f>VLOOKUP(F118,'Set up'!$A$2:$D$64,4,FALSE)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up'!$A$2:$E$64,5,FALSE)</f>
        <v>Trsf</v>
      </c>
      <c r="S118" s="13" t="s">
        <v>187</v>
      </c>
    </row>
    <row r="119" spans="1:19" x14ac:dyDescent="0.3">
      <c r="A119" s="4">
        <v>44155</v>
      </c>
      <c r="B119" s="5">
        <f t="shared" si="23"/>
        <v>11</v>
      </c>
      <c r="C119" s="5">
        <f t="shared" si="24"/>
        <v>2020</v>
      </c>
      <c r="D119" s="5" t="s">
        <v>167</v>
      </c>
      <c r="E119" s="5" t="str">
        <f>VLOOKUP(F119,'Set up'!$A$2:$C$64,2,FALSE)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up'!$A$2:$C$64,3,FALSE)</f>
        <v>120</v>
      </c>
      <c r="J119" s="5">
        <f>VLOOKUP(F119,'Set up'!$A$2:$D$64,4,FALSE)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up'!$A$2:$E$64,5,FALSE)</f>
        <v>Trsf</v>
      </c>
      <c r="S119" s="13" t="s">
        <v>187</v>
      </c>
    </row>
    <row r="120" spans="1:19" x14ac:dyDescent="0.3">
      <c r="A120" s="4">
        <v>44155</v>
      </c>
      <c r="B120" s="5">
        <f t="shared" si="23"/>
        <v>11</v>
      </c>
      <c r="C120" s="5">
        <f t="shared" si="24"/>
        <v>2020</v>
      </c>
      <c r="D120" s="5" t="s">
        <v>167</v>
      </c>
      <c r="E120" s="5" t="str">
        <f>VLOOKUP(F120,'Set up'!$A$2:$C$64,2,FALSE)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up'!$A$2:$C$64,3,FALSE)</f>
        <v>120</v>
      </c>
      <c r="J120" s="5">
        <f>VLOOKUP(F120,'Set up'!$A$2:$D$64,4,FALSE)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up'!$A$2:$E$64,5,FALSE)</f>
        <v>Trsf</v>
      </c>
      <c r="S120" s="13" t="s">
        <v>187</v>
      </c>
    </row>
    <row r="121" spans="1:19" x14ac:dyDescent="0.3">
      <c r="A121" s="4">
        <v>44155</v>
      </c>
      <c r="B121" s="5">
        <f t="shared" si="23"/>
        <v>11</v>
      </c>
      <c r="C121" s="5">
        <f t="shared" si="24"/>
        <v>2020</v>
      </c>
      <c r="D121" s="5" t="s">
        <v>167</v>
      </c>
      <c r="E121" s="5" t="str">
        <f>VLOOKUP(F121,'Set up'!$A$2:$C$64,2,FALSE)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up'!$A$2:$C$64,3,FALSE)</f>
        <v>120</v>
      </c>
      <c r="J121" s="5">
        <f>VLOOKUP(F121,'Set up'!$A$2:$D$64,4,FALSE)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up'!$A$2:$E$64,5,FALSE)</f>
        <v>Trsf</v>
      </c>
      <c r="S121" s="13" t="s">
        <v>187</v>
      </c>
    </row>
    <row r="122" spans="1:19" x14ac:dyDescent="0.3">
      <c r="A122" s="4">
        <v>44155</v>
      </c>
      <c r="B122" s="5">
        <f t="shared" si="23"/>
        <v>11</v>
      </c>
      <c r="C122" s="5">
        <f t="shared" si="24"/>
        <v>2020</v>
      </c>
      <c r="D122" s="5" t="s">
        <v>167</v>
      </c>
      <c r="E122" s="5" t="str">
        <f>VLOOKUP(F122,'Set up'!$A$2:$C$64,2,FALSE)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up'!$A$2:$C$64,3,FALSE)</f>
        <v>120</v>
      </c>
      <c r="J122" s="5">
        <f>VLOOKUP(F122,'Set up'!$A$2:$D$64,4,FALSE)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up'!$A$2:$E$64,5,FALSE)</f>
        <v>Trsf</v>
      </c>
      <c r="S122" s="13" t="s">
        <v>187</v>
      </c>
    </row>
    <row r="123" spans="1:19" x14ac:dyDescent="0.3">
      <c r="A123" s="4">
        <v>44155</v>
      </c>
      <c r="B123" s="5">
        <f t="shared" si="23"/>
        <v>11</v>
      </c>
      <c r="C123" s="5">
        <f t="shared" si="24"/>
        <v>2020</v>
      </c>
      <c r="D123" s="5" t="s">
        <v>167</v>
      </c>
      <c r="E123" s="5" t="str">
        <f>VLOOKUP(F123,'Set up'!$A$2:$C$64,2,FALSE)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up'!$A$2:$C$64,3,FALSE)</f>
        <v>120</v>
      </c>
      <c r="J123" s="5">
        <f>VLOOKUP(F123,'Set up'!$A$2:$D$64,4,FALSE)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up'!$A$2:$E$64,5,FALSE)</f>
        <v>Trsf</v>
      </c>
      <c r="S123" s="13" t="s">
        <v>187</v>
      </c>
    </row>
    <row r="124" spans="1:19" x14ac:dyDescent="0.3">
      <c r="A124" s="4">
        <v>44156</v>
      </c>
      <c r="B124" s="5">
        <f t="shared" si="23"/>
        <v>11</v>
      </c>
      <c r="C124" s="5">
        <f t="shared" si="24"/>
        <v>2020</v>
      </c>
      <c r="D124" s="5" t="s">
        <v>170</v>
      </c>
      <c r="E124" s="5" t="str">
        <f>VLOOKUP(F124,'Set up'!$A$2:$C$64,2,FALSE)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up'!$A$2:$C$64,3,FALSE)</f>
        <v>Cash</v>
      </c>
      <c r="J124" s="5">
        <f>VLOOKUP(F124,'Set up'!$A$2:$D$64,4,FALSE)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up'!$A$2:$E$64,5,FALSE)</f>
        <v>Trsf</v>
      </c>
    </row>
    <row r="125" spans="1:19" x14ac:dyDescent="0.3">
      <c r="A125" s="4">
        <v>44156</v>
      </c>
      <c r="B125" s="5">
        <f t="shared" si="23"/>
        <v>11</v>
      </c>
      <c r="C125" s="5">
        <f t="shared" si="24"/>
        <v>2020</v>
      </c>
      <c r="D125" s="5" t="s">
        <v>170</v>
      </c>
      <c r="E125" s="5" t="str">
        <f>VLOOKUP(F125,'Set up'!$A$2:$C$64,2,FALSE)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up'!$A$2:$C$64,3,FALSE)</f>
        <v>Cash</v>
      </c>
      <c r="J125" s="5">
        <f>VLOOKUP(F125,'Set up'!$A$2:$D$64,4,FALSE)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up'!$A$2:$E$64,5,FALSE)</f>
        <v>Trsf</v>
      </c>
    </row>
    <row r="126" spans="1:19" x14ac:dyDescent="0.3">
      <c r="A126" s="4">
        <v>44156</v>
      </c>
      <c r="B126" s="5">
        <f t="shared" si="23"/>
        <v>11</v>
      </c>
      <c r="C126" s="5">
        <f t="shared" si="24"/>
        <v>2020</v>
      </c>
      <c r="D126" s="5" t="s">
        <v>170</v>
      </c>
      <c r="E126" s="5" t="str">
        <f>VLOOKUP(F126,'Set up'!$A$2:$C$64,2,FALSE)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up'!$A$2:$C$64,3,FALSE)</f>
        <v>Cash</v>
      </c>
      <c r="J126" s="5">
        <f>VLOOKUP(F126,'Set up'!$A$2:$D$64,4,FALSE)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up'!$A$2:$E$64,5,FALSE)</f>
        <v>Trsf</v>
      </c>
    </row>
    <row r="127" spans="1:19" x14ac:dyDescent="0.3">
      <c r="A127" s="4">
        <v>44156</v>
      </c>
      <c r="B127" s="5">
        <f t="shared" si="23"/>
        <v>11</v>
      </c>
      <c r="C127" s="5">
        <f t="shared" si="24"/>
        <v>2020</v>
      </c>
      <c r="D127" s="5" t="s">
        <v>170</v>
      </c>
      <c r="E127" s="5" t="str">
        <f>VLOOKUP(F127,'Set up'!$A$2:$C$64,2,FALSE)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up'!$A$2:$C$64,3,FALSE)</f>
        <v>Cash</v>
      </c>
      <c r="J127" s="5">
        <f>VLOOKUP(F127,'Set up'!$A$2:$D$64,4,FALSE)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up'!$A$2:$E$64,5,FALSE)</f>
        <v>Trsf</v>
      </c>
    </row>
    <row r="128" spans="1:19" x14ac:dyDescent="0.3">
      <c r="A128" s="4">
        <v>44158</v>
      </c>
      <c r="B128" s="5">
        <f t="shared" si="23"/>
        <v>11</v>
      </c>
      <c r="C128" s="5">
        <f t="shared" si="24"/>
        <v>2020</v>
      </c>
      <c r="D128" s="5" t="s">
        <v>172</v>
      </c>
      <c r="E128" s="5" t="str">
        <f>VLOOKUP(F128,'Set up'!$A$2:$C$64,2,FALSE)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up'!$A$2:$C$64,3,FALSE)</f>
        <v>Cash</v>
      </c>
      <c r="J128" s="5">
        <f>VLOOKUP(F128,'Set up'!$A$2:$D$64,4,FALSE)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up'!$A$2:$E$64,5,FALSE)</f>
        <v>Chq</v>
      </c>
      <c r="S128" s="1" t="s">
        <v>190</v>
      </c>
    </row>
    <row r="129" spans="1:19" x14ac:dyDescent="0.3">
      <c r="A129" s="4">
        <v>44159</v>
      </c>
      <c r="B129" s="5">
        <f t="shared" si="23"/>
        <v>11</v>
      </c>
      <c r="C129" s="5">
        <f t="shared" si="24"/>
        <v>2020</v>
      </c>
      <c r="D129" s="5" t="s">
        <v>175</v>
      </c>
      <c r="E129" s="5" t="str">
        <f>VLOOKUP(F129,'Set up'!$A$2:$C$64,2,FALSE)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up'!$A$2:$C$64,3,FALSE)</f>
        <v>Cash</v>
      </c>
      <c r="J129" s="5">
        <f>VLOOKUP(F129,'Set up'!$A$2:$D$64,4,FALSE)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up'!$A$2:$E$64,5,FALSE)</f>
        <v>Trsf</v>
      </c>
      <c r="S129" s="1" t="s">
        <v>188</v>
      </c>
    </row>
    <row r="130" spans="1:19" x14ac:dyDescent="0.3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175</v>
      </c>
      <c r="E130" s="5" t="str">
        <f>VLOOKUP(F130,'Set up'!$A$2:$C$64,2,FALSE)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up'!$A$2:$C$64,3,FALSE)</f>
        <v>Cash</v>
      </c>
      <c r="J130" s="5">
        <f>VLOOKUP(F130,'Set up'!$A$2:$D$64,4,FALSE)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up'!$A$2:$E$64,5,FALSE)</f>
        <v>Trsf</v>
      </c>
      <c r="S130" s="1" t="s">
        <v>188</v>
      </c>
    </row>
    <row r="131" spans="1:19" x14ac:dyDescent="0.3">
      <c r="A131" s="4">
        <v>44159</v>
      </c>
      <c r="B131" s="5">
        <f t="shared" si="27"/>
        <v>11</v>
      </c>
      <c r="C131" s="5">
        <f t="shared" si="28"/>
        <v>2020</v>
      </c>
      <c r="D131" s="5" t="s">
        <v>179</v>
      </c>
      <c r="E131" s="5" t="str">
        <f>VLOOKUP(F131,'Set up'!$A$2:$C$64,2,FALSE)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up'!$A$2:$C$64,3,FALSE)</f>
        <v>45</v>
      </c>
      <c r="J131" s="5">
        <f>VLOOKUP(F131,'Set up'!$A$2:$D$64,4,FALSE)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up'!$A$2:$E$64,5,FALSE)</f>
        <v>PD Chq</v>
      </c>
      <c r="S131" s="13" t="s">
        <v>221</v>
      </c>
    </row>
    <row r="132" spans="1:19" x14ac:dyDescent="0.3">
      <c r="A132" s="4">
        <v>44159</v>
      </c>
      <c r="B132" s="5">
        <f t="shared" si="27"/>
        <v>11</v>
      </c>
      <c r="C132" s="5">
        <f t="shared" si="28"/>
        <v>2020</v>
      </c>
      <c r="D132" s="5" t="s">
        <v>179</v>
      </c>
      <c r="E132" s="5" t="str">
        <f>VLOOKUP(F132,'Set up'!$A$2:$C$64,2,FALSE)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up'!$A$2:$C$64,3,FALSE)</f>
        <v>45</v>
      </c>
      <c r="J132" s="5">
        <f>VLOOKUP(F132,'Set up'!$A$2:$D$64,4,FALSE)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up'!$A$2:$E$64,5,FALSE)</f>
        <v>PD Chq</v>
      </c>
      <c r="S132" s="13" t="s">
        <v>221</v>
      </c>
    </row>
    <row r="133" spans="1:19" x14ac:dyDescent="0.3">
      <c r="A133" s="4">
        <v>44159</v>
      </c>
      <c r="B133" s="5">
        <f t="shared" si="27"/>
        <v>11</v>
      </c>
      <c r="C133" s="5">
        <f t="shared" si="28"/>
        <v>2020</v>
      </c>
      <c r="D133" s="5" t="s">
        <v>179</v>
      </c>
      <c r="E133" s="5" t="str">
        <f>VLOOKUP(F133,'Set up'!$A$2:$C$64,2,FALSE)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up'!$A$2:$C$64,3,FALSE)</f>
        <v>45</v>
      </c>
      <c r="J133" s="5">
        <f>VLOOKUP(F133,'Set up'!$A$2:$D$64,4,FALSE)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up'!$A$2:$E$64,5,FALSE)</f>
        <v>PD Chq</v>
      </c>
      <c r="S133" s="13" t="s">
        <v>221</v>
      </c>
    </row>
    <row r="134" spans="1:19" x14ac:dyDescent="0.3">
      <c r="A134" s="4">
        <v>44159</v>
      </c>
      <c r="B134" s="5">
        <f t="shared" si="27"/>
        <v>11</v>
      </c>
      <c r="C134" s="5">
        <f t="shared" si="28"/>
        <v>2020</v>
      </c>
      <c r="D134" s="5" t="s">
        <v>179</v>
      </c>
      <c r="E134" s="5" t="str">
        <f>VLOOKUP(F134,'Set up'!$A$2:$C$64,2,FALSE)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up'!$A$2:$C$64,3,FALSE)</f>
        <v>45</v>
      </c>
      <c r="J134" s="5">
        <f>VLOOKUP(F134,'Set up'!$A$2:$D$64,4,FALSE)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up'!$A$2:$E$64,5,FALSE)</f>
        <v>PD Chq</v>
      </c>
      <c r="S134" s="13" t="s">
        <v>221</v>
      </c>
    </row>
    <row r="135" spans="1:19" x14ac:dyDescent="0.3">
      <c r="A135" s="4">
        <v>44162</v>
      </c>
      <c r="B135" s="5">
        <f t="shared" si="27"/>
        <v>11</v>
      </c>
      <c r="C135" s="5">
        <f t="shared" si="28"/>
        <v>2020</v>
      </c>
      <c r="D135" s="5" t="s">
        <v>181</v>
      </c>
      <c r="E135" s="5" t="str">
        <f>VLOOKUP(F135,'Set up'!$A$2:$C$64,2,FALSE)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up'!$A$2:$C$64,3,FALSE)</f>
        <v>Cash</v>
      </c>
      <c r="J135" s="5">
        <f>VLOOKUP(F135,'Set up'!$A$2:$D$64,4,FALSE)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up'!$A$2:$E$64,5,FALSE)</f>
        <v>Trsf</v>
      </c>
      <c r="S135" s="1" t="s">
        <v>214</v>
      </c>
    </row>
    <row r="136" spans="1:19" x14ac:dyDescent="0.3">
      <c r="A136" s="4">
        <v>44162</v>
      </c>
      <c r="B136" s="5">
        <f t="shared" si="27"/>
        <v>11</v>
      </c>
      <c r="C136" s="5">
        <f t="shared" si="28"/>
        <v>2020</v>
      </c>
      <c r="D136" s="5" t="s">
        <v>181</v>
      </c>
      <c r="E136" s="5" t="str">
        <f>VLOOKUP(F136,'Set up'!$A$2:$C$64,2,FALSE)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up'!$A$2:$C$64,3,FALSE)</f>
        <v>Cash</v>
      </c>
      <c r="J136" s="5">
        <f>VLOOKUP(F136,'Set up'!$A$2:$D$64,4,FALSE)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up'!$A$2:$E$64,5,FALSE)</f>
        <v>Trsf</v>
      </c>
      <c r="S136" s="1" t="s">
        <v>214</v>
      </c>
    </row>
    <row r="137" spans="1:19" x14ac:dyDescent="0.3">
      <c r="A137" s="4">
        <v>44163</v>
      </c>
      <c r="B137" s="5">
        <f t="shared" si="27"/>
        <v>11</v>
      </c>
      <c r="C137" s="5">
        <f t="shared" si="28"/>
        <v>2020</v>
      </c>
      <c r="D137" s="5" t="s">
        <v>182</v>
      </c>
      <c r="E137" s="5" t="str">
        <f>VLOOKUP(F137,'Set up'!$A$2:$C$64,2,FALSE)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up'!$A$2:$C$64,3,FALSE)</f>
        <v>60</v>
      </c>
      <c r="J137" s="5">
        <f>VLOOKUP(F137,'Set up'!$A$2:$D$64,4,FALSE)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up'!$A$2:$E$64,5,FALSE)</f>
        <v>Chq</v>
      </c>
      <c r="S137" s="9" t="s">
        <v>264</v>
      </c>
    </row>
    <row r="138" spans="1:19" x14ac:dyDescent="0.3">
      <c r="A138" s="4">
        <v>44165</v>
      </c>
      <c r="B138" s="5">
        <f t="shared" si="27"/>
        <v>11</v>
      </c>
      <c r="C138" s="5">
        <f t="shared" si="28"/>
        <v>2020</v>
      </c>
      <c r="D138" s="5" t="s">
        <v>183</v>
      </c>
      <c r="E138" s="5" t="str">
        <f>VLOOKUP(F138,'Set up'!$A$2:$C$64,2,FALSE)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up'!$A$2:$C$64,3,FALSE)</f>
        <v>Cash</v>
      </c>
      <c r="J138" s="5">
        <f>VLOOKUP(F138,'Set up'!$A$2:$D$64,4,FALSE)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up'!$A$2:$E$64,5,FALSE)</f>
        <v>Trsf</v>
      </c>
    </row>
    <row r="139" spans="1:19" x14ac:dyDescent="0.3">
      <c r="A139" s="4">
        <v>44165</v>
      </c>
      <c r="B139" s="5">
        <f t="shared" si="27"/>
        <v>11</v>
      </c>
      <c r="C139" s="5">
        <f t="shared" si="28"/>
        <v>2020</v>
      </c>
      <c r="D139" s="5" t="s">
        <v>184</v>
      </c>
      <c r="E139" s="5" t="str">
        <f>VLOOKUP(F139,'Set up'!$A$2:$C$64,2,FALSE)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up'!$A$2:$C$64,3,FALSE)</f>
        <v>120</v>
      </c>
      <c r="J139" s="5">
        <f>VLOOKUP(F139,'Set up'!$A$2:$D$64,4,FALSE)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up'!$A$2:$E$64,5,FALSE)</f>
        <v>Trsf</v>
      </c>
      <c r="S139" s="13" t="s">
        <v>187</v>
      </c>
    </row>
    <row r="140" spans="1:19" x14ac:dyDescent="0.3">
      <c r="A140" s="4">
        <v>44165</v>
      </c>
      <c r="B140" s="5">
        <f t="shared" si="27"/>
        <v>11</v>
      </c>
      <c r="C140" s="5">
        <f t="shared" si="28"/>
        <v>2020</v>
      </c>
      <c r="D140" s="5" t="s">
        <v>184</v>
      </c>
      <c r="E140" s="5" t="str">
        <f>VLOOKUP(F140,'Set up'!$A$2:$C$64,2,FALSE)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up'!$A$2:$C$64,3,FALSE)</f>
        <v>120</v>
      </c>
      <c r="J140" s="5">
        <f>VLOOKUP(F140,'Set up'!$A$2:$D$64,4,FALSE)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up'!$A$2:$E$64,5,FALSE)</f>
        <v>Trsf</v>
      </c>
      <c r="S140" s="13" t="s">
        <v>187</v>
      </c>
    </row>
    <row r="141" spans="1:19" x14ac:dyDescent="0.3">
      <c r="A141" s="4">
        <v>44165</v>
      </c>
      <c r="B141" s="5">
        <f t="shared" si="27"/>
        <v>11</v>
      </c>
      <c r="C141" s="5">
        <f t="shared" si="28"/>
        <v>2020</v>
      </c>
      <c r="D141" s="5" t="s">
        <v>184</v>
      </c>
      <c r="E141" s="5" t="str">
        <f>VLOOKUP(F141,'Set up'!$A$2:$C$64,2,FALSE)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up'!$A$2:$C$64,3,FALSE)</f>
        <v>120</v>
      </c>
      <c r="J141" s="5">
        <f>VLOOKUP(F141,'Set up'!$A$2:$D$64,4,FALSE)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up'!$A$2:$E$64,5,FALSE)</f>
        <v>Trsf</v>
      </c>
      <c r="S141" s="13" t="s">
        <v>187</v>
      </c>
    </row>
    <row r="142" spans="1:19" x14ac:dyDescent="0.3">
      <c r="A142" s="4">
        <v>44165</v>
      </c>
      <c r="B142" s="5">
        <f t="shared" si="27"/>
        <v>11</v>
      </c>
      <c r="C142" s="5">
        <f t="shared" si="28"/>
        <v>2020</v>
      </c>
      <c r="D142" s="5" t="s">
        <v>184</v>
      </c>
      <c r="E142" s="5" t="str">
        <f>VLOOKUP(F142,'Set up'!$A$2:$C$64,2,FALSE)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up'!$A$2:$C$64,3,FALSE)</f>
        <v>120</v>
      </c>
      <c r="J142" s="5">
        <f>VLOOKUP(F142,'Set up'!$A$2:$D$64,4,FALSE)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up'!$A$2:$E$64,5,FALSE)</f>
        <v>Trsf</v>
      </c>
      <c r="S142" s="13" t="s">
        <v>187</v>
      </c>
    </row>
    <row r="143" spans="1:19" x14ac:dyDescent="0.3">
      <c r="A143" s="4">
        <v>44165</v>
      </c>
      <c r="B143" s="5">
        <f t="shared" si="27"/>
        <v>11</v>
      </c>
      <c r="C143" s="5">
        <f t="shared" si="28"/>
        <v>2020</v>
      </c>
      <c r="D143" s="5" t="s">
        <v>200</v>
      </c>
      <c r="E143" s="5" t="str">
        <f>VLOOKUP(F143,'Set up'!$A$2:$C$64,2,FALSE)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up'!$A$2:$C$64,3,FALSE)</f>
        <v>120</v>
      </c>
      <c r="J143" s="5">
        <f>VLOOKUP(F143,'Set up'!$A$2:$D$64,4,FALSE)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up'!$A$2:$E$64,5,FALSE)</f>
        <v>Trsf</v>
      </c>
      <c r="S143" s="13" t="s">
        <v>187</v>
      </c>
    </row>
    <row r="144" spans="1:19" x14ac:dyDescent="0.3">
      <c r="A144" s="4">
        <v>44170</v>
      </c>
      <c r="B144" s="5">
        <f t="shared" si="27"/>
        <v>12</v>
      </c>
      <c r="C144" s="5">
        <f t="shared" si="28"/>
        <v>2020</v>
      </c>
      <c r="D144" s="5" t="s">
        <v>209</v>
      </c>
      <c r="E144" s="5" t="e">
        <f>VLOOKUP(F144,'Set up'!$A$2:$C$64,2,FALSE)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up'!$A$2:$C$64,3,FALSE)</f>
        <v>#N/A</v>
      </c>
      <c r="J144" s="5" t="e">
        <f>VLOOKUP(F144,'Set up'!$A$2:$D$64,4,FALSE)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up'!$A$2:$E$64,5,FALSE)</f>
        <v>#N/A</v>
      </c>
      <c r="S144" s="13" t="s">
        <v>214</v>
      </c>
    </row>
    <row r="145" spans="1:19" x14ac:dyDescent="0.3">
      <c r="A145" s="4">
        <v>44180</v>
      </c>
      <c r="B145" s="5">
        <f t="shared" si="27"/>
        <v>12</v>
      </c>
      <c r="C145" s="5">
        <f t="shared" si="28"/>
        <v>2020</v>
      </c>
      <c r="D145" s="5" t="s">
        <v>210</v>
      </c>
      <c r="E145" s="5" t="str">
        <f>VLOOKUP(F145,'Set up'!$A$2:$C$64,2,FALSE)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up'!$A$2:$C$64,3,FALSE)</f>
        <v>Cash</v>
      </c>
      <c r="J145" s="5">
        <f>VLOOKUP(F145,'Set up'!$A$2:$D$64,4,FALSE)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up'!$A$2:$E$64,5,FALSE)</f>
        <v>Trsf</v>
      </c>
      <c r="S145" s="1" t="s">
        <v>215</v>
      </c>
    </row>
    <row r="146" spans="1:19" x14ac:dyDescent="0.3">
      <c r="A146" s="4">
        <v>44180</v>
      </c>
      <c r="B146" s="5">
        <f t="shared" si="27"/>
        <v>12</v>
      </c>
      <c r="C146" s="5">
        <f t="shared" si="28"/>
        <v>2020</v>
      </c>
      <c r="D146" s="5" t="s">
        <v>210</v>
      </c>
      <c r="E146" s="5" t="str">
        <f>VLOOKUP(F146,'Set up'!$A$2:$C$64,2,FALSE)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up'!$A$2:$C$64,3,FALSE)</f>
        <v>Cash</v>
      </c>
      <c r="J146" s="5">
        <f>VLOOKUP(F146,'Set up'!$A$2:$D$64,4,FALSE)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up'!$A$2:$E$64,5,FALSE)</f>
        <v>Trsf</v>
      </c>
      <c r="S146" s="1" t="s">
        <v>215</v>
      </c>
    </row>
    <row r="147" spans="1:19" x14ac:dyDescent="0.3">
      <c r="A147" s="4">
        <v>44191</v>
      </c>
      <c r="B147" s="5">
        <f t="shared" si="27"/>
        <v>12</v>
      </c>
      <c r="C147" s="5">
        <f t="shared" si="28"/>
        <v>2020</v>
      </c>
      <c r="D147" s="5" t="s">
        <v>211</v>
      </c>
      <c r="E147" s="5" t="str">
        <f>VLOOKUP(F147,'Set up'!$A$2:$C$64,2,FALSE)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up'!$A$2:$C$64,3,FALSE)</f>
        <v>120</v>
      </c>
      <c r="J147" s="5">
        <f>VLOOKUP(F147,'Set up'!$A$2:$D$64,4,FALSE)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up'!$A$2:$E$64,5,FALSE)</f>
        <v>Chq</v>
      </c>
      <c r="S147" s="1" t="s">
        <v>302</v>
      </c>
    </row>
    <row r="148" spans="1:19" ht="46.8" x14ac:dyDescent="0.3">
      <c r="A148" s="4">
        <v>44195</v>
      </c>
      <c r="B148" s="5">
        <f t="shared" si="27"/>
        <v>12</v>
      </c>
      <c r="C148" s="5">
        <f t="shared" si="28"/>
        <v>2020</v>
      </c>
      <c r="D148" s="5" t="s">
        <v>216</v>
      </c>
      <c r="E148" s="5" t="str">
        <f>VLOOKUP(F148,'Set up'!$A$2:$C$64,2,FALSE)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up'!$A$2:$C$64,3,FALSE)</f>
        <v>45</v>
      </c>
      <c r="J148" s="5">
        <f>VLOOKUP(F148,'Set up'!$A$2:$D$64,4,FALSE)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up'!$A$2:$E$64,5,FALSE)</f>
        <v>PD Chq</v>
      </c>
      <c r="S148" s="40" t="s">
        <v>220</v>
      </c>
    </row>
    <row r="149" spans="1:19" ht="46.8" x14ac:dyDescent="0.3">
      <c r="A149" s="4">
        <v>44195</v>
      </c>
      <c r="B149" s="5">
        <f t="shared" si="27"/>
        <v>12</v>
      </c>
      <c r="C149" s="5">
        <f t="shared" si="28"/>
        <v>2020</v>
      </c>
      <c r="D149" s="5" t="s">
        <v>216</v>
      </c>
      <c r="E149" s="5" t="str">
        <f>VLOOKUP(F149,'Set up'!$A$2:$C$64,2,FALSE)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up'!$A$2:$C$64,3,FALSE)</f>
        <v>45</v>
      </c>
      <c r="J149" s="5">
        <f>VLOOKUP(F149,'Set up'!$A$2:$D$64,4,FALSE)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up'!$A$2:$E$64,5,FALSE)</f>
        <v>PD Chq</v>
      </c>
      <c r="S149" s="40" t="s">
        <v>220</v>
      </c>
    </row>
    <row r="150" spans="1:19" ht="46.8" x14ac:dyDescent="0.3">
      <c r="A150" s="4">
        <v>44195</v>
      </c>
      <c r="B150" s="5">
        <f t="shared" si="27"/>
        <v>12</v>
      </c>
      <c r="C150" s="5">
        <f t="shared" si="28"/>
        <v>2020</v>
      </c>
      <c r="D150" s="5" t="s">
        <v>216</v>
      </c>
      <c r="E150" s="5" t="str">
        <f>VLOOKUP(F150,'Set up'!$A$2:$C$64,2,FALSE)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up'!$A$2:$C$64,3,FALSE)</f>
        <v>45</v>
      </c>
      <c r="J150" s="5">
        <f>VLOOKUP(F150,'Set up'!$A$2:$D$64,4,FALSE)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up'!$A$2:$E$64,5,FALSE)</f>
        <v>PD Chq</v>
      </c>
      <c r="S150" s="40" t="s">
        <v>220</v>
      </c>
    </row>
    <row r="151" spans="1:19" x14ac:dyDescent="0.3">
      <c r="A151" s="4">
        <v>44196</v>
      </c>
      <c r="B151" s="5">
        <f t="shared" si="27"/>
        <v>12</v>
      </c>
      <c r="C151" s="5">
        <f t="shared" si="28"/>
        <v>2020</v>
      </c>
      <c r="D151" s="5" t="s">
        <v>217</v>
      </c>
      <c r="E151" s="5" t="str">
        <f>VLOOKUP(F151,'Set up'!$A$2:$C$64,2,FALSE)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up'!$A$2:$C$64,3,FALSE)</f>
        <v>120</v>
      </c>
      <c r="J151" s="5">
        <f>VLOOKUP(F151,'Set up'!$A$2:$D$64,4,FALSE)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up'!$A$2:$E$64,5,FALSE)</f>
        <v>Trsf</v>
      </c>
      <c r="S151" s="1" t="s">
        <v>312</v>
      </c>
    </row>
    <row r="152" spans="1:19" x14ac:dyDescent="0.3">
      <c r="A152" s="4">
        <v>44196</v>
      </c>
      <c r="B152" s="5">
        <f t="shared" si="27"/>
        <v>12</v>
      </c>
      <c r="C152" s="5">
        <f t="shared" si="28"/>
        <v>2020</v>
      </c>
      <c r="D152" s="5" t="s">
        <v>217</v>
      </c>
      <c r="E152" s="5" t="str">
        <f>VLOOKUP(F152,'Set up'!$A$2:$C$64,2,FALSE)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up'!$A$2:$C$64,3,FALSE)</f>
        <v>120</v>
      </c>
      <c r="J152" s="5">
        <f>VLOOKUP(F152,'Set up'!$A$2:$D$64,4,FALSE)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up'!$A$2:$E$64,5,FALSE)</f>
        <v>Trsf</v>
      </c>
      <c r="S152" s="1" t="s">
        <v>312</v>
      </c>
    </row>
    <row r="153" spans="1:19" x14ac:dyDescent="0.3">
      <c r="A153" s="4">
        <v>44196</v>
      </c>
      <c r="B153" s="5">
        <f t="shared" si="27"/>
        <v>12</v>
      </c>
      <c r="C153" s="5">
        <f t="shared" si="28"/>
        <v>2020</v>
      </c>
      <c r="D153" s="5" t="s">
        <v>217</v>
      </c>
      <c r="E153" s="5" t="str">
        <f>VLOOKUP(F153,'Set up'!$A$2:$C$64,2,FALSE)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up'!$A$2:$C$64,3,FALSE)</f>
        <v>120</v>
      </c>
      <c r="J153" s="5">
        <f>VLOOKUP(F153,'Set up'!$A$2:$D$64,4,FALSE)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up'!$A$2:$E$64,5,FALSE)</f>
        <v>Trsf</v>
      </c>
      <c r="S153" s="1" t="s">
        <v>312</v>
      </c>
    </row>
    <row r="154" spans="1:19" x14ac:dyDescent="0.3">
      <c r="A154" s="4">
        <v>44196</v>
      </c>
      <c r="B154" s="5">
        <f t="shared" si="27"/>
        <v>12</v>
      </c>
      <c r="C154" s="5">
        <f t="shared" si="28"/>
        <v>2020</v>
      </c>
      <c r="D154" s="5" t="s">
        <v>217</v>
      </c>
      <c r="E154" s="5" t="str">
        <f>VLOOKUP(F154,'Set up'!$A$2:$C$64,2,FALSE)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up'!$A$2:$C$64,3,FALSE)</f>
        <v>120</v>
      </c>
      <c r="J154" s="5">
        <f>VLOOKUP(F154,'Set up'!$A$2:$D$64,4,FALSE)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up'!$A$2:$E$64,5,FALSE)</f>
        <v>Trsf</v>
      </c>
      <c r="S154" s="1" t="s">
        <v>312</v>
      </c>
    </row>
    <row r="155" spans="1:19" x14ac:dyDescent="0.3">
      <c r="A155" s="4">
        <v>44200</v>
      </c>
      <c r="B155" s="5">
        <f t="shared" si="27"/>
        <v>1</v>
      </c>
      <c r="C155" s="5">
        <f t="shared" si="28"/>
        <v>2021</v>
      </c>
      <c r="D155" s="5" t="s">
        <v>226</v>
      </c>
      <c r="E155" s="5" t="str">
        <f>VLOOKUP(F155,'Set up'!$A$2:$C$64,2,FALSE)</f>
        <v>C00000013a</v>
      </c>
      <c r="F155" s="1" t="s">
        <v>1453</v>
      </c>
      <c r="G155" s="11" t="s">
        <v>229</v>
      </c>
      <c r="H155" s="5">
        <v>2</v>
      </c>
      <c r="I155" s="5" t="str">
        <f>VLOOKUP(F155,'Set up'!$A$2:$C$64,3,FALSE)</f>
        <v>Cash</v>
      </c>
      <c r="J155" s="5">
        <f>VLOOKUP(F155,'Set up'!$A$2:$D$64,4,FALSE)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up'!$A$2:$E$64,5,FALSE)</f>
        <v>Chq</v>
      </c>
      <c r="S155" s="1" t="s">
        <v>230</v>
      </c>
    </row>
    <row r="156" spans="1:19" x14ac:dyDescent="0.3">
      <c r="A156" s="4">
        <v>44200</v>
      </c>
      <c r="B156" s="5">
        <f t="shared" si="27"/>
        <v>1</v>
      </c>
      <c r="C156" s="5">
        <f t="shared" si="28"/>
        <v>2021</v>
      </c>
      <c r="D156" s="5" t="s">
        <v>226</v>
      </c>
      <c r="E156" s="5" t="str">
        <f>VLOOKUP(F156,'Set up'!$A$2:$C$64,2,FALSE)</f>
        <v>C00000013a</v>
      </c>
      <c r="F156" s="1" t="s">
        <v>1453</v>
      </c>
      <c r="G156" s="11" t="s">
        <v>231</v>
      </c>
      <c r="H156" s="5">
        <v>2</v>
      </c>
      <c r="I156" s="5" t="str">
        <f>VLOOKUP(F156,'Set up'!$A$2:$C$64,3,FALSE)</f>
        <v>Cash</v>
      </c>
      <c r="J156" s="5">
        <f>VLOOKUP(F156,'Set up'!$A$2:$D$64,4,FALSE)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up'!$A$2:$E$64,5,FALSE)</f>
        <v>Chq</v>
      </c>
      <c r="S156" s="1" t="s">
        <v>230</v>
      </c>
    </row>
    <row r="157" spans="1:19" x14ac:dyDescent="0.3">
      <c r="A157" s="4">
        <v>44200</v>
      </c>
      <c r="B157" s="5">
        <f t="shared" si="27"/>
        <v>1</v>
      </c>
      <c r="C157" s="5">
        <f t="shared" si="28"/>
        <v>2021</v>
      </c>
      <c r="D157" s="5" t="s">
        <v>226</v>
      </c>
      <c r="E157" s="5" t="str">
        <f>VLOOKUP(F157,'Set up'!$A$2:$C$64,2,FALSE)</f>
        <v>C00000013a</v>
      </c>
      <c r="F157" s="1" t="s">
        <v>1453</v>
      </c>
      <c r="G157" s="11" t="s">
        <v>97</v>
      </c>
      <c r="H157" s="5">
        <v>1</v>
      </c>
      <c r="I157" s="5" t="str">
        <f>VLOOKUP(F157,'Set up'!$A$2:$C$64,3,FALSE)</f>
        <v>Cash</v>
      </c>
      <c r="J157" s="5">
        <f>VLOOKUP(F157,'Set up'!$A$2:$D$64,4,FALSE)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up'!$A$2:$E$64,5,FALSE)</f>
        <v>Chq</v>
      </c>
      <c r="S157" s="1" t="s">
        <v>230</v>
      </c>
    </row>
    <row r="158" spans="1:19" x14ac:dyDescent="0.3">
      <c r="A158" s="4">
        <v>44200</v>
      </c>
      <c r="B158" s="5">
        <f t="shared" si="27"/>
        <v>1</v>
      </c>
      <c r="C158" s="5">
        <f t="shared" si="28"/>
        <v>2021</v>
      </c>
      <c r="D158" s="5" t="s">
        <v>226</v>
      </c>
      <c r="E158" s="5" t="str">
        <f>VLOOKUP(F158,'Set up'!$A$2:$C$64,2,FALSE)</f>
        <v>C00000013a</v>
      </c>
      <c r="F158" s="1" t="s">
        <v>1453</v>
      </c>
      <c r="G158" s="11" t="s">
        <v>232</v>
      </c>
      <c r="H158" s="5">
        <v>2</v>
      </c>
      <c r="I158" s="5" t="str">
        <f>VLOOKUP(F158,'Set up'!$A$2:$C$64,3,FALSE)</f>
        <v>Cash</v>
      </c>
      <c r="J158" s="5">
        <f>VLOOKUP(F158,'Set up'!$A$2:$D$64,4,FALSE)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up'!$A$2:$E$64,5,FALSE)</f>
        <v>Chq</v>
      </c>
      <c r="S158" s="1" t="s">
        <v>230</v>
      </c>
    </row>
    <row r="159" spans="1:19" x14ac:dyDescent="0.3">
      <c r="A159" s="4">
        <v>44200</v>
      </c>
      <c r="B159" s="5">
        <f t="shared" si="27"/>
        <v>1</v>
      </c>
      <c r="C159" s="5">
        <f t="shared" si="28"/>
        <v>2021</v>
      </c>
      <c r="D159" s="5" t="s">
        <v>226</v>
      </c>
      <c r="E159" s="5" t="str">
        <f>VLOOKUP(F159,'Set up'!$A$2:$C$64,2,FALSE)</f>
        <v>C00000013a</v>
      </c>
      <c r="F159" s="1" t="s">
        <v>1453</v>
      </c>
      <c r="G159" s="11" t="s">
        <v>233</v>
      </c>
      <c r="H159" s="5">
        <v>3</v>
      </c>
      <c r="I159" s="5" t="str">
        <f>VLOOKUP(F159,'Set up'!$A$2:$C$64,3,FALSE)</f>
        <v>Cash</v>
      </c>
      <c r="J159" s="5">
        <f>VLOOKUP(F159,'Set up'!$A$2:$D$64,4,FALSE)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up'!$A$2:$E$64,5,FALSE)</f>
        <v>Chq</v>
      </c>
      <c r="S159" s="1" t="s">
        <v>230</v>
      </c>
    </row>
    <row r="160" spans="1:19" x14ac:dyDescent="0.3">
      <c r="A160" s="4">
        <v>44200</v>
      </c>
      <c r="B160" s="5">
        <f t="shared" si="27"/>
        <v>1</v>
      </c>
      <c r="C160" s="5">
        <f t="shared" si="28"/>
        <v>2021</v>
      </c>
      <c r="D160" s="5" t="s">
        <v>226</v>
      </c>
      <c r="E160" s="5" t="str">
        <f>VLOOKUP(F160,'Set up'!$A$2:$C$64,2,FALSE)</f>
        <v>C00000013a</v>
      </c>
      <c r="F160" s="1" t="s">
        <v>1453</v>
      </c>
      <c r="G160" s="11" t="s">
        <v>234</v>
      </c>
      <c r="H160" s="5">
        <v>1</v>
      </c>
      <c r="I160" s="5" t="str">
        <f>VLOOKUP(F160,'Set up'!$A$2:$C$64,3,FALSE)</f>
        <v>Cash</v>
      </c>
      <c r="J160" s="5">
        <f>VLOOKUP(F160,'Set up'!$A$2:$D$64,4,FALSE)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up'!$A$2:$E$64,5,FALSE)</f>
        <v>Chq</v>
      </c>
      <c r="S160" s="1" t="s">
        <v>230</v>
      </c>
    </row>
    <row r="161" spans="1:19" x14ac:dyDescent="0.3">
      <c r="A161" s="4">
        <v>44200</v>
      </c>
      <c r="B161" s="5">
        <f t="shared" si="27"/>
        <v>1</v>
      </c>
      <c r="C161" s="5">
        <f t="shared" si="28"/>
        <v>2021</v>
      </c>
      <c r="D161" s="5" t="s">
        <v>226</v>
      </c>
      <c r="E161" s="5" t="str">
        <f>VLOOKUP(F161,'Set up'!$A$2:$C$64,2,FALSE)</f>
        <v>C00000013a</v>
      </c>
      <c r="F161" s="1" t="s">
        <v>1453</v>
      </c>
      <c r="G161" s="11" t="s">
        <v>235</v>
      </c>
      <c r="H161" s="5">
        <v>1</v>
      </c>
      <c r="I161" s="5" t="str">
        <f>VLOOKUP(F161,'Set up'!$A$2:$C$64,3,FALSE)</f>
        <v>Cash</v>
      </c>
      <c r="J161" s="5">
        <f>VLOOKUP(F161,'Set up'!$A$2:$D$64,4,FALSE)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up'!$A$2:$E$64,5,FALSE)</f>
        <v>Chq</v>
      </c>
      <c r="S161" s="1" t="s">
        <v>230</v>
      </c>
    </row>
    <row r="162" spans="1:19" x14ac:dyDescent="0.3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226</v>
      </c>
      <c r="E162" s="5" t="str">
        <f>VLOOKUP(F162,'Set up'!$A$2:$C$64,2,FALSE)</f>
        <v>C00000013a</v>
      </c>
      <c r="F162" s="1" t="s">
        <v>1453</v>
      </c>
      <c r="G162" s="11" t="s">
        <v>236</v>
      </c>
      <c r="H162" s="5">
        <v>1</v>
      </c>
      <c r="I162" s="5" t="str">
        <f>VLOOKUP(F162,'Set up'!$A$2:$C$64,3,FALSE)</f>
        <v>Cash</v>
      </c>
      <c r="J162" s="5">
        <f>VLOOKUP(F162,'Set up'!$A$2:$D$64,4,FALSE)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up'!$A$2:$E$64,5,FALSE)</f>
        <v>Chq</v>
      </c>
      <c r="S162" s="1" t="s">
        <v>230</v>
      </c>
    </row>
    <row r="163" spans="1:19" x14ac:dyDescent="0.3">
      <c r="A163" s="4">
        <v>44200</v>
      </c>
      <c r="B163" s="5">
        <f t="shared" si="36"/>
        <v>1</v>
      </c>
      <c r="C163" s="5">
        <f t="shared" si="37"/>
        <v>2021</v>
      </c>
      <c r="D163" s="5" t="s">
        <v>226</v>
      </c>
      <c r="E163" s="5" t="str">
        <f>VLOOKUP(F163,'Set up'!$A$2:$C$64,2,FALSE)</f>
        <v>C00000013a</v>
      </c>
      <c r="F163" s="1" t="s">
        <v>1453</v>
      </c>
      <c r="G163" s="11" t="s">
        <v>237</v>
      </c>
      <c r="H163" s="5">
        <v>3</v>
      </c>
      <c r="I163" s="5" t="str">
        <f>VLOOKUP(F163,'Set up'!$A$2:$C$64,3,FALSE)</f>
        <v>Cash</v>
      </c>
      <c r="J163" s="5">
        <f>VLOOKUP(F163,'Set up'!$A$2:$D$64,4,FALSE)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up'!$A$2:$E$64,5,FALSE)</f>
        <v>Chq</v>
      </c>
      <c r="S163" s="1" t="s">
        <v>230</v>
      </c>
    </row>
    <row r="164" spans="1:19" x14ac:dyDescent="0.3">
      <c r="A164" s="4">
        <v>44200</v>
      </c>
      <c r="B164" s="5">
        <f t="shared" si="36"/>
        <v>1</v>
      </c>
      <c r="C164" s="5">
        <f t="shared" si="37"/>
        <v>2021</v>
      </c>
      <c r="D164" s="5" t="s">
        <v>226</v>
      </c>
      <c r="E164" s="5" t="str">
        <f>VLOOKUP(F164,'Set up'!$A$2:$C$64,2,FALSE)</f>
        <v>C00000013a</v>
      </c>
      <c r="F164" s="1" t="s">
        <v>1453</v>
      </c>
      <c r="G164" s="11" t="s">
        <v>238</v>
      </c>
      <c r="H164" s="5">
        <v>1</v>
      </c>
      <c r="I164" s="5" t="str">
        <f>VLOOKUP(F164,'Set up'!$A$2:$C$64,3,FALSE)</f>
        <v>Cash</v>
      </c>
      <c r="J164" s="5">
        <f>VLOOKUP(F164,'Set up'!$A$2:$D$64,4,FALSE)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up'!$A$2:$E$64,5,FALSE)</f>
        <v>Chq</v>
      </c>
      <c r="S164" s="1" t="s">
        <v>230</v>
      </c>
    </row>
    <row r="165" spans="1:19" x14ac:dyDescent="0.3">
      <c r="A165" s="4">
        <v>44200</v>
      </c>
      <c r="B165" s="5">
        <f t="shared" si="36"/>
        <v>1</v>
      </c>
      <c r="C165" s="5">
        <f t="shared" si="37"/>
        <v>2021</v>
      </c>
      <c r="D165" s="5" t="s">
        <v>226</v>
      </c>
      <c r="E165" s="5" t="str">
        <f>VLOOKUP(F165,'Set up'!$A$2:$C$64,2,FALSE)</f>
        <v>C00000013a</v>
      </c>
      <c r="F165" s="1" t="s">
        <v>1453</v>
      </c>
      <c r="G165" s="11" t="s">
        <v>17</v>
      </c>
      <c r="H165" s="5">
        <v>1</v>
      </c>
      <c r="I165" s="5" t="str">
        <f>VLOOKUP(F165,'Set up'!$A$2:$C$64,3,FALSE)</f>
        <v>Cash</v>
      </c>
      <c r="J165" s="5">
        <f>VLOOKUP(F165,'Set up'!$A$2:$D$64,4,FALSE)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up'!$A$2:$E$64,5,FALSE)</f>
        <v>Chq</v>
      </c>
      <c r="S165" s="1" t="s">
        <v>230</v>
      </c>
    </row>
    <row r="166" spans="1:19" x14ac:dyDescent="0.3">
      <c r="A166" s="4">
        <v>44200</v>
      </c>
      <c r="B166" s="5">
        <f t="shared" si="36"/>
        <v>1</v>
      </c>
      <c r="C166" s="5">
        <f t="shared" si="37"/>
        <v>2021</v>
      </c>
      <c r="D166" s="5" t="s">
        <v>226</v>
      </c>
      <c r="E166" s="5" t="str">
        <f>VLOOKUP(F166,'Set up'!$A$2:$C$64,2,FALSE)</f>
        <v>C00000013a</v>
      </c>
      <c r="F166" s="1" t="s">
        <v>1453</v>
      </c>
      <c r="G166" s="11" t="s">
        <v>277</v>
      </c>
      <c r="H166" s="5">
        <v>1</v>
      </c>
      <c r="I166" s="5" t="str">
        <f>VLOOKUP(F166,'Set up'!$A$2:$C$64,3,FALSE)</f>
        <v>Cash</v>
      </c>
      <c r="J166" s="5">
        <f>VLOOKUP(F166,'Set up'!$A$2:$D$64,4,FALSE)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up'!$A$2:$E$64,5,FALSE)</f>
        <v>Chq</v>
      </c>
      <c r="S166" s="1" t="s">
        <v>230</v>
      </c>
    </row>
    <row r="167" spans="1:19" x14ac:dyDescent="0.3">
      <c r="A167" s="4">
        <v>44207</v>
      </c>
      <c r="B167" s="5">
        <f t="shared" si="36"/>
        <v>1</v>
      </c>
      <c r="C167" s="5">
        <f t="shared" si="37"/>
        <v>2021</v>
      </c>
      <c r="D167" s="5" t="s">
        <v>239</v>
      </c>
      <c r="E167" s="5" t="str">
        <f>VLOOKUP(F167,'Set up'!$A$2:$C$64,2,FALSE)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up'!$A$2:$C$64,3,FALSE)</f>
        <v>120</v>
      </c>
      <c r="J167" s="5">
        <f>VLOOKUP(F167,'Set up'!$A$2:$D$64,4,FALSE)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up'!$A$2:$E$64,5,FALSE)</f>
        <v>Trsf</v>
      </c>
      <c r="S167" s="43" t="s">
        <v>241</v>
      </c>
    </row>
    <row r="168" spans="1:19" x14ac:dyDescent="0.3">
      <c r="A168" s="4">
        <v>44204</v>
      </c>
      <c r="B168" s="5">
        <f t="shared" si="36"/>
        <v>1</v>
      </c>
      <c r="C168" s="5">
        <f t="shared" si="37"/>
        <v>2021</v>
      </c>
      <c r="D168" s="5" t="s">
        <v>242</v>
      </c>
      <c r="E168" s="5" t="str">
        <f>VLOOKUP(F168,'Set up'!$A$2:$C$64,2,FALSE)</f>
        <v>C00000013a</v>
      </c>
      <c r="F168" s="1" t="s">
        <v>1453</v>
      </c>
      <c r="G168" s="11" t="s">
        <v>243</v>
      </c>
      <c r="H168" s="5">
        <v>3</v>
      </c>
      <c r="I168" s="5" t="str">
        <f>VLOOKUP(F168,'Set up'!$A$2:$C$64,3,FALSE)</f>
        <v>Cash</v>
      </c>
      <c r="J168" s="5">
        <f>VLOOKUP(F168,'Set up'!$A$2:$D$64,4,FALSE)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up'!$A$2:$E$64,5,FALSE)</f>
        <v>Chq</v>
      </c>
      <c r="S168" s="1" t="s">
        <v>249</v>
      </c>
    </row>
    <row r="169" spans="1:19" x14ac:dyDescent="0.3">
      <c r="A169" s="4">
        <v>44205</v>
      </c>
      <c r="B169" s="5">
        <f t="shared" si="36"/>
        <v>1</v>
      </c>
      <c r="C169" s="5">
        <f t="shared" si="37"/>
        <v>2021</v>
      </c>
      <c r="D169" s="5" t="s">
        <v>244</v>
      </c>
      <c r="E169" s="5" t="str">
        <f>VLOOKUP(F169,'Set up'!$A$2:$C$64,2,FALSE)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up'!$A$2:$C$64,3,FALSE)</f>
        <v>45</v>
      </c>
      <c r="J169" s="5">
        <f>VLOOKUP(F169,'Set up'!$A$2:$D$64,4,FALSE)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up'!$A$2:$E$64,5,FALSE)</f>
        <v>PD Chq</v>
      </c>
      <c r="S169" s="1" t="s">
        <v>245</v>
      </c>
    </row>
    <row r="170" spans="1:19" x14ac:dyDescent="0.3">
      <c r="A170" s="4">
        <v>44205</v>
      </c>
      <c r="B170" s="5">
        <f t="shared" si="36"/>
        <v>1</v>
      </c>
      <c r="C170" s="5">
        <f t="shared" si="37"/>
        <v>2021</v>
      </c>
      <c r="D170" s="5" t="s">
        <v>244</v>
      </c>
      <c r="E170" s="5" t="str">
        <f>VLOOKUP(F170,'Set up'!$A$2:$C$64,2,FALSE)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up'!$A$2:$C$64,3,FALSE)</f>
        <v>45</v>
      </c>
      <c r="J170" s="5">
        <f>VLOOKUP(F170,'Set up'!$A$2:$D$64,4,FALSE)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up'!$A$2:$E$64,5,FALSE)</f>
        <v>PD Chq</v>
      </c>
      <c r="S170" s="1" t="s">
        <v>245</v>
      </c>
    </row>
    <row r="171" spans="1:19" x14ac:dyDescent="0.3">
      <c r="A171" s="4">
        <v>44214</v>
      </c>
      <c r="B171" s="5">
        <f t="shared" si="36"/>
        <v>1</v>
      </c>
      <c r="C171" s="5">
        <f t="shared" si="37"/>
        <v>2021</v>
      </c>
      <c r="D171" s="5" t="s">
        <v>246</v>
      </c>
      <c r="E171" s="5" t="str">
        <f>VLOOKUP(F171,'Set up'!$A$2:$C$64,2,FALSE)</f>
        <v>C00000013a</v>
      </c>
      <c r="F171" s="1" t="s">
        <v>1453</v>
      </c>
      <c r="G171" s="11" t="s">
        <v>24</v>
      </c>
      <c r="H171" s="5">
        <v>2</v>
      </c>
      <c r="I171" s="5" t="str">
        <f>VLOOKUP(F171,'Set up'!$A$2:$C$64,3,FALSE)</f>
        <v>Cash</v>
      </c>
      <c r="J171" s="5">
        <f>VLOOKUP(F171,'Set up'!$A$2:$D$64,4,FALSE)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up'!$A$2:$E$64,5,FALSE)</f>
        <v>Chq</v>
      </c>
      <c r="S171" s="1" t="s">
        <v>249</v>
      </c>
    </row>
    <row r="172" spans="1:19" x14ac:dyDescent="0.3">
      <c r="A172" s="4">
        <v>44214</v>
      </c>
      <c r="B172" s="5">
        <f t="shared" si="36"/>
        <v>1</v>
      </c>
      <c r="C172" s="5">
        <f t="shared" si="37"/>
        <v>2021</v>
      </c>
      <c r="D172" s="5" t="s">
        <v>246</v>
      </c>
      <c r="E172" s="5" t="str">
        <f>VLOOKUP(F172,'Set up'!$A$2:$C$64,2,FALSE)</f>
        <v>C00000013a</v>
      </c>
      <c r="F172" s="1" t="s">
        <v>1453</v>
      </c>
      <c r="G172" s="11" t="s">
        <v>231</v>
      </c>
      <c r="H172" s="5">
        <v>1</v>
      </c>
      <c r="I172" s="5" t="str">
        <f>VLOOKUP(F172,'Set up'!$A$2:$C$64,3,FALSE)</f>
        <v>Cash</v>
      </c>
      <c r="J172" s="5">
        <f>VLOOKUP(F172,'Set up'!$A$2:$D$64,4,FALSE)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up'!$A$2:$E$64,5,FALSE)</f>
        <v>Chq</v>
      </c>
      <c r="S172" s="1" t="s">
        <v>249</v>
      </c>
    </row>
    <row r="173" spans="1:19" x14ac:dyDescent="0.3">
      <c r="A173" s="4">
        <v>44214</v>
      </c>
      <c r="B173" s="5">
        <f t="shared" si="36"/>
        <v>1</v>
      </c>
      <c r="C173" s="5">
        <f t="shared" si="37"/>
        <v>2021</v>
      </c>
      <c r="D173" s="5" t="s">
        <v>246</v>
      </c>
      <c r="E173" s="5" t="str">
        <f>VLOOKUP(F173,'Set up'!$A$2:$C$64,2,FALSE)</f>
        <v>C00000013a</v>
      </c>
      <c r="F173" s="1" t="s">
        <v>1453</v>
      </c>
      <c r="G173" s="11" t="s">
        <v>97</v>
      </c>
      <c r="H173" s="5">
        <v>1</v>
      </c>
      <c r="I173" s="5" t="str">
        <f>VLOOKUP(F173,'Set up'!$A$2:$C$64,3,FALSE)</f>
        <v>Cash</v>
      </c>
      <c r="J173" s="5">
        <f>VLOOKUP(F173,'Set up'!$A$2:$D$64,4,FALSE)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up'!$A$2:$E$64,5,FALSE)</f>
        <v>Chq</v>
      </c>
      <c r="S173" s="1" t="s">
        <v>249</v>
      </c>
    </row>
    <row r="174" spans="1:19" x14ac:dyDescent="0.3">
      <c r="A174" s="4">
        <v>44214</v>
      </c>
      <c r="B174" s="5">
        <f t="shared" si="36"/>
        <v>1</v>
      </c>
      <c r="C174" s="5">
        <f t="shared" si="37"/>
        <v>2021</v>
      </c>
      <c r="D174" s="5" t="s">
        <v>246</v>
      </c>
      <c r="E174" s="5" t="str">
        <f>VLOOKUP(F174,'Set up'!$A$2:$C$64,2,FALSE)</f>
        <v>C00000013a</v>
      </c>
      <c r="F174" s="1" t="s">
        <v>1453</v>
      </c>
      <c r="G174" s="11" t="s">
        <v>234</v>
      </c>
      <c r="H174" s="5">
        <v>1</v>
      </c>
      <c r="I174" s="5" t="str">
        <f>VLOOKUP(F174,'Set up'!$A$2:$C$64,3,FALSE)</f>
        <v>Cash</v>
      </c>
      <c r="J174" s="5">
        <f>VLOOKUP(F174,'Set up'!$A$2:$D$64,4,FALSE)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up'!$A$2:$E$64,5,FALSE)</f>
        <v>Chq</v>
      </c>
      <c r="S174" s="1" t="s">
        <v>249</v>
      </c>
    </row>
    <row r="175" spans="1:19" x14ac:dyDescent="0.3">
      <c r="A175" s="4">
        <v>44214</v>
      </c>
      <c r="B175" s="5">
        <f t="shared" si="36"/>
        <v>1</v>
      </c>
      <c r="C175" s="5">
        <f t="shared" si="37"/>
        <v>2021</v>
      </c>
      <c r="D175" s="5" t="s">
        <v>246</v>
      </c>
      <c r="E175" s="5" t="str">
        <f>VLOOKUP(F175,'Set up'!$A$2:$C$64,2,FALSE)</f>
        <v>C00000013a</v>
      </c>
      <c r="F175" s="1" t="s">
        <v>1453</v>
      </c>
      <c r="G175" s="11" t="s">
        <v>178</v>
      </c>
      <c r="H175" s="5">
        <v>2</v>
      </c>
      <c r="I175" s="5" t="str">
        <f>VLOOKUP(F175,'Set up'!$A$2:$C$64,3,FALSE)</f>
        <v>Cash</v>
      </c>
      <c r="J175" s="5">
        <f>VLOOKUP(F175,'Set up'!$A$2:$D$64,4,FALSE)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up'!$A$2:$E$64,5,FALSE)</f>
        <v>Chq</v>
      </c>
      <c r="S175" s="1" t="s">
        <v>249</v>
      </c>
    </row>
    <row r="176" spans="1:19" x14ac:dyDescent="0.3">
      <c r="A176" s="4">
        <v>44214</v>
      </c>
      <c r="B176" s="5">
        <f t="shared" si="36"/>
        <v>1</v>
      </c>
      <c r="C176" s="5">
        <f t="shared" si="37"/>
        <v>2021</v>
      </c>
      <c r="D176" s="5" t="s">
        <v>246</v>
      </c>
      <c r="E176" s="5" t="str">
        <f>VLOOKUP(F176,'Set up'!$A$2:$C$64,2,FALSE)</f>
        <v>C00000013a</v>
      </c>
      <c r="F176" s="1" t="s">
        <v>1453</v>
      </c>
      <c r="G176" s="11" t="s">
        <v>17</v>
      </c>
      <c r="H176" s="5">
        <v>2</v>
      </c>
      <c r="I176" s="5" t="str">
        <f>VLOOKUP(F176,'Set up'!$A$2:$C$64,3,FALSE)</f>
        <v>Cash</v>
      </c>
      <c r="J176" s="5">
        <f>VLOOKUP(F176,'Set up'!$A$2:$D$64,4,FALSE)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up'!$A$2:$E$64,5,FALSE)</f>
        <v>Chq</v>
      </c>
      <c r="S176" s="1" t="s">
        <v>249</v>
      </c>
    </row>
    <row r="177" spans="1:19" x14ac:dyDescent="0.3">
      <c r="A177" s="4">
        <v>44214</v>
      </c>
      <c r="B177" s="5">
        <f t="shared" si="36"/>
        <v>1</v>
      </c>
      <c r="C177" s="5">
        <f t="shared" si="37"/>
        <v>2021</v>
      </c>
      <c r="D177" s="5" t="s">
        <v>246</v>
      </c>
      <c r="E177" s="5" t="str">
        <f>VLOOKUP(F177,'Set up'!$A$2:$C$64,2,FALSE)</f>
        <v>C00000013a</v>
      </c>
      <c r="F177" s="1" t="s">
        <v>1453</v>
      </c>
      <c r="G177" s="11" t="s">
        <v>218</v>
      </c>
      <c r="H177" s="5">
        <v>1</v>
      </c>
      <c r="I177" s="5" t="str">
        <f>VLOOKUP(F177,'Set up'!$A$2:$C$64,3,FALSE)</f>
        <v>Cash</v>
      </c>
      <c r="J177" s="5">
        <f>VLOOKUP(F177,'Set up'!$A$2:$D$64,4,FALSE)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up'!$A$2:$E$64,5,FALSE)</f>
        <v>Chq</v>
      </c>
      <c r="S177" s="1" t="s">
        <v>249</v>
      </c>
    </row>
    <row r="178" spans="1:19" ht="46.8" x14ac:dyDescent="0.3">
      <c r="A178" s="4">
        <v>44223</v>
      </c>
      <c r="B178" s="5">
        <f t="shared" si="36"/>
        <v>1</v>
      </c>
      <c r="C178" s="5">
        <f t="shared" si="37"/>
        <v>2021</v>
      </c>
      <c r="D178" s="5" t="s">
        <v>250</v>
      </c>
      <c r="E178" s="5" t="str">
        <f>VLOOKUP(F178,'Set up'!$A$2:$C$64,2,FALSE)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up'!$A$2:$C$64,3,FALSE)</f>
        <v>45</v>
      </c>
      <c r="J178" s="5">
        <f>VLOOKUP(F178,'Set up'!$A$2:$D$64,4,FALSE)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up'!$A$2:$E$64,5,FALSE)</f>
        <v>PD Chq</v>
      </c>
      <c r="S178" s="40" t="s">
        <v>251</v>
      </c>
    </row>
    <row r="179" spans="1:19" ht="46.8" x14ac:dyDescent="0.3">
      <c r="A179" s="4">
        <v>44223</v>
      </c>
      <c r="B179" s="5">
        <f t="shared" si="36"/>
        <v>1</v>
      </c>
      <c r="C179" s="5">
        <f t="shared" si="37"/>
        <v>2021</v>
      </c>
      <c r="D179" s="5" t="s">
        <v>250</v>
      </c>
      <c r="E179" s="5" t="str">
        <f>VLOOKUP(F179,'Set up'!$A$2:$C$64,2,FALSE)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up'!$A$2:$C$64,3,FALSE)</f>
        <v>45</v>
      </c>
      <c r="J179" s="5">
        <f>VLOOKUP(F179,'Set up'!$A$2:$D$64,4,FALSE)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up'!$A$2:$E$64,5,FALSE)</f>
        <v>PD Chq</v>
      </c>
      <c r="S179" s="40" t="s">
        <v>251</v>
      </c>
    </row>
    <row r="180" spans="1:19" ht="46.8" x14ac:dyDescent="0.3">
      <c r="A180" s="4">
        <v>44223</v>
      </c>
      <c r="B180" s="5">
        <f t="shared" si="36"/>
        <v>1</v>
      </c>
      <c r="C180" s="5">
        <f t="shared" si="37"/>
        <v>2021</v>
      </c>
      <c r="D180" s="5" t="s">
        <v>250</v>
      </c>
      <c r="E180" s="5" t="str">
        <f>VLOOKUP(F180,'Set up'!$A$2:$C$64,2,FALSE)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up'!$A$2:$C$64,3,FALSE)</f>
        <v>45</v>
      </c>
      <c r="J180" s="5">
        <f>VLOOKUP(F180,'Set up'!$A$2:$D$64,4,FALSE)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up'!$A$2:$E$64,5,FALSE)</f>
        <v>PD Chq</v>
      </c>
      <c r="S180" s="40" t="s">
        <v>251</v>
      </c>
    </row>
    <row r="181" spans="1:19" x14ac:dyDescent="0.3">
      <c r="A181" s="4">
        <v>44225</v>
      </c>
      <c r="B181" s="5">
        <f t="shared" si="36"/>
        <v>1</v>
      </c>
      <c r="C181" s="5">
        <f t="shared" si="37"/>
        <v>2021</v>
      </c>
      <c r="D181" s="5" t="s">
        <v>252</v>
      </c>
      <c r="E181" s="5" t="str">
        <f>VLOOKUP(F181,'Set up'!$A$2:$C$64,2,FALSE)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up'!$A$2:$C$64,3,FALSE)</f>
        <v>Cash</v>
      </c>
      <c r="J181" s="5">
        <f>VLOOKUP(F181,'Set up'!$A$2:$D$64,4,FALSE)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up'!$A$2:$E$64,5,FALSE)</f>
        <v>Trsf</v>
      </c>
      <c r="S181" s="1" t="s">
        <v>267</v>
      </c>
    </row>
    <row r="182" spans="1:19" x14ac:dyDescent="0.3">
      <c r="A182" s="4">
        <v>44225</v>
      </c>
      <c r="B182" s="5">
        <f t="shared" si="36"/>
        <v>1</v>
      </c>
      <c r="C182" s="5">
        <f t="shared" si="37"/>
        <v>2021</v>
      </c>
      <c r="D182" s="5" t="s">
        <v>252</v>
      </c>
      <c r="E182" s="5" t="str">
        <f>VLOOKUP(F182,'Set up'!$A$2:$C$64,2,FALSE)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up'!$A$2:$C$64,3,FALSE)</f>
        <v>Cash</v>
      </c>
      <c r="J182" s="5">
        <f>VLOOKUP(F182,'Set up'!$A$2:$D$64,4,FALSE)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up'!$A$2:$E$64,5,FALSE)</f>
        <v>Trsf</v>
      </c>
      <c r="S182" s="1" t="s">
        <v>267</v>
      </c>
    </row>
    <row r="183" spans="1:19" x14ac:dyDescent="0.3">
      <c r="A183" s="4">
        <v>44225</v>
      </c>
      <c r="B183" s="5">
        <f t="shared" si="36"/>
        <v>1</v>
      </c>
      <c r="C183" s="5">
        <f t="shared" si="37"/>
        <v>2021</v>
      </c>
      <c r="D183" s="5" t="s">
        <v>252</v>
      </c>
      <c r="E183" s="5" t="str">
        <f>VLOOKUP(F183,'Set up'!$A$2:$C$64,2,FALSE)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up'!$A$2:$C$64,3,FALSE)</f>
        <v>Cash</v>
      </c>
      <c r="J183" s="5">
        <f>VLOOKUP(F183,'Set up'!$A$2:$D$64,4,FALSE)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up'!$A$2:$E$64,5,FALSE)</f>
        <v>Trsf</v>
      </c>
      <c r="S183" s="1" t="s">
        <v>267</v>
      </c>
    </row>
    <row r="184" spans="1:19" x14ac:dyDescent="0.3">
      <c r="A184" s="4">
        <v>44225</v>
      </c>
      <c r="B184" s="5">
        <f t="shared" si="36"/>
        <v>1</v>
      </c>
      <c r="C184" s="5">
        <f t="shared" si="37"/>
        <v>2021</v>
      </c>
      <c r="D184" s="5" t="s">
        <v>253</v>
      </c>
      <c r="E184" s="5" t="str">
        <f>VLOOKUP(F184,'Set up'!$A$2:$C$64,2,FALSE)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up'!$A$2:$C$64,3,FALSE)</f>
        <v>120</v>
      </c>
      <c r="J184" s="5">
        <f>VLOOKUP(F184,'Set up'!$A$2:$D$64,4,FALSE)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up'!$A$2:$E$64,5,FALSE)</f>
        <v>Trsf</v>
      </c>
      <c r="S184" s="1" t="s">
        <v>343</v>
      </c>
    </row>
    <row r="185" spans="1:19" x14ac:dyDescent="0.3">
      <c r="A185" s="4">
        <v>44225</v>
      </c>
      <c r="B185" s="5">
        <f t="shared" si="36"/>
        <v>1</v>
      </c>
      <c r="C185" s="5">
        <f t="shared" si="37"/>
        <v>2021</v>
      </c>
      <c r="D185" s="5" t="s">
        <v>253</v>
      </c>
      <c r="E185" s="5" t="str">
        <f>VLOOKUP(F185,'Set up'!$A$2:$C$64,2,FALSE)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up'!$A$2:$C$64,3,FALSE)</f>
        <v>120</v>
      </c>
      <c r="J185" s="5">
        <f>VLOOKUP(F185,'Set up'!$A$2:$D$64,4,FALSE)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up'!$A$2:$E$64,5,FALSE)</f>
        <v>Trsf</v>
      </c>
      <c r="S185" s="1" t="s">
        <v>343</v>
      </c>
    </row>
    <row r="186" spans="1:19" x14ac:dyDescent="0.3">
      <c r="A186" s="4">
        <v>44225</v>
      </c>
      <c r="B186" s="5">
        <f t="shared" si="36"/>
        <v>1</v>
      </c>
      <c r="C186" s="5">
        <f t="shared" si="37"/>
        <v>2021</v>
      </c>
      <c r="D186" s="5" t="s">
        <v>253</v>
      </c>
      <c r="E186" s="5" t="str">
        <f>VLOOKUP(F186,'Set up'!$A$2:$C$64,2,FALSE)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up'!$A$2:$C$64,3,FALSE)</f>
        <v>120</v>
      </c>
      <c r="J186" s="5">
        <f>VLOOKUP(F186,'Set up'!$A$2:$D$64,4,FALSE)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up'!$A$2:$E$64,5,FALSE)</f>
        <v>Trsf</v>
      </c>
      <c r="S186" s="1" t="s">
        <v>343</v>
      </c>
    </row>
    <row r="187" spans="1:19" x14ac:dyDescent="0.3">
      <c r="A187" s="4">
        <v>44225</v>
      </c>
      <c r="B187" s="5">
        <f t="shared" si="36"/>
        <v>1</v>
      </c>
      <c r="C187" s="5">
        <f t="shared" si="37"/>
        <v>2021</v>
      </c>
      <c r="D187" s="5" t="s">
        <v>253</v>
      </c>
      <c r="E187" s="5" t="str">
        <f>VLOOKUP(F187,'Set up'!$A$2:$C$64,2,FALSE)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up'!$A$2:$C$64,3,FALSE)</f>
        <v>120</v>
      </c>
      <c r="J187" s="5">
        <f>VLOOKUP(F187,'Set up'!$A$2:$D$64,4,FALSE)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up'!$A$2:$E$64,5,FALSE)</f>
        <v>Trsf</v>
      </c>
      <c r="S187" s="1" t="s">
        <v>343</v>
      </c>
    </row>
    <row r="188" spans="1:19" x14ac:dyDescent="0.3">
      <c r="A188" s="4">
        <v>44230</v>
      </c>
      <c r="B188" s="5">
        <f t="shared" si="36"/>
        <v>2</v>
      </c>
      <c r="C188" s="5">
        <f t="shared" si="37"/>
        <v>2021</v>
      </c>
      <c r="D188" s="5" t="s">
        <v>256</v>
      </c>
      <c r="E188" s="5" t="str">
        <f>VLOOKUP(F188,'Set up'!$A$2:$C$64,2,FALSE)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up'!$A$2:$C$64,3,FALSE)</f>
        <v>Cash</v>
      </c>
      <c r="J188" s="5">
        <f>VLOOKUP(F188,'Set up'!$A$2:$D$64,4,FALSE)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up'!$A$2:$E$64,5,FALSE)</f>
        <v>Cash</v>
      </c>
      <c r="S188" s="1" t="s">
        <v>268</v>
      </c>
    </row>
    <row r="189" spans="1:19" x14ac:dyDescent="0.3">
      <c r="A189" s="4">
        <v>44230</v>
      </c>
      <c r="B189" s="5">
        <f t="shared" si="36"/>
        <v>2</v>
      </c>
      <c r="C189" s="5">
        <f t="shared" si="37"/>
        <v>2021</v>
      </c>
      <c r="D189" s="5" t="s">
        <v>256</v>
      </c>
      <c r="E189" s="5" t="str">
        <f>VLOOKUP(F189,'Set up'!$A$2:$C$64,2,FALSE)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up'!$A$2:$C$64,3,FALSE)</f>
        <v>Cash</v>
      </c>
      <c r="J189" s="5">
        <f>VLOOKUP(F189,'Set up'!$A$2:$D$64,4,FALSE)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up'!$A$2:$E$64,5,FALSE)</f>
        <v>Cash</v>
      </c>
      <c r="S189" s="1" t="s">
        <v>268</v>
      </c>
    </row>
    <row r="190" spans="1:19" x14ac:dyDescent="0.3">
      <c r="A190" s="4">
        <v>44230</v>
      </c>
      <c r="B190" s="5">
        <f t="shared" si="36"/>
        <v>2</v>
      </c>
      <c r="C190" s="5">
        <f t="shared" si="37"/>
        <v>2021</v>
      </c>
      <c r="D190" s="5" t="s">
        <v>256</v>
      </c>
      <c r="E190" s="5" t="str">
        <f>VLOOKUP(F190,'Set up'!$A$2:$C$64,2,FALSE)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up'!$A$2:$C$64,3,FALSE)</f>
        <v>Cash</v>
      </c>
      <c r="J190" s="5">
        <f>VLOOKUP(F190,'Set up'!$A$2:$D$64,4,FALSE)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up'!$A$2:$E$64,5,FALSE)</f>
        <v>Cash</v>
      </c>
      <c r="S190" s="1" t="s">
        <v>268</v>
      </c>
    </row>
    <row r="191" spans="1:19" x14ac:dyDescent="0.3">
      <c r="A191" s="4">
        <v>44230</v>
      </c>
      <c r="B191" s="5">
        <f t="shared" si="36"/>
        <v>2</v>
      </c>
      <c r="C191" s="5">
        <f t="shared" si="37"/>
        <v>2021</v>
      </c>
      <c r="D191" s="5" t="s">
        <v>256</v>
      </c>
      <c r="E191" s="5" t="str">
        <f>VLOOKUP(F191,'Set up'!$A$2:$C$64,2,FALSE)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up'!$A$2:$C$64,3,FALSE)</f>
        <v>Cash</v>
      </c>
      <c r="J191" s="5">
        <f>VLOOKUP(F191,'Set up'!$A$2:$D$64,4,FALSE)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up'!$A$2:$E$64,5,FALSE)</f>
        <v>Cash</v>
      </c>
      <c r="S191" s="1" t="s">
        <v>268</v>
      </c>
    </row>
    <row r="192" spans="1:19" x14ac:dyDescent="0.3">
      <c r="A192" s="4">
        <v>44230</v>
      </c>
      <c r="B192" s="5">
        <f t="shared" si="36"/>
        <v>2</v>
      </c>
      <c r="C192" s="5">
        <f t="shared" si="37"/>
        <v>2021</v>
      </c>
      <c r="D192" s="5" t="s">
        <v>256</v>
      </c>
      <c r="E192" s="5" t="str">
        <f>VLOOKUP(F192,'Set up'!$A$2:$C$64,2,FALSE)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up'!$A$2:$C$64,3,FALSE)</f>
        <v>Cash</v>
      </c>
      <c r="J192" s="5">
        <f>VLOOKUP(F192,'Set up'!$A$2:$D$64,4,FALSE)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up'!$A$2:$E$64,5,FALSE)</f>
        <v>Cash</v>
      </c>
      <c r="S192" s="1" t="s">
        <v>268</v>
      </c>
    </row>
    <row r="193" spans="1:19" x14ac:dyDescent="0.3">
      <c r="A193" s="4">
        <v>44230</v>
      </c>
      <c r="B193" s="5">
        <v>2</v>
      </c>
      <c r="C193" s="5">
        <v>2021</v>
      </c>
      <c r="D193" s="5" t="s">
        <v>256</v>
      </c>
      <c r="E193" s="5" t="str">
        <f>VLOOKUP(F193,'Set up'!$A$2:$C$64,2,FALSE)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up'!$A$2:$C$64,3,FALSE)</f>
        <v>Cash</v>
      </c>
      <c r="J193" s="5">
        <f>VLOOKUP(F193,'Set up'!$A$2:$D$64,4,FALSE)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up'!$A$2:$E$64,5,FALSE)</f>
        <v>Cash</v>
      </c>
      <c r="S193" s="1" t="s">
        <v>268</v>
      </c>
    </row>
    <row r="194" spans="1:19" x14ac:dyDescent="0.3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260</v>
      </c>
      <c r="E194" s="5" t="str">
        <f>VLOOKUP(F194,'Set up'!$A$2:$C$64,2,FALSE)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up'!$A$2:$C$64,3,FALSE)</f>
        <v>Cash</v>
      </c>
      <c r="J194" s="5">
        <f>VLOOKUP(F194,'Set up'!$A$2:$D$64,4,FALSE)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up'!$A$2:$E$64,5,FALSE)</f>
        <v>Chq</v>
      </c>
      <c r="S194" s="1" t="s">
        <v>269</v>
      </c>
    </row>
    <row r="195" spans="1:19" x14ac:dyDescent="0.3">
      <c r="A195" s="4">
        <v>44229</v>
      </c>
      <c r="B195" s="5">
        <f t="shared" si="39"/>
        <v>2</v>
      </c>
      <c r="C195" s="5">
        <f t="shared" si="40"/>
        <v>2021</v>
      </c>
      <c r="D195" s="5" t="s">
        <v>260</v>
      </c>
      <c r="E195" s="5" t="str">
        <f>VLOOKUP(F195,'Set up'!$A$2:$C$64,2,FALSE)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up'!$A$2:$C$64,3,FALSE)</f>
        <v>Cash</v>
      </c>
      <c r="J195" s="5">
        <f>VLOOKUP(F195,'Set up'!$A$2:$D$64,4,FALSE)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up'!$A$2:$E$64,5,FALSE)</f>
        <v>Chq</v>
      </c>
      <c r="S195" s="1" t="s">
        <v>269</v>
      </c>
    </row>
    <row r="196" spans="1:19" x14ac:dyDescent="0.3">
      <c r="A196" s="4">
        <v>44233</v>
      </c>
      <c r="B196" s="5">
        <f t="shared" si="39"/>
        <v>2</v>
      </c>
      <c r="C196" s="5">
        <f t="shared" si="40"/>
        <v>2021</v>
      </c>
      <c r="D196" s="5" t="s">
        <v>261</v>
      </c>
      <c r="E196" s="5" t="str">
        <f>VLOOKUP(F196,'Set up'!$A$2:$C$64,2,FALSE)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up'!$A$2:$C$64,3,FALSE)</f>
        <v>Cash</v>
      </c>
      <c r="J196" s="5">
        <f>VLOOKUP(F196,'Set up'!$A$2:$D$64,4,FALSE)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up'!$A$2:$E$64,5,FALSE)</f>
        <v>Cash</v>
      </c>
      <c r="S196" s="1" t="s">
        <v>268</v>
      </c>
    </row>
    <row r="197" spans="1:19" x14ac:dyDescent="0.3">
      <c r="A197" s="4">
        <v>44236</v>
      </c>
      <c r="B197" s="5">
        <f t="shared" si="39"/>
        <v>2</v>
      </c>
      <c r="C197" s="5">
        <f t="shared" si="40"/>
        <v>2021</v>
      </c>
      <c r="D197" s="5" t="s">
        <v>265</v>
      </c>
      <c r="E197" s="5" t="str">
        <f>VLOOKUP(F197,'Set up'!$A$2:$C$64,2,FALSE)</f>
        <v>C00000013a</v>
      </c>
      <c r="F197" s="1" t="s">
        <v>1453</v>
      </c>
      <c r="G197" s="11" t="s">
        <v>235</v>
      </c>
      <c r="H197" s="5">
        <v>1</v>
      </c>
      <c r="I197" s="5" t="str">
        <f>VLOOKUP(F197,'Set up'!$A$2:$C$64,3,FALSE)</f>
        <v>Cash</v>
      </c>
      <c r="J197" s="5">
        <f>VLOOKUP(F197,'Set up'!$A$2:$D$64,4,FALSE)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up'!$A$2:$E$64,5,FALSE)</f>
        <v>Chq</v>
      </c>
      <c r="S197" s="1" t="s">
        <v>270</v>
      </c>
    </row>
    <row r="198" spans="1:19" x14ac:dyDescent="0.3">
      <c r="A198" s="4">
        <v>44236</v>
      </c>
      <c r="B198" s="5">
        <f t="shared" si="39"/>
        <v>2</v>
      </c>
      <c r="C198" s="5">
        <f t="shared" si="40"/>
        <v>2021</v>
      </c>
      <c r="D198" s="5" t="s">
        <v>265</v>
      </c>
      <c r="E198" s="5" t="str">
        <f>VLOOKUP(F198,'Set up'!$A$2:$C$64,2,FALSE)</f>
        <v>C00000013a</v>
      </c>
      <c r="F198" s="1" t="s">
        <v>1453</v>
      </c>
      <c r="G198" s="11" t="s">
        <v>24</v>
      </c>
      <c r="H198" s="5">
        <v>2</v>
      </c>
      <c r="I198" s="5" t="str">
        <f>VLOOKUP(F198,'Set up'!$A$2:$C$64,3,FALSE)</f>
        <v>Cash</v>
      </c>
      <c r="J198" s="5">
        <f>VLOOKUP(F198,'Set up'!$A$2:$D$64,4,FALSE)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up'!$A$2:$E$64,5,FALSE)</f>
        <v>Chq</v>
      </c>
      <c r="S198" s="1" t="s">
        <v>270</v>
      </c>
    </row>
    <row r="199" spans="1:19" x14ac:dyDescent="0.3">
      <c r="A199" s="4">
        <v>44236</v>
      </c>
      <c r="B199" s="5">
        <f t="shared" si="39"/>
        <v>2</v>
      </c>
      <c r="C199" s="5">
        <f t="shared" si="40"/>
        <v>2021</v>
      </c>
      <c r="D199" s="5" t="s">
        <v>265</v>
      </c>
      <c r="E199" s="5" t="str">
        <f>VLOOKUP(F199,'Set up'!$A$2:$C$64,2,FALSE)</f>
        <v>C00000013a</v>
      </c>
      <c r="F199" s="1" t="s">
        <v>1453</v>
      </c>
      <c r="G199" s="11" t="s">
        <v>67</v>
      </c>
      <c r="H199" s="5">
        <v>1</v>
      </c>
      <c r="I199" s="5" t="str">
        <f>VLOOKUP(F199,'Set up'!$A$2:$C$64,3,FALSE)</f>
        <v>Cash</v>
      </c>
      <c r="J199" s="5">
        <f>VLOOKUP(F199,'Set up'!$A$2:$D$64,4,FALSE)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up'!$A$2:$E$64,5,FALSE)</f>
        <v>Chq</v>
      </c>
      <c r="S199" s="1" t="s">
        <v>270</v>
      </c>
    </row>
    <row r="200" spans="1:19" x14ac:dyDescent="0.3">
      <c r="A200" s="4">
        <v>44236</v>
      </c>
      <c r="B200" s="5">
        <f t="shared" si="39"/>
        <v>2</v>
      </c>
      <c r="C200" s="5">
        <f t="shared" si="40"/>
        <v>2021</v>
      </c>
      <c r="D200" s="5" t="s">
        <v>265</v>
      </c>
      <c r="E200" s="5" t="str">
        <f>VLOOKUP(F200,'Set up'!$A$2:$C$64,2,FALSE)</f>
        <v>C00000013a</v>
      </c>
      <c r="F200" s="1" t="s">
        <v>1453</v>
      </c>
      <c r="G200" s="11" t="s">
        <v>231</v>
      </c>
      <c r="H200" s="5">
        <v>1</v>
      </c>
      <c r="I200" s="5" t="str">
        <f>VLOOKUP(F200,'Set up'!$A$2:$C$64,3,FALSE)</f>
        <v>Cash</v>
      </c>
      <c r="J200" s="5">
        <f>VLOOKUP(F200,'Set up'!$A$2:$D$64,4,FALSE)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up'!$A$2:$E$64,5,FALSE)</f>
        <v>Chq</v>
      </c>
      <c r="S200" s="1" t="s">
        <v>270</v>
      </c>
    </row>
    <row r="201" spans="1:19" x14ac:dyDescent="0.3">
      <c r="A201" s="4">
        <v>44236</v>
      </c>
      <c r="B201" s="5">
        <f t="shared" si="39"/>
        <v>2</v>
      </c>
      <c r="C201" s="5">
        <f t="shared" si="40"/>
        <v>2021</v>
      </c>
      <c r="D201" s="5" t="s">
        <v>265</v>
      </c>
      <c r="E201" s="5" t="str">
        <f>VLOOKUP(F201,'Set up'!$A$2:$C$64,2,FALSE)</f>
        <v>C00000013a</v>
      </c>
      <c r="F201" s="1" t="s">
        <v>1453</v>
      </c>
      <c r="G201" s="11" t="s">
        <v>17</v>
      </c>
      <c r="H201" s="5">
        <v>1</v>
      </c>
      <c r="I201" s="5" t="str">
        <f>VLOOKUP(F201,'Set up'!$A$2:$C$64,3,FALSE)</f>
        <v>Cash</v>
      </c>
      <c r="J201" s="5">
        <f>VLOOKUP(F201,'Set up'!$A$2:$D$64,4,FALSE)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up'!$A$2:$E$64,5,FALSE)</f>
        <v>Chq</v>
      </c>
      <c r="S201" s="1" t="s">
        <v>271</v>
      </c>
    </row>
    <row r="202" spans="1:19" x14ac:dyDescent="0.3">
      <c r="A202" s="4">
        <v>44236</v>
      </c>
      <c r="B202" s="5">
        <f t="shared" si="39"/>
        <v>2</v>
      </c>
      <c r="C202" s="5">
        <f t="shared" si="40"/>
        <v>2021</v>
      </c>
      <c r="D202" s="5" t="s">
        <v>265</v>
      </c>
      <c r="E202" s="5" t="str">
        <f>VLOOKUP(F202,'Set up'!$A$2:$C$64,2,FALSE)</f>
        <v>C00000013a</v>
      </c>
      <c r="F202" s="1" t="s">
        <v>1453</v>
      </c>
      <c r="G202" s="11" t="s">
        <v>234</v>
      </c>
      <c r="H202" s="5">
        <v>1</v>
      </c>
      <c r="I202" s="5" t="str">
        <f>VLOOKUP(F202,'Set up'!$A$2:$C$64,3,FALSE)</f>
        <v>Cash</v>
      </c>
      <c r="J202" s="5">
        <f>VLOOKUP(F202,'Set up'!$A$2:$D$64,4,FALSE)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up'!$A$2:$E$64,5,FALSE)</f>
        <v>Chq</v>
      </c>
      <c r="S202" s="1" t="s">
        <v>271</v>
      </c>
    </row>
    <row r="203" spans="1:19" x14ac:dyDescent="0.3">
      <c r="A203" s="4">
        <v>44244</v>
      </c>
      <c r="B203" s="5">
        <f t="shared" si="39"/>
        <v>2</v>
      </c>
      <c r="C203" s="5">
        <f t="shared" si="40"/>
        <v>2021</v>
      </c>
      <c r="D203" s="5" t="s">
        <v>266</v>
      </c>
      <c r="E203" s="5" t="str">
        <f>VLOOKUP(F203,'Set up'!$A$2:$C$64,2,FALSE)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up'!$A$2:$C$64,3,FALSE)</f>
        <v>Cash</v>
      </c>
      <c r="J203" s="5">
        <f>VLOOKUP(F203,'Set up'!$A$2:$D$64,4,FALSE)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up'!$A$2:$E$64,5,FALSE)</f>
        <v>Chq</v>
      </c>
    </row>
    <row r="204" spans="1:19" x14ac:dyDescent="0.3">
      <c r="A204" s="4">
        <v>44246</v>
      </c>
      <c r="B204" s="5">
        <f t="shared" si="39"/>
        <v>2</v>
      </c>
      <c r="C204" s="5">
        <f t="shared" si="40"/>
        <v>2021</v>
      </c>
      <c r="D204" s="5" t="s">
        <v>273</v>
      </c>
      <c r="E204" s="5" t="str">
        <f>VLOOKUP(F204,'Set up'!$A$2:$C$64,2,FALSE)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up'!$A$2:$C$64,3,FALSE)</f>
        <v>Cash</v>
      </c>
      <c r="J204" s="5">
        <f>VLOOKUP(F204,'Set up'!$A$2:$D$64,4,FALSE)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up'!$A$2:$E$64,5,FALSE)</f>
        <v>Trsf</v>
      </c>
      <c r="S204" s="1" t="s">
        <v>283</v>
      </c>
    </row>
    <row r="205" spans="1:19" x14ac:dyDescent="0.3">
      <c r="A205" s="4">
        <v>44251</v>
      </c>
      <c r="B205" s="5">
        <f t="shared" si="39"/>
        <v>2</v>
      </c>
      <c r="C205" s="5">
        <f t="shared" si="40"/>
        <v>2021</v>
      </c>
      <c r="D205" s="5" t="s">
        <v>274</v>
      </c>
      <c r="E205" s="5" t="str">
        <f>VLOOKUP(F205,'Set up'!$A$2:$C$64,2,FALSE)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up'!$A$2:$C$64,3,FALSE)</f>
        <v>120</v>
      </c>
      <c r="J205" s="5">
        <f>VLOOKUP(F205,'Set up'!$A$2:$D$64,4,FALSE)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up'!$A$2:$E$64,5,FALSE)</f>
        <v>Chq</v>
      </c>
      <c r="S205" s="1" t="s">
        <v>385</v>
      </c>
    </row>
    <row r="206" spans="1:19" x14ac:dyDescent="0.3">
      <c r="A206" s="4">
        <v>44251</v>
      </c>
      <c r="B206" s="5">
        <f t="shared" si="39"/>
        <v>2</v>
      </c>
      <c r="C206" s="5">
        <f t="shared" si="40"/>
        <v>2021</v>
      </c>
      <c r="D206" s="5" t="s">
        <v>274</v>
      </c>
      <c r="E206" s="5" t="str">
        <f>VLOOKUP(F206,'Set up'!$A$2:$C$64,2,FALSE)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up'!$A$2:$C$64,3,FALSE)</f>
        <v>120</v>
      </c>
      <c r="J206" s="5">
        <f>VLOOKUP(F206,'Set up'!$A$2:$D$64,4,FALSE)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up'!$A$2:$E$64,5,FALSE)</f>
        <v>Chq</v>
      </c>
      <c r="S206" s="1" t="s">
        <v>385</v>
      </c>
    </row>
    <row r="207" spans="1:19" x14ac:dyDescent="0.3">
      <c r="A207" s="4">
        <v>44251</v>
      </c>
      <c r="B207" s="5">
        <f t="shared" si="39"/>
        <v>2</v>
      </c>
      <c r="C207" s="5">
        <f t="shared" si="40"/>
        <v>2021</v>
      </c>
      <c r="D207" s="5" t="s">
        <v>274</v>
      </c>
      <c r="E207" s="5" t="str">
        <f>VLOOKUP(F207,'Set up'!$A$2:$C$64,2,FALSE)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up'!$A$2:$C$64,3,FALSE)</f>
        <v>120</v>
      </c>
      <c r="J207" s="5">
        <f>VLOOKUP(F207,'Set up'!$A$2:$D$64,4,FALSE)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up'!$A$2:$E$64,5,FALSE)</f>
        <v>Chq</v>
      </c>
      <c r="S207" s="1" t="s">
        <v>385</v>
      </c>
    </row>
    <row r="208" spans="1:19" x14ac:dyDescent="0.3">
      <c r="A208" s="4">
        <v>44251</v>
      </c>
      <c r="B208" s="5">
        <f t="shared" si="39"/>
        <v>2</v>
      </c>
      <c r="C208" s="5">
        <f t="shared" si="40"/>
        <v>2021</v>
      </c>
      <c r="D208" s="5" t="s">
        <v>274</v>
      </c>
      <c r="E208" s="5" t="str">
        <f>VLOOKUP(F208,'Set up'!$A$2:$C$64,2,FALSE)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up'!$A$2:$C$64,3,FALSE)</f>
        <v>120</v>
      </c>
      <c r="J208" s="5">
        <f>VLOOKUP(F208,'Set up'!$A$2:$D$64,4,FALSE)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up'!$A$2:$E$64,5,FALSE)</f>
        <v>Chq</v>
      </c>
      <c r="S208" s="1" t="s">
        <v>385</v>
      </c>
    </row>
    <row r="209" spans="1:19" x14ac:dyDescent="0.3">
      <c r="A209" s="4">
        <v>44250</v>
      </c>
      <c r="B209" s="5">
        <f t="shared" si="39"/>
        <v>2</v>
      </c>
      <c r="C209" s="5">
        <f t="shared" si="40"/>
        <v>2021</v>
      </c>
      <c r="D209" s="5" t="s">
        <v>275</v>
      </c>
      <c r="E209" s="5" t="str">
        <f>VLOOKUP(F209,'Set up'!$A$2:$C$64,2,FALSE)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up'!$A$2:$C$64,3,FALSE)</f>
        <v>Cash</v>
      </c>
      <c r="J209" s="5">
        <f>VLOOKUP(F209,'Set up'!$A$2:$D$64,4,FALSE)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up'!$A$2:$E$64,5,FALSE)</f>
        <v>Trsf</v>
      </c>
      <c r="S209" s="1" t="s">
        <v>298</v>
      </c>
    </row>
    <row r="210" spans="1:19" x14ac:dyDescent="0.3">
      <c r="A210" s="4">
        <v>44250</v>
      </c>
      <c r="B210" s="5">
        <f t="shared" si="39"/>
        <v>2</v>
      </c>
      <c r="C210" s="5">
        <f t="shared" si="40"/>
        <v>2021</v>
      </c>
      <c r="D210" s="5" t="s">
        <v>275</v>
      </c>
      <c r="E210" s="5" t="str">
        <f>VLOOKUP(F210,'Set up'!$A$2:$C$64,2,FALSE)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up'!$A$2:$C$64,3,FALSE)</f>
        <v>Cash</v>
      </c>
      <c r="J210" s="5">
        <f>VLOOKUP(F210,'Set up'!$A$2:$D$64,4,FALSE)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up'!$A$2:$E$64,5,FALSE)</f>
        <v>Trsf</v>
      </c>
      <c r="S210" s="1" t="s">
        <v>298</v>
      </c>
    </row>
    <row r="211" spans="1:19" x14ac:dyDescent="0.3">
      <c r="A211" s="4">
        <v>44250</v>
      </c>
      <c r="B211" s="5">
        <f t="shared" si="39"/>
        <v>2</v>
      </c>
      <c r="C211" s="5">
        <f t="shared" si="40"/>
        <v>2021</v>
      </c>
      <c r="D211" s="5" t="s">
        <v>275</v>
      </c>
      <c r="E211" s="5" t="str">
        <f>VLOOKUP(F211,'Set up'!$A$2:$C$64,2,FALSE)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up'!$A$2:$C$64,3,FALSE)</f>
        <v>Cash</v>
      </c>
      <c r="J211" s="5">
        <f>VLOOKUP(F211,'Set up'!$A$2:$D$64,4,FALSE)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up'!$A$2:$E$64,5,FALSE)</f>
        <v>Trsf</v>
      </c>
      <c r="S211" s="1" t="s">
        <v>298</v>
      </c>
    </row>
    <row r="212" spans="1:19" x14ac:dyDescent="0.3">
      <c r="A212" s="4">
        <v>44253</v>
      </c>
      <c r="B212" s="5">
        <f t="shared" si="39"/>
        <v>2</v>
      </c>
      <c r="C212" s="5">
        <f t="shared" si="40"/>
        <v>2021</v>
      </c>
      <c r="D212" s="5" t="s">
        <v>278</v>
      </c>
      <c r="E212" s="5" t="str">
        <f>VLOOKUP(F212,'Set up'!$A$2:$C$64,2,FALSE)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up'!$A$2:$C$64,3,FALSE)</f>
        <v>Cash</v>
      </c>
      <c r="J212" s="5">
        <f>VLOOKUP(F212,'Set up'!$A$2:$D$64,4,FALSE)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up'!$A$2:$E$64,5,FALSE)</f>
        <v>Trsf</v>
      </c>
      <c r="S212" s="1" t="s">
        <v>282</v>
      </c>
    </row>
    <row r="213" spans="1:19" x14ac:dyDescent="0.3">
      <c r="A213" s="4">
        <v>44253</v>
      </c>
      <c r="B213" s="5">
        <f t="shared" si="39"/>
        <v>2</v>
      </c>
      <c r="C213" s="5">
        <f t="shared" si="40"/>
        <v>2021</v>
      </c>
      <c r="D213" s="5" t="s">
        <v>278</v>
      </c>
      <c r="E213" s="5" t="str">
        <f>VLOOKUP(F213,'Set up'!$A$2:$C$64,2,FALSE)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up'!$A$2:$C$64,3,FALSE)</f>
        <v>Cash</v>
      </c>
      <c r="J213" s="5">
        <f>VLOOKUP(F213,'Set up'!$A$2:$D$64,4,FALSE)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up'!$A$2:$E$64,5,FALSE)</f>
        <v>Trsf</v>
      </c>
      <c r="S213" s="1" t="s">
        <v>282</v>
      </c>
    </row>
    <row r="214" spans="1:19" x14ac:dyDescent="0.3">
      <c r="A214" s="4">
        <v>44253</v>
      </c>
      <c r="B214" s="5">
        <f t="shared" si="39"/>
        <v>2</v>
      </c>
      <c r="C214" s="5">
        <f t="shared" si="40"/>
        <v>2021</v>
      </c>
      <c r="D214" s="5" t="s">
        <v>278</v>
      </c>
      <c r="E214" s="5" t="str">
        <f>VLOOKUP(F214,'Set up'!$A$2:$C$64,2,FALSE)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up'!$A$2:$C$64,3,FALSE)</f>
        <v>Cash</v>
      </c>
      <c r="J214" s="5">
        <f>VLOOKUP(F214,'Set up'!$A$2:$D$64,4,FALSE)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up'!$A$2:$E$64,5,FALSE)</f>
        <v>Trsf</v>
      </c>
      <c r="S214" s="1" t="s">
        <v>282</v>
      </c>
    </row>
    <row r="215" spans="1:19" x14ac:dyDescent="0.3">
      <c r="A215" s="4">
        <v>44263</v>
      </c>
      <c r="B215" s="5">
        <f t="shared" si="39"/>
        <v>3</v>
      </c>
      <c r="C215" s="5">
        <f t="shared" si="40"/>
        <v>2021</v>
      </c>
      <c r="D215" s="5" t="s">
        <v>285</v>
      </c>
      <c r="E215" s="5" t="str">
        <f>VLOOKUP(F215,'Set up'!$A$2:$C$64,2,FALSE)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up'!$A$2:$C$64,3,FALSE)</f>
        <v>120</v>
      </c>
      <c r="J215" s="5">
        <f>VLOOKUP(F215,'Set up'!$A$2:$D$64,4,FALSE)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up'!$A$2:$E$64,5,FALSE)</f>
        <v>Chq</v>
      </c>
      <c r="S215" s="1" t="s">
        <v>389</v>
      </c>
    </row>
    <row r="216" spans="1:19" x14ac:dyDescent="0.3">
      <c r="A216" s="4">
        <v>44263</v>
      </c>
      <c r="B216" s="5">
        <f t="shared" si="39"/>
        <v>3</v>
      </c>
      <c r="C216" s="5">
        <f t="shared" si="40"/>
        <v>2021</v>
      </c>
      <c r="D216" s="5" t="s">
        <v>285</v>
      </c>
      <c r="E216" s="5" t="str">
        <f>VLOOKUP(F216,'Set up'!$A$2:$C$64,2,FALSE)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up'!$A$2:$C$64,3,FALSE)</f>
        <v>120</v>
      </c>
      <c r="J216" s="5">
        <f>VLOOKUP(F216,'Set up'!$A$2:$D$64,4,FALSE)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up'!$A$2:$E$64,5,FALSE)</f>
        <v>Chq</v>
      </c>
      <c r="S216" s="1" t="s">
        <v>389</v>
      </c>
    </row>
    <row r="217" spans="1:19" x14ac:dyDescent="0.3">
      <c r="A217" s="4">
        <v>44263</v>
      </c>
      <c r="B217" s="5">
        <f t="shared" si="39"/>
        <v>3</v>
      </c>
      <c r="C217" s="5">
        <f t="shared" si="40"/>
        <v>2021</v>
      </c>
      <c r="D217" s="5" t="s">
        <v>285</v>
      </c>
      <c r="E217" s="5" t="str">
        <f>VLOOKUP(F217,'Set up'!$A$2:$C$64,2,FALSE)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up'!$A$2:$C$64,3,FALSE)</f>
        <v>120</v>
      </c>
      <c r="J217" s="5">
        <f>VLOOKUP(F217,'Set up'!$A$2:$D$64,4,FALSE)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up'!$A$2:$E$64,5,FALSE)</f>
        <v>Chq</v>
      </c>
      <c r="S217" s="1" t="s">
        <v>389</v>
      </c>
    </row>
    <row r="218" spans="1:19" x14ac:dyDescent="0.3">
      <c r="A218" s="4">
        <v>44263</v>
      </c>
      <c r="B218" s="5">
        <f t="shared" si="39"/>
        <v>3</v>
      </c>
      <c r="C218" s="5">
        <f t="shared" si="40"/>
        <v>2021</v>
      </c>
      <c r="D218" s="5" t="s">
        <v>285</v>
      </c>
      <c r="E218" s="5" t="str">
        <f>VLOOKUP(F218,'Set up'!$A$2:$C$64,2,FALSE)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up'!$A$2:$C$64,3,FALSE)</f>
        <v>120</v>
      </c>
      <c r="J218" s="5">
        <f>VLOOKUP(F218,'Set up'!$A$2:$D$64,4,FALSE)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up'!$A$2:$E$64,5,FALSE)</f>
        <v>Chq</v>
      </c>
      <c r="S218" s="1" t="s">
        <v>389</v>
      </c>
    </row>
    <row r="219" spans="1:19" x14ac:dyDescent="0.3">
      <c r="A219" s="4">
        <v>44265</v>
      </c>
      <c r="B219" s="5">
        <f t="shared" si="39"/>
        <v>3</v>
      </c>
      <c r="C219" s="5">
        <f t="shared" si="40"/>
        <v>2021</v>
      </c>
      <c r="D219" s="5" t="s">
        <v>315</v>
      </c>
      <c r="E219" s="5" t="str">
        <f>VLOOKUP(F219,'Set up'!$A$2:$C$64,2,FALSE)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up'!$A$2:$C$64,3,FALSE)</f>
        <v>Cash</v>
      </c>
      <c r="J219" s="5">
        <f>VLOOKUP(F219,'Set up'!$A$2:$D$64,4,FALSE)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up'!$A$2:$E$64,5,FALSE)</f>
        <v>Trsf</v>
      </c>
      <c r="S219" s="1" t="s">
        <v>300</v>
      </c>
    </row>
    <row r="220" spans="1:19" x14ac:dyDescent="0.3">
      <c r="A220" s="4">
        <v>44265</v>
      </c>
      <c r="B220" s="5">
        <f t="shared" si="39"/>
        <v>3</v>
      </c>
      <c r="C220" s="5">
        <f t="shared" si="40"/>
        <v>2021</v>
      </c>
      <c r="D220" s="5" t="s">
        <v>315</v>
      </c>
      <c r="E220" s="5" t="str">
        <f>VLOOKUP(F220,'Set up'!$A$2:$C$64,2,FALSE)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up'!$A$2:$C$64,3,FALSE)</f>
        <v>Cash</v>
      </c>
      <c r="J220" s="5">
        <f>VLOOKUP(F220,'Set up'!$A$2:$D$64,4,FALSE)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up'!$A$2:$E$64,5,FALSE)</f>
        <v>Trsf</v>
      </c>
      <c r="S220" s="1" t="s">
        <v>300</v>
      </c>
    </row>
    <row r="221" spans="1:19" x14ac:dyDescent="0.3">
      <c r="A221" s="4">
        <v>44265</v>
      </c>
      <c r="B221" s="5">
        <f t="shared" si="39"/>
        <v>3</v>
      </c>
      <c r="C221" s="5">
        <f t="shared" si="40"/>
        <v>2021</v>
      </c>
      <c r="D221" s="5" t="s">
        <v>315</v>
      </c>
      <c r="E221" s="5" t="str">
        <f>VLOOKUP(F221,'Set up'!$A$2:$C$64,2,FALSE)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up'!$A$2:$C$64,3,FALSE)</f>
        <v>Cash</v>
      </c>
      <c r="J221" s="5">
        <f>VLOOKUP(F221,'Set up'!$A$2:$D$64,4,FALSE)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up'!$A$2:$E$64,5,FALSE)</f>
        <v>Trsf</v>
      </c>
      <c r="S221" s="1" t="s">
        <v>300</v>
      </c>
    </row>
    <row r="222" spans="1:19" x14ac:dyDescent="0.3">
      <c r="A222" s="4">
        <v>44266</v>
      </c>
      <c r="B222" s="5">
        <f t="shared" si="39"/>
        <v>3</v>
      </c>
      <c r="C222" s="5">
        <f t="shared" si="40"/>
        <v>2021</v>
      </c>
      <c r="D222" s="5" t="s">
        <v>316</v>
      </c>
      <c r="E222" s="5" t="str">
        <f>VLOOKUP(F222,'Set up'!$A$2:$C$64,2,FALSE)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up'!$A$2:$C$64,3,FALSE)</f>
        <v>60</v>
      </c>
      <c r="J222" s="5">
        <f>VLOOKUP(F222,'Set up'!$A$2:$D$64,4,FALSE)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up'!$A$2:$E$64,5,FALSE)</f>
        <v>Chq</v>
      </c>
      <c r="S222" s="1" t="s">
        <v>461</v>
      </c>
    </row>
    <row r="223" spans="1:19" x14ac:dyDescent="0.3">
      <c r="A223" s="4">
        <v>44266</v>
      </c>
      <c r="B223" s="5">
        <f t="shared" si="39"/>
        <v>3</v>
      </c>
      <c r="C223" s="5">
        <f t="shared" si="40"/>
        <v>2021</v>
      </c>
      <c r="D223" s="5" t="s">
        <v>316</v>
      </c>
      <c r="E223" s="5" t="str">
        <f>VLOOKUP(F223,'Set up'!$A$2:$C$64,2,FALSE)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up'!$A$2:$C$64,3,FALSE)</f>
        <v>60</v>
      </c>
      <c r="J223" s="5">
        <f>VLOOKUP(F223,'Set up'!$A$2:$D$64,4,FALSE)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up'!$A$2:$E$64,5,FALSE)</f>
        <v>Chq</v>
      </c>
      <c r="S223" s="1" t="s">
        <v>461</v>
      </c>
    </row>
    <row r="224" spans="1:19" x14ac:dyDescent="0.3">
      <c r="A224" s="4">
        <v>44266</v>
      </c>
      <c r="B224" s="5">
        <f t="shared" si="39"/>
        <v>3</v>
      </c>
      <c r="C224" s="5">
        <f t="shared" si="40"/>
        <v>2021</v>
      </c>
      <c r="D224" s="5" t="s">
        <v>316</v>
      </c>
      <c r="E224" s="5" t="str">
        <f>VLOOKUP(F224,'Set up'!$A$2:$C$64,2,FALSE)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up'!$A$2:$C$64,3,FALSE)</f>
        <v>60</v>
      </c>
      <c r="J224" s="5">
        <f>VLOOKUP(F224,'Set up'!$A$2:$D$64,4,FALSE)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up'!$A$2:$E$64,5,FALSE)</f>
        <v>Chq</v>
      </c>
      <c r="S224" s="1" t="s">
        <v>461</v>
      </c>
    </row>
    <row r="225" spans="1:19" ht="15" customHeight="1" x14ac:dyDescent="0.3">
      <c r="A225" s="4">
        <v>44266</v>
      </c>
      <c r="B225" s="5">
        <f t="shared" si="39"/>
        <v>3</v>
      </c>
      <c r="C225" s="5">
        <f t="shared" si="40"/>
        <v>2021</v>
      </c>
      <c r="D225" s="5" t="s">
        <v>316</v>
      </c>
      <c r="E225" s="5" t="str">
        <f>VLOOKUP(F225,'Set up'!$A$2:$C$64,2,FALSE)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up'!$A$2:$C$64,3,FALSE)</f>
        <v>60</v>
      </c>
      <c r="J225" s="5">
        <f>VLOOKUP(F225,'Set up'!$A$2:$D$64,4,FALSE)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up'!$A$2:$E$64,5,FALSE)</f>
        <v>Chq</v>
      </c>
      <c r="S225" s="1" t="s">
        <v>461</v>
      </c>
    </row>
    <row r="226" spans="1:19" ht="15" customHeight="1" x14ac:dyDescent="0.3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318</v>
      </c>
      <c r="E226" s="5" t="str">
        <f>VLOOKUP(F226,'Set up'!$A$2:$C$64,2,FALSE)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up'!$A$2:$C$64,3,FALSE)</f>
        <v>120</v>
      </c>
      <c r="J226" s="5">
        <f>VLOOKUP(F226,'Set up'!$A$2:$D$64,4,FALSE)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up'!$A$2:$E$64,5,FALSE)</f>
        <v>Chq</v>
      </c>
      <c r="S226" s="1" t="s">
        <v>389</v>
      </c>
    </row>
    <row r="227" spans="1:19" ht="15" customHeight="1" x14ac:dyDescent="0.3">
      <c r="A227" s="4">
        <v>44278</v>
      </c>
      <c r="B227" s="5">
        <f t="shared" si="47"/>
        <v>3</v>
      </c>
      <c r="C227" s="5">
        <f t="shared" si="48"/>
        <v>2021</v>
      </c>
      <c r="D227" s="5" t="s">
        <v>318</v>
      </c>
      <c r="E227" s="5" t="str">
        <f>VLOOKUP(F227,'Set up'!$A$2:$C$64,2,FALSE)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up'!$A$2:$C$64,3,FALSE)</f>
        <v>120</v>
      </c>
      <c r="J227" s="5">
        <f>VLOOKUP(F227,'Set up'!$A$2:$D$64,4,FALSE)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up'!$A$2:$E$64,5,FALSE)</f>
        <v>Chq</v>
      </c>
      <c r="S227" s="1" t="s">
        <v>389</v>
      </c>
    </row>
    <row r="228" spans="1:19" ht="15" customHeight="1" x14ac:dyDescent="0.3">
      <c r="A228" s="4">
        <v>44278</v>
      </c>
      <c r="B228" s="5">
        <f t="shared" si="47"/>
        <v>3</v>
      </c>
      <c r="C228" s="5">
        <f t="shared" si="48"/>
        <v>2021</v>
      </c>
      <c r="D228" s="5" t="s">
        <v>318</v>
      </c>
      <c r="E228" s="5" t="str">
        <f>VLOOKUP(F228,'Set up'!$A$2:$C$64,2,FALSE)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up'!$A$2:$C$64,3,FALSE)</f>
        <v>120</v>
      </c>
      <c r="J228" s="5">
        <f>VLOOKUP(F228,'Set up'!$A$2:$D$64,4,FALSE)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up'!$A$2:$E$64,5,FALSE)</f>
        <v>Chq</v>
      </c>
      <c r="S228" s="1" t="s">
        <v>389</v>
      </c>
    </row>
    <row r="229" spans="1:19" ht="15" customHeight="1" x14ac:dyDescent="0.3">
      <c r="A229" s="4">
        <v>44278</v>
      </c>
      <c r="B229" s="5">
        <f t="shared" si="47"/>
        <v>3</v>
      </c>
      <c r="C229" s="5">
        <f t="shared" si="48"/>
        <v>2021</v>
      </c>
      <c r="D229" s="5" t="s">
        <v>318</v>
      </c>
      <c r="E229" s="5" t="str">
        <f>VLOOKUP(F229,'Set up'!$A$2:$C$64,2,FALSE)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up'!$A$2:$C$64,3,FALSE)</f>
        <v>120</v>
      </c>
      <c r="J229" s="5">
        <f>VLOOKUP(F229,'Set up'!$A$2:$D$64,4,FALSE)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up'!$A$2:$E$64,5,FALSE)</f>
        <v>Chq</v>
      </c>
      <c r="S229" s="1" t="s">
        <v>389</v>
      </c>
    </row>
    <row r="230" spans="1:19" ht="15" customHeight="1" x14ac:dyDescent="0.3">
      <c r="A230" s="4">
        <v>44279</v>
      </c>
      <c r="B230" s="5">
        <f t="shared" si="47"/>
        <v>3</v>
      </c>
      <c r="C230" s="5">
        <f t="shared" si="48"/>
        <v>2021</v>
      </c>
      <c r="D230" s="5" t="s">
        <v>319</v>
      </c>
      <c r="E230" s="5" t="str">
        <f>VLOOKUP(F230,'Set up'!$A$2:$C$64,2,FALSE)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up'!$A$2:$C$64,3,FALSE)</f>
        <v>60</v>
      </c>
      <c r="J230" s="5">
        <f>VLOOKUP(F230,'Set up'!$A$2:$D$64,4,FALSE)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up'!$A$2:$E$64,5,FALSE)</f>
        <v>Chq</v>
      </c>
      <c r="S230" s="1" t="s">
        <v>461</v>
      </c>
    </row>
    <row r="231" spans="1:19" ht="15" customHeight="1" x14ac:dyDescent="0.3">
      <c r="A231" s="4">
        <v>44279</v>
      </c>
      <c r="B231" s="5">
        <f t="shared" si="47"/>
        <v>3</v>
      </c>
      <c r="C231" s="5">
        <f t="shared" si="48"/>
        <v>2021</v>
      </c>
      <c r="D231" s="5" t="s">
        <v>320</v>
      </c>
      <c r="E231" s="5" t="str">
        <f>VLOOKUP(F231,'Set up'!$A$2:$C$64,2,FALSE)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up'!$A$2:$C$64,3,FALSE)</f>
        <v>120</v>
      </c>
      <c r="J231" s="5">
        <f>VLOOKUP(F231,'Set up'!$A$2:$D$64,4,FALSE)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up'!$A$2:$E$64,5,FALSE)</f>
        <v>Trsf</v>
      </c>
      <c r="S231" s="1" t="s">
        <v>383</v>
      </c>
    </row>
    <row r="232" spans="1:19" ht="15" customHeight="1" x14ac:dyDescent="0.3">
      <c r="A232" s="4">
        <v>44279</v>
      </c>
      <c r="B232" s="5">
        <f t="shared" si="47"/>
        <v>3</v>
      </c>
      <c r="C232" s="5">
        <f t="shared" si="48"/>
        <v>2021</v>
      </c>
      <c r="D232" s="5" t="s">
        <v>320</v>
      </c>
      <c r="E232" s="5" t="str">
        <f>VLOOKUP(F232,'Set up'!$A$2:$C$64,2,FALSE)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up'!$A$2:$C$64,3,FALSE)</f>
        <v>120</v>
      </c>
      <c r="J232" s="5">
        <f>VLOOKUP(F232,'Set up'!$A$2:$D$64,4,FALSE)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up'!$A$2:$E$64,5,FALSE)</f>
        <v>Trsf</v>
      </c>
      <c r="S232" s="1" t="s">
        <v>383</v>
      </c>
    </row>
    <row r="233" spans="1:19" ht="15" customHeight="1" x14ac:dyDescent="0.3">
      <c r="A233" s="4">
        <v>44279</v>
      </c>
      <c r="B233" s="5">
        <f t="shared" si="47"/>
        <v>3</v>
      </c>
      <c r="C233" s="5">
        <f t="shared" si="48"/>
        <v>2021</v>
      </c>
      <c r="D233" s="5" t="s">
        <v>320</v>
      </c>
      <c r="E233" s="5" t="str">
        <f>VLOOKUP(F233,'Set up'!$A$2:$C$64,2,FALSE)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up'!$A$2:$C$64,3,FALSE)</f>
        <v>120</v>
      </c>
      <c r="J233" s="5">
        <f>VLOOKUP(F233,'Set up'!$A$2:$D$64,4,FALSE)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up'!$A$2:$E$64,5,FALSE)</f>
        <v>Trsf</v>
      </c>
      <c r="S233" s="1" t="s">
        <v>383</v>
      </c>
    </row>
    <row r="234" spans="1:19" ht="15" customHeight="1" x14ac:dyDescent="0.3">
      <c r="A234" s="4">
        <v>44279</v>
      </c>
      <c r="B234" s="5">
        <f t="shared" si="47"/>
        <v>3</v>
      </c>
      <c r="C234" s="5">
        <f t="shared" si="48"/>
        <v>2021</v>
      </c>
      <c r="D234" s="5" t="s">
        <v>320</v>
      </c>
      <c r="E234" s="5" t="str">
        <f>VLOOKUP(F234,'Set up'!$A$2:$C$64,2,FALSE)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up'!$A$2:$C$64,3,FALSE)</f>
        <v>120</v>
      </c>
      <c r="J234" s="5">
        <f>VLOOKUP(F234,'Set up'!$A$2:$D$64,4,FALSE)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up'!$A$2:$E$64,5,FALSE)</f>
        <v>Trsf</v>
      </c>
      <c r="S234" s="1" t="s">
        <v>383</v>
      </c>
    </row>
    <row r="235" spans="1:19" ht="15" customHeight="1" x14ac:dyDescent="0.3">
      <c r="A235" s="4">
        <v>44280</v>
      </c>
      <c r="B235" s="5">
        <f t="shared" si="47"/>
        <v>3</v>
      </c>
      <c r="C235" s="5">
        <f t="shared" si="48"/>
        <v>2021</v>
      </c>
      <c r="D235" s="5" t="s">
        <v>321</v>
      </c>
      <c r="E235" s="5" t="str">
        <f>VLOOKUP(F235,'Set up'!$A$2:$C$64,2,FALSE)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up'!$A$2:$C$64,3,FALSE)</f>
        <v>Cash</v>
      </c>
      <c r="J235" s="5">
        <f>VLOOKUP(F235,'Set up'!$A$2:$D$64,4,FALSE)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up'!$A$2:$E$64,5,FALSE)</f>
        <v>Cash</v>
      </c>
      <c r="S235" s="1" t="s">
        <v>313</v>
      </c>
    </row>
    <row r="236" spans="1:19" ht="15" customHeight="1" x14ac:dyDescent="0.3">
      <c r="A236" s="4">
        <v>44285</v>
      </c>
      <c r="B236" s="5">
        <f t="shared" si="47"/>
        <v>3</v>
      </c>
      <c r="C236" s="5">
        <f t="shared" si="48"/>
        <v>2021</v>
      </c>
      <c r="D236" s="5" t="s">
        <v>322</v>
      </c>
      <c r="E236" s="5" t="str">
        <f>VLOOKUP(F236,'Set up'!$A$2:$C$64,2,FALSE)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up'!$A$2:$C$64,3,FALSE)</f>
        <v>120</v>
      </c>
      <c r="J236" s="5">
        <f>VLOOKUP(F236,'Set up'!$A$2:$D$64,4,FALSE)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up'!$A$2:$E$64,5,FALSE)</f>
        <v>Chq</v>
      </c>
      <c r="S236" s="1" t="s">
        <v>389</v>
      </c>
    </row>
    <row r="237" spans="1:19" x14ac:dyDescent="0.3">
      <c r="A237" s="4">
        <v>44287</v>
      </c>
      <c r="B237" s="5">
        <f t="shared" si="47"/>
        <v>4</v>
      </c>
      <c r="C237" s="5">
        <f t="shared" si="48"/>
        <v>2021</v>
      </c>
      <c r="D237" s="5" t="s">
        <v>323</v>
      </c>
      <c r="E237" s="5" t="str">
        <f>VLOOKUP(F237,'Set up'!$A$2:$C$64,2,FALSE)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up'!$A$2:$C$64,3,FALSE)</f>
        <v>45</v>
      </c>
      <c r="J237" s="5">
        <f>VLOOKUP(F237,'Set up'!$A$2:$D$64,4,FALSE)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up'!$A$2:$E$64,5,FALSE)</f>
        <v>PD Chq</v>
      </c>
      <c r="S237" s="70" t="s">
        <v>391</v>
      </c>
    </row>
    <row r="238" spans="1:19" ht="15" customHeight="1" x14ac:dyDescent="0.3">
      <c r="A238" s="4">
        <v>44287</v>
      </c>
      <c r="B238" s="5">
        <f t="shared" si="47"/>
        <v>4</v>
      </c>
      <c r="C238" s="5">
        <f t="shared" si="48"/>
        <v>2021</v>
      </c>
      <c r="D238" s="5" t="s">
        <v>323</v>
      </c>
      <c r="E238" s="5" t="str">
        <f>VLOOKUP(F238,'Set up'!$A$2:$C$64,2,FALSE)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up'!$A$2:$C$64,3,FALSE)</f>
        <v>45</v>
      </c>
      <c r="J238" s="5">
        <f>VLOOKUP(F238,'Set up'!$A$2:$D$64,4,FALSE)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up'!$A$2:$E$64,5,FALSE)</f>
        <v>PD Chq</v>
      </c>
      <c r="S238" s="69" t="s">
        <v>390</v>
      </c>
    </row>
    <row r="239" spans="1:19" ht="15" customHeight="1" x14ac:dyDescent="0.3">
      <c r="A239" s="4">
        <v>44287</v>
      </c>
      <c r="B239" s="5">
        <f t="shared" si="47"/>
        <v>4</v>
      </c>
      <c r="C239" s="5">
        <f t="shared" si="48"/>
        <v>2021</v>
      </c>
      <c r="D239" s="5" t="s">
        <v>323</v>
      </c>
      <c r="E239" s="5" t="str">
        <f>VLOOKUP(F239,'Set up'!$A$2:$C$64,2,FALSE)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up'!$A$2:$C$64,3,FALSE)</f>
        <v>45</v>
      </c>
      <c r="J239" s="5">
        <f>VLOOKUP(F239,'Set up'!$A$2:$D$64,4,FALSE)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up'!$A$2:$E$64,5,FALSE)</f>
        <v>PD Chq</v>
      </c>
      <c r="S239" s="69" t="s">
        <v>390</v>
      </c>
    </row>
    <row r="240" spans="1:19" ht="15" customHeight="1" x14ac:dyDescent="0.3">
      <c r="A240" s="4">
        <v>44287</v>
      </c>
      <c r="B240" s="5">
        <f t="shared" si="47"/>
        <v>4</v>
      </c>
      <c r="C240" s="5">
        <f t="shared" si="48"/>
        <v>2021</v>
      </c>
      <c r="D240" s="5" t="s">
        <v>323</v>
      </c>
      <c r="E240" s="5" t="str">
        <f>VLOOKUP(F240,'Set up'!$A$2:$C$64,2,FALSE)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up'!$A$2:$C$64,3,FALSE)</f>
        <v>45</v>
      </c>
      <c r="J240" s="5">
        <f>VLOOKUP(F240,'Set up'!$A$2:$D$64,4,FALSE)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up'!$A$2:$E$64,5,FALSE)</f>
        <v>PD Chq</v>
      </c>
      <c r="S240" s="69" t="s">
        <v>390</v>
      </c>
    </row>
    <row r="241" spans="1:19" ht="15" customHeight="1" x14ac:dyDescent="0.3">
      <c r="A241" s="4">
        <v>44287</v>
      </c>
      <c r="B241" s="5">
        <f t="shared" si="47"/>
        <v>4</v>
      </c>
      <c r="C241" s="5">
        <f t="shared" si="48"/>
        <v>2021</v>
      </c>
      <c r="D241" s="5" t="s">
        <v>324</v>
      </c>
      <c r="E241" s="5" t="str">
        <f>VLOOKUP(F241,'Set up'!$A$2:$C$64,2,FALSE)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up'!$A$2:$C$64,3,FALSE)</f>
        <v>45</v>
      </c>
      <c r="J241" s="5">
        <f>VLOOKUP(F241,'Set up'!$A$2:$D$64,4,FALSE)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up'!$A$2:$E$64,5,FALSE)</f>
        <v>PD Chq</v>
      </c>
      <c r="S241" s="1" t="s">
        <v>313</v>
      </c>
    </row>
    <row r="242" spans="1:19" ht="15" customHeight="1" x14ac:dyDescent="0.3">
      <c r="A242" s="4">
        <v>44294</v>
      </c>
      <c r="B242" s="5">
        <f t="shared" si="47"/>
        <v>4</v>
      </c>
      <c r="C242" s="5">
        <f t="shared" si="48"/>
        <v>2021</v>
      </c>
      <c r="D242" s="5" t="s">
        <v>325</v>
      </c>
      <c r="E242" s="5" t="str">
        <f>VLOOKUP(F242,'Set up'!$A$2:$C$64,2,FALSE)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up'!$A$2:$C$64,3,FALSE)</f>
        <v>Cash</v>
      </c>
      <c r="J242" s="5">
        <f>VLOOKUP(F242,'Set up'!$A$2:$D$64,4,FALSE)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up'!$A$2:$E$64,5,FALSE)</f>
        <v>Trsf</v>
      </c>
      <c r="S242" s="1" t="s">
        <v>310</v>
      </c>
    </row>
    <row r="243" spans="1:19" ht="15" customHeight="1" x14ac:dyDescent="0.3">
      <c r="A243" s="4">
        <v>44294</v>
      </c>
      <c r="B243" s="5">
        <f t="shared" si="47"/>
        <v>4</v>
      </c>
      <c r="C243" s="5">
        <f t="shared" si="48"/>
        <v>2021</v>
      </c>
      <c r="D243" s="5" t="s">
        <v>325</v>
      </c>
      <c r="E243" s="5" t="str">
        <f>VLOOKUP(F243,'Set up'!$A$2:$C$64,2,FALSE)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up'!$A$2:$C$64,3,FALSE)</f>
        <v>Cash</v>
      </c>
      <c r="J243" s="5">
        <f>VLOOKUP(F243,'Set up'!$A$2:$D$64,4,FALSE)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up'!$A$2:$E$64,5,FALSE)</f>
        <v>Trsf</v>
      </c>
      <c r="S243" s="1" t="s">
        <v>310</v>
      </c>
    </row>
    <row r="244" spans="1:19" ht="15" customHeight="1" x14ac:dyDescent="0.3">
      <c r="A244" s="4">
        <v>44294</v>
      </c>
      <c r="B244" s="5">
        <f t="shared" si="47"/>
        <v>4</v>
      </c>
      <c r="C244" s="5">
        <f t="shared" si="48"/>
        <v>2021</v>
      </c>
      <c r="D244" s="5" t="s">
        <v>325</v>
      </c>
      <c r="E244" s="5" t="str">
        <f>VLOOKUP(F244,'Set up'!$A$2:$C$64,2,FALSE)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up'!$A$2:$C$64,3,FALSE)</f>
        <v>Cash</v>
      </c>
      <c r="J244" s="5">
        <f>VLOOKUP(F244,'Set up'!$A$2:$D$64,4,FALSE)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up'!$A$2:$E$64,5,FALSE)</f>
        <v>Trsf</v>
      </c>
      <c r="S244" s="1" t="s">
        <v>310</v>
      </c>
    </row>
    <row r="245" spans="1:19" ht="15" customHeight="1" x14ac:dyDescent="0.3">
      <c r="A245" s="4">
        <v>44294</v>
      </c>
      <c r="B245" s="5">
        <f t="shared" si="47"/>
        <v>4</v>
      </c>
      <c r="C245" s="5">
        <f t="shared" si="48"/>
        <v>2021</v>
      </c>
      <c r="D245" s="5" t="s">
        <v>326</v>
      </c>
      <c r="E245" s="5" t="str">
        <f>VLOOKUP(F245,'Set up'!$A$2:$C$64,2,FALSE)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up'!$A$2:$C$64,3,FALSE)</f>
        <v>120</v>
      </c>
      <c r="J245" s="5">
        <f>VLOOKUP(F245,'Set up'!$A$2:$D$64,4,FALSE)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up'!$A$2:$E$64,5,FALSE)</f>
        <v>Trsf</v>
      </c>
      <c r="S245" s="1" t="s">
        <v>384</v>
      </c>
    </row>
    <row r="246" spans="1:19" ht="15" customHeight="1" x14ac:dyDescent="0.3">
      <c r="A246" s="4">
        <v>44294</v>
      </c>
      <c r="B246" s="5">
        <f t="shared" si="47"/>
        <v>4</v>
      </c>
      <c r="C246" s="5">
        <f t="shared" si="48"/>
        <v>2021</v>
      </c>
      <c r="D246" s="5" t="s">
        <v>326</v>
      </c>
      <c r="E246" s="5" t="str">
        <f>VLOOKUP(F246,'Set up'!$A$2:$C$64,2,FALSE)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up'!$A$2:$C$64,3,FALSE)</f>
        <v>120</v>
      </c>
      <c r="J246" s="5">
        <f>VLOOKUP(F246,'Set up'!$A$2:$D$64,4,FALSE)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up'!$A$2:$E$64,5,FALSE)</f>
        <v>Trsf</v>
      </c>
      <c r="S246" s="1" t="s">
        <v>384</v>
      </c>
    </row>
    <row r="247" spans="1:19" ht="15" customHeight="1" x14ac:dyDescent="0.3">
      <c r="A247" s="4">
        <v>44294</v>
      </c>
      <c r="B247" s="5">
        <f t="shared" si="47"/>
        <v>4</v>
      </c>
      <c r="C247" s="5">
        <f t="shared" si="48"/>
        <v>2021</v>
      </c>
      <c r="D247" s="5" t="s">
        <v>326</v>
      </c>
      <c r="E247" s="5" t="str">
        <f>VLOOKUP(F247,'Set up'!$A$2:$C$64,2,FALSE)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up'!$A$2:$C$64,3,FALSE)</f>
        <v>120</v>
      </c>
      <c r="J247" s="5">
        <f>VLOOKUP(F247,'Set up'!$A$2:$D$64,4,FALSE)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up'!$A$2:$E$64,5,FALSE)</f>
        <v>Trsf</v>
      </c>
      <c r="S247" s="1" t="s">
        <v>384</v>
      </c>
    </row>
    <row r="248" spans="1:19" ht="15" customHeight="1" x14ac:dyDescent="0.3">
      <c r="A248" s="4">
        <v>44294</v>
      </c>
      <c r="B248" s="5">
        <f t="shared" si="47"/>
        <v>4</v>
      </c>
      <c r="C248" s="5">
        <f t="shared" si="48"/>
        <v>2021</v>
      </c>
      <c r="D248" s="5" t="s">
        <v>326</v>
      </c>
      <c r="E248" s="5" t="str">
        <f>VLOOKUP(F248,'Set up'!$A$2:$C$64,2,FALSE)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up'!$A$2:$C$64,3,FALSE)</f>
        <v>120</v>
      </c>
      <c r="J248" s="5">
        <f>VLOOKUP(F248,'Set up'!$A$2:$D$64,4,FALSE)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up'!$A$2:$E$64,5,FALSE)</f>
        <v>Trsf</v>
      </c>
      <c r="S248" s="1" t="s">
        <v>384</v>
      </c>
    </row>
    <row r="249" spans="1:19" ht="15" customHeight="1" x14ac:dyDescent="0.3">
      <c r="A249" s="4">
        <v>44294</v>
      </c>
      <c r="B249" s="5">
        <f t="shared" si="47"/>
        <v>4</v>
      </c>
      <c r="C249" s="5">
        <f t="shared" si="48"/>
        <v>2021</v>
      </c>
      <c r="D249" s="5" t="s">
        <v>326</v>
      </c>
      <c r="E249" s="5" t="str">
        <f>VLOOKUP(F249,'Set up'!$A$2:$C$64,2,FALSE)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up'!$A$2:$C$64,3,FALSE)</f>
        <v>120</v>
      </c>
      <c r="J249" s="5">
        <f>VLOOKUP(F249,'Set up'!$A$2:$D$64,4,FALSE)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up'!$A$2:$E$64,5,FALSE)</f>
        <v>Trsf</v>
      </c>
      <c r="S249" s="1" t="s">
        <v>384</v>
      </c>
    </row>
    <row r="250" spans="1:19" ht="15" customHeight="1" x14ac:dyDescent="0.3">
      <c r="A250" s="4">
        <v>44294</v>
      </c>
      <c r="B250" s="5">
        <f t="shared" si="47"/>
        <v>4</v>
      </c>
      <c r="C250" s="5">
        <f t="shared" si="48"/>
        <v>2021</v>
      </c>
      <c r="D250" s="5" t="s">
        <v>326</v>
      </c>
      <c r="E250" s="5" t="str">
        <f>VLOOKUP(F250,'Set up'!$A$2:$C$64,2,FALSE)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up'!$A$2:$C$64,3,FALSE)</f>
        <v>120</v>
      </c>
      <c r="J250" s="5">
        <f>VLOOKUP(F250,'Set up'!$A$2:$D$64,4,FALSE)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up'!$A$2:$E$64,5,FALSE)</f>
        <v>Trsf</v>
      </c>
      <c r="S250" s="1" t="s">
        <v>384</v>
      </c>
    </row>
    <row r="251" spans="1:19" ht="15" customHeight="1" x14ac:dyDescent="0.3">
      <c r="A251" s="4">
        <v>44295</v>
      </c>
      <c r="B251" s="5">
        <f t="shared" si="47"/>
        <v>4</v>
      </c>
      <c r="C251" s="5">
        <f t="shared" si="48"/>
        <v>2021</v>
      </c>
      <c r="D251" s="5" t="s">
        <v>327</v>
      </c>
      <c r="E251" s="5" t="str">
        <f>VLOOKUP(F251,'Set up'!$A$2:$C$64,2,FALSE)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up'!$A$2:$C$64,3,FALSE)</f>
        <v>Cash</v>
      </c>
      <c r="J251" s="5">
        <f>VLOOKUP(F251,'Set up'!$A$2:$D$64,4,FALSE)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up'!$A$2:$E$64,5,FALSE)</f>
        <v>Trsf</v>
      </c>
      <c r="S251" s="1" t="s">
        <v>314</v>
      </c>
    </row>
    <row r="252" spans="1:19" ht="15" customHeight="1" x14ac:dyDescent="0.3">
      <c r="A252" s="4">
        <v>44313</v>
      </c>
      <c r="B252" s="5">
        <f t="shared" si="47"/>
        <v>4</v>
      </c>
      <c r="C252" s="5">
        <f t="shared" si="48"/>
        <v>2021</v>
      </c>
      <c r="D252" s="5" t="s">
        <v>328</v>
      </c>
      <c r="E252" s="5" t="str">
        <f>VLOOKUP(F252,'Set up'!$A$2:$C$64,2,FALSE)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up'!$A$2:$C$64,3,FALSE)</f>
        <v>60</v>
      </c>
      <c r="J252" s="5">
        <f>VLOOKUP(F252,'Set up'!$A$2:$D$64,4,FALSE)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up'!$A$2:$E$64,5,FALSE)</f>
        <v>Chq</v>
      </c>
      <c r="S252" s="1" t="s">
        <v>468</v>
      </c>
    </row>
    <row r="253" spans="1:19" ht="15" customHeight="1" x14ac:dyDescent="0.3">
      <c r="A253" s="4">
        <v>44313</v>
      </c>
      <c r="B253" s="5">
        <f t="shared" si="47"/>
        <v>4</v>
      </c>
      <c r="C253" s="5">
        <f t="shared" si="48"/>
        <v>2021</v>
      </c>
      <c r="D253" s="5" t="s">
        <v>328</v>
      </c>
      <c r="E253" s="5" t="str">
        <f>VLOOKUP(F253,'Set up'!$A$2:$C$64,2,FALSE)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up'!$A$2:$C$64,3,FALSE)</f>
        <v>60</v>
      </c>
      <c r="J253" s="5">
        <f>VLOOKUP(F253,'Set up'!$A$2:$D$64,4,FALSE)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up'!$A$2:$E$64,5,FALSE)</f>
        <v>Chq</v>
      </c>
      <c r="S253" s="1" t="s">
        <v>468</v>
      </c>
    </row>
    <row r="254" spans="1:19" ht="15" customHeight="1" x14ac:dyDescent="0.3">
      <c r="A254" s="4">
        <v>44313</v>
      </c>
      <c r="B254" s="5">
        <f t="shared" si="47"/>
        <v>4</v>
      </c>
      <c r="C254" s="5">
        <f t="shared" si="48"/>
        <v>2021</v>
      </c>
      <c r="D254" s="5" t="s">
        <v>328</v>
      </c>
      <c r="E254" s="5" t="str">
        <f>VLOOKUP(F254,'Set up'!$A$2:$C$64,2,FALSE)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up'!$A$2:$C$64,3,FALSE)</f>
        <v>60</v>
      </c>
      <c r="J254" s="5">
        <f>VLOOKUP(F254,'Set up'!$A$2:$D$64,4,FALSE)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up'!$A$2:$E$64,5,FALSE)</f>
        <v>Chq</v>
      </c>
      <c r="S254" s="1" t="s">
        <v>468</v>
      </c>
    </row>
    <row r="255" spans="1:19" ht="15" customHeight="1" x14ac:dyDescent="0.3">
      <c r="A255" s="4">
        <v>44315</v>
      </c>
      <c r="B255" s="5">
        <f t="shared" si="47"/>
        <v>4</v>
      </c>
      <c r="C255" s="5">
        <f t="shared" si="48"/>
        <v>2021</v>
      </c>
      <c r="D255" s="5" t="s">
        <v>331</v>
      </c>
      <c r="E255" s="5" t="str">
        <f>VLOOKUP(F255,'Set up'!$A$2:$C$64,2,FALSE)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up'!$A$2:$C$64,3,FALSE)</f>
        <v>120</v>
      </c>
      <c r="J255" s="5">
        <f>VLOOKUP(F255,'Set up'!$A$2:$D$64,4,FALSE)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up'!$A$2:$E$64,5,FALSE)</f>
        <v>Trsf</v>
      </c>
      <c r="S255" s="1" t="s">
        <v>384</v>
      </c>
    </row>
    <row r="256" spans="1:19" ht="15" customHeight="1" x14ac:dyDescent="0.3">
      <c r="A256" s="4">
        <v>44315</v>
      </c>
      <c r="B256" s="5">
        <f t="shared" si="47"/>
        <v>4</v>
      </c>
      <c r="C256" s="5">
        <f t="shared" si="48"/>
        <v>2021</v>
      </c>
      <c r="D256" s="5" t="s">
        <v>331</v>
      </c>
      <c r="E256" s="5" t="str">
        <f>VLOOKUP(F256,'Set up'!$A$2:$C$64,2,FALSE)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up'!$A$2:$C$64,3,FALSE)</f>
        <v>120</v>
      </c>
      <c r="J256" s="5">
        <f>VLOOKUP(F256,'Set up'!$A$2:$D$64,4,FALSE)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up'!$A$2:$E$64,5,FALSE)</f>
        <v>Trsf</v>
      </c>
      <c r="S256" s="1" t="s">
        <v>384</v>
      </c>
    </row>
    <row r="257" spans="1:24" ht="15" customHeight="1" x14ac:dyDescent="0.3">
      <c r="A257" s="4">
        <v>44315</v>
      </c>
      <c r="B257" s="5">
        <f t="shared" si="47"/>
        <v>4</v>
      </c>
      <c r="C257" s="5">
        <f t="shared" si="48"/>
        <v>2021</v>
      </c>
      <c r="D257" s="5" t="s">
        <v>331</v>
      </c>
      <c r="E257" s="5" t="str">
        <f>VLOOKUP(F257,'Set up'!$A$2:$C$64,2,FALSE)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up'!$A$2:$C$64,3,FALSE)</f>
        <v>120</v>
      </c>
      <c r="J257" s="5">
        <f>VLOOKUP(F257,'Set up'!$A$2:$D$64,4,FALSE)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up'!$A$2:$E$64,5,FALSE)</f>
        <v>Trsf</v>
      </c>
      <c r="S257" s="1" t="s">
        <v>384</v>
      </c>
    </row>
    <row r="258" spans="1:24" ht="15" customHeight="1" x14ac:dyDescent="0.3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331</v>
      </c>
      <c r="E258" s="5" t="str">
        <f>VLOOKUP(F258,'Set up'!$A$2:$C$64,2,FALSE)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up'!$A$2:$C$64,3,FALSE)</f>
        <v>120</v>
      </c>
      <c r="J258" s="5">
        <f>VLOOKUP(F258,'Set up'!$A$2:$D$64,4,FALSE)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up'!$A$2:$E$64,5,FALSE)</f>
        <v>Trsf</v>
      </c>
      <c r="S258" s="1" t="s">
        <v>384</v>
      </c>
    </row>
    <row r="259" spans="1:24" ht="15" customHeight="1" x14ac:dyDescent="0.3">
      <c r="A259" s="4">
        <v>44315</v>
      </c>
      <c r="B259" s="5">
        <f t="shared" si="50"/>
        <v>4</v>
      </c>
      <c r="C259" s="5">
        <f t="shared" si="48"/>
        <v>2021</v>
      </c>
      <c r="D259" s="5" t="s">
        <v>331</v>
      </c>
      <c r="E259" s="5" t="str">
        <f>VLOOKUP(F259,'Set up'!$A$2:$C$64,2,FALSE)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up'!$A$2:$C$64,3,FALSE)</f>
        <v>120</v>
      </c>
      <c r="J259" s="5">
        <f>VLOOKUP(F259,'Set up'!$A$2:$D$64,4,FALSE)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up'!$A$2:$E$64,5,FALSE)</f>
        <v>Trsf</v>
      </c>
      <c r="S259" s="1" t="s">
        <v>384</v>
      </c>
    </row>
    <row r="260" spans="1:24" ht="15" customHeight="1" x14ac:dyDescent="0.35">
      <c r="A260" s="4">
        <v>44315</v>
      </c>
      <c r="B260" s="5">
        <f t="shared" si="50"/>
        <v>4</v>
      </c>
      <c r="C260" s="5">
        <f t="shared" si="48"/>
        <v>2021</v>
      </c>
      <c r="D260" s="5" t="s">
        <v>331</v>
      </c>
      <c r="E260" s="5" t="str">
        <f>VLOOKUP(F260,'Set up'!$A$2:$C$64,2,FALSE)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up'!$A$2:$C$64,3,FALSE)</f>
        <v>120</v>
      </c>
      <c r="J260" s="5">
        <f>VLOOKUP(F260,'Set up'!$A$2:$D$64,4,FALSE)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up'!$A$2:$E$64,5,FALSE)</f>
        <v>Trsf</v>
      </c>
      <c r="S260" s="1" t="s">
        <v>396</v>
      </c>
    </row>
    <row r="261" spans="1:24" ht="15" customHeight="1" x14ac:dyDescent="0.3">
      <c r="A261" s="4">
        <v>44319</v>
      </c>
      <c r="B261" s="5">
        <v>5</v>
      </c>
      <c r="C261" s="5">
        <v>2021</v>
      </c>
      <c r="D261" s="5" t="s">
        <v>329</v>
      </c>
      <c r="E261" s="5" t="str">
        <f>VLOOKUP(F261,'Set up'!$A$2:$C$64,2,FALSE)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up'!$A$2:$C$64,3,FALSE)</f>
        <v>120</v>
      </c>
      <c r="J261" s="5">
        <f>VLOOKUP(F261,'Set up'!$A$2:$D$64,4,FALSE)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up'!$A$2:$E$64,5,FALSE)</f>
        <v>Chq</v>
      </c>
      <c r="S261" s="1" t="s">
        <v>493</v>
      </c>
    </row>
    <row r="262" spans="1:24" ht="15" customHeight="1" x14ac:dyDescent="0.3">
      <c r="A262" s="4">
        <v>44319</v>
      </c>
      <c r="B262" s="5">
        <v>5</v>
      </c>
      <c r="C262" s="5">
        <v>2021</v>
      </c>
      <c r="D262" s="5" t="s">
        <v>329</v>
      </c>
      <c r="E262" s="5" t="str">
        <f>VLOOKUP(F262,'Set up'!$A$2:$C$64,2,FALSE)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up'!$A$2:$C$64,3,FALSE)</f>
        <v>120</v>
      </c>
      <c r="J262" s="5">
        <f>VLOOKUP(F262,'Set up'!$A$2:$D$64,4,FALSE)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up'!$A$2:$E$64,5,FALSE)</f>
        <v>Chq</v>
      </c>
      <c r="S262" s="1" t="s">
        <v>493</v>
      </c>
    </row>
    <row r="263" spans="1:24" ht="15" customHeight="1" x14ac:dyDescent="0.3">
      <c r="A263" s="4">
        <v>44319</v>
      </c>
      <c r="B263" s="5">
        <v>5</v>
      </c>
      <c r="C263" s="5">
        <v>2021</v>
      </c>
      <c r="D263" s="5" t="s">
        <v>329</v>
      </c>
      <c r="E263" s="5" t="str">
        <f>VLOOKUP(F263,'Set up'!$A$2:$C$64,2,FALSE)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up'!$A$2:$C$64,3,FALSE)</f>
        <v>120</v>
      </c>
      <c r="J263" s="5">
        <f>VLOOKUP(F263,'Set up'!$A$2:$D$64,4,FALSE)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up'!$A$2:$E$64,5,FALSE)</f>
        <v>Chq</v>
      </c>
      <c r="S263" s="1" t="s">
        <v>493</v>
      </c>
    </row>
    <row r="264" spans="1:24" ht="15" customHeight="1" x14ac:dyDescent="0.3">
      <c r="A264" s="4">
        <v>44319</v>
      </c>
      <c r="B264" s="5">
        <v>5</v>
      </c>
      <c r="C264" s="5">
        <v>2021</v>
      </c>
      <c r="D264" s="5" t="s">
        <v>329</v>
      </c>
      <c r="E264" s="5" t="str">
        <f>VLOOKUP(F264,'Set up'!$A$2:$C$64,2,FALSE)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up'!$A$2:$C$64,3,FALSE)</f>
        <v>120</v>
      </c>
      <c r="J264" s="5">
        <f>VLOOKUP(F264,'Set up'!$A$2:$D$64,4,FALSE)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up'!$A$2:$E$64,5,FALSE)</f>
        <v>Chq</v>
      </c>
      <c r="S264" s="1" t="s">
        <v>493</v>
      </c>
    </row>
    <row r="265" spans="1:24" ht="15" customHeight="1" x14ac:dyDescent="0.3">
      <c r="A265" s="4">
        <v>44322</v>
      </c>
      <c r="B265" s="5">
        <v>5</v>
      </c>
      <c r="C265" s="5">
        <v>2021</v>
      </c>
      <c r="D265" s="5" t="s">
        <v>337</v>
      </c>
      <c r="E265" s="5" t="str">
        <f>VLOOKUP(F265,'Set up'!$A$2:$C$64,2,FALSE)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up'!$A$2:$C$64,3,FALSE)</f>
        <v>Cash</v>
      </c>
      <c r="J265" s="5">
        <f>VLOOKUP(F265,'Set up'!$A$2:$D$64,4,FALSE)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up'!$A$2:$E$64,5,FALSE)</f>
        <v>Chq</v>
      </c>
      <c r="S265" s="1" t="s">
        <v>345</v>
      </c>
    </row>
    <row r="266" spans="1:24" ht="15" customHeight="1" x14ac:dyDescent="0.3">
      <c r="A266" s="4">
        <v>44322</v>
      </c>
      <c r="B266" s="5">
        <v>5</v>
      </c>
      <c r="C266" s="5">
        <v>2021</v>
      </c>
      <c r="D266" s="5" t="s">
        <v>337</v>
      </c>
      <c r="E266" s="5" t="str">
        <f>VLOOKUP(F266,'Set up'!$A$2:$C$64,2,FALSE)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up'!$A$2:$C$64,3,FALSE)</f>
        <v>Cash</v>
      </c>
      <c r="J266" s="5">
        <f>VLOOKUP(F266,'Set up'!$A$2:$D$64,4,FALSE)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up'!$A$2:$E$64,5,FALSE)</f>
        <v>Chq</v>
      </c>
      <c r="S266" s="1" t="s">
        <v>345</v>
      </c>
    </row>
    <row r="267" spans="1:24" ht="15" customHeight="1" x14ac:dyDescent="0.3">
      <c r="A267" s="4">
        <v>44323</v>
      </c>
      <c r="B267" s="5">
        <v>5</v>
      </c>
      <c r="C267" s="5">
        <v>2021</v>
      </c>
      <c r="D267" s="5" t="s">
        <v>338</v>
      </c>
      <c r="E267" s="5" t="str">
        <f>VLOOKUP(F267,'Set up'!$A$2:$C$64,2,FALSE)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up'!$A$2:$C$64,3,FALSE)</f>
        <v>Cash</v>
      </c>
      <c r="J267" s="5">
        <f>VLOOKUP(F267,'Set up'!$A$2:$D$64,4,FALSE)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up'!$A$2:$E$64,5,FALSE)</f>
        <v>Trsf</v>
      </c>
      <c r="S267" s="1" t="s">
        <v>344</v>
      </c>
    </row>
    <row r="268" spans="1:24" ht="15" customHeight="1" x14ac:dyDescent="0.3">
      <c r="A268" s="4">
        <v>44323</v>
      </c>
      <c r="B268" s="5">
        <v>5</v>
      </c>
      <c r="C268" s="5">
        <v>2021</v>
      </c>
      <c r="D268" s="5" t="s">
        <v>338</v>
      </c>
      <c r="E268" s="5" t="str">
        <f>VLOOKUP(F268,'Set up'!$A$2:$C$64,2,FALSE)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up'!$A$2:$C$64,3,FALSE)</f>
        <v>Cash</v>
      </c>
      <c r="J268" s="5">
        <f>VLOOKUP(F268,'Set up'!$A$2:$D$64,4,FALSE)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up'!$A$2:$E$64,5,FALSE)</f>
        <v>Trsf</v>
      </c>
      <c r="S268" s="1" t="s">
        <v>344</v>
      </c>
    </row>
    <row r="269" spans="1:24" ht="15" customHeight="1" x14ac:dyDescent="0.3">
      <c r="A269" s="4">
        <v>44335</v>
      </c>
      <c r="B269" s="5">
        <v>5</v>
      </c>
      <c r="C269" s="5">
        <v>2021</v>
      </c>
      <c r="D269" s="5" t="s">
        <v>340</v>
      </c>
      <c r="E269" s="5" t="str">
        <f>VLOOKUP(F269,'Set up'!$A$2:$C$64,2,FALSE)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up'!$A$2:$C$64,3,FALSE)</f>
        <v>Cash</v>
      </c>
      <c r="J269" s="5">
        <f>VLOOKUP(F269,'Set up'!$A$2:$D$64,4,FALSE)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up'!$A$2:$E$64,5,FALSE)</f>
        <v>Chq</v>
      </c>
      <c r="S269" s="1" t="s">
        <v>346</v>
      </c>
    </row>
    <row r="270" spans="1:24" ht="15" customHeight="1" x14ac:dyDescent="0.3">
      <c r="A270" s="4">
        <v>44337</v>
      </c>
      <c r="B270" s="5">
        <v>5</v>
      </c>
      <c r="C270" s="5">
        <v>2021</v>
      </c>
      <c r="D270" s="5" t="s">
        <v>341</v>
      </c>
      <c r="E270" s="5" t="str">
        <f>VLOOKUP(F270,'Set up'!$A$2:$C$64,2,FALSE)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up'!$A$2:$C$64,3,FALSE)</f>
        <v>45</v>
      </c>
      <c r="J270" s="5">
        <f>VLOOKUP(F270,'Set up'!$A$2:$D$64,4,FALSE)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up'!$A$2:$E$64,5,FALSE)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">
      <c r="A271" s="4">
        <v>44337</v>
      </c>
      <c r="B271" s="5">
        <v>5</v>
      </c>
      <c r="C271" s="5">
        <v>2021</v>
      </c>
      <c r="D271" s="5" t="s">
        <v>341</v>
      </c>
      <c r="E271" s="5" t="str">
        <f>VLOOKUP(F271,'Set up'!$A$2:$C$64,2,FALSE)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up'!$A$2:$C$64,3,FALSE)</f>
        <v>45</v>
      </c>
      <c r="J271" s="5">
        <f>VLOOKUP(F271,'Set up'!$A$2:$D$64,4,FALSE)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up'!$A$2:$E$64,5,FALSE)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">
      <c r="A272" s="4">
        <v>44337</v>
      </c>
      <c r="B272" s="5">
        <v>5</v>
      </c>
      <c r="C272" s="5">
        <v>2021</v>
      </c>
      <c r="D272" s="5" t="s">
        <v>341</v>
      </c>
      <c r="E272" s="5" t="str">
        <f>VLOOKUP(F272,'Set up'!$A$2:$C$64,2,FALSE)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up'!$A$2:$C$64,3,FALSE)</f>
        <v>45</v>
      </c>
      <c r="J272" s="5">
        <f>VLOOKUP(F272,'Set up'!$A$2:$D$64,4,FALSE)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up'!$A$2:$E$64,5,FALSE)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">
      <c r="A273" s="4">
        <v>44337</v>
      </c>
      <c r="B273" s="5">
        <v>5</v>
      </c>
      <c r="C273" s="5">
        <v>2021</v>
      </c>
      <c r="D273" s="5" t="s">
        <v>341</v>
      </c>
      <c r="E273" s="5" t="str">
        <f>VLOOKUP(F273,'Set up'!$A$2:$C$64,2,FALSE)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up'!$A$2:$C$64,3,FALSE)</f>
        <v>45</v>
      </c>
      <c r="J273" s="5">
        <f>VLOOKUP(F273,'Set up'!$A$2:$D$64,4,FALSE)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up'!$A$2:$E$64,5,FALSE)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317</v>
      </c>
      <c r="E274" s="5" t="str">
        <f>VLOOKUP(F274,'Set up'!$A$2:$C$64,2,FALSE)</f>
        <v>C00000013a</v>
      </c>
      <c r="F274" s="1" t="s">
        <v>1453</v>
      </c>
      <c r="G274" s="55" t="s">
        <v>96</v>
      </c>
      <c r="H274" s="5">
        <v>1</v>
      </c>
      <c r="I274" s="5" t="str">
        <f>VLOOKUP(F274,'Set up'!$A$2:$C$64,3,FALSE)</f>
        <v>Cash</v>
      </c>
      <c r="J274" s="5">
        <f>VLOOKUP(F274,'Set up'!$A$2:$D$64,4,FALSE)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up'!$A$2:$E$64,5,FALSE)</f>
        <v>Chq</v>
      </c>
      <c r="S274" s="1" t="s">
        <v>347</v>
      </c>
    </row>
    <row r="275" spans="1:24" ht="15" customHeight="1" x14ac:dyDescent="0.3">
      <c r="A275" s="4">
        <v>44341</v>
      </c>
      <c r="B275" s="5">
        <f t="shared" si="56"/>
        <v>5</v>
      </c>
      <c r="C275" s="5">
        <f t="shared" si="57"/>
        <v>2021</v>
      </c>
      <c r="D275" s="5" t="s">
        <v>317</v>
      </c>
      <c r="E275" s="5" t="str">
        <f>VLOOKUP(F275,'Set up'!$A$2:$C$64,2,FALSE)</f>
        <v>C00000013a</v>
      </c>
      <c r="F275" s="1" t="s">
        <v>1453</v>
      </c>
      <c r="G275" s="55" t="s">
        <v>97</v>
      </c>
      <c r="H275" s="5">
        <v>1</v>
      </c>
      <c r="I275" s="5" t="str">
        <f>VLOOKUP(F275,'Set up'!$A$2:$C$64,3,FALSE)</f>
        <v>Cash</v>
      </c>
      <c r="J275" s="5">
        <f>VLOOKUP(F275,'Set up'!$A$2:$D$64,4,FALSE)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up'!$A$2:$E$64,5,FALSE)</f>
        <v>Chq</v>
      </c>
      <c r="S275" s="1" t="s">
        <v>347</v>
      </c>
    </row>
    <row r="276" spans="1:24" ht="15" customHeight="1" x14ac:dyDescent="0.3">
      <c r="A276" s="4">
        <v>44341</v>
      </c>
      <c r="B276" s="5">
        <f t="shared" si="56"/>
        <v>5</v>
      </c>
      <c r="C276" s="5">
        <f t="shared" si="57"/>
        <v>2021</v>
      </c>
      <c r="D276" s="5" t="s">
        <v>317</v>
      </c>
      <c r="E276" s="5" t="str">
        <f>VLOOKUP(F276,'Set up'!$A$2:$C$64,2,FALSE)</f>
        <v>C00000013a</v>
      </c>
      <c r="F276" s="1" t="s">
        <v>1453</v>
      </c>
      <c r="G276" s="68" t="s">
        <v>17</v>
      </c>
      <c r="H276" s="5">
        <v>1</v>
      </c>
      <c r="I276" s="5" t="str">
        <f>VLOOKUP(F276,'Set up'!$A$2:$C$64,3,FALSE)</f>
        <v>Cash</v>
      </c>
      <c r="J276" s="5">
        <f>VLOOKUP(F276,'Set up'!$A$2:$D$64,4,FALSE)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up'!$A$2:$E$64,5,FALSE)</f>
        <v>Chq</v>
      </c>
      <c r="S276" s="1" t="s">
        <v>347</v>
      </c>
    </row>
    <row r="277" spans="1:24" ht="15" customHeight="1" x14ac:dyDescent="0.3">
      <c r="A277" s="4">
        <v>44341</v>
      </c>
      <c r="B277" s="5">
        <f t="shared" si="56"/>
        <v>5</v>
      </c>
      <c r="C277" s="5">
        <f t="shared" si="57"/>
        <v>2021</v>
      </c>
      <c r="D277" s="5" t="s">
        <v>317</v>
      </c>
      <c r="E277" s="5" t="str">
        <f>VLOOKUP(F277,'Set up'!$A$2:$C$64,2,FALSE)</f>
        <v>C00000013a</v>
      </c>
      <c r="F277" s="1" t="s">
        <v>1453</v>
      </c>
      <c r="G277" s="55" t="s">
        <v>292</v>
      </c>
      <c r="H277" s="5">
        <v>1</v>
      </c>
      <c r="I277" s="5" t="str">
        <f>VLOOKUP(F277,'Set up'!$A$2:$C$64,3,FALSE)</f>
        <v>Cash</v>
      </c>
      <c r="J277" s="5">
        <f>VLOOKUP(F277,'Set up'!$A$2:$D$64,4,FALSE)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up'!$A$2:$E$64,5,FALSE)</f>
        <v>Chq</v>
      </c>
      <c r="S277" s="1" t="s">
        <v>347</v>
      </c>
    </row>
    <row r="278" spans="1:24" ht="15" customHeight="1" x14ac:dyDescent="0.3">
      <c r="A278" s="4">
        <v>44341</v>
      </c>
      <c r="B278" s="5">
        <f t="shared" si="56"/>
        <v>5</v>
      </c>
      <c r="C278" s="5">
        <f t="shared" si="57"/>
        <v>2021</v>
      </c>
      <c r="D278" s="5" t="s">
        <v>317</v>
      </c>
      <c r="E278" s="5" t="str">
        <f>VLOOKUP(F278,'Set up'!$A$2:$C$64,2,FALSE)</f>
        <v>C00000013a</v>
      </c>
      <c r="F278" s="1" t="s">
        <v>1453</v>
      </c>
      <c r="G278" s="78" t="s">
        <v>24</v>
      </c>
      <c r="H278" s="5">
        <v>1</v>
      </c>
      <c r="I278" s="5" t="str">
        <f>VLOOKUP(F278,'Set up'!$A$2:$C$64,3,FALSE)</f>
        <v>Cash</v>
      </c>
      <c r="J278" s="5">
        <f>VLOOKUP(F278,'Set up'!$A$2:$D$64,4,FALSE)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up'!$A$2:$E$64,5,FALSE)</f>
        <v>Chq</v>
      </c>
      <c r="S278" s="1" t="s">
        <v>347</v>
      </c>
    </row>
    <row r="279" spans="1:24" ht="15" customHeight="1" x14ac:dyDescent="0.3">
      <c r="A279" s="4">
        <v>44341</v>
      </c>
      <c r="B279" s="5">
        <f t="shared" si="56"/>
        <v>5</v>
      </c>
      <c r="C279" s="5">
        <f t="shared" si="57"/>
        <v>2021</v>
      </c>
      <c r="D279" s="5" t="s">
        <v>317</v>
      </c>
      <c r="E279" s="5" t="str">
        <f>VLOOKUP(F279,'Set up'!$A$2:$C$64,2,FALSE)</f>
        <v>C00000013a</v>
      </c>
      <c r="F279" s="1" t="s">
        <v>1453</v>
      </c>
      <c r="G279" s="78" t="s">
        <v>178</v>
      </c>
      <c r="H279" s="5">
        <v>2</v>
      </c>
      <c r="I279" s="5" t="str">
        <f>VLOOKUP(F279,'Set up'!$A$2:$C$64,3,FALSE)</f>
        <v>Cash</v>
      </c>
      <c r="J279" s="5">
        <f>VLOOKUP(F279,'Set up'!$A$2:$D$64,4,FALSE)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up'!$A$2:$E$64,5,FALSE)</f>
        <v>Chq</v>
      </c>
      <c r="S279" s="1" t="s">
        <v>347</v>
      </c>
    </row>
    <row r="280" spans="1:24" ht="15" customHeight="1" x14ac:dyDescent="0.3">
      <c r="A280" s="4">
        <v>44341</v>
      </c>
      <c r="B280" s="5">
        <f t="shared" si="56"/>
        <v>5</v>
      </c>
      <c r="C280" s="5">
        <f t="shared" si="57"/>
        <v>2021</v>
      </c>
      <c r="D280" s="5" t="s">
        <v>317</v>
      </c>
      <c r="E280" s="5" t="str">
        <f>VLOOKUP(F280,'Set up'!$A$2:$C$64,2,FALSE)</f>
        <v>C00000013a</v>
      </c>
      <c r="F280" s="1" t="s">
        <v>1453</v>
      </c>
      <c r="G280" s="78" t="s">
        <v>293</v>
      </c>
      <c r="H280" s="5">
        <v>1</v>
      </c>
      <c r="I280" s="5" t="str">
        <f>VLOOKUP(F280,'Set up'!$A$2:$C$64,3,FALSE)</f>
        <v>Cash</v>
      </c>
      <c r="J280" s="5">
        <f>VLOOKUP(F280,'Set up'!$A$2:$D$64,4,FALSE)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up'!$A$2:$E$64,5,FALSE)</f>
        <v>Chq</v>
      </c>
      <c r="S280" s="1" t="s">
        <v>347</v>
      </c>
    </row>
    <row r="281" spans="1:24" ht="15" customHeight="1" x14ac:dyDescent="0.3">
      <c r="A281" s="4">
        <v>44341</v>
      </c>
      <c r="B281" s="5">
        <f t="shared" si="56"/>
        <v>5</v>
      </c>
      <c r="C281" s="5">
        <f t="shared" si="57"/>
        <v>2021</v>
      </c>
      <c r="D281" s="5" t="s">
        <v>317</v>
      </c>
      <c r="E281" s="5" t="str">
        <f>VLOOKUP(F281,'Set up'!$A$2:$C$64,2,FALSE)</f>
        <v>C00000013a</v>
      </c>
      <c r="F281" s="1" t="s">
        <v>1453</v>
      </c>
      <c r="G281" s="78" t="s">
        <v>294</v>
      </c>
      <c r="H281" s="5">
        <v>2</v>
      </c>
      <c r="I281" s="5" t="str">
        <f>VLOOKUP(F281,'Set up'!$A$2:$C$64,3,FALSE)</f>
        <v>Cash</v>
      </c>
      <c r="J281" s="5">
        <f>VLOOKUP(F281,'Set up'!$A$2:$D$64,4,FALSE)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up'!$A$2:$E$64,5,FALSE)</f>
        <v>Chq</v>
      </c>
      <c r="S281" s="1" t="s">
        <v>347</v>
      </c>
    </row>
    <row r="282" spans="1:24" ht="15" customHeight="1" x14ac:dyDescent="0.3">
      <c r="A282" s="4">
        <v>44341</v>
      </c>
      <c r="B282" s="5">
        <f t="shared" si="56"/>
        <v>5</v>
      </c>
      <c r="C282" s="5">
        <f t="shared" si="57"/>
        <v>2021</v>
      </c>
      <c r="D282" s="5" t="s">
        <v>317</v>
      </c>
      <c r="E282" s="5" t="str">
        <f>VLOOKUP(F282,'Set up'!$A$2:$C$64,2,FALSE)</f>
        <v>C00000013a</v>
      </c>
      <c r="F282" s="1" t="s">
        <v>1453</v>
      </c>
      <c r="G282" s="11" t="s">
        <v>295</v>
      </c>
      <c r="H282" s="5">
        <v>1</v>
      </c>
      <c r="I282" s="5" t="str">
        <f>VLOOKUP(F282,'Set up'!$A$2:$C$64,3,FALSE)</f>
        <v>Cash</v>
      </c>
      <c r="J282" s="5">
        <f>VLOOKUP(F282,'Set up'!$A$2:$D$64,4,FALSE)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up'!$A$2:$E$64,5,FALSE)</f>
        <v>Chq</v>
      </c>
      <c r="S282" s="1" t="s">
        <v>347</v>
      </c>
    </row>
    <row r="283" spans="1:24" ht="15" customHeight="1" x14ac:dyDescent="0.3">
      <c r="A283" s="4">
        <v>44341</v>
      </c>
      <c r="B283" s="5">
        <f t="shared" si="56"/>
        <v>5</v>
      </c>
      <c r="C283" s="5">
        <f t="shared" si="57"/>
        <v>2021</v>
      </c>
      <c r="D283" s="5" t="s">
        <v>317</v>
      </c>
      <c r="E283" s="5" t="str">
        <f>VLOOKUP(F283,'Set up'!$A$2:$C$64,2,FALSE)</f>
        <v>C00000013a</v>
      </c>
      <c r="F283" s="1" t="s">
        <v>1453</v>
      </c>
      <c r="G283" s="11" t="s">
        <v>296</v>
      </c>
      <c r="H283" s="5">
        <v>1</v>
      </c>
      <c r="I283" s="5" t="str">
        <f>VLOOKUP(F283,'Set up'!$A$2:$C$64,3,FALSE)</f>
        <v>Cash</v>
      </c>
      <c r="J283" s="5">
        <f>VLOOKUP(F283,'Set up'!$A$2:$D$64,4,FALSE)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up'!$A$2:$E$64,5,FALSE)</f>
        <v>Chq</v>
      </c>
      <c r="S283" s="1" t="s">
        <v>347</v>
      </c>
    </row>
    <row r="284" spans="1:24" ht="15" customHeight="1" x14ac:dyDescent="0.3">
      <c r="A284" s="4">
        <v>44341</v>
      </c>
      <c r="B284" s="5">
        <f t="shared" si="56"/>
        <v>5</v>
      </c>
      <c r="C284" s="5">
        <f t="shared" si="57"/>
        <v>2021</v>
      </c>
      <c r="D284" s="5" t="s">
        <v>317</v>
      </c>
      <c r="E284" s="5" t="str">
        <f>VLOOKUP(F284,'Set up'!$A$2:$C$64,2,FALSE)</f>
        <v>C00000013a</v>
      </c>
      <c r="F284" s="1" t="s">
        <v>1453</v>
      </c>
      <c r="G284" s="2" t="s">
        <v>67</v>
      </c>
      <c r="H284" s="5">
        <v>1</v>
      </c>
      <c r="I284" s="5" t="str">
        <f>VLOOKUP(F284,'Set up'!$A$2:$C$64,3,FALSE)</f>
        <v>Cash</v>
      </c>
      <c r="J284" s="5">
        <f>VLOOKUP(F284,'Set up'!$A$2:$D$64,4,FALSE)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up'!$A$2:$E$64,5,FALSE)</f>
        <v>Chq</v>
      </c>
      <c r="S284" s="1" t="s">
        <v>347</v>
      </c>
    </row>
    <row r="285" spans="1:24" ht="15" customHeight="1" x14ac:dyDescent="0.3">
      <c r="A285" s="4">
        <v>44341</v>
      </c>
      <c r="B285" s="5">
        <f t="shared" si="56"/>
        <v>5</v>
      </c>
      <c r="C285" s="5">
        <f t="shared" si="57"/>
        <v>2021</v>
      </c>
      <c r="D285" s="5" t="s">
        <v>317</v>
      </c>
      <c r="E285" s="5" t="str">
        <f>VLOOKUP(F285,'Set up'!$A$2:$C$64,2,FALSE)</f>
        <v>C00000013a</v>
      </c>
      <c r="F285" s="1" t="s">
        <v>1453</v>
      </c>
      <c r="G285" s="56" t="s">
        <v>64</v>
      </c>
      <c r="H285" s="5">
        <v>1</v>
      </c>
      <c r="I285" s="5" t="str">
        <f>VLOOKUP(F285,'Set up'!$A$2:$C$64,3,FALSE)</f>
        <v>Cash</v>
      </c>
      <c r="J285" s="5">
        <f>VLOOKUP(F285,'Set up'!$A$2:$D$64,4,FALSE)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up'!$A$2:$E$64,5,FALSE)</f>
        <v>Chq</v>
      </c>
      <c r="S285" s="1" t="s">
        <v>347</v>
      </c>
    </row>
    <row r="286" spans="1:24" ht="15" customHeight="1" x14ac:dyDescent="0.3">
      <c r="A286" s="4">
        <v>44341</v>
      </c>
      <c r="B286" s="5">
        <f t="shared" si="56"/>
        <v>5</v>
      </c>
      <c r="C286" s="5">
        <f t="shared" si="57"/>
        <v>2021</v>
      </c>
      <c r="D286" s="5" t="s">
        <v>342</v>
      </c>
      <c r="E286" s="5" t="str">
        <f>VLOOKUP(F286,'Set up'!$A$2:$C$64,2,FALSE)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up'!$A$2:$C$64,3,FALSE)</f>
        <v>Cash</v>
      </c>
      <c r="J286" s="5">
        <f>VLOOKUP(F286,'Set up'!$A$2:$D$64,4,FALSE)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up'!$A$2:$E$64,5,FALSE)</f>
        <v>Chq</v>
      </c>
      <c r="S286" s="1" t="s">
        <v>354</v>
      </c>
    </row>
    <row r="287" spans="1:24" ht="15" customHeight="1" x14ac:dyDescent="0.3">
      <c r="A287" s="4">
        <v>44348</v>
      </c>
      <c r="B287" s="5">
        <f t="shared" si="56"/>
        <v>6</v>
      </c>
      <c r="C287" s="5">
        <f t="shared" si="57"/>
        <v>2021</v>
      </c>
      <c r="D287" s="5" t="s">
        <v>355</v>
      </c>
      <c r="E287" s="5" t="str">
        <f>VLOOKUP(F287,'Set up'!$A$2:$C$64,2,FALSE)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up'!$A$2:$C$64,3,FALSE)</f>
        <v>120</v>
      </c>
      <c r="J287" s="5">
        <f>VLOOKUP(F287,'Set up'!$A$2:$D$64,4,FALSE)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up'!$A$2:$E$64,5,FALSE)</f>
        <v>Trsf</v>
      </c>
      <c r="S287" s="1" t="s">
        <v>439</v>
      </c>
    </row>
    <row r="288" spans="1:24" ht="15" customHeight="1" x14ac:dyDescent="0.3">
      <c r="A288" s="4">
        <v>44348</v>
      </c>
      <c r="B288" s="5">
        <f t="shared" si="56"/>
        <v>6</v>
      </c>
      <c r="C288" s="5">
        <f t="shared" si="57"/>
        <v>2021</v>
      </c>
      <c r="D288" s="5" t="s">
        <v>356</v>
      </c>
      <c r="E288" s="5" t="str">
        <f>VLOOKUP(F288,'Set up'!$A$2:$C$64,2,FALSE)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up'!$A$2:$C$64,3,FALSE)</f>
        <v>60</v>
      </c>
      <c r="J288" s="5">
        <f>VLOOKUP(F288,'Set up'!$A$2:$D$64,4,FALSE)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up'!$A$2:$E$64,5,FALSE)</f>
        <v>Chq</v>
      </c>
      <c r="S288" s="1" t="s">
        <v>527</v>
      </c>
    </row>
    <row r="289" spans="1:21" ht="15" customHeight="1" x14ac:dyDescent="0.3">
      <c r="A289" s="4">
        <v>44348</v>
      </c>
      <c r="B289" s="5">
        <f t="shared" si="56"/>
        <v>6</v>
      </c>
      <c r="C289" s="5">
        <f t="shared" si="57"/>
        <v>2021</v>
      </c>
      <c r="D289" s="5" t="s">
        <v>356</v>
      </c>
      <c r="E289" s="5" t="str">
        <f>VLOOKUP(F289,'Set up'!$A$2:$C$64,2,FALSE)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up'!$A$2:$C$64,3,FALSE)</f>
        <v>60</v>
      </c>
      <c r="J289" s="5">
        <f>VLOOKUP(F289,'Set up'!$A$2:$D$64,4,FALSE)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up'!$A$2:$E$64,5,FALSE)</f>
        <v>Chq</v>
      </c>
      <c r="S289" s="1" t="s">
        <v>527</v>
      </c>
    </row>
    <row r="290" spans="1:21" ht="15" customHeight="1" x14ac:dyDescent="0.3">
      <c r="A290" s="4">
        <v>44348</v>
      </c>
      <c r="B290" s="5">
        <f t="shared" si="56"/>
        <v>6</v>
      </c>
      <c r="C290" s="5">
        <f t="shared" si="57"/>
        <v>2021</v>
      </c>
      <c r="D290" s="5" t="s">
        <v>357</v>
      </c>
      <c r="E290" s="5" t="str">
        <f>VLOOKUP(F290,'Set up'!$A$2:$C$64,2,FALSE)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up'!$A$2:$C$64,3,FALSE)</f>
        <v>60</v>
      </c>
      <c r="J290" s="5">
        <f>VLOOKUP(F290,'Set up'!$A$2:$D$64,4,FALSE)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up'!$A$2:$E$64,5,FALSE)</f>
        <v>Chq</v>
      </c>
      <c r="S290" s="1" t="s">
        <v>527</v>
      </c>
    </row>
    <row r="291" spans="1:21" x14ac:dyDescent="0.3">
      <c r="A291" s="4">
        <v>44348</v>
      </c>
      <c r="B291" s="5">
        <f t="shared" si="56"/>
        <v>6</v>
      </c>
      <c r="C291" s="5">
        <f t="shared" si="57"/>
        <v>2021</v>
      </c>
      <c r="D291" s="5" t="s">
        <v>358</v>
      </c>
      <c r="E291" s="5" t="str">
        <f>VLOOKUP(F291,'Set up'!$A$2:$C$64,2,FALSE)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up'!$A$2:$C$64,3,FALSE)</f>
        <v>120</v>
      </c>
      <c r="J291" s="5">
        <f>VLOOKUP(F291,'Set up'!$A$2:$D$64,4,FALSE)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up'!$A$2:$E$64,5,FALSE)</f>
        <v>Trsf</v>
      </c>
      <c r="S291" s="1" t="s">
        <v>439</v>
      </c>
      <c r="T291"/>
    </row>
    <row r="292" spans="1:21" x14ac:dyDescent="0.3">
      <c r="A292" s="4">
        <v>44348</v>
      </c>
      <c r="B292" s="5">
        <f t="shared" si="56"/>
        <v>6</v>
      </c>
      <c r="C292" s="5">
        <f t="shared" si="57"/>
        <v>2021</v>
      </c>
      <c r="D292" s="5" t="s">
        <v>358</v>
      </c>
      <c r="E292" s="5" t="str">
        <f>VLOOKUP(F292,'Set up'!$A$2:$C$64,2,FALSE)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up'!$A$2:$C$64,3,FALSE)</f>
        <v>120</v>
      </c>
      <c r="J292" s="5">
        <f>VLOOKUP(F292,'Set up'!$A$2:$D$64,4,FALSE)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up'!$A$2:$E$64,5,FALSE)</f>
        <v>Trsf</v>
      </c>
      <c r="S292" s="1" t="s">
        <v>439</v>
      </c>
    </row>
    <row r="293" spans="1:21" x14ac:dyDescent="0.3">
      <c r="A293" s="4">
        <v>44440</v>
      </c>
      <c r="B293" s="5">
        <f t="shared" si="56"/>
        <v>9</v>
      </c>
      <c r="C293" s="5">
        <f t="shared" si="57"/>
        <v>2021</v>
      </c>
      <c r="D293" s="5" t="s">
        <v>363</v>
      </c>
      <c r="E293" s="5" t="str">
        <f>VLOOKUP(F293,'Set up'!$A$2:$C$64,2,FALSE)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up'!$A$2:$C$64,3,FALSE)</f>
        <v>Cash</v>
      </c>
      <c r="J293" s="5">
        <f>VLOOKUP(F293,'Set up'!$A$2:$D$64,4,FALSE)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up'!$A$2:$E$64,5,FALSE)</f>
        <v>Trsf</v>
      </c>
      <c r="S293" s="1" t="s">
        <v>387</v>
      </c>
    </row>
    <row r="294" spans="1:21" x14ac:dyDescent="0.3">
      <c r="A294" s="4">
        <v>44440</v>
      </c>
      <c r="B294" s="5">
        <f t="shared" si="56"/>
        <v>9</v>
      </c>
      <c r="C294" s="5">
        <f t="shared" si="57"/>
        <v>2021</v>
      </c>
      <c r="D294" s="5" t="s">
        <v>363</v>
      </c>
      <c r="E294" s="5" t="str">
        <f>VLOOKUP(F294,'Set up'!$A$2:$C$64,2,FALSE)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up'!$A$2:$C$64,3,FALSE)</f>
        <v>Cash</v>
      </c>
      <c r="J294" s="5">
        <f>VLOOKUP(F294,'Set up'!$A$2:$D$64,4,FALSE)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up'!$A$2:$E$64,5,FALSE)</f>
        <v>Trsf</v>
      </c>
      <c r="S294" s="1" t="s">
        <v>387</v>
      </c>
    </row>
    <row r="295" spans="1:21" x14ac:dyDescent="0.3">
      <c r="A295" s="4">
        <v>44440</v>
      </c>
      <c r="B295" s="5">
        <f t="shared" si="56"/>
        <v>9</v>
      </c>
      <c r="C295" s="5">
        <f t="shared" si="57"/>
        <v>2021</v>
      </c>
      <c r="D295" s="5" t="s">
        <v>367</v>
      </c>
      <c r="E295" s="5" t="str">
        <f>VLOOKUP(F295,'Set up'!$A$2:$C$64,2,FALSE)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up'!$A$2:$C$64,3,FALSE)</f>
        <v>Cash</v>
      </c>
      <c r="J295" s="5">
        <f>VLOOKUP(F295,'Set up'!$A$2:$D$64,4,FALSE)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up'!$A$2:$E$64,5,FALSE)</f>
        <v>Chq</v>
      </c>
      <c r="S295" s="1" t="s">
        <v>386</v>
      </c>
    </row>
    <row r="296" spans="1:21" x14ac:dyDescent="0.3">
      <c r="A296" s="4">
        <v>44440</v>
      </c>
      <c r="B296" s="5">
        <f t="shared" si="56"/>
        <v>9</v>
      </c>
      <c r="C296" s="5">
        <f t="shared" si="57"/>
        <v>2021</v>
      </c>
      <c r="D296" s="5" t="s">
        <v>368</v>
      </c>
      <c r="E296" s="5" t="str">
        <f>VLOOKUP(F296,'Set up'!$A$2:$C$64,2,FALSE)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up'!$A$2:$C$64,3,FALSE)</f>
        <v>Cash</v>
      </c>
      <c r="J296" s="5">
        <f>VLOOKUP(F296,'Set up'!$A$2:$D$64,4,FALSE)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up'!$A$2:$E$64,5,FALSE)</f>
        <v>Chq</v>
      </c>
      <c r="S296" s="1" t="s">
        <v>388</v>
      </c>
    </row>
    <row r="297" spans="1:21" x14ac:dyDescent="0.3">
      <c r="A297" s="4">
        <v>44440</v>
      </c>
      <c r="B297" s="5">
        <f t="shared" si="56"/>
        <v>9</v>
      </c>
      <c r="C297" s="5">
        <f t="shared" si="57"/>
        <v>2021</v>
      </c>
      <c r="D297" s="5" t="s">
        <v>368</v>
      </c>
      <c r="E297" s="5" t="str">
        <f>VLOOKUP(F297,'Set up'!$A$2:$C$64,2,FALSE)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up'!$A$2:$C$64,3,FALSE)</f>
        <v>Cash</v>
      </c>
      <c r="J297" s="5">
        <f>VLOOKUP(F297,'Set up'!$A$2:$D$64,4,FALSE)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up'!$A$2:$E$64,5,FALSE)</f>
        <v>Chq</v>
      </c>
      <c r="S297" s="1" t="s">
        <v>388</v>
      </c>
    </row>
    <row r="298" spans="1:21" x14ac:dyDescent="0.3">
      <c r="A298" s="4">
        <v>44440</v>
      </c>
      <c r="B298" s="5">
        <f t="shared" si="56"/>
        <v>9</v>
      </c>
      <c r="C298" s="5">
        <f t="shared" si="57"/>
        <v>2021</v>
      </c>
      <c r="D298" s="5" t="s">
        <v>369</v>
      </c>
      <c r="E298" s="5" t="str">
        <f>VLOOKUP(F298,'Set up'!$A$2:$C$64,2,FALSE)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up'!$A$2:$C$64,3,FALSE)</f>
        <v>120</v>
      </c>
      <c r="J298" s="5">
        <f>VLOOKUP(F298,'Set up'!$A$2:$D$64,4,FALSE)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up'!$A$2:$E$64,5,FALSE)</f>
        <v>Chq</v>
      </c>
      <c r="S298" s="1" t="s">
        <v>575</v>
      </c>
    </row>
    <row r="299" spans="1:21" x14ac:dyDescent="0.3">
      <c r="A299" s="4">
        <v>44440</v>
      </c>
      <c r="B299" s="5">
        <f t="shared" si="56"/>
        <v>9</v>
      </c>
      <c r="C299" s="5">
        <f t="shared" si="57"/>
        <v>2021</v>
      </c>
      <c r="D299" s="5" t="s">
        <v>369</v>
      </c>
      <c r="E299" s="5" t="str">
        <f>VLOOKUP(F299,'Set up'!$A$2:$C$64,2,FALSE)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up'!$A$2:$C$64,3,FALSE)</f>
        <v>120</v>
      </c>
      <c r="J299" s="5">
        <f>VLOOKUP(F299,'Set up'!$A$2:$D$64,4,FALSE)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up'!$A$2:$E$64,5,FALSE)</f>
        <v>Chq</v>
      </c>
      <c r="S299" s="1" t="s">
        <v>575</v>
      </c>
    </row>
    <row r="300" spans="1:21" x14ac:dyDescent="0.3">
      <c r="A300" s="4">
        <v>44440</v>
      </c>
      <c r="B300" s="5">
        <f t="shared" si="56"/>
        <v>9</v>
      </c>
      <c r="C300" s="5">
        <f t="shared" si="57"/>
        <v>2021</v>
      </c>
      <c r="D300" s="5" t="s">
        <v>370</v>
      </c>
      <c r="E300" s="5" t="str">
        <f>VLOOKUP(F300,'Set up'!$A$2:$C$64,2,FALSE)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up'!$A$2:$C$64,3,FALSE)</f>
        <v>Cash</v>
      </c>
      <c r="J300" s="5">
        <f>VLOOKUP(F300,'Set up'!$A$2:$D$64,4,FALSE)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up'!$A$2:$E$64,5,FALSE)</f>
        <v>Chq</v>
      </c>
      <c r="S300" s="1" t="s">
        <v>440</v>
      </c>
    </row>
    <row r="301" spans="1:21" x14ac:dyDescent="0.3">
      <c r="A301" s="4">
        <v>44453</v>
      </c>
      <c r="B301" s="5">
        <f t="shared" si="56"/>
        <v>9</v>
      </c>
      <c r="C301" s="5">
        <f t="shared" si="57"/>
        <v>2021</v>
      </c>
      <c r="D301" s="5" t="s">
        <v>371</v>
      </c>
      <c r="E301" s="5" t="str">
        <f>VLOOKUP(F301,'Set up'!$A$2:$C$64,2,FALSE)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up'!$A$2:$C$64,3,FALSE)</f>
        <v>45</v>
      </c>
      <c r="J301" s="5">
        <f>VLOOKUP(F301,'Set up'!$A$2:$D$64,4,FALSE)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up'!$A$2:$E$64,5,FALSE)</f>
        <v>PD Chq</v>
      </c>
      <c r="S301" s="57" t="s">
        <v>485</v>
      </c>
      <c r="T301" s="73"/>
      <c r="U301" s="16"/>
    </row>
    <row r="302" spans="1:21" x14ac:dyDescent="0.3">
      <c r="A302" s="4">
        <v>44453</v>
      </c>
      <c r="B302" s="5">
        <f t="shared" si="56"/>
        <v>9</v>
      </c>
      <c r="C302" s="5">
        <f t="shared" si="57"/>
        <v>2021</v>
      </c>
      <c r="D302" s="5" t="s">
        <v>371</v>
      </c>
      <c r="E302" s="5" t="str">
        <f>VLOOKUP(F302,'Set up'!$A$2:$C$64,2,FALSE)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up'!$A$2:$C$64,3,FALSE)</f>
        <v>45</v>
      </c>
      <c r="J302" s="5">
        <f>VLOOKUP(F302,'Set up'!$A$2:$D$64,4,FALSE)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up'!$A$2:$E$64,5,FALSE)</f>
        <v>PD Chq</v>
      </c>
      <c r="S302" s="57" t="s">
        <v>487</v>
      </c>
      <c r="T302" s="73"/>
      <c r="U302" s="16"/>
    </row>
    <row r="303" spans="1:21" x14ac:dyDescent="0.3">
      <c r="A303" s="4">
        <v>44453</v>
      </c>
      <c r="B303" s="5">
        <f t="shared" si="56"/>
        <v>9</v>
      </c>
      <c r="C303" s="5">
        <f t="shared" si="57"/>
        <v>2021</v>
      </c>
      <c r="D303" s="5" t="s">
        <v>371</v>
      </c>
      <c r="E303" s="5" t="str">
        <f>VLOOKUP(F303,'Set up'!$A$2:$C$64,2,FALSE)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up'!$A$2:$C$64,3,FALSE)</f>
        <v>45</v>
      </c>
      <c r="J303" s="5">
        <f>VLOOKUP(F303,'Set up'!$A$2:$D$64,4,FALSE)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up'!$A$2:$E$64,5,FALSE)</f>
        <v>PD Chq</v>
      </c>
      <c r="S303" s="57" t="s">
        <v>486</v>
      </c>
      <c r="T303" s="73"/>
      <c r="U303" s="16"/>
    </row>
    <row r="304" spans="1:21" x14ac:dyDescent="0.3">
      <c r="A304" s="4">
        <v>44453</v>
      </c>
      <c r="B304" s="5">
        <f t="shared" si="56"/>
        <v>9</v>
      </c>
      <c r="C304" s="5">
        <f t="shared" si="57"/>
        <v>2021</v>
      </c>
      <c r="D304" s="5" t="s">
        <v>371</v>
      </c>
      <c r="E304" s="5" t="str">
        <f>VLOOKUP(F304,'Set up'!$A$2:$C$64,2,FALSE)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up'!$A$2:$C$64,3,FALSE)</f>
        <v>45</v>
      </c>
      <c r="J304" s="5">
        <f>VLOOKUP(F304,'Set up'!$A$2:$D$64,4,FALSE)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up'!$A$2:$E$64,5,FALSE)</f>
        <v>PD Chq</v>
      </c>
      <c r="S304" s="57" t="s">
        <v>488</v>
      </c>
      <c r="T304" s="73"/>
      <c r="U304" s="16"/>
    </row>
    <row r="305" spans="1:21" ht="28.8" x14ac:dyDescent="0.3">
      <c r="A305" s="4">
        <v>44453</v>
      </c>
      <c r="B305" s="5">
        <f t="shared" si="56"/>
        <v>9</v>
      </c>
      <c r="C305" s="5">
        <f t="shared" si="57"/>
        <v>2021</v>
      </c>
      <c r="D305" s="5" t="s">
        <v>371</v>
      </c>
      <c r="E305" s="5" t="str">
        <f>VLOOKUP(F305,'Set up'!$A$2:$C$64,2,FALSE)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up'!$A$2:$C$64,3,FALSE)</f>
        <v>45</v>
      </c>
      <c r="J305" s="5">
        <f>VLOOKUP(F305,'Set up'!$A$2:$D$64,4,FALSE)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up'!$A$2:$E$64,5,FALSE)</f>
        <v>PD Chq</v>
      </c>
      <c r="S305" s="86" t="s">
        <v>489</v>
      </c>
      <c r="T305" s="73"/>
      <c r="U305" s="16"/>
    </row>
    <row r="306" spans="1:21" x14ac:dyDescent="0.3">
      <c r="A306" s="4">
        <v>44453</v>
      </c>
      <c r="B306" s="5">
        <f t="shared" si="56"/>
        <v>9</v>
      </c>
      <c r="C306" s="5">
        <f t="shared" si="57"/>
        <v>2021</v>
      </c>
      <c r="D306" s="5" t="s">
        <v>372</v>
      </c>
      <c r="E306" s="5" t="str">
        <f>VLOOKUP(F306,'Set up'!$A$2:$C$64,2,FALSE)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up'!$A$2:$C$64,3,FALSE)</f>
        <v>120</v>
      </c>
      <c r="J306" s="5">
        <f>VLOOKUP(F306,'Set up'!$A$2:$D$64,4,FALSE)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up'!$A$2:$E$64,5,FALSE)</f>
        <v>Trsf</v>
      </c>
      <c r="S306" s="1" t="s">
        <v>523</v>
      </c>
    </row>
    <row r="307" spans="1:21" x14ac:dyDescent="0.3">
      <c r="A307" s="4">
        <v>44453</v>
      </c>
      <c r="B307" s="5">
        <f t="shared" si="56"/>
        <v>9</v>
      </c>
      <c r="C307" s="5">
        <f t="shared" si="57"/>
        <v>2021</v>
      </c>
      <c r="D307" s="5" t="s">
        <v>372</v>
      </c>
      <c r="E307" s="5" t="str">
        <f>VLOOKUP(F307,'Set up'!$A$2:$C$64,2,FALSE)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up'!$A$2:$C$64,3,FALSE)</f>
        <v>120</v>
      </c>
      <c r="J307" s="5">
        <f>VLOOKUP(F307,'Set up'!$A$2:$D$64,4,FALSE)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up'!$A$2:$E$64,5,FALSE)</f>
        <v>Trsf</v>
      </c>
      <c r="S307" s="1" t="s">
        <v>523</v>
      </c>
    </row>
    <row r="308" spans="1:21" x14ac:dyDescent="0.3">
      <c r="A308" s="4">
        <v>44453</v>
      </c>
      <c r="B308" s="5">
        <f t="shared" si="56"/>
        <v>9</v>
      </c>
      <c r="C308" s="5">
        <f t="shared" si="57"/>
        <v>2021</v>
      </c>
      <c r="D308" s="5" t="s">
        <v>372</v>
      </c>
      <c r="E308" s="5" t="str">
        <f>VLOOKUP(F308,'Set up'!$A$2:$C$64,2,FALSE)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up'!$A$2:$C$64,3,FALSE)</f>
        <v>120</v>
      </c>
      <c r="J308" s="5">
        <f>VLOOKUP(F308,'Set up'!$A$2:$D$64,4,FALSE)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up'!$A$2:$E$64,5,FALSE)</f>
        <v>Trsf</v>
      </c>
      <c r="S308" s="1" t="s">
        <v>523</v>
      </c>
    </row>
    <row r="309" spans="1:21" ht="28.8" x14ac:dyDescent="0.3">
      <c r="A309" s="4">
        <v>44453</v>
      </c>
      <c r="B309" s="5">
        <f t="shared" si="56"/>
        <v>9</v>
      </c>
      <c r="C309" s="5">
        <f t="shared" si="57"/>
        <v>2021</v>
      </c>
      <c r="D309" s="5" t="s">
        <v>372</v>
      </c>
      <c r="E309" s="5" t="str">
        <f>VLOOKUP(F309,'Set up'!$A$2:$C$64,2,FALSE)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up'!$A$2:$C$64,3,FALSE)</f>
        <v>120</v>
      </c>
      <c r="J309" s="5">
        <f>VLOOKUP(F309,'Set up'!$A$2:$D$64,4,FALSE)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up'!$A$2:$E$64,5,FALSE)</f>
        <v>Trsf</v>
      </c>
      <c r="S309" s="1" t="s">
        <v>523</v>
      </c>
    </row>
    <row r="310" spans="1:21" x14ac:dyDescent="0.3">
      <c r="A310" s="4">
        <v>44453</v>
      </c>
      <c r="B310" s="5">
        <f t="shared" si="56"/>
        <v>9</v>
      </c>
      <c r="C310" s="5">
        <f t="shared" si="57"/>
        <v>2021</v>
      </c>
      <c r="D310" s="5" t="s">
        <v>372</v>
      </c>
      <c r="E310" s="5" t="str">
        <f>VLOOKUP(F310,'Set up'!$A$2:$C$64,2,FALSE)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up'!$A$2:$C$64,3,FALSE)</f>
        <v>120</v>
      </c>
      <c r="J310" s="5">
        <f>VLOOKUP(F310,'Set up'!$A$2:$D$64,4,FALSE)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up'!$A$2:$E$64,5,FALSE)</f>
        <v>Trsf</v>
      </c>
      <c r="S310" s="1" t="s">
        <v>523</v>
      </c>
    </row>
    <row r="311" spans="1:21" x14ac:dyDescent="0.3">
      <c r="A311" s="4">
        <v>44460</v>
      </c>
      <c r="B311" s="5">
        <f t="shared" si="56"/>
        <v>9</v>
      </c>
      <c r="C311" s="5">
        <f t="shared" si="57"/>
        <v>2021</v>
      </c>
      <c r="D311" s="5" t="s">
        <v>373</v>
      </c>
      <c r="E311" s="5" t="str">
        <f>VLOOKUP(F311,'Set up'!$A$2:$C$64,2,FALSE)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up'!$A$2:$C$64,3,FALSE)</f>
        <v>Cash</v>
      </c>
      <c r="J311" s="5">
        <f>VLOOKUP(F311,'Set up'!$A$2:$D$64,4,FALSE)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up'!$A$2:$E$64,5,FALSE)</f>
        <v>Trsf</v>
      </c>
      <c r="S311" s="1" t="s">
        <v>392</v>
      </c>
    </row>
    <row r="312" spans="1:21" x14ac:dyDescent="0.3">
      <c r="A312" s="4">
        <v>44460</v>
      </c>
      <c r="B312" s="5">
        <f t="shared" si="56"/>
        <v>9</v>
      </c>
      <c r="C312" s="5">
        <f t="shared" si="57"/>
        <v>2021</v>
      </c>
      <c r="D312" s="5" t="s">
        <v>373</v>
      </c>
      <c r="E312" s="5" t="str">
        <f>VLOOKUP(F312,'Set up'!$A$2:$C$64,2,FALSE)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up'!$A$2:$C$64,3,FALSE)</f>
        <v>Cash</v>
      </c>
      <c r="J312" s="5">
        <f>VLOOKUP(F312,'Set up'!$A$2:$D$64,4,FALSE)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up'!$A$2:$E$64,5,FALSE)</f>
        <v>Trsf</v>
      </c>
      <c r="S312" s="1" t="s">
        <v>392</v>
      </c>
    </row>
    <row r="313" spans="1:21" ht="28.8" x14ac:dyDescent="0.3">
      <c r="A313" s="4">
        <v>44460</v>
      </c>
      <c r="B313" s="5">
        <f t="shared" si="56"/>
        <v>9</v>
      </c>
      <c r="C313" s="5">
        <f t="shared" si="57"/>
        <v>2021</v>
      </c>
      <c r="D313" s="5" t="s">
        <v>373</v>
      </c>
      <c r="E313" s="5" t="str">
        <f>VLOOKUP(F313,'Set up'!$A$2:$C$64,2,FALSE)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up'!$A$2:$C$64,3,FALSE)</f>
        <v>Cash</v>
      </c>
      <c r="J313" s="5">
        <f>VLOOKUP(F313,'Set up'!$A$2:$D$64,4,FALSE)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up'!$A$2:$E$64,5,FALSE)</f>
        <v>Trsf</v>
      </c>
      <c r="S313" s="1" t="s">
        <v>392</v>
      </c>
    </row>
    <row r="314" spans="1:21" x14ac:dyDescent="0.3">
      <c r="A314" s="4">
        <v>44464</v>
      </c>
      <c r="B314" s="5">
        <f t="shared" si="56"/>
        <v>9</v>
      </c>
      <c r="C314" s="5">
        <f t="shared" si="57"/>
        <v>2021</v>
      </c>
      <c r="D314" s="5" t="s">
        <v>376</v>
      </c>
      <c r="E314" s="5" t="str">
        <f>VLOOKUP(F314,'Set up'!$A$2:$C$64,2,FALSE)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up'!$A$2:$C$64,3,FALSE)</f>
        <v>Cash</v>
      </c>
      <c r="J314" s="5">
        <f>VLOOKUP(F314,'Set up'!$A$2:$D$64,4,FALSE)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up'!$A$2:$E$64,5,FALSE)</f>
        <v>Trsf</v>
      </c>
      <c r="S314" s="1" t="s">
        <v>432</v>
      </c>
    </row>
    <row r="315" spans="1:21" x14ac:dyDescent="0.3">
      <c r="A315" s="4">
        <v>44466</v>
      </c>
      <c r="B315" s="5">
        <f t="shared" si="56"/>
        <v>9</v>
      </c>
      <c r="C315" s="5">
        <f t="shared" si="57"/>
        <v>2021</v>
      </c>
      <c r="D315" s="5" t="s">
        <v>377</v>
      </c>
      <c r="E315" s="5" t="str">
        <f>VLOOKUP(F315,'Set up'!$A$2:$C$64,2,FALSE)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up'!$A$2:$C$64,3,FALSE)</f>
        <v>120</v>
      </c>
      <c r="J315" s="5">
        <f>VLOOKUP(F315,'Set up'!$A$2:$D$64,4,FALSE)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up'!$A$2:$E$64,5,FALSE)</f>
        <v>Chq</v>
      </c>
      <c r="S315" s="1" t="s">
        <v>575</v>
      </c>
    </row>
    <row r="316" spans="1:21" x14ac:dyDescent="0.3">
      <c r="A316" s="4">
        <v>44466</v>
      </c>
      <c r="B316" s="5">
        <f t="shared" si="56"/>
        <v>9</v>
      </c>
      <c r="C316" s="5">
        <f t="shared" si="57"/>
        <v>2021</v>
      </c>
      <c r="D316" s="5" t="s">
        <v>377</v>
      </c>
      <c r="E316" s="5" t="str">
        <f>VLOOKUP(F316,'Set up'!$A$2:$C$64,2,FALSE)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up'!$A$2:$C$64,3,FALSE)</f>
        <v>120</v>
      </c>
      <c r="J316" s="5">
        <f>VLOOKUP(F316,'Set up'!$A$2:$D$64,4,FALSE)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up'!$A$2:$E$64,5,FALSE)</f>
        <v>Chq</v>
      </c>
      <c r="S316" s="1" t="s">
        <v>575</v>
      </c>
    </row>
    <row r="317" spans="1:21" x14ac:dyDescent="0.3">
      <c r="A317" s="4">
        <v>44466</v>
      </c>
      <c r="B317" s="5">
        <f t="shared" si="56"/>
        <v>9</v>
      </c>
      <c r="C317" s="5">
        <f t="shared" si="57"/>
        <v>2021</v>
      </c>
      <c r="D317" s="5" t="s">
        <v>377</v>
      </c>
      <c r="E317" s="5" t="str">
        <f>VLOOKUP(F317,'Set up'!$A$2:$C$64,2,FALSE)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up'!$A$2:$C$64,3,FALSE)</f>
        <v>120</v>
      </c>
      <c r="J317" s="5">
        <f>VLOOKUP(F317,'Set up'!$A$2:$D$64,4,FALSE)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up'!$A$2:$E$64,5,FALSE)</f>
        <v>Chq</v>
      </c>
      <c r="S317" s="1" t="s">
        <v>575</v>
      </c>
    </row>
    <row r="318" spans="1:21" x14ac:dyDescent="0.3">
      <c r="A318" s="4">
        <v>44466</v>
      </c>
      <c r="B318" s="5">
        <f t="shared" si="56"/>
        <v>9</v>
      </c>
      <c r="C318" s="5">
        <f t="shared" si="57"/>
        <v>2021</v>
      </c>
      <c r="D318" s="5" t="s">
        <v>377</v>
      </c>
      <c r="E318" s="5" t="str">
        <f>VLOOKUP(F318,'Set up'!$A$2:$C$64,2,FALSE)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up'!$A$2:$C$64,3,FALSE)</f>
        <v>120</v>
      </c>
      <c r="J318" s="5">
        <f>VLOOKUP(F318,'Set up'!$A$2:$D$64,4,FALSE)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up'!$A$2:$E$64,5,FALSE)</f>
        <v>Chq</v>
      </c>
      <c r="S318" s="1" t="s">
        <v>575</v>
      </c>
    </row>
    <row r="319" spans="1:21" x14ac:dyDescent="0.3">
      <c r="A319" s="4">
        <v>44467</v>
      </c>
      <c r="B319" s="5">
        <f t="shared" si="56"/>
        <v>9</v>
      </c>
      <c r="C319" s="5">
        <f t="shared" si="57"/>
        <v>2021</v>
      </c>
      <c r="D319" s="5" t="s">
        <v>379</v>
      </c>
      <c r="E319" s="5" t="str">
        <f>VLOOKUP(F319,'Set up'!$A$2:$C$64,2,FALSE)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up'!$A$2:$C$64,3,FALSE)</f>
        <v>Cash</v>
      </c>
      <c r="J319" s="5">
        <f>VLOOKUP(F319,'Set up'!$A$2:$D$64,4,FALSE)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up'!$A$2:$E$64,5,FALSE)</f>
        <v>Chq</v>
      </c>
      <c r="S319" s="1" t="s">
        <v>433</v>
      </c>
    </row>
    <row r="320" spans="1:21" x14ac:dyDescent="0.3">
      <c r="A320" s="4">
        <v>44469</v>
      </c>
      <c r="B320" s="5">
        <f t="shared" si="56"/>
        <v>9</v>
      </c>
      <c r="C320" s="5">
        <f t="shared" si="57"/>
        <v>2021</v>
      </c>
      <c r="D320" s="5" t="s">
        <v>380</v>
      </c>
      <c r="E320" s="5" t="str">
        <f>VLOOKUP(F320,'Set up'!$A$2:$C$64,2,FALSE)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up'!$A$2:$C$64,3,FALSE)</f>
        <v>120</v>
      </c>
      <c r="J320" s="5">
        <f>VLOOKUP(F320,'Set up'!$A$2:$D$64,4,FALSE)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up'!$A$2:$E$64,5,FALSE)</f>
        <v>Chq</v>
      </c>
      <c r="S320" s="1" t="s">
        <v>575</v>
      </c>
    </row>
    <row r="321" spans="1:19" x14ac:dyDescent="0.3">
      <c r="A321" s="4">
        <v>44470</v>
      </c>
      <c r="B321" s="5">
        <f t="shared" si="56"/>
        <v>10</v>
      </c>
      <c r="C321" s="5">
        <f t="shared" si="57"/>
        <v>2021</v>
      </c>
      <c r="D321" s="5" t="s">
        <v>397</v>
      </c>
      <c r="E321" s="5" t="str">
        <f>VLOOKUP(F321,'Set up'!$A$2:$C$64,2,FALSE)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up'!$A$2:$C$64,3,FALSE)</f>
        <v>Cash</v>
      </c>
      <c r="J321" s="5">
        <f>VLOOKUP(F321,'Set up'!$A$2:$D$64,4,FALSE)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up'!$A$2:$E$64,5,FALSE)</f>
        <v>Chq</v>
      </c>
      <c r="S321" s="1" t="s">
        <v>479</v>
      </c>
    </row>
    <row r="322" spans="1:19" x14ac:dyDescent="0.3">
      <c r="A322" s="4">
        <v>44471</v>
      </c>
      <c r="B322" s="5">
        <f t="shared" si="56"/>
        <v>10</v>
      </c>
      <c r="C322" s="5">
        <f t="shared" si="57"/>
        <v>2021</v>
      </c>
      <c r="D322" s="5" t="s">
        <v>398</v>
      </c>
      <c r="E322" s="5" t="str">
        <f>VLOOKUP(F322,'Set up'!$A$2:$C$64,2,FALSE)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up'!$A$2:$C$64,3,FALSE)</f>
        <v>Cash</v>
      </c>
      <c r="J322" s="5">
        <f>VLOOKUP(F322,'Set up'!$A$2:$D$64,4,FALSE)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up'!$A$2:$E$64,5,FALSE)</f>
        <v>Trsf</v>
      </c>
      <c r="S322" s="1" t="s">
        <v>430</v>
      </c>
    </row>
    <row r="323" spans="1:19" x14ac:dyDescent="0.3">
      <c r="A323" s="4">
        <v>44471</v>
      </c>
      <c r="B323" s="5">
        <f t="shared" si="56"/>
        <v>10</v>
      </c>
      <c r="C323" s="5">
        <f t="shared" si="57"/>
        <v>2021</v>
      </c>
      <c r="D323" s="5" t="s">
        <v>398</v>
      </c>
      <c r="E323" s="5" t="str">
        <f>VLOOKUP(F323,'Set up'!$A$2:$C$64,2,FALSE)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up'!$A$2:$C$64,3,FALSE)</f>
        <v>Cash</v>
      </c>
      <c r="J323" s="5">
        <f>VLOOKUP(F323,'Set up'!$A$2:$D$64,4,FALSE)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up'!$A$2:$E$64,5,FALSE)</f>
        <v>Trsf</v>
      </c>
      <c r="S323" s="1" t="s">
        <v>430</v>
      </c>
    </row>
    <row r="324" spans="1:19" x14ac:dyDescent="0.3">
      <c r="A324" s="4">
        <v>44471</v>
      </c>
      <c r="B324" s="5">
        <f t="shared" si="56"/>
        <v>10</v>
      </c>
      <c r="C324" s="5">
        <f t="shared" si="57"/>
        <v>2021</v>
      </c>
      <c r="D324" s="5" t="s">
        <v>398</v>
      </c>
      <c r="E324" s="5" t="str">
        <f>VLOOKUP(F324,'Set up'!$A$2:$C$64,2,FALSE)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up'!$A$2:$C$64,3,FALSE)</f>
        <v>Cash</v>
      </c>
      <c r="J324" s="5">
        <f>VLOOKUP(F324,'Set up'!$A$2:$D$64,4,FALSE)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up'!$A$2:$E$64,5,FALSE)</f>
        <v>Trsf</v>
      </c>
      <c r="S324" s="1" t="s">
        <v>430</v>
      </c>
    </row>
    <row r="325" spans="1:19" x14ac:dyDescent="0.3">
      <c r="A325" s="4">
        <v>44471</v>
      </c>
      <c r="B325" s="5">
        <f t="shared" si="56"/>
        <v>10</v>
      </c>
      <c r="C325" s="5">
        <f t="shared" si="57"/>
        <v>2021</v>
      </c>
      <c r="D325" s="5" t="s">
        <v>398</v>
      </c>
      <c r="E325" s="5" t="str">
        <f>VLOOKUP(F325,'Set up'!$A$2:$C$64,2,FALSE)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up'!$A$2:$C$64,3,FALSE)</f>
        <v>Cash</v>
      </c>
      <c r="J325" s="5">
        <f>VLOOKUP(F325,'Set up'!$A$2:$D$64,4,FALSE)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up'!$A$2:$E$64,5,FALSE)</f>
        <v>Trsf</v>
      </c>
      <c r="S325" s="1" t="s">
        <v>430</v>
      </c>
    </row>
    <row r="326" spans="1:19" x14ac:dyDescent="0.3">
      <c r="A326" s="4">
        <v>44474</v>
      </c>
      <c r="B326" s="5">
        <f t="shared" si="56"/>
        <v>10</v>
      </c>
      <c r="C326" s="5">
        <f t="shared" si="57"/>
        <v>2021</v>
      </c>
      <c r="D326" s="5" t="s">
        <v>401</v>
      </c>
      <c r="E326" s="5" t="str">
        <f>VLOOKUP(F326,'Set up'!$A$2:$C$64,2,FALSE)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up'!$A$2:$C$64,3,FALSE)</f>
        <v>Cash</v>
      </c>
      <c r="J326" s="5">
        <f>VLOOKUP(F326,'Set up'!$A$2:$D$64,4,FALSE)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up'!$A$2:$E$64,5,FALSE)</f>
        <v>Trsf</v>
      </c>
      <c r="S326" s="1" t="s">
        <v>431</v>
      </c>
    </row>
    <row r="327" spans="1:19" x14ac:dyDescent="0.3">
      <c r="A327" s="4">
        <v>44474</v>
      </c>
      <c r="B327" s="5">
        <f t="shared" si="56"/>
        <v>10</v>
      </c>
      <c r="C327" s="5">
        <f t="shared" si="57"/>
        <v>2021</v>
      </c>
      <c r="D327" s="5" t="s">
        <v>402</v>
      </c>
      <c r="E327" s="5" t="str">
        <f>VLOOKUP(F327,'Set up'!$A$2:$C$64,2,FALSE)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up'!$A$2:$C$64,3,FALSE)</f>
        <v>120</v>
      </c>
      <c r="J327" s="5">
        <f>VLOOKUP(F327,'Set up'!$A$2:$D$64,4,FALSE)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up'!$A$2:$E$64,5,FALSE)</f>
        <v>Trsf</v>
      </c>
      <c r="S327" s="1" t="s">
        <v>577</v>
      </c>
    </row>
    <row r="328" spans="1:19" x14ac:dyDescent="0.3">
      <c r="A328" s="4">
        <v>44474</v>
      </c>
      <c r="B328" s="5">
        <f t="shared" si="56"/>
        <v>10</v>
      </c>
      <c r="C328" s="5">
        <f t="shared" si="57"/>
        <v>2021</v>
      </c>
      <c r="D328" s="5" t="s">
        <v>402</v>
      </c>
      <c r="E328" s="5" t="str">
        <f>VLOOKUP(F328,'Set up'!$A$2:$C$64,2,FALSE)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up'!$A$2:$C$64,3,FALSE)</f>
        <v>120</v>
      </c>
      <c r="J328" s="5">
        <f>VLOOKUP(F328,'Set up'!$A$2:$D$64,4,FALSE)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up'!$A$2:$E$64,5,FALSE)</f>
        <v>Trsf</v>
      </c>
      <c r="S328" s="1" t="s">
        <v>577</v>
      </c>
    </row>
    <row r="329" spans="1:19" x14ac:dyDescent="0.3">
      <c r="A329" s="4">
        <v>44474</v>
      </c>
      <c r="B329" s="5">
        <f t="shared" si="56"/>
        <v>10</v>
      </c>
      <c r="C329" s="5">
        <f t="shared" si="57"/>
        <v>2021</v>
      </c>
      <c r="D329" s="5" t="s">
        <v>402</v>
      </c>
      <c r="E329" s="5" t="str">
        <f>VLOOKUP(F329,'Set up'!$A$2:$C$64,2,FALSE)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up'!$A$2:$C$64,3,FALSE)</f>
        <v>120</v>
      </c>
      <c r="J329" s="5">
        <f>VLOOKUP(F329,'Set up'!$A$2:$D$64,4,FALSE)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up'!$A$2:$E$64,5,FALSE)</f>
        <v>Trsf</v>
      </c>
      <c r="S329" s="1" t="s">
        <v>577</v>
      </c>
    </row>
    <row r="330" spans="1:19" x14ac:dyDescent="0.3">
      <c r="A330" s="4">
        <v>44474</v>
      </c>
      <c r="B330" s="5">
        <f t="shared" si="56"/>
        <v>10</v>
      </c>
      <c r="C330" s="5">
        <f t="shared" si="57"/>
        <v>2021</v>
      </c>
      <c r="D330" s="5" t="s">
        <v>402</v>
      </c>
      <c r="E330" s="5" t="str">
        <f>VLOOKUP(F330,'Set up'!$A$2:$C$64,2,FALSE)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up'!$A$2:$C$64,3,FALSE)</f>
        <v>120</v>
      </c>
      <c r="J330" s="5">
        <f>VLOOKUP(F330,'Set up'!$A$2:$D$64,4,FALSE)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up'!$A$2:$E$64,5,FALSE)</f>
        <v>Trsf</v>
      </c>
      <c r="S330" s="1" t="s">
        <v>577</v>
      </c>
    </row>
    <row r="331" spans="1:19" ht="62.4" x14ac:dyDescent="0.3">
      <c r="A331" s="4">
        <v>44476</v>
      </c>
      <c r="B331" s="5">
        <f t="shared" si="56"/>
        <v>10</v>
      </c>
      <c r="C331" s="5">
        <f t="shared" si="57"/>
        <v>2021</v>
      </c>
      <c r="D331" s="5" t="s">
        <v>403</v>
      </c>
      <c r="E331" s="5" t="str">
        <f>VLOOKUP(F331,'Set up'!$A$2:$C$64,2,FALSE)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up'!$A$2:$C$64,3,FALSE)</f>
        <v>45</v>
      </c>
      <c r="J331" s="5">
        <f>VLOOKUP(F331,'Set up'!$A$2:$D$64,4,FALSE)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up'!$A$2:$E$64,5,FALSE)</f>
        <v>PD Chq</v>
      </c>
      <c r="S331" s="40" t="s">
        <v>538</v>
      </c>
    </row>
    <row r="332" spans="1:19" ht="31.2" x14ac:dyDescent="0.3">
      <c r="A332" s="4">
        <v>44476</v>
      </c>
      <c r="B332" s="5">
        <f t="shared" si="56"/>
        <v>10</v>
      </c>
      <c r="C332" s="5">
        <f t="shared" si="57"/>
        <v>2021</v>
      </c>
      <c r="D332" s="5" t="s">
        <v>403</v>
      </c>
      <c r="E332" s="5" t="str">
        <f>VLOOKUP(F332,'Set up'!$A$2:$C$64,2,FALSE)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up'!$A$2:$C$64,3,FALSE)</f>
        <v>45</v>
      </c>
      <c r="J332" s="5">
        <f>VLOOKUP(F332,'Set up'!$A$2:$D$64,4,FALSE)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up'!$A$2:$E$64,5,FALSE)</f>
        <v>PD Chq</v>
      </c>
      <c r="S332" s="40" t="s">
        <v>537</v>
      </c>
    </row>
    <row r="333" spans="1:19" ht="31.2" x14ac:dyDescent="0.3">
      <c r="A333" s="4">
        <v>44476</v>
      </c>
      <c r="B333" s="5">
        <f t="shared" si="56"/>
        <v>10</v>
      </c>
      <c r="C333" s="5">
        <f t="shared" si="57"/>
        <v>2021</v>
      </c>
      <c r="D333" s="5" t="s">
        <v>403</v>
      </c>
      <c r="E333" s="5" t="str">
        <f>VLOOKUP(F333,'Set up'!$A$2:$C$64,2,FALSE)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up'!$A$2:$C$64,3,FALSE)</f>
        <v>45</v>
      </c>
      <c r="J333" s="5">
        <f>VLOOKUP(F333,'Set up'!$A$2:$D$64,4,FALSE)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up'!$A$2:$E$64,5,FALSE)</f>
        <v>PD Chq</v>
      </c>
      <c r="S333" s="40" t="s">
        <v>524</v>
      </c>
    </row>
    <row r="334" spans="1:19" ht="62.4" x14ac:dyDescent="0.3">
      <c r="A334" s="4">
        <v>44477</v>
      </c>
      <c r="B334" s="5">
        <f t="shared" si="56"/>
        <v>10</v>
      </c>
      <c r="C334" s="5">
        <f t="shared" si="57"/>
        <v>2021</v>
      </c>
      <c r="D334" s="5" t="s">
        <v>405</v>
      </c>
      <c r="E334" s="5" t="str">
        <f>VLOOKUP(F334,'Set up'!$A$2:$C$64,2,FALSE)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up'!$A$2:$C$64,3,FALSE)</f>
        <v>45</v>
      </c>
      <c r="J334" s="5">
        <f>VLOOKUP(F334,'Set up'!$A$2:$D$64,4,FALSE)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up'!$A$2:$E$64,5,FALSE)</f>
        <v>PD Chq</v>
      </c>
      <c r="S334" s="40" t="s">
        <v>525</v>
      </c>
    </row>
    <row r="335" spans="1:19" x14ac:dyDescent="0.3">
      <c r="A335" s="4">
        <v>44478</v>
      </c>
      <c r="B335" s="5">
        <f t="shared" si="56"/>
        <v>10</v>
      </c>
      <c r="C335" s="5">
        <f t="shared" si="57"/>
        <v>2021</v>
      </c>
      <c r="D335" s="5" t="s">
        <v>407</v>
      </c>
      <c r="E335" s="5" t="str">
        <f>VLOOKUP(F335,'Set up'!$A$2:$C$64,2,FALSE)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up'!$A$2:$C$64,3,FALSE)</f>
        <v>Cash</v>
      </c>
      <c r="J335" s="5">
        <f>VLOOKUP(F335,'Set up'!$A$2:$D$64,4,FALSE)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up'!$A$2:$E$64,5,FALSE)</f>
        <v>Trsf</v>
      </c>
      <c r="S335" s="1" t="s">
        <v>431</v>
      </c>
    </row>
    <row r="336" spans="1:19" x14ac:dyDescent="0.3">
      <c r="A336" s="4">
        <v>44480</v>
      </c>
      <c r="B336" s="5">
        <f t="shared" si="56"/>
        <v>10</v>
      </c>
      <c r="C336" s="5">
        <f t="shared" si="57"/>
        <v>2021</v>
      </c>
      <c r="D336" s="5" t="s">
        <v>410</v>
      </c>
      <c r="E336" s="5" t="str">
        <f>VLOOKUP(F336,'Set up'!$A$2:$C$64,2,FALSE)</f>
        <v>C00000013a</v>
      </c>
      <c r="F336" s="1" t="s">
        <v>1453</v>
      </c>
      <c r="G336" s="11" t="s">
        <v>64</v>
      </c>
      <c r="H336" s="5">
        <v>2</v>
      </c>
      <c r="I336" s="5" t="str">
        <f>VLOOKUP(F336,'Set up'!$A$2:$C$64,3,FALSE)</f>
        <v>Cash</v>
      </c>
      <c r="J336" s="5">
        <f>VLOOKUP(F336,'Set up'!$A$2:$D$64,4,FALSE)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up'!$A$2:$E$64,5,FALSE)</f>
        <v>Chq</v>
      </c>
      <c r="S336" s="1" t="s">
        <v>431</v>
      </c>
    </row>
    <row r="337" spans="1:19" x14ac:dyDescent="0.3">
      <c r="A337" s="4">
        <v>44480</v>
      </c>
      <c r="B337" s="5">
        <f t="shared" si="56"/>
        <v>10</v>
      </c>
      <c r="C337" s="5">
        <f t="shared" si="57"/>
        <v>2021</v>
      </c>
      <c r="D337" s="5" t="s">
        <v>410</v>
      </c>
      <c r="E337" s="5" t="str">
        <f>VLOOKUP(F337,'Set up'!$A$2:$C$64,2,FALSE)</f>
        <v>C00000013a</v>
      </c>
      <c r="F337" s="1" t="s">
        <v>1453</v>
      </c>
      <c r="G337" s="77" t="s">
        <v>381</v>
      </c>
      <c r="H337" s="5">
        <v>1</v>
      </c>
      <c r="I337" s="5" t="str">
        <f>VLOOKUP(F337,'Set up'!$A$2:$C$64,3,FALSE)</f>
        <v>Cash</v>
      </c>
      <c r="J337" s="5">
        <f>VLOOKUP(F337,'Set up'!$A$2:$D$64,4,FALSE)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up'!$A$2:$E$64,5,FALSE)</f>
        <v>Chq</v>
      </c>
      <c r="S337" s="1" t="s">
        <v>431</v>
      </c>
    </row>
    <row r="338" spans="1:19" ht="43.2" x14ac:dyDescent="0.3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411</v>
      </c>
      <c r="E338" s="5" t="str">
        <f>VLOOKUP(F338,'Set up'!$A$2:$C$64,2,FALSE)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up'!$A$2:$C$64,3,FALSE)</f>
        <v>Cash</v>
      </c>
      <c r="J338" s="5">
        <f>VLOOKUP(F338,'Set up'!$A$2:$D$64,4,FALSE)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up'!$A$2:$E$64,5,FALSE)</f>
        <v>Trsf</v>
      </c>
      <c r="S338" s="1" t="s">
        <v>434</v>
      </c>
    </row>
    <row r="339" spans="1:19" ht="43.2" x14ac:dyDescent="0.3">
      <c r="A339" s="4">
        <v>44481</v>
      </c>
      <c r="B339" s="5">
        <f t="shared" si="66"/>
        <v>10</v>
      </c>
      <c r="C339" s="5">
        <f t="shared" si="67"/>
        <v>2021</v>
      </c>
      <c r="D339" s="5" t="s">
        <v>411</v>
      </c>
      <c r="E339" s="5" t="str">
        <f>VLOOKUP(F339,'Set up'!$A$2:$C$64,2,FALSE)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up'!$A$2:$C$64,3,FALSE)</f>
        <v>Cash</v>
      </c>
      <c r="J339" s="5">
        <f>VLOOKUP(F339,'Set up'!$A$2:$D$64,4,FALSE)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up'!$A$2:$E$64,5,FALSE)</f>
        <v>Trsf</v>
      </c>
      <c r="S339" s="1" t="s">
        <v>434</v>
      </c>
    </row>
    <row r="340" spans="1:19" ht="28.8" x14ac:dyDescent="0.3">
      <c r="A340" s="4">
        <v>44481</v>
      </c>
      <c r="B340" s="5">
        <f t="shared" si="66"/>
        <v>10</v>
      </c>
      <c r="C340" s="5">
        <f t="shared" si="67"/>
        <v>2021</v>
      </c>
      <c r="D340" s="5" t="s">
        <v>411</v>
      </c>
      <c r="E340" s="5" t="str">
        <f>VLOOKUP(F340,'Set up'!$A$2:$C$64,2,FALSE)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up'!$A$2:$C$64,3,FALSE)</f>
        <v>Cash</v>
      </c>
      <c r="J340" s="5">
        <f>VLOOKUP(F340,'Set up'!$A$2:$D$64,4,FALSE)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up'!$A$2:$E$64,5,FALSE)</f>
        <v>Trsf</v>
      </c>
      <c r="S340" s="1" t="s">
        <v>434</v>
      </c>
    </row>
    <row r="341" spans="1:19" ht="28.8" x14ac:dyDescent="0.3">
      <c r="A341" s="4">
        <v>44481</v>
      </c>
      <c r="B341" s="5">
        <f t="shared" si="66"/>
        <v>10</v>
      </c>
      <c r="C341" s="5">
        <f t="shared" si="67"/>
        <v>2021</v>
      </c>
      <c r="D341" s="5" t="s">
        <v>411</v>
      </c>
      <c r="E341" s="5" t="str">
        <f>VLOOKUP(F341,'Set up'!$A$2:$C$64,2,FALSE)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up'!$A$2:$C$64,3,FALSE)</f>
        <v>Cash</v>
      </c>
      <c r="J341" s="5">
        <f>VLOOKUP(F341,'Set up'!$A$2:$D$64,4,FALSE)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up'!$A$2:$E$64,5,FALSE)</f>
        <v>Trsf</v>
      </c>
      <c r="S341" s="1" t="s">
        <v>434</v>
      </c>
    </row>
    <row r="342" spans="1:19" ht="43.2" x14ac:dyDescent="0.3">
      <c r="A342" s="4">
        <v>44481</v>
      </c>
      <c r="B342" s="5">
        <f t="shared" si="66"/>
        <v>10</v>
      </c>
      <c r="C342" s="5">
        <f t="shared" si="67"/>
        <v>2021</v>
      </c>
      <c r="D342" s="5" t="s">
        <v>411</v>
      </c>
      <c r="E342" s="5" t="str">
        <f>VLOOKUP(F342,'Set up'!$A$2:$C$64,2,FALSE)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up'!$A$2:$C$64,3,FALSE)</f>
        <v>Cash</v>
      </c>
      <c r="J342" s="5">
        <f>VLOOKUP(F342,'Set up'!$A$2:$D$64,4,FALSE)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up'!$A$2:$E$64,5,FALSE)</f>
        <v>Trsf</v>
      </c>
      <c r="S342" s="1" t="s">
        <v>434</v>
      </c>
    </row>
    <row r="343" spans="1:19" x14ac:dyDescent="0.3">
      <c r="A343" s="4">
        <v>44482</v>
      </c>
      <c r="B343" s="5">
        <f t="shared" si="66"/>
        <v>10</v>
      </c>
      <c r="C343" s="5">
        <f t="shared" si="67"/>
        <v>2021</v>
      </c>
      <c r="D343" s="5" t="s">
        <v>415</v>
      </c>
      <c r="E343" s="5" t="str">
        <f>VLOOKUP(F343,'Set up'!$A$2:$C$64,2,FALSE)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up'!$A$2:$C$64,3,FALSE)</f>
        <v>Cash</v>
      </c>
      <c r="J343" s="5">
        <f>VLOOKUP(F343,'Set up'!$A$2:$D$64,4,FALSE)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up'!$A$2:$E$64,5,FALSE)</f>
        <v>Trsf</v>
      </c>
      <c r="S343" s="1" t="s">
        <v>435</v>
      </c>
    </row>
    <row r="344" spans="1:19" x14ac:dyDescent="0.3">
      <c r="A344" s="4">
        <v>44482</v>
      </c>
      <c r="B344" s="5">
        <f t="shared" si="66"/>
        <v>10</v>
      </c>
      <c r="C344" s="5">
        <f t="shared" si="67"/>
        <v>2021</v>
      </c>
      <c r="D344" s="5" t="s">
        <v>415</v>
      </c>
      <c r="E344" s="5" t="str">
        <f>VLOOKUP(F344,'Set up'!$A$2:$C$64,2,FALSE)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up'!$A$2:$C$64,3,FALSE)</f>
        <v>Cash</v>
      </c>
      <c r="J344" s="5">
        <f>VLOOKUP(F344,'Set up'!$A$2:$D$64,4,FALSE)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up'!$A$2:$E$64,5,FALSE)</f>
        <v>Trsf</v>
      </c>
      <c r="S344" s="1" t="s">
        <v>435</v>
      </c>
    </row>
    <row r="345" spans="1:19" x14ac:dyDescent="0.3">
      <c r="A345" s="4">
        <v>44482</v>
      </c>
      <c r="B345" s="5">
        <f t="shared" si="66"/>
        <v>10</v>
      </c>
      <c r="C345" s="5">
        <f t="shared" si="67"/>
        <v>2021</v>
      </c>
      <c r="D345" s="5" t="s">
        <v>415</v>
      </c>
      <c r="E345" s="5" t="str">
        <f>VLOOKUP(F345,'Set up'!$A$2:$C$64,2,FALSE)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up'!$A$2:$C$64,3,FALSE)</f>
        <v>Cash</v>
      </c>
      <c r="J345" s="5">
        <f>VLOOKUP(F345,'Set up'!$A$2:$D$64,4,FALSE)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up'!$A$2:$E$64,5,FALSE)</f>
        <v>Trsf</v>
      </c>
      <c r="S345" s="1" t="s">
        <v>435</v>
      </c>
    </row>
    <row r="346" spans="1:19" ht="28.8" x14ac:dyDescent="0.3">
      <c r="A346" s="4">
        <v>44483</v>
      </c>
      <c r="B346" s="5">
        <f t="shared" si="66"/>
        <v>10</v>
      </c>
      <c r="C346" s="5">
        <f t="shared" si="67"/>
        <v>2021</v>
      </c>
      <c r="D346" s="5" t="s">
        <v>416</v>
      </c>
      <c r="E346" s="5" t="str">
        <f>VLOOKUP(F346,'Set up'!$A$2:$C$64,2,FALSE)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up'!$A$2:$C$64,3,FALSE)</f>
        <v>Cash</v>
      </c>
      <c r="J346" s="5">
        <f>VLOOKUP(F346,'Set up'!$A$2:$D$64,4,FALSE)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up'!$A$2:$E$64,5,FALSE)</f>
        <v>Trsf</v>
      </c>
      <c r="S346" s="1" t="s">
        <v>435</v>
      </c>
    </row>
    <row r="347" spans="1:19" ht="28.8" x14ac:dyDescent="0.3">
      <c r="A347" s="4">
        <v>44483</v>
      </c>
      <c r="B347" s="5">
        <f t="shared" si="66"/>
        <v>10</v>
      </c>
      <c r="C347" s="5">
        <f t="shared" si="67"/>
        <v>2021</v>
      </c>
      <c r="D347" s="5" t="s">
        <v>416</v>
      </c>
      <c r="E347" s="5" t="str">
        <f>VLOOKUP(F347,'Set up'!$A$2:$C$64,2,FALSE)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up'!$A$2:$C$64,3,FALSE)</f>
        <v>Cash</v>
      </c>
      <c r="J347" s="5">
        <f>VLOOKUP(F347,'Set up'!$A$2:$D$64,4,FALSE)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up'!$A$2:$E$64,5,FALSE)</f>
        <v>Trsf</v>
      </c>
      <c r="S347" s="1" t="s">
        <v>435</v>
      </c>
    </row>
    <row r="348" spans="1:19" x14ac:dyDescent="0.3">
      <c r="A348" s="4">
        <v>44483</v>
      </c>
      <c r="B348" s="5">
        <f t="shared" si="66"/>
        <v>10</v>
      </c>
      <c r="C348" s="5">
        <f t="shared" si="67"/>
        <v>2021</v>
      </c>
      <c r="D348" s="5" t="s">
        <v>418</v>
      </c>
      <c r="E348" s="5" t="str">
        <f>VLOOKUP(F348,'Set up'!$A$2:$C$64,2,FALSE)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up'!$A$2:$C$64,3,FALSE)</f>
        <v>60</v>
      </c>
      <c r="J348" s="5">
        <f>VLOOKUP(F348,'Set up'!$A$2:$D$64,4,FALSE)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up'!$A$2:$E$64,5,FALSE)</f>
        <v>Chq</v>
      </c>
      <c r="S348" s="1" t="s">
        <v>583</v>
      </c>
    </row>
    <row r="349" spans="1:19" ht="28.8" x14ac:dyDescent="0.3">
      <c r="A349" s="4">
        <v>44484</v>
      </c>
      <c r="B349" s="5">
        <f t="shared" si="66"/>
        <v>10</v>
      </c>
      <c r="C349" s="5">
        <f t="shared" si="67"/>
        <v>2021</v>
      </c>
      <c r="D349" s="5" t="s">
        <v>419</v>
      </c>
      <c r="E349" s="5" t="str">
        <f>VLOOKUP(F349,'Set up'!$A$2:$C$64,2,FALSE)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up'!$A$2:$C$64,3,FALSE)</f>
        <v>Cash</v>
      </c>
      <c r="J349" s="5">
        <f>VLOOKUP(F349,'Set up'!$A$2:$D$64,4,FALSE)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up'!$A$2:$E$64,5,FALSE)</f>
        <v>Cash</v>
      </c>
      <c r="S349" s="1" t="s">
        <v>437</v>
      </c>
    </row>
    <row r="350" spans="1:19" ht="43.2" x14ac:dyDescent="0.3">
      <c r="A350" s="4">
        <v>44484</v>
      </c>
      <c r="B350" s="5">
        <f t="shared" si="66"/>
        <v>10</v>
      </c>
      <c r="C350" s="5">
        <f t="shared" si="67"/>
        <v>2021</v>
      </c>
      <c r="D350" s="5" t="s">
        <v>419</v>
      </c>
      <c r="E350" s="5" t="str">
        <f>VLOOKUP(F350,'Set up'!$A$2:$C$64,2,FALSE)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up'!$A$2:$C$64,3,FALSE)</f>
        <v>Cash</v>
      </c>
      <c r="J350" s="5">
        <f>VLOOKUP(F350,'Set up'!$A$2:$D$64,4,FALSE)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up'!$A$2:$E$64,5,FALSE)</f>
        <v>Cash</v>
      </c>
      <c r="S350" s="1" t="s">
        <v>437</v>
      </c>
    </row>
    <row r="351" spans="1:19" ht="28.8" x14ac:dyDescent="0.3">
      <c r="A351" s="4">
        <v>44484</v>
      </c>
      <c r="B351" s="5">
        <f t="shared" si="66"/>
        <v>10</v>
      </c>
      <c r="C351" s="5">
        <f t="shared" si="67"/>
        <v>2021</v>
      </c>
      <c r="D351" s="5" t="s">
        <v>419</v>
      </c>
      <c r="E351" s="5" t="str">
        <f>VLOOKUP(F351,'Set up'!$A$2:$C$64,2,FALSE)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up'!$A$2:$C$64,3,FALSE)</f>
        <v>Cash</v>
      </c>
      <c r="J351" s="5">
        <f>VLOOKUP(F351,'Set up'!$A$2:$D$64,4,FALSE)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up'!$A$2:$E$64,5,FALSE)</f>
        <v>Cash</v>
      </c>
      <c r="S351" s="1" t="s">
        <v>437</v>
      </c>
    </row>
    <row r="352" spans="1:19" ht="28.8" x14ac:dyDescent="0.3">
      <c r="A352" s="4">
        <v>44484</v>
      </c>
      <c r="B352" s="5">
        <f t="shared" si="66"/>
        <v>10</v>
      </c>
      <c r="C352" s="5">
        <f t="shared" si="67"/>
        <v>2021</v>
      </c>
      <c r="D352" s="5" t="s">
        <v>419</v>
      </c>
      <c r="E352" s="5" t="str">
        <f>VLOOKUP(F352,'Set up'!$A$2:$C$64,2,FALSE)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up'!$A$2:$C$64,3,FALSE)</f>
        <v>Cash</v>
      </c>
      <c r="J352" s="5">
        <f>VLOOKUP(F352,'Set up'!$A$2:$D$64,4,FALSE)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up'!$A$2:$E$64,5,FALSE)</f>
        <v>Cash</v>
      </c>
      <c r="S352" s="1" t="s">
        <v>437</v>
      </c>
    </row>
    <row r="353" spans="1:19" ht="28.8" x14ac:dyDescent="0.3">
      <c r="A353" s="4">
        <v>44484</v>
      </c>
      <c r="B353" s="5">
        <f t="shared" si="66"/>
        <v>10</v>
      </c>
      <c r="C353" s="5">
        <f t="shared" si="67"/>
        <v>2021</v>
      </c>
      <c r="D353" s="5" t="s">
        <v>423</v>
      </c>
      <c r="E353" s="5" t="str">
        <f>VLOOKUP(F353,'Set up'!$A$2:$C$64,2,FALSE)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up'!$A$2:$C$64,3,FALSE)</f>
        <v>Cash</v>
      </c>
      <c r="J353" s="5">
        <f>VLOOKUP(F353,'Set up'!$A$2:$D$64,4,FALSE)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up'!$A$2:$E$64,5,FALSE)</f>
        <v>Chq</v>
      </c>
      <c r="S353" s="1" t="s">
        <v>463</v>
      </c>
    </row>
    <row r="354" spans="1:19" ht="28.8" x14ac:dyDescent="0.3">
      <c r="A354" s="4">
        <v>44484</v>
      </c>
      <c r="B354" s="5">
        <f t="shared" si="66"/>
        <v>10</v>
      </c>
      <c r="C354" s="5">
        <f t="shared" si="67"/>
        <v>2021</v>
      </c>
      <c r="D354" s="5" t="s">
        <v>423</v>
      </c>
      <c r="E354" s="5" t="str">
        <f>VLOOKUP(F354,'Set up'!$A$2:$C$64,2,FALSE)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up'!$A$2:$C$64,3,FALSE)</f>
        <v>Cash</v>
      </c>
      <c r="J354" s="5">
        <f>VLOOKUP(F354,'Set up'!$A$2:$D$64,4,FALSE)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up'!$A$2:$E$64,5,FALSE)</f>
        <v>Chq</v>
      </c>
      <c r="S354" s="1" t="s">
        <v>463</v>
      </c>
    </row>
    <row r="355" spans="1:19" ht="46.8" x14ac:dyDescent="0.3">
      <c r="A355" s="4">
        <v>44484</v>
      </c>
      <c r="B355" s="5">
        <f t="shared" si="66"/>
        <v>10</v>
      </c>
      <c r="C355" s="5">
        <f t="shared" si="67"/>
        <v>2021</v>
      </c>
      <c r="D355" s="5" t="s">
        <v>424</v>
      </c>
      <c r="E355" s="5" t="str">
        <f>VLOOKUP(F355,'Set up'!$A$2:$C$64,2,FALSE)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up'!$A$2:$C$64,3,FALSE)</f>
        <v>Cash</v>
      </c>
      <c r="J355" s="5">
        <f>VLOOKUP(F355,'Set up'!$A$2:$D$64,4,FALSE)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up'!$A$2:$E$64,5,FALSE)</f>
        <v>Trsf</v>
      </c>
      <c r="S355" s="1" t="s">
        <v>436</v>
      </c>
    </row>
    <row r="356" spans="1:19" ht="43.2" x14ac:dyDescent="0.3">
      <c r="A356" s="4">
        <v>44484</v>
      </c>
      <c r="B356" s="5">
        <f t="shared" si="66"/>
        <v>10</v>
      </c>
      <c r="C356" s="5">
        <f t="shared" si="67"/>
        <v>2021</v>
      </c>
      <c r="D356" s="5" t="s">
        <v>424</v>
      </c>
      <c r="E356" s="5" t="str">
        <f>VLOOKUP(F356,'Set up'!$A$2:$C$64,2,FALSE)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up'!$A$2:$C$64,3,FALSE)</f>
        <v>Cash</v>
      </c>
      <c r="J356" s="5">
        <f>VLOOKUP(F356,'Set up'!$A$2:$D$64,4,FALSE)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up'!$A$2:$E$64,5,FALSE)</f>
        <v>Trsf</v>
      </c>
      <c r="S356" s="1" t="s">
        <v>436</v>
      </c>
    </row>
    <row r="357" spans="1:19" ht="28.8" x14ac:dyDescent="0.3">
      <c r="A357" s="4">
        <v>44487</v>
      </c>
      <c r="B357" s="5">
        <f t="shared" si="66"/>
        <v>10</v>
      </c>
      <c r="C357" s="5">
        <f t="shared" si="67"/>
        <v>2021</v>
      </c>
      <c r="D357" s="5" t="s">
        <v>425</v>
      </c>
      <c r="E357" s="5" t="str">
        <f>VLOOKUP(F357,'Set up'!$A$2:$C$64,2,FALSE)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up'!$A$2:$C$64,3,FALSE)</f>
        <v>Cash</v>
      </c>
      <c r="J357" s="5">
        <f>VLOOKUP(F357,'Set up'!$A$2:$D$64,4,FALSE)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up'!$A$2:$E$64,5,FALSE)</f>
        <v>Trsf</v>
      </c>
      <c r="S357" s="1" t="s">
        <v>454</v>
      </c>
    </row>
    <row r="358" spans="1:19" ht="28.8" x14ac:dyDescent="0.3">
      <c r="A358" s="4">
        <v>44487</v>
      </c>
      <c r="B358" s="5">
        <f t="shared" si="66"/>
        <v>10</v>
      </c>
      <c r="C358" s="5">
        <f t="shared" si="67"/>
        <v>2021</v>
      </c>
      <c r="D358" s="5" t="s">
        <v>425</v>
      </c>
      <c r="E358" s="5" t="str">
        <f>VLOOKUP(F358,'Set up'!$A$2:$C$64,2,FALSE)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up'!$A$2:$C$64,3,FALSE)</f>
        <v>Cash</v>
      </c>
      <c r="J358" s="5">
        <f>VLOOKUP(F358,'Set up'!$A$2:$D$64,4,FALSE)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up'!$A$2:$E$64,5,FALSE)</f>
        <v>Trsf</v>
      </c>
      <c r="S358" s="1" t="s">
        <v>454</v>
      </c>
    </row>
    <row r="359" spans="1:19" ht="43.2" x14ac:dyDescent="0.3">
      <c r="A359" s="4">
        <v>44487</v>
      </c>
      <c r="B359" s="5">
        <f t="shared" si="66"/>
        <v>10</v>
      </c>
      <c r="C359" s="5">
        <f t="shared" si="67"/>
        <v>2021</v>
      </c>
      <c r="D359" s="5" t="s">
        <v>425</v>
      </c>
      <c r="E359" s="5" t="str">
        <f>VLOOKUP(F359,'Set up'!$A$2:$C$64,2,FALSE)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up'!$A$2:$C$64,3,FALSE)</f>
        <v>Cash</v>
      </c>
      <c r="J359" s="5">
        <f>VLOOKUP(F359,'Set up'!$A$2:$D$64,4,FALSE)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up'!$A$2:$E$64,5,FALSE)</f>
        <v>Trsf</v>
      </c>
      <c r="S359" s="1" t="s">
        <v>454</v>
      </c>
    </row>
    <row r="360" spans="1:19" ht="28.8" x14ac:dyDescent="0.3">
      <c r="A360" s="4">
        <v>44487</v>
      </c>
      <c r="B360" s="5">
        <f t="shared" si="66"/>
        <v>10</v>
      </c>
      <c r="C360" s="5">
        <f t="shared" si="67"/>
        <v>2021</v>
      </c>
      <c r="D360" s="5" t="s">
        <v>425</v>
      </c>
      <c r="E360" s="5" t="str">
        <f>VLOOKUP(F360,'Set up'!$A$2:$C$64,2,FALSE)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up'!$A$2:$C$64,3,FALSE)</f>
        <v>Cash</v>
      </c>
      <c r="J360" s="5">
        <f>VLOOKUP(F360,'Set up'!$A$2:$D$64,4,FALSE)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up'!$A$2:$E$64,5,FALSE)</f>
        <v>Trsf</v>
      </c>
      <c r="S360" s="1" t="s">
        <v>454</v>
      </c>
    </row>
    <row r="361" spans="1:19" ht="28.8" x14ac:dyDescent="0.3">
      <c r="A361" s="4">
        <v>44487</v>
      </c>
      <c r="B361" s="5">
        <f t="shared" si="66"/>
        <v>10</v>
      </c>
      <c r="C361" s="5">
        <f t="shared" si="67"/>
        <v>2021</v>
      </c>
      <c r="D361" s="5" t="s">
        <v>425</v>
      </c>
      <c r="E361" s="5" t="str">
        <f>VLOOKUP(F361,'Set up'!$A$2:$C$64,2,FALSE)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up'!$A$2:$C$64,3,FALSE)</f>
        <v>Cash</v>
      </c>
      <c r="J361" s="5">
        <f>VLOOKUP(F361,'Set up'!$A$2:$D$64,4,FALSE)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up'!$A$2:$E$64,5,FALSE)</f>
        <v>Trsf</v>
      </c>
      <c r="S361" s="1" t="s">
        <v>454</v>
      </c>
    </row>
    <row r="362" spans="1:19" ht="43.2" x14ac:dyDescent="0.3">
      <c r="A362" s="4">
        <v>44487</v>
      </c>
      <c r="B362" s="5">
        <f t="shared" si="66"/>
        <v>10</v>
      </c>
      <c r="C362" s="5">
        <f t="shared" si="67"/>
        <v>2021</v>
      </c>
      <c r="D362" s="5" t="s">
        <v>425</v>
      </c>
      <c r="E362" s="5" t="str">
        <f>VLOOKUP(F362,'Set up'!$A$2:$C$64,2,FALSE)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up'!$A$2:$C$64,3,FALSE)</f>
        <v>Cash</v>
      </c>
      <c r="J362" s="5">
        <f>VLOOKUP(F362,'Set up'!$A$2:$D$64,4,FALSE)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up'!$A$2:$E$64,5,FALSE)</f>
        <v>Trsf</v>
      </c>
      <c r="S362" s="1" t="s">
        <v>454</v>
      </c>
    </row>
    <row r="363" spans="1:19" ht="28.8" x14ac:dyDescent="0.3">
      <c r="A363" s="4">
        <v>44488</v>
      </c>
      <c r="B363" s="5">
        <f t="shared" si="66"/>
        <v>10</v>
      </c>
      <c r="C363" s="5">
        <f t="shared" si="67"/>
        <v>2021</v>
      </c>
      <c r="D363" s="5" t="s">
        <v>426</v>
      </c>
      <c r="E363" s="5" t="str">
        <f>VLOOKUP(F363,'Set up'!$A$2:$C$64,2,FALSE)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up'!$A$2:$C$64,3,FALSE)</f>
        <v>Cash</v>
      </c>
      <c r="J363" s="5">
        <f>VLOOKUP(F363,'Set up'!$A$2:$D$64,4,FALSE)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up'!$A$2:$E$64,5,FALSE)</f>
        <v>Trsf</v>
      </c>
      <c r="S363" s="1" t="s">
        <v>454</v>
      </c>
    </row>
    <row r="364" spans="1:19" ht="28.8" x14ac:dyDescent="0.3">
      <c r="A364" s="4">
        <v>44489</v>
      </c>
      <c r="B364" s="5">
        <f t="shared" si="66"/>
        <v>10</v>
      </c>
      <c r="C364" s="5">
        <f t="shared" si="67"/>
        <v>2021</v>
      </c>
      <c r="D364" s="5" t="s">
        <v>427</v>
      </c>
      <c r="E364" s="5" t="str">
        <f>VLOOKUP(F364,'Set up'!$A$2:$C$64,2,FALSE)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up'!$A$2:$C$64,3,FALSE)</f>
        <v>Cash</v>
      </c>
      <c r="J364" s="5">
        <f>VLOOKUP(F364,'Set up'!$A$2:$D$64,4,FALSE)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up'!$A$2:$E$64,5,FALSE)</f>
        <v>Trsf</v>
      </c>
      <c r="S364" s="1" t="s">
        <v>498</v>
      </c>
    </row>
    <row r="365" spans="1:19" ht="28.8" x14ac:dyDescent="0.3">
      <c r="A365" s="4">
        <v>44489</v>
      </c>
      <c r="B365" s="5">
        <f t="shared" si="66"/>
        <v>10</v>
      </c>
      <c r="C365" s="5">
        <f t="shared" si="67"/>
        <v>2021</v>
      </c>
      <c r="D365" s="5" t="s">
        <v>427</v>
      </c>
      <c r="E365" s="5" t="str">
        <f>VLOOKUP(F365,'Set up'!$A$2:$C$64,2,FALSE)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up'!$A$2:$C$64,3,FALSE)</f>
        <v>Cash</v>
      </c>
      <c r="J365" s="5">
        <f>VLOOKUP(F365,'Set up'!$A$2:$D$64,4,FALSE)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up'!$A$2:$E$64,5,FALSE)</f>
        <v>Trsf</v>
      </c>
      <c r="S365" s="1" t="s">
        <v>498</v>
      </c>
    </row>
    <row r="366" spans="1:19" ht="43.2" x14ac:dyDescent="0.3">
      <c r="A366" s="4">
        <v>44489</v>
      </c>
      <c r="B366" s="5">
        <f t="shared" si="66"/>
        <v>10</v>
      </c>
      <c r="C366" s="5">
        <f t="shared" si="67"/>
        <v>2021</v>
      </c>
      <c r="D366" s="5" t="s">
        <v>427</v>
      </c>
      <c r="E366" s="5" t="str">
        <f>VLOOKUP(F366,'Set up'!$A$2:$C$64,2,FALSE)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up'!$A$2:$C$64,3,FALSE)</f>
        <v>Cash</v>
      </c>
      <c r="J366" s="5">
        <f>VLOOKUP(F366,'Set up'!$A$2:$D$64,4,FALSE)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up'!$A$2:$E$64,5,FALSE)</f>
        <v>Trsf</v>
      </c>
      <c r="S366" s="1" t="s">
        <v>498</v>
      </c>
    </row>
    <row r="367" spans="1:19" ht="28.8" x14ac:dyDescent="0.3">
      <c r="A367" s="4">
        <v>44489</v>
      </c>
      <c r="B367" s="5">
        <f t="shared" si="66"/>
        <v>10</v>
      </c>
      <c r="C367" s="5">
        <f t="shared" si="67"/>
        <v>2021</v>
      </c>
      <c r="D367" s="5" t="s">
        <v>427</v>
      </c>
      <c r="E367" s="5" t="str">
        <f>VLOOKUP(F367,'Set up'!$A$2:$C$64,2,FALSE)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up'!$A$2:$C$64,3,FALSE)</f>
        <v>Cash</v>
      </c>
      <c r="J367" s="5">
        <f>VLOOKUP(F367,'Set up'!$A$2:$D$64,4,FALSE)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up'!$A$2:$E$64,5,FALSE)</f>
        <v>Trsf</v>
      </c>
      <c r="S367" s="1" t="s">
        <v>498</v>
      </c>
    </row>
    <row r="368" spans="1:19" ht="28.8" x14ac:dyDescent="0.3">
      <c r="A368" s="4">
        <v>44492</v>
      </c>
      <c r="B368" s="5">
        <f t="shared" si="66"/>
        <v>10</v>
      </c>
      <c r="C368" s="5">
        <f t="shared" si="67"/>
        <v>2021</v>
      </c>
      <c r="D368" s="5" t="s">
        <v>441</v>
      </c>
      <c r="E368" s="5" t="str">
        <f>VLOOKUP(F368,'Set up'!$A$2:$C$64,2,FALSE)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up'!$A$2:$C$64,3,FALSE)</f>
        <v>Cash</v>
      </c>
      <c r="J368" s="5">
        <f>VLOOKUP(F368,'Set up'!$A$2:$D$64,4,FALSE)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up'!$A$2:$E$64,5,FALSE)</f>
        <v>Trsf</v>
      </c>
      <c r="S368" s="1" t="s">
        <v>452</v>
      </c>
    </row>
    <row r="369" spans="1:19" ht="46.8" x14ac:dyDescent="0.3">
      <c r="A369" s="4">
        <v>44492</v>
      </c>
      <c r="B369" s="5">
        <f t="shared" si="66"/>
        <v>10</v>
      </c>
      <c r="C369" s="5">
        <f t="shared" si="67"/>
        <v>2021</v>
      </c>
      <c r="D369" s="5" t="s">
        <v>441</v>
      </c>
      <c r="E369" s="5" t="str">
        <f>VLOOKUP(F369,'Set up'!$A$2:$C$64,2,FALSE)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up'!$A$2:$C$64,3,FALSE)</f>
        <v>Cash</v>
      </c>
      <c r="J369" s="5">
        <f>VLOOKUP(F369,'Set up'!$A$2:$D$64,4,FALSE)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up'!$A$2:$E$64,5,FALSE)</f>
        <v>Trsf</v>
      </c>
      <c r="S369" s="1" t="s">
        <v>452</v>
      </c>
    </row>
    <row r="370" spans="1:19" x14ac:dyDescent="0.3">
      <c r="A370" s="4">
        <v>44492</v>
      </c>
      <c r="B370" s="5">
        <f t="shared" si="66"/>
        <v>10</v>
      </c>
      <c r="C370" s="5">
        <f t="shared" si="67"/>
        <v>2021</v>
      </c>
      <c r="D370" s="5" t="s">
        <v>441</v>
      </c>
      <c r="E370" s="5" t="str">
        <f>VLOOKUP(F370,'Set up'!$A$2:$C$64,2,FALSE)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up'!$A$2:$C$64,3,FALSE)</f>
        <v>Cash</v>
      </c>
      <c r="J370" s="5">
        <f>VLOOKUP(F370,'Set up'!$A$2:$D$64,4,FALSE)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up'!$A$2:$E$64,5,FALSE)</f>
        <v>Trsf</v>
      </c>
      <c r="S370" s="1" t="s">
        <v>452</v>
      </c>
    </row>
    <row r="371" spans="1:19" ht="28.8" x14ac:dyDescent="0.3">
      <c r="A371" s="4">
        <v>44495</v>
      </c>
      <c r="B371" s="5">
        <f t="shared" si="66"/>
        <v>10</v>
      </c>
      <c r="C371" s="5">
        <f t="shared" si="67"/>
        <v>2021</v>
      </c>
      <c r="D371" s="5" t="s">
        <v>442</v>
      </c>
      <c r="E371" s="5" t="str">
        <f>VLOOKUP(F371,'Set up'!$A$2:$C$64,2,FALSE)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up'!$A$2:$C$64,3,FALSE)</f>
        <v>Cash</v>
      </c>
      <c r="J371" s="5">
        <f>VLOOKUP(F371,'Set up'!$A$2:$D$64,4,FALSE)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up'!$A$2:$E$64,5,FALSE)</f>
        <v>Trsf</v>
      </c>
      <c r="S371" s="1" t="s">
        <v>450</v>
      </c>
    </row>
    <row r="372" spans="1:19" ht="46.8" x14ac:dyDescent="0.3">
      <c r="A372" s="4">
        <v>44495</v>
      </c>
      <c r="B372" s="5">
        <f t="shared" si="66"/>
        <v>10</v>
      </c>
      <c r="C372" s="5">
        <f t="shared" si="67"/>
        <v>2021</v>
      </c>
      <c r="D372" s="5" t="s">
        <v>442</v>
      </c>
      <c r="E372" s="5" t="str">
        <f>VLOOKUP(F372,'Set up'!$A$2:$C$64,2,FALSE)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up'!$A$2:$C$64,3,FALSE)</f>
        <v>Cash</v>
      </c>
      <c r="J372" s="5">
        <f>VLOOKUP(F372,'Set up'!$A$2:$D$64,4,FALSE)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up'!$A$2:$E$64,5,FALSE)</f>
        <v>Trsf</v>
      </c>
      <c r="S372" s="1" t="s">
        <v>450</v>
      </c>
    </row>
    <row r="373" spans="1:19" x14ac:dyDescent="0.3">
      <c r="A373" s="4">
        <v>44495</v>
      </c>
      <c r="B373" s="5">
        <f t="shared" si="66"/>
        <v>10</v>
      </c>
      <c r="C373" s="5">
        <f t="shared" si="67"/>
        <v>2021</v>
      </c>
      <c r="D373" s="5" t="s">
        <v>442</v>
      </c>
      <c r="E373" s="5" t="str">
        <f>VLOOKUP(F373,'Set up'!$A$2:$C$64,2,FALSE)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up'!$A$2:$C$64,3,FALSE)</f>
        <v>Cash</v>
      </c>
      <c r="J373" s="5">
        <f>VLOOKUP(F373,'Set up'!$A$2:$D$64,4,FALSE)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up'!$A$2:$E$64,5,FALSE)</f>
        <v>Trsf</v>
      </c>
      <c r="S373" s="1" t="s">
        <v>450</v>
      </c>
    </row>
    <row r="374" spans="1:19" x14ac:dyDescent="0.3">
      <c r="A374" s="4">
        <v>44495</v>
      </c>
      <c r="B374" s="5">
        <f t="shared" si="66"/>
        <v>10</v>
      </c>
      <c r="C374" s="5">
        <f t="shared" si="67"/>
        <v>2021</v>
      </c>
      <c r="D374" s="5" t="s">
        <v>442</v>
      </c>
      <c r="E374" s="5" t="str">
        <f>VLOOKUP(F374,'Set up'!$A$2:$C$64,2,FALSE)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up'!$A$2:$C$64,3,FALSE)</f>
        <v>Cash</v>
      </c>
      <c r="J374" s="5">
        <f>VLOOKUP(F374,'Set up'!$A$2:$D$64,4,FALSE)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up'!$A$2:$E$64,5,FALSE)</f>
        <v>Trsf</v>
      </c>
    </row>
    <row r="375" spans="1:19" ht="28.8" x14ac:dyDescent="0.3">
      <c r="A375" s="4">
        <v>44495</v>
      </c>
      <c r="B375" s="5">
        <f t="shared" si="66"/>
        <v>10</v>
      </c>
      <c r="C375" s="5">
        <f t="shared" si="67"/>
        <v>2021</v>
      </c>
      <c r="D375" s="5" t="s">
        <v>443</v>
      </c>
      <c r="E375" s="5" t="str">
        <f>VLOOKUP(F375,'Set up'!$A$2:$C$64,2,FALSE)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up'!$A$2:$C$64,3,FALSE)</f>
        <v>Cash</v>
      </c>
      <c r="J375" s="5">
        <f>VLOOKUP(F375,'Set up'!$A$2:$D$64,4,FALSE)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up'!$A$2:$E$64,5,FALSE)</f>
        <v>Trsf</v>
      </c>
      <c r="S375" s="1" t="s">
        <v>494</v>
      </c>
    </row>
    <row r="376" spans="1:19" ht="46.8" x14ac:dyDescent="0.3">
      <c r="A376" s="4">
        <v>44495</v>
      </c>
      <c r="B376" s="5">
        <f t="shared" si="66"/>
        <v>10</v>
      </c>
      <c r="C376" s="5">
        <f t="shared" si="67"/>
        <v>2021</v>
      </c>
      <c r="D376" s="5" t="s">
        <v>443</v>
      </c>
      <c r="E376" s="5" t="str">
        <f>VLOOKUP(F376,'Set up'!$A$2:$C$64,2,FALSE)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up'!$A$2:$C$64,3,FALSE)</f>
        <v>Cash</v>
      </c>
      <c r="J376" s="5">
        <f>VLOOKUP(F376,'Set up'!$A$2:$D$64,4,FALSE)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up'!$A$2:$E$64,5,FALSE)</f>
        <v>Trsf</v>
      </c>
      <c r="S376" s="40" t="s">
        <v>518</v>
      </c>
    </row>
    <row r="377" spans="1:19" ht="46.8" x14ac:dyDescent="0.3">
      <c r="A377" s="4">
        <v>44495</v>
      </c>
      <c r="B377" s="5">
        <f t="shared" si="66"/>
        <v>10</v>
      </c>
      <c r="C377" s="5">
        <f t="shared" si="67"/>
        <v>2021</v>
      </c>
      <c r="D377" s="5" t="s">
        <v>443</v>
      </c>
      <c r="E377" s="5" t="str">
        <f>VLOOKUP(F377,'Set up'!$A$2:$C$64,2,FALSE)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up'!$A$2:$C$64,3,FALSE)</f>
        <v>Cash</v>
      </c>
      <c r="J377" s="5">
        <f>VLOOKUP(F377,'Set up'!$A$2:$D$64,4,FALSE)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up'!$A$2:$E$64,5,FALSE)</f>
        <v>Trsf</v>
      </c>
      <c r="S377" s="40" t="s">
        <v>519</v>
      </c>
    </row>
    <row r="378" spans="1:19" ht="28.8" x14ac:dyDescent="0.3">
      <c r="A378" s="4">
        <v>44495</v>
      </c>
      <c r="B378" s="5">
        <f t="shared" si="66"/>
        <v>10</v>
      </c>
      <c r="C378" s="5">
        <f t="shared" si="67"/>
        <v>2021</v>
      </c>
      <c r="D378" s="5" t="s">
        <v>443</v>
      </c>
      <c r="E378" s="5" t="str">
        <f>VLOOKUP(F378,'Set up'!$A$2:$C$64,2,FALSE)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up'!$A$2:$C$64,3,FALSE)</f>
        <v>Cash</v>
      </c>
      <c r="J378" s="5">
        <f>VLOOKUP(F378,'Set up'!$A$2:$D$64,4,FALSE)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up'!$A$2:$E$64,5,FALSE)</f>
        <v>Trsf</v>
      </c>
      <c r="S378" s="1" t="s">
        <v>520</v>
      </c>
    </row>
    <row r="379" spans="1:19" ht="43.2" x14ac:dyDescent="0.3">
      <c r="A379" s="4">
        <v>44495</v>
      </c>
      <c r="B379" s="5">
        <f t="shared" si="66"/>
        <v>10</v>
      </c>
      <c r="C379" s="5">
        <f t="shared" si="67"/>
        <v>2021</v>
      </c>
      <c r="D379" s="5" t="s">
        <v>443</v>
      </c>
      <c r="E379" s="5" t="str">
        <f>VLOOKUP(F379,'Set up'!$A$2:$C$64,2,FALSE)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up'!$A$2:$C$64,3,FALSE)</f>
        <v>Cash</v>
      </c>
      <c r="J379" s="5">
        <f>VLOOKUP(F379,'Set up'!$A$2:$D$64,4,FALSE)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up'!$A$2:$E$64,5,FALSE)</f>
        <v>Trsf</v>
      </c>
      <c r="S379" s="1" t="s">
        <v>520</v>
      </c>
    </row>
    <row r="380" spans="1:19" ht="28.8" x14ac:dyDescent="0.3">
      <c r="A380" s="4">
        <v>44495</v>
      </c>
      <c r="B380" s="5">
        <f t="shared" si="66"/>
        <v>10</v>
      </c>
      <c r="C380" s="5">
        <f t="shared" si="67"/>
        <v>2021</v>
      </c>
      <c r="D380" s="5" t="s">
        <v>443</v>
      </c>
      <c r="E380" s="5" t="str">
        <f>VLOOKUP(F380,'Set up'!$A$2:$C$64,2,FALSE)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up'!$A$2:$C$64,3,FALSE)</f>
        <v>Cash</v>
      </c>
      <c r="J380" s="5">
        <f>VLOOKUP(F380,'Set up'!$A$2:$D$64,4,FALSE)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up'!$A$2:$E$64,5,FALSE)</f>
        <v>Trsf</v>
      </c>
      <c r="S380" s="1" t="s">
        <v>520</v>
      </c>
    </row>
    <row r="381" spans="1:19" ht="46.8" x14ac:dyDescent="0.3">
      <c r="A381" s="4">
        <v>44497</v>
      </c>
      <c r="B381" s="5">
        <f t="shared" si="66"/>
        <v>10</v>
      </c>
      <c r="C381" s="5">
        <f t="shared" si="67"/>
        <v>2021</v>
      </c>
      <c r="D381" s="5" t="s">
        <v>444</v>
      </c>
      <c r="E381" s="5" t="str">
        <f>VLOOKUP(F381,'Set up'!$A$2:$C$64,2,FALSE)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up'!$A$2:$C$64,3,FALSE)</f>
        <v>Cash</v>
      </c>
      <c r="J381" s="5">
        <f>VLOOKUP(F381,'Set up'!$A$2:$D$64,4,FALSE)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up'!$A$2:$E$64,5,FALSE)</f>
        <v>Trsf</v>
      </c>
      <c r="S381" s="1" t="s">
        <v>581</v>
      </c>
    </row>
    <row r="382" spans="1:19" ht="28.8" x14ac:dyDescent="0.3">
      <c r="A382" s="4">
        <v>44496</v>
      </c>
      <c r="B382" s="5">
        <f t="shared" si="66"/>
        <v>10</v>
      </c>
      <c r="C382" s="5">
        <f t="shared" si="67"/>
        <v>2021</v>
      </c>
      <c r="D382" s="5" t="s">
        <v>445</v>
      </c>
      <c r="E382" s="5" t="str">
        <f>VLOOKUP(F382,'Set up'!$A$2:$C$64,2,FALSE)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up'!$A$2:$C$64,3,FALSE)</f>
        <v>Cash</v>
      </c>
      <c r="J382" s="5">
        <f>VLOOKUP(F382,'Set up'!$A$2:$D$64,4,FALSE)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up'!$A$2:$E$64,5,FALSE)</f>
        <v>Trsf</v>
      </c>
      <c r="S382" s="1" t="s">
        <v>520</v>
      </c>
    </row>
    <row r="383" spans="1:19" x14ac:dyDescent="0.3">
      <c r="A383" s="4">
        <v>44497</v>
      </c>
      <c r="B383" s="5">
        <f t="shared" si="66"/>
        <v>10</v>
      </c>
      <c r="C383" s="5">
        <f t="shared" si="67"/>
        <v>2021</v>
      </c>
      <c r="D383" s="5" t="s">
        <v>446</v>
      </c>
      <c r="E383" s="5" t="str">
        <f>VLOOKUP(F383,'Set up'!$A$2:$C$64,2,FALSE)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up'!$A$2:$C$64,3,FALSE)</f>
        <v>120</v>
      </c>
      <c r="J383" s="5">
        <f>VLOOKUP(F383,'Set up'!$A$2:$D$64,4,FALSE)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up'!$A$2:$E$64,5,FALSE)</f>
        <v>Trsf</v>
      </c>
      <c r="S383" s="1" t="s">
        <v>577</v>
      </c>
    </row>
    <row r="384" spans="1:19" x14ac:dyDescent="0.3">
      <c r="A384" s="4">
        <v>44497</v>
      </c>
      <c r="B384" s="5">
        <f t="shared" si="66"/>
        <v>10</v>
      </c>
      <c r="C384" s="5">
        <f t="shared" si="67"/>
        <v>2021</v>
      </c>
      <c r="D384" s="5" t="s">
        <v>446</v>
      </c>
      <c r="E384" s="5" t="str">
        <f>VLOOKUP(F384,'Set up'!$A$2:$C$64,2,FALSE)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up'!$A$2:$C$64,3,FALSE)</f>
        <v>120</v>
      </c>
      <c r="J384" s="5">
        <f>VLOOKUP(F384,'Set up'!$A$2:$D$64,4,FALSE)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up'!$A$2:$E$64,5,FALSE)</f>
        <v>Trsf</v>
      </c>
      <c r="S384" s="1" t="s">
        <v>577</v>
      </c>
    </row>
    <row r="385" spans="1:19" x14ac:dyDescent="0.3">
      <c r="A385" s="4">
        <v>44497</v>
      </c>
      <c r="B385" s="5">
        <f t="shared" si="66"/>
        <v>10</v>
      </c>
      <c r="C385" s="5">
        <f t="shared" si="67"/>
        <v>2021</v>
      </c>
      <c r="D385" s="5" t="s">
        <v>447</v>
      </c>
      <c r="E385" s="5" t="str">
        <f>VLOOKUP(F385,'Set up'!$A$2:$C$64,2,FALSE)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up'!$A$2:$C$64,3,FALSE)</f>
        <v>Cash</v>
      </c>
      <c r="J385" s="5">
        <f>VLOOKUP(F385,'Set up'!$A$2:$D$64,4,FALSE)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up'!$A$2:$E$64,5,FALSE)</f>
        <v>Trsf</v>
      </c>
      <c r="S385" s="1" t="s">
        <v>451</v>
      </c>
    </row>
    <row r="386" spans="1:19" x14ac:dyDescent="0.3">
      <c r="A386" s="4">
        <v>44499</v>
      </c>
      <c r="B386" s="5">
        <f t="shared" si="66"/>
        <v>10</v>
      </c>
      <c r="C386" s="5">
        <f t="shared" si="67"/>
        <v>2021</v>
      </c>
      <c r="D386" s="5" t="s">
        <v>449</v>
      </c>
      <c r="E386" s="5" t="str">
        <f>VLOOKUP(F386,'Set up'!$A$2:$C$64,2,FALSE)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up'!$A$2:$C$64,3,FALSE)</f>
        <v>120</v>
      </c>
      <c r="J386" s="5">
        <f>VLOOKUP(F386,'Set up'!$A$2:$D$64,4,FALSE)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up'!$A$2:$E$64,5,FALSE)</f>
        <v>Trsf</v>
      </c>
      <c r="S386" s="1" t="s">
        <v>577</v>
      </c>
    </row>
    <row r="387" spans="1:19" x14ac:dyDescent="0.3">
      <c r="A387" s="4">
        <v>44499</v>
      </c>
      <c r="B387" s="5">
        <f t="shared" si="66"/>
        <v>10</v>
      </c>
      <c r="C387" s="5">
        <f t="shared" si="67"/>
        <v>2021</v>
      </c>
      <c r="D387" s="5" t="s">
        <v>449</v>
      </c>
      <c r="E387" s="5" t="str">
        <f>VLOOKUP(F387,'Set up'!$A$2:$C$64,2,FALSE)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up'!$A$2:$C$64,3,FALSE)</f>
        <v>120</v>
      </c>
      <c r="J387" s="5">
        <f>VLOOKUP(F387,'Set up'!$A$2:$D$64,4,FALSE)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up'!$A$2:$E$64,5,FALSE)</f>
        <v>Trsf</v>
      </c>
      <c r="S387" s="1" t="s">
        <v>577</v>
      </c>
    </row>
    <row r="388" spans="1:19" x14ac:dyDescent="0.3">
      <c r="A388" s="4">
        <v>44499</v>
      </c>
      <c r="B388" s="5">
        <f t="shared" si="66"/>
        <v>10</v>
      </c>
      <c r="C388" s="5">
        <f t="shared" si="67"/>
        <v>2021</v>
      </c>
      <c r="D388" s="5" t="s">
        <v>449</v>
      </c>
      <c r="E388" s="5" t="str">
        <f>VLOOKUP(F388,'Set up'!$A$2:$C$64,2,FALSE)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up'!$A$2:$C$64,3,FALSE)</f>
        <v>120</v>
      </c>
      <c r="J388" s="5">
        <f>VLOOKUP(F388,'Set up'!$A$2:$D$64,4,FALSE)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up'!$A$2:$E$64,5,FALSE)</f>
        <v>Trsf</v>
      </c>
      <c r="S388" s="1" t="s">
        <v>577</v>
      </c>
    </row>
    <row r="389" spans="1:19" x14ac:dyDescent="0.3">
      <c r="A389" s="4">
        <v>44499</v>
      </c>
      <c r="B389" s="5">
        <f t="shared" si="66"/>
        <v>10</v>
      </c>
      <c r="C389" s="5">
        <f t="shared" si="67"/>
        <v>2021</v>
      </c>
      <c r="D389" s="5" t="s">
        <v>449</v>
      </c>
      <c r="E389" s="5" t="str">
        <f>VLOOKUP(F389,'Set up'!$A$2:$C$64,2,FALSE)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up'!$A$2:$C$64,3,FALSE)</f>
        <v>120</v>
      </c>
      <c r="J389" s="5">
        <f>VLOOKUP(F389,'Set up'!$A$2:$D$64,4,FALSE)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up'!$A$2:$E$64,5,FALSE)</f>
        <v>Trsf</v>
      </c>
      <c r="S389" s="1" t="s">
        <v>577</v>
      </c>
    </row>
    <row r="390" spans="1:19" x14ac:dyDescent="0.3">
      <c r="A390" s="4">
        <v>44501</v>
      </c>
      <c r="B390" s="5">
        <f t="shared" si="66"/>
        <v>11</v>
      </c>
      <c r="C390" s="5">
        <f t="shared" si="67"/>
        <v>2021</v>
      </c>
      <c r="D390" s="5" t="s">
        <v>455</v>
      </c>
      <c r="E390" s="5" t="str">
        <f>VLOOKUP(F390,'Set up'!$A$2:$C$64,2,FALSE)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up'!$A$2:$C$64,3,FALSE)</f>
        <v>Cash</v>
      </c>
      <c r="J390" s="5">
        <f>VLOOKUP(F390,'Set up'!$A$2:$D$64,4,FALSE)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up'!$A$2:$E$64,5,FALSE)</f>
        <v>Chq</v>
      </c>
      <c r="S390" s="1" t="s">
        <v>490</v>
      </c>
    </row>
    <row r="391" spans="1:19" x14ac:dyDescent="0.3">
      <c r="A391" s="4">
        <v>44501</v>
      </c>
      <c r="B391" s="5">
        <f t="shared" si="66"/>
        <v>11</v>
      </c>
      <c r="C391" s="5">
        <f t="shared" si="67"/>
        <v>2021</v>
      </c>
      <c r="D391" s="5" t="s">
        <v>455</v>
      </c>
      <c r="E391" s="5" t="str">
        <f>VLOOKUP(F391,'Set up'!$A$2:$C$64,2,FALSE)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up'!$A$2:$C$64,3,FALSE)</f>
        <v>Cash</v>
      </c>
      <c r="J391" s="5">
        <f>VLOOKUP(F391,'Set up'!$A$2:$D$64,4,FALSE)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up'!$A$2:$E$64,5,FALSE)</f>
        <v>Chq</v>
      </c>
      <c r="S391" s="1" t="s">
        <v>490</v>
      </c>
    </row>
    <row r="392" spans="1:19" x14ac:dyDescent="0.3">
      <c r="A392" s="4">
        <v>44502</v>
      </c>
      <c r="B392" s="5">
        <f t="shared" si="66"/>
        <v>11</v>
      </c>
      <c r="C392" s="5">
        <f t="shared" si="67"/>
        <v>2021</v>
      </c>
      <c r="D392" s="5" t="s">
        <v>457</v>
      </c>
      <c r="E392" s="5" t="str">
        <f>VLOOKUP(F392,'Set up'!$A$2:$C$64,2,FALSE)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up'!$A$2:$C$64,3,FALSE)</f>
        <v>Cash</v>
      </c>
      <c r="J392" s="5">
        <f>VLOOKUP(F392,'Set up'!$A$2:$D$64,4,FALSE)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up'!$A$2:$E$64,5,FALSE)</f>
        <v>Trsf</v>
      </c>
      <c r="S392" s="1" t="s">
        <v>462</v>
      </c>
    </row>
    <row r="393" spans="1:19" x14ac:dyDescent="0.3">
      <c r="A393" s="4">
        <v>44502</v>
      </c>
      <c r="B393" s="5">
        <f t="shared" si="66"/>
        <v>11</v>
      </c>
      <c r="C393" s="5">
        <f t="shared" si="67"/>
        <v>2021</v>
      </c>
      <c r="D393" s="5" t="s">
        <v>457</v>
      </c>
      <c r="E393" s="5" t="str">
        <f>VLOOKUP(F393,'Set up'!$A$2:$C$64,2,FALSE)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up'!$A$2:$C$64,3,FALSE)</f>
        <v>Cash</v>
      </c>
      <c r="J393" s="5">
        <f>VLOOKUP(F393,'Set up'!$A$2:$D$64,4,FALSE)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up'!$A$2:$E$64,5,FALSE)</f>
        <v>Trsf</v>
      </c>
      <c r="S393" s="1" t="s">
        <v>462</v>
      </c>
    </row>
    <row r="394" spans="1:19" x14ac:dyDescent="0.3">
      <c r="A394" s="4">
        <v>44502</v>
      </c>
      <c r="B394" s="5">
        <f t="shared" si="66"/>
        <v>11</v>
      </c>
      <c r="C394" s="5">
        <f t="shared" si="67"/>
        <v>2021</v>
      </c>
      <c r="D394" s="5" t="s">
        <v>457</v>
      </c>
      <c r="E394" s="5" t="str">
        <f>VLOOKUP(F394,'Set up'!$A$2:$C$64,2,FALSE)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up'!$A$2:$C$64,3,FALSE)</f>
        <v>Cash</v>
      </c>
      <c r="J394" s="5">
        <f>VLOOKUP(F394,'Set up'!$A$2:$D$64,4,FALSE)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up'!$A$2:$E$64,5,FALSE)</f>
        <v>Trsf</v>
      </c>
      <c r="S394" s="1" t="s">
        <v>462</v>
      </c>
    </row>
    <row r="395" spans="1:19" x14ac:dyDescent="0.3">
      <c r="A395" s="4">
        <v>44502</v>
      </c>
      <c r="B395" s="5">
        <f t="shared" si="66"/>
        <v>11</v>
      </c>
      <c r="C395" s="5">
        <f t="shared" si="67"/>
        <v>2021</v>
      </c>
      <c r="D395" s="5" t="s">
        <v>457</v>
      </c>
      <c r="E395" s="5" t="str">
        <f>VLOOKUP(F395,'Set up'!$A$2:$C$64,2,FALSE)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up'!$A$2:$C$64,3,FALSE)</f>
        <v>Cash</v>
      </c>
      <c r="J395" s="5">
        <f>VLOOKUP(F395,'Set up'!$A$2:$D$64,4,FALSE)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up'!$A$2:$E$64,5,FALSE)</f>
        <v>Trsf</v>
      </c>
      <c r="S395" s="1" t="s">
        <v>462</v>
      </c>
    </row>
    <row r="396" spans="1:19" ht="62.4" x14ac:dyDescent="0.3">
      <c r="A396" s="4">
        <v>44502</v>
      </c>
      <c r="B396" s="5">
        <f t="shared" si="66"/>
        <v>11</v>
      </c>
      <c r="C396" s="5">
        <f t="shared" si="67"/>
        <v>2021</v>
      </c>
      <c r="D396" s="5" t="s">
        <v>458</v>
      </c>
      <c r="E396" s="5" t="str">
        <f>VLOOKUP(F396,'Set up'!$A$2:$C$64,2,FALSE)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up'!$A$2:$C$64,3,FALSE)</f>
        <v>45</v>
      </c>
      <c r="J396" s="5">
        <f>VLOOKUP(F396,'Set up'!$A$2:$D$64,4,FALSE)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up'!$A$2:$E$64,5,FALSE)</f>
        <v>PD Chq</v>
      </c>
      <c r="S396" s="40" t="s">
        <v>625</v>
      </c>
    </row>
    <row r="397" spans="1:19" ht="31.2" x14ac:dyDescent="0.3">
      <c r="A397" s="4">
        <v>44502</v>
      </c>
      <c r="B397" s="5">
        <f t="shared" si="66"/>
        <v>11</v>
      </c>
      <c r="C397" s="5">
        <f t="shared" si="67"/>
        <v>2021</v>
      </c>
      <c r="D397" s="5" t="s">
        <v>458</v>
      </c>
      <c r="E397" s="5" t="str">
        <f>VLOOKUP(F397,'Set up'!$A$2:$C$64,2,FALSE)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up'!$A$2:$C$64,3,FALSE)</f>
        <v>45</v>
      </c>
      <c r="J397" s="5">
        <f>VLOOKUP(F397,'Set up'!$A$2:$D$64,4,FALSE)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up'!$A$2:$E$64,5,FALSE)</f>
        <v>PD Chq</v>
      </c>
      <c r="S397" s="40" t="s">
        <v>621</v>
      </c>
    </row>
    <row r="398" spans="1:19" ht="28.8" x14ac:dyDescent="0.3">
      <c r="A398" s="4">
        <v>44503</v>
      </c>
      <c r="B398" s="5">
        <f t="shared" si="66"/>
        <v>11</v>
      </c>
      <c r="C398" s="5">
        <f t="shared" si="67"/>
        <v>2021</v>
      </c>
      <c r="D398" s="5" t="s">
        <v>459</v>
      </c>
      <c r="E398" s="5" t="str">
        <f>VLOOKUP(F398,'Set up'!$A$2:$C$64,2,FALSE)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up'!$A$2:$C$64,3,FALSE)</f>
        <v>Cash</v>
      </c>
      <c r="J398" s="5">
        <f>VLOOKUP(F398,'Set up'!$A$2:$D$64,4,FALSE)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up'!$A$2:$E$64,5,FALSE)</f>
        <v>Trsf</v>
      </c>
      <c r="S398" s="1" t="s">
        <v>520</v>
      </c>
    </row>
    <row r="399" spans="1:19" ht="46.8" x14ac:dyDescent="0.3">
      <c r="A399" s="4">
        <v>44503</v>
      </c>
      <c r="B399" s="5">
        <f t="shared" si="66"/>
        <v>11</v>
      </c>
      <c r="C399" s="5">
        <f t="shared" si="67"/>
        <v>2021</v>
      </c>
      <c r="D399" s="5" t="s">
        <v>459</v>
      </c>
      <c r="E399" s="5" t="str">
        <f>VLOOKUP(F399,'Set up'!$A$2:$C$64,2,FALSE)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up'!$A$2:$C$64,3,FALSE)</f>
        <v>Cash</v>
      </c>
      <c r="J399" s="5">
        <f>VLOOKUP(F399,'Set up'!$A$2:$D$64,4,FALSE)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up'!$A$2:$E$64,5,FALSE)</f>
        <v>Trsf</v>
      </c>
      <c r="S399" s="40" t="s">
        <v>541</v>
      </c>
    </row>
    <row r="400" spans="1:19" ht="46.8" x14ac:dyDescent="0.3">
      <c r="A400" s="4">
        <v>44503</v>
      </c>
      <c r="B400" s="5">
        <f t="shared" si="66"/>
        <v>11</v>
      </c>
      <c r="C400" s="5">
        <f t="shared" si="67"/>
        <v>2021</v>
      </c>
      <c r="D400" s="5" t="s">
        <v>459</v>
      </c>
      <c r="E400" s="5" t="str">
        <f>VLOOKUP(F400,'Set up'!$A$2:$C$64,2,FALSE)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up'!$A$2:$C$64,3,FALSE)</f>
        <v>Cash</v>
      </c>
      <c r="J400" s="5">
        <f>VLOOKUP(F400,'Set up'!$A$2:$D$64,4,FALSE)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up'!$A$2:$E$64,5,FALSE)</f>
        <v>Trsf</v>
      </c>
      <c r="S400" s="1" t="s">
        <v>521</v>
      </c>
    </row>
    <row r="401" spans="1:19" ht="28.8" x14ac:dyDescent="0.3">
      <c r="A401" s="4">
        <v>44503</v>
      </c>
      <c r="B401" s="5">
        <f t="shared" si="66"/>
        <v>11</v>
      </c>
      <c r="C401" s="5">
        <f t="shared" si="67"/>
        <v>2021</v>
      </c>
      <c r="D401" s="5" t="s">
        <v>459</v>
      </c>
      <c r="E401" s="5" t="str">
        <f>VLOOKUP(F401,'Set up'!$A$2:$C$64,2,FALSE)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up'!$A$2:$C$64,3,FALSE)</f>
        <v>Cash</v>
      </c>
      <c r="J401" s="5">
        <f>VLOOKUP(F401,'Set up'!$A$2:$D$64,4,FALSE)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up'!$A$2:$E$64,5,FALSE)</f>
        <v>Trsf</v>
      </c>
      <c r="S401" s="1" t="s">
        <v>521</v>
      </c>
    </row>
    <row r="402" spans="1:19" ht="46.8" x14ac:dyDescent="0.3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459</v>
      </c>
      <c r="E402" s="5" t="str">
        <f>VLOOKUP(F402,'Set up'!$A$2:$C$64,2,FALSE)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up'!$A$2:$C$64,3,FALSE)</f>
        <v>Cash</v>
      </c>
      <c r="J402" s="5">
        <f>VLOOKUP(F402,'Set up'!$A$2:$D$64,4,FALSE)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up'!$A$2:$E$64,5,FALSE)</f>
        <v>Trsf</v>
      </c>
      <c r="S402" s="40" t="s">
        <v>539</v>
      </c>
    </row>
    <row r="403" spans="1:19" x14ac:dyDescent="0.3">
      <c r="A403" s="4">
        <v>44503</v>
      </c>
      <c r="B403" s="5">
        <f t="shared" si="74"/>
        <v>11</v>
      </c>
      <c r="C403" s="5">
        <f t="shared" si="75"/>
        <v>2021</v>
      </c>
      <c r="D403" s="5" t="s">
        <v>459</v>
      </c>
      <c r="E403" s="5" t="str">
        <f>VLOOKUP(F403,'Set up'!$A$2:$C$64,2,FALSE)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up'!$A$2:$C$64,3,FALSE)</f>
        <v>Cash</v>
      </c>
      <c r="J403" s="5">
        <f>VLOOKUP(F403,'Set up'!$A$2:$D$64,4,FALSE)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up'!$A$2:$E$64,5,FALSE)</f>
        <v>Trsf</v>
      </c>
      <c r="S403" s="1" t="s">
        <v>542</v>
      </c>
    </row>
    <row r="404" spans="1:19" ht="28.8" x14ac:dyDescent="0.3">
      <c r="A404" s="4">
        <v>44503</v>
      </c>
      <c r="B404" s="5">
        <f t="shared" si="74"/>
        <v>11</v>
      </c>
      <c r="C404" s="5">
        <f t="shared" si="75"/>
        <v>2021</v>
      </c>
      <c r="D404" s="5" t="s">
        <v>460</v>
      </c>
      <c r="E404" s="5" t="str">
        <f>VLOOKUP(F404,'Set up'!$A$2:$C$64,2,FALSE)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up'!$A$2:$C$64,3,FALSE)</f>
        <v>120</v>
      </c>
      <c r="J404" s="5">
        <f>VLOOKUP(F404,'Set up'!$A$2:$D$64,4,FALSE)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up'!$A$2:$E$64,5,FALSE)</f>
        <v>Trsf</v>
      </c>
      <c r="S404" s="1" t="s">
        <v>631</v>
      </c>
    </row>
    <row r="405" spans="1:19" x14ac:dyDescent="0.3">
      <c r="A405" s="4">
        <v>44503</v>
      </c>
      <c r="B405" s="5">
        <f t="shared" si="74"/>
        <v>11</v>
      </c>
      <c r="C405" s="5">
        <f t="shared" si="75"/>
        <v>2021</v>
      </c>
      <c r="D405" s="5" t="s">
        <v>460</v>
      </c>
      <c r="E405" s="5" t="str">
        <f>VLOOKUP(F405,'Set up'!$A$2:$C$64,2,FALSE)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up'!$A$2:$C$64,3,FALSE)</f>
        <v>120</v>
      </c>
      <c r="J405" s="5">
        <f>VLOOKUP(F405,'Set up'!$A$2:$D$64,4,FALSE)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up'!$A$2:$E$64,5,FALSE)</f>
        <v>Trsf</v>
      </c>
      <c r="S405" s="1" t="s">
        <v>631</v>
      </c>
    </row>
    <row r="406" spans="1:19" x14ac:dyDescent="0.3">
      <c r="A406" s="4">
        <v>44503</v>
      </c>
      <c r="B406" s="5">
        <f t="shared" si="74"/>
        <v>11</v>
      </c>
      <c r="C406" s="5">
        <f t="shared" si="75"/>
        <v>2021</v>
      </c>
      <c r="D406" s="5" t="s">
        <v>460</v>
      </c>
      <c r="E406" s="5" t="str">
        <f>VLOOKUP(F406,'Set up'!$A$2:$C$64,2,FALSE)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up'!$A$2:$C$64,3,FALSE)</f>
        <v>120</v>
      </c>
      <c r="J406" s="5">
        <f>VLOOKUP(F406,'Set up'!$A$2:$D$64,4,FALSE)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up'!$A$2:$E$64,5,FALSE)</f>
        <v>Trsf</v>
      </c>
      <c r="S406" s="1" t="s">
        <v>631</v>
      </c>
    </row>
    <row r="407" spans="1:19" x14ac:dyDescent="0.3">
      <c r="A407" s="4">
        <v>44503</v>
      </c>
      <c r="B407" s="5">
        <f t="shared" si="74"/>
        <v>11</v>
      </c>
      <c r="C407" s="5">
        <f t="shared" si="75"/>
        <v>2021</v>
      </c>
      <c r="D407" s="5" t="s">
        <v>460</v>
      </c>
      <c r="E407" s="5" t="str">
        <f>VLOOKUP(F407,'Set up'!$A$2:$C$64,2,FALSE)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up'!$A$2:$C$64,3,FALSE)</f>
        <v>120</v>
      </c>
      <c r="J407" s="5">
        <f>VLOOKUP(F407,'Set up'!$A$2:$D$64,4,FALSE)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up'!$A$2:$E$64,5,FALSE)</f>
        <v>Trsf</v>
      </c>
      <c r="S407" s="1" t="s">
        <v>631</v>
      </c>
    </row>
    <row r="408" spans="1:19" ht="28.8" x14ac:dyDescent="0.3">
      <c r="A408" s="4">
        <v>44506</v>
      </c>
      <c r="B408" s="5">
        <f t="shared" si="74"/>
        <v>11</v>
      </c>
      <c r="C408" s="5">
        <f t="shared" si="75"/>
        <v>2021</v>
      </c>
      <c r="D408" s="5" t="s">
        <v>464</v>
      </c>
      <c r="E408" s="5" t="str">
        <f>VLOOKUP(F408,'Set up'!$A$2:$C$64,2,FALSE)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up'!$A$2:$C$64,3,FALSE)</f>
        <v>Cash</v>
      </c>
      <c r="J408" s="5">
        <f>VLOOKUP(F408,'Set up'!$A$2:$D$64,4,FALSE)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up'!$A$2:$E$64,5,FALSE)</f>
        <v>Trsf</v>
      </c>
      <c r="S408" s="1" t="s">
        <v>540</v>
      </c>
    </row>
    <row r="409" spans="1:19" ht="28.8" x14ac:dyDescent="0.3">
      <c r="A409" s="4">
        <v>44506</v>
      </c>
      <c r="B409" s="5">
        <f t="shared" si="74"/>
        <v>11</v>
      </c>
      <c r="C409" s="5">
        <f t="shared" si="75"/>
        <v>2021</v>
      </c>
      <c r="D409" s="5" t="s">
        <v>464</v>
      </c>
      <c r="E409" s="5" t="str">
        <f>VLOOKUP(F409,'Set up'!$A$2:$C$64,2,FALSE)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up'!$A$2:$C$64,3,FALSE)</f>
        <v>Cash</v>
      </c>
      <c r="J409" s="5">
        <f>VLOOKUP(F409,'Set up'!$A$2:$D$64,4,FALSE)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up'!$A$2:$E$64,5,FALSE)</f>
        <v>Trsf</v>
      </c>
      <c r="S409" s="1" t="s">
        <v>543</v>
      </c>
    </row>
    <row r="410" spans="1:19" x14ac:dyDescent="0.3">
      <c r="A410" s="4">
        <v>44506</v>
      </c>
      <c r="B410" s="5">
        <f t="shared" si="74"/>
        <v>11</v>
      </c>
      <c r="C410" s="5">
        <f t="shared" si="75"/>
        <v>2021</v>
      </c>
      <c r="D410" s="5" t="s">
        <v>464</v>
      </c>
      <c r="E410" s="5" t="str">
        <f>VLOOKUP(F410,'Set up'!$A$2:$C$64,2,FALSE)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up'!$A$2:$C$64,3,FALSE)</f>
        <v>Cash</v>
      </c>
      <c r="J410" s="5">
        <f>VLOOKUP(F410,'Set up'!$A$2:$D$64,4,FALSE)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up'!$A$2:$E$64,5,FALSE)</f>
        <v>Trsf</v>
      </c>
      <c r="S410" s="1" t="s">
        <v>571</v>
      </c>
    </row>
    <row r="411" spans="1:19" ht="28.8" x14ac:dyDescent="0.3">
      <c r="A411" s="4">
        <v>44506</v>
      </c>
      <c r="B411" s="5">
        <f t="shared" si="74"/>
        <v>11</v>
      </c>
      <c r="C411" s="5">
        <f t="shared" si="75"/>
        <v>2021</v>
      </c>
      <c r="D411" s="5" t="s">
        <v>464</v>
      </c>
      <c r="E411" s="5" t="str">
        <f>VLOOKUP(F411,'Set up'!$A$2:$C$64,2,FALSE)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up'!$A$2:$C$64,3,FALSE)</f>
        <v>Cash</v>
      </c>
      <c r="J411" s="5">
        <f>VLOOKUP(F411,'Set up'!$A$2:$D$64,4,FALSE)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up'!$A$2:$E$64,5,FALSE)</f>
        <v>Trsf</v>
      </c>
      <c r="S411" s="1" t="s">
        <v>572</v>
      </c>
    </row>
    <row r="412" spans="1:19" ht="43.2" x14ac:dyDescent="0.3">
      <c r="A412" s="4">
        <v>44506</v>
      </c>
      <c r="B412" s="5">
        <f t="shared" si="74"/>
        <v>11</v>
      </c>
      <c r="C412" s="5">
        <f t="shared" si="75"/>
        <v>2021</v>
      </c>
      <c r="D412" s="5" t="s">
        <v>464</v>
      </c>
      <c r="E412" s="5" t="str">
        <f>VLOOKUP(F412,'Set up'!$A$2:$C$64,2,FALSE)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up'!$A$2:$C$64,3,FALSE)</f>
        <v>Cash</v>
      </c>
      <c r="J412" s="5">
        <f>VLOOKUP(F412,'Set up'!$A$2:$D$64,4,FALSE)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up'!$A$2:$E$64,5,FALSE)</f>
        <v>Trsf</v>
      </c>
      <c r="S412" s="1" t="s">
        <v>572</v>
      </c>
    </row>
    <row r="413" spans="1:19" x14ac:dyDescent="0.3">
      <c r="A413" s="4">
        <v>44506</v>
      </c>
      <c r="B413" s="5">
        <f t="shared" si="74"/>
        <v>11</v>
      </c>
      <c r="C413" s="5">
        <f t="shared" si="75"/>
        <v>2021</v>
      </c>
      <c r="D413" s="5" t="s">
        <v>464</v>
      </c>
      <c r="E413" s="5" t="str">
        <f>VLOOKUP(F413,'Set up'!$A$2:$C$64,2,FALSE)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up'!$A$2:$C$64,3,FALSE)</f>
        <v>Cash</v>
      </c>
      <c r="J413" s="5">
        <f>VLOOKUP(F413,'Set up'!$A$2:$D$64,4,FALSE)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up'!$A$2:$E$64,5,FALSE)</f>
        <v>Trsf</v>
      </c>
      <c r="S413" s="1" t="s">
        <v>572</v>
      </c>
    </row>
    <row r="414" spans="1:19" ht="28.8" x14ac:dyDescent="0.3">
      <c r="A414" s="4">
        <v>44506</v>
      </c>
      <c r="B414" s="5">
        <f t="shared" si="74"/>
        <v>11</v>
      </c>
      <c r="C414" s="5">
        <f t="shared" si="75"/>
        <v>2021</v>
      </c>
      <c r="D414" s="5" t="s">
        <v>464</v>
      </c>
      <c r="E414" s="5" t="str">
        <f>VLOOKUP(F414,'Set up'!$A$2:$C$64,2,FALSE)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up'!$A$2:$C$64,3,FALSE)</f>
        <v>Cash</v>
      </c>
      <c r="J414" s="5">
        <f>VLOOKUP(F414,'Set up'!$A$2:$D$64,4,FALSE)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up'!$A$2:$E$64,5,FALSE)</f>
        <v>Trsf</v>
      </c>
      <c r="S414" s="1" t="s">
        <v>572</v>
      </c>
    </row>
    <row r="415" spans="1:19" x14ac:dyDescent="0.3">
      <c r="A415" s="4">
        <v>44508</v>
      </c>
      <c r="B415" s="5">
        <f t="shared" si="74"/>
        <v>11</v>
      </c>
      <c r="C415" s="5">
        <f t="shared" si="75"/>
        <v>2021</v>
      </c>
      <c r="D415" s="5" t="s">
        <v>465</v>
      </c>
      <c r="E415" s="5" t="str">
        <f>VLOOKUP(F415,'Set up'!$A$2:$C$64,2,FALSE)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up'!$A$2:$C$64,3,FALSE)</f>
        <v>120</v>
      </c>
      <c r="J415" s="5">
        <f>VLOOKUP(F415,'Set up'!$A$2:$D$64,4,FALSE)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up'!$A$2:$E$64,5,FALSE)</f>
        <v>Trsf</v>
      </c>
      <c r="S415" s="1" t="s">
        <v>631</v>
      </c>
    </row>
    <row r="416" spans="1:19" x14ac:dyDescent="0.3">
      <c r="A416" s="4">
        <v>44508</v>
      </c>
      <c r="B416" s="5">
        <f t="shared" si="74"/>
        <v>11</v>
      </c>
      <c r="C416" s="5">
        <f t="shared" si="75"/>
        <v>2021</v>
      </c>
      <c r="D416" s="5" t="s">
        <v>465</v>
      </c>
      <c r="E416" s="5" t="str">
        <f>VLOOKUP(F416,'Set up'!$A$2:$C$64,2,FALSE)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up'!$A$2:$C$64,3,FALSE)</f>
        <v>120</v>
      </c>
      <c r="J416" s="5">
        <f>VLOOKUP(F416,'Set up'!$A$2:$D$64,4,FALSE)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up'!$A$2:$E$64,5,FALSE)</f>
        <v>Trsf</v>
      </c>
      <c r="S416" s="1" t="s">
        <v>631</v>
      </c>
    </row>
    <row r="417" spans="1:19" ht="28.8" x14ac:dyDescent="0.3">
      <c r="A417" s="4">
        <v>44509</v>
      </c>
      <c r="B417" s="5">
        <f t="shared" si="74"/>
        <v>11</v>
      </c>
      <c r="C417" s="5">
        <f t="shared" si="75"/>
        <v>2021</v>
      </c>
      <c r="D417" s="5" t="s">
        <v>470</v>
      </c>
      <c r="E417" s="5" t="e">
        <f>VLOOKUP(F417,'Set up'!$A$2:$C$64,2,FALSE)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up'!$A$2:$C$64,3,FALSE)</f>
        <v>#N/A</v>
      </c>
      <c r="J417" s="5" t="e">
        <f>VLOOKUP(F417,'Set up'!$A$2:$D$64,4,FALSE)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up'!$A$2:$E$64,5,FALSE)</f>
        <v>#N/A</v>
      </c>
      <c r="S417" s="1" t="s">
        <v>499</v>
      </c>
    </row>
    <row r="418" spans="1:19" ht="28.8" x14ac:dyDescent="0.3">
      <c r="A418" s="4">
        <v>44510</v>
      </c>
      <c r="B418" s="5">
        <f t="shared" si="74"/>
        <v>11</v>
      </c>
      <c r="C418" s="5">
        <f t="shared" si="75"/>
        <v>2021</v>
      </c>
      <c r="D418" s="5" t="s">
        <v>472</v>
      </c>
      <c r="E418" s="5" t="str">
        <f>VLOOKUP(F418,'Set up'!$A$2:$C$64,2,FALSE)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up'!$A$2:$C$64,3,FALSE)</f>
        <v>Cash</v>
      </c>
      <c r="J418" s="5">
        <f>VLOOKUP(F418,'Set up'!$A$2:$D$64,4,FALSE)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up'!$A$2:$E$64,5,FALSE)</f>
        <v>PD Chq</v>
      </c>
      <c r="S418" s="1" t="s">
        <v>492</v>
      </c>
    </row>
    <row r="419" spans="1:19" x14ac:dyDescent="0.3">
      <c r="A419" s="4">
        <v>44511</v>
      </c>
      <c r="B419" s="5">
        <f t="shared" si="74"/>
        <v>11</v>
      </c>
      <c r="C419" s="5">
        <f t="shared" si="75"/>
        <v>2021</v>
      </c>
      <c r="D419" s="5" t="s">
        <v>473</v>
      </c>
      <c r="E419" s="5" t="str">
        <f>VLOOKUP(F419,'Set up'!$A$2:$C$64,2,FALSE)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up'!$A$2:$C$64,3,FALSE)</f>
        <v>Cash</v>
      </c>
      <c r="J419" s="5">
        <f>VLOOKUP(F419,'Set up'!$A$2:$D$64,4,FALSE)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up'!$A$2:$E$64,5,FALSE)</f>
        <v>Trsf</v>
      </c>
      <c r="S419" s="1" t="s">
        <v>572</v>
      </c>
    </row>
    <row r="420" spans="1:19" x14ac:dyDescent="0.3">
      <c r="A420" s="4">
        <v>44511</v>
      </c>
      <c r="B420" s="5">
        <f t="shared" si="74"/>
        <v>11</v>
      </c>
      <c r="C420" s="5">
        <f t="shared" si="75"/>
        <v>2021</v>
      </c>
      <c r="D420" s="5" t="s">
        <v>473</v>
      </c>
      <c r="E420" s="5" t="str">
        <f>VLOOKUP(F420,'Set up'!$A$2:$C$64,2,FALSE)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up'!$A$2:$C$64,3,FALSE)</f>
        <v>Cash</v>
      </c>
      <c r="J420" s="5">
        <f>VLOOKUP(F420,'Set up'!$A$2:$D$64,4,FALSE)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up'!$A$2:$E$64,5,FALSE)</f>
        <v>Trsf</v>
      </c>
      <c r="S420" s="1" t="s">
        <v>572</v>
      </c>
    </row>
    <row r="421" spans="1:19" ht="43.2" x14ac:dyDescent="0.3">
      <c r="A421" s="4">
        <v>44511</v>
      </c>
      <c r="B421" s="5">
        <f t="shared" si="74"/>
        <v>11</v>
      </c>
      <c r="C421" s="5">
        <f t="shared" si="75"/>
        <v>2021</v>
      </c>
      <c r="D421" s="5" t="s">
        <v>473</v>
      </c>
      <c r="E421" s="5" t="str">
        <f>VLOOKUP(F421,'Set up'!$A$2:$C$64,2,FALSE)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up'!$A$2:$C$64,3,FALSE)</f>
        <v>Cash</v>
      </c>
      <c r="J421" s="5">
        <f>VLOOKUP(F421,'Set up'!$A$2:$D$64,4,FALSE)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up'!$A$2:$E$64,5,FALSE)</f>
        <v>Trsf</v>
      </c>
      <c r="S421" s="1" t="s">
        <v>573</v>
      </c>
    </row>
    <row r="422" spans="1:19" ht="28.8" x14ac:dyDescent="0.3">
      <c r="A422" s="4">
        <v>44511</v>
      </c>
      <c r="B422" s="5">
        <f t="shared" si="74"/>
        <v>11</v>
      </c>
      <c r="C422" s="5">
        <f t="shared" si="75"/>
        <v>2021</v>
      </c>
      <c r="D422" s="5" t="s">
        <v>473</v>
      </c>
      <c r="E422" s="5" t="str">
        <f>VLOOKUP(F422,'Set up'!$A$2:$C$64,2,FALSE)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up'!$A$2:$C$64,3,FALSE)</f>
        <v>Cash</v>
      </c>
      <c r="J422" s="5">
        <f>VLOOKUP(F422,'Set up'!$A$2:$D$64,4,FALSE)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up'!$A$2:$E$64,5,FALSE)</f>
        <v>Trsf</v>
      </c>
      <c r="S422" s="1" t="s">
        <v>574</v>
      </c>
    </row>
    <row r="423" spans="1:19" ht="28.8" x14ac:dyDescent="0.3">
      <c r="A423" s="4">
        <v>44511</v>
      </c>
      <c r="B423" s="5">
        <f t="shared" si="74"/>
        <v>11</v>
      </c>
      <c r="C423" s="5">
        <f t="shared" si="75"/>
        <v>2021</v>
      </c>
      <c r="D423" s="5" t="s">
        <v>473</v>
      </c>
      <c r="E423" s="5" t="str">
        <f>VLOOKUP(F423,'Set up'!$A$2:$C$64,2,FALSE)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up'!$A$2:$C$64,3,FALSE)</f>
        <v>Cash</v>
      </c>
      <c r="J423" s="5">
        <f>VLOOKUP(F423,'Set up'!$A$2:$D$64,4,FALSE)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up'!$A$2:$E$64,5,FALSE)</f>
        <v>Trsf</v>
      </c>
      <c r="S423" s="1" t="s">
        <v>574</v>
      </c>
    </row>
    <row r="424" spans="1:19" ht="28.8" x14ac:dyDescent="0.3">
      <c r="A424" s="4">
        <v>44511</v>
      </c>
      <c r="B424" s="5">
        <f t="shared" si="74"/>
        <v>11</v>
      </c>
      <c r="C424" s="5">
        <f t="shared" si="75"/>
        <v>2021</v>
      </c>
      <c r="D424" s="5" t="s">
        <v>475</v>
      </c>
      <c r="E424" s="5" t="str">
        <f>VLOOKUP(F424,'Set up'!$A$2:$C$64,2,FALSE)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up'!$A$2:$C$64,3,FALSE)</f>
        <v>Cash</v>
      </c>
      <c r="J424" s="5">
        <f>VLOOKUP(F424,'Set up'!$A$2:$D$64,4,FALSE)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up'!$A$2:$E$64,5,FALSE)</f>
        <v>Trsf</v>
      </c>
      <c r="S424" s="1" t="s">
        <v>574</v>
      </c>
    </row>
    <row r="425" spans="1:19" ht="28.8" x14ac:dyDescent="0.3">
      <c r="A425" s="4">
        <v>44513</v>
      </c>
      <c r="B425" s="5">
        <f t="shared" si="74"/>
        <v>11</v>
      </c>
      <c r="C425" s="5">
        <f t="shared" si="75"/>
        <v>2021</v>
      </c>
      <c r="D425" s="5" t="s">
        <v>476</v>
      </c>
      <c r="E425" s="5" t="e">
        <f>VLOOKUP(F425,'Set up'!$A$2:$C$64,2,FALSE)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up'!$A$2:$C$64,3,FALSE)</f>
        <v>#N/A</v>
      </c>
      <c r="J425" s="5" t="e">
        <f>VLOOKUP(F425,'Set up'!$A$2:$D$64,4,FALSE)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up'!$A$2:$E$64,5,FALSE)</f>
        <v>#N/A</v>
      </c>
      <c r="S425" s="1" t="s">
        <v>497</v>
      </c>
    </row>
    <row r="426" spans="1:19" ht="28.8" x14ac:dyDescent="0.3">
      <c r="A426" s="4">
        <v>44513</v>
      </c>
      <c r="B426" s="5">
        <f t="shared" si="74"/>
        <v>11</v>
      </c>
      <c r="C426" s="5">
        <f t="shared" si="75"/>
        <v>2021</v>
      </c>
      <c r="D426" s="5" t="s">
        <v>476</v>
      </c>
      <c r="E426" s="5" t="e">
        <f>VLOOKUP(F426,'Set up'!$A$2:$C$64,2,FALSE)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up'!$A$2:$C$64,3,FALSE)</f>
        <v>#N/A</v>
      </c>
      <c r="J426" s="5" t="e">
        <f>VLOOKUP(F426,'Set up'!$A$2:$D$64,4,FALSE)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up'!$A$2:$E$64,5,FALSE)</f>
        <v>#N/A</v>
      </c>
      <c r="S426" s="1" t="s">
        <v>496</v>
      </c>
    </row>
    <row r="427" spans="1:19" x14ac:dyDescent="0.3">
      <c r="A427" s="4">
        <v>44513</v>
      </c>
      <c r="B427" s="5">
        <f t="shared" si="74"/>
        <v>11</v>
      </c>
      <c r="C427" s="5">
        <f t="shared" si="75"/>
        <v>2021</v>
      </c>
      <c r="D427" s="5" t="s">
        <v>476</v>
      </c>
      <c r="E427" s="5" t="e">
        <f>VLOOKUP(F427,'Set up'!$A$2:$C$64,2,FALSE)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up'!$A$2:$C$64,3,FALSE)</f>
        <v>#N/A</v>
      </c>
      <c r="J427" s="5" t="e">
        <f>VLOOKUP(F427,'Set up'!$A$2:$D$64,4,FALSE)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up'!$A$2:$E$64,5,FALSE)</f>
        <v>#N/A</v>
      </c>
      <c r="S427" s="1" t="s">
        <v>496</v>
      </c>
    </row>
    <row r="428" spans="1:19" ht="43.2" x14ac:dyDescent="0.3">
      <c r="A428" s="4">
        <v>44513</v>
      </c>
      <c r="B428" s="5">
        <f t="shared" si="74"/>
        <v>11</v>
      </c>
      <c r="C428" s="5">
        <f t="shared" si="75"/>
        <v>2021</v>
      </c>
      <c r="D428" s="5" t="s">
        <v>476</v>
      </c>
      <c r="E428" s="5" t="e">
        <f>VLOOKUP(F428,'Set up'!$A$2:$C$64,2,FALSE)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up'!$A$2:$C$64,3,FALSE)</f>
        <v>#N/A</v>
      </c>
      <c r="J428" s="5" t="e">
        <f>VLOOKUP(F428,'Set up'!$A$2:$D$64,4,FALSE)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up'!$A$2:$E$64,5,FALSE)</f>
        <v>#N/A</v>
      </c>
      <c r="S428" s="1" t="s">
        <v>496</v>
      </c>
    </row>
    <row r="429" spans="1:19" x14ac:dyDescent="0.3">
      <c r="A429" s="4">
        <v>44513</v>
      </c>
      <c r="B429" s="5">
        <f t="shared" si="74"/>
        <v>11</v>
      </c>
      <c r="C429" s="5">
        <f t="shared" si="75"/>
        <v>2021</v>
      </c>
      <c r="D429" s="5" t="s">
        <v>477</v>
      </c>
      <c r="E429" s="5" t="str">
        <f>VLOOKUP(F429,'Set up'!$A$2:$C$64,2,FALSE)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up'!$A$2:$C$64,3,FALSE)</f>
        <v>Cash</v>
      </c>
      <c r="J429" s="5">
        <f>VLOOKUP(F429,'Set up'!$A$2:$D$64,4,FALSE)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up'!$A$2:$E$64,5,FALSE)</f>
        <v>Trsf</v>
      </c>
      <c r="S429" s="1" t="s">
        <v>495</v>
      </c>
    </row>
    <row r="430" spans="1:19" x14ac:dyDescent="0.3">
      <c r="A430" s="4">
        <v>44513</v>
      </c>
      <c r="B430" s="5">
        <f t="shared" si="74"/>
        <v>11</v>
      </c>
      <c r="C430" s="5">
        <f t="shared" si="75"/>
        <v>2021</v>
      </c>
      <c r="D430" s="5" t="s">
        <v>477</v>
      </c>
      <c r="E430" s="5" t="str">
        <f>VLOOKUP(F430,'Set up'!$A$2:$C$64,2,FALSE)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up'!$A$2:$C$64,3,FALSE)</f>
        <v>Cash</v>
      </c>
      <c r="J430" s="5">
        <f>VLOOKUP(F430,'Set up'!$A$2:$D$64,4,FALSE)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up'!$A$2:$E$64,5,FALSE)</f>
        <v>Trsf</v>
      </c>
      <c r="S430" s="1" t="s">
        <v>495</v>
      </c>
    </row>
    <row r="431" spans="1:19" ht="28.8" x14ac:dyDescent="0.3">
      <c r="A431" s="4">
        <v>44513</v>
      </c>
      <c r="B431" s="5">
        <f t="shared" si="74"/>
        <v>11</v>
      </c>
      <c r="C431" s="5">
        <f t="shared" si="75"/>
        <v>2021</v>
      </c>
      <c r="D431" s="5" t="s">
        <v>477</v>
      </c>
      <c r="E431" s="5" t="str">
        <f>VLOOKUP(F431,'Set up'!$A$2:$C$64,2,FALSE)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up'!$A$2:$C$64,3,FALSE)</f>
        <v>Cash</v>
      </c>
      <c r="J431" s="5">
        <f>VLOOKUP(F431,'Set up'!$A$2:$D$64,4,FALSE)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up'!$A$2:$E$64,5,FALSE)</f>
        <v>Trsf</v>
      </c>
      <c r="S431" s="1" t="s">
        <v>495</v>
      </c>
    </row>
    <row r="432" spans="1:19" x14ac:dyDescent="0.3">
      <c r="A432" s="4">
        <v>44513</v>
      </c>
      <c r="B432" s="5">
        <f t="shared" si="74"/>
        <v>11</v>
      </c>
      <c r="C432" s="5">
        <f t="shared" si="75"/>
        <v>2021</v>
      </c>
      <c r="D432" s="5" t="s">
        <v>477</v>
      </c>
      <c r="E432" s="5" t="str">
        <f>VLOOKUP(F432,'Set up'!$A$2:$C$64,2,FALSE)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up'!$A$2:$C$64,3,FALSE)</f>
        <v>Cash</v>
      </c>
      <c r="J432" s="5">
        <f>VLOOKUP(F432,'Set up'!$A$2:$D$64,4,FALSE)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up'!$A$2:$E$64,5,FALSE)</f>
        <v>Trsf</v>
      </c>
      <c r="S432" s="1" t="s">
        <v>495</v>
      </c>
    </row>
    <row r="433" spans="1:19" ht="31.2" x14ac:dyDescent="0.3">
      <c r="A433" s="4">
        <v>44523</v>
      </c>
      <c r="B433" s="5">
        <f t="shared" si="74"/>
        <v>11</v>
      </c>
      <c r="C433" s="5">
        <f t="shared" si="75"/>
        <v>2021</v>
      </c>
      <c r="D433" s="5" t="s">
        <v>480</v>
      </c>
      <c r="E433" s="5" t="str">
        <f>VLOOKUP(F433,'Set up'!$A$2:$C$64,2,FALSE)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up'!$A$2:$C$64,3,FALSE)</f>
        <v>45</v>
      </c>
      <c r="J433" s="5">
        <f>VLOOKUP(F433,'Set up'!$A$2:$D$64,4,FALSE)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up'!$A$2:$E$64,5,FALSE)</f>
        <v>PD Chq</v>
      </c>
      <c r="S433" s="40" t="s">
        <v>622</v>
      </c>
    </row>
    <row r="434" spans="1:19" ht="31.2" x14ac:dyDescent="0.3">
      <c r="A434" s="4">
        <v>44523</v>
      </c>
      <c r="B434" s="5">
        <f t="shared" si="74"/>
        <v>11</v>
      </c>
      <c r="C434" s="5">
        <f t="shared" si="75"/>
        <v>2021</v>
      </c>
      <c r="D434" s="5" t="s">
        <v>480</v>
      </c>
      <c r="E434" s="5" t="str">
        <f>VLOOKUP(F434,'Set up'!$A$2:$C$64,2,FALSE)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up'!$A$2:$C$64,3,FALSE)</f>
        <v>45</v>
      </c>
      <c r="J434" s="5">
        <f>VLOOKUP(F434,'Set up'!$A$2:$D$64,4,FALSE)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up'!$A$2:$E$64,5,FALSE)</f>
        <v>PD Chq</v>
      </c>
      <c r="S434" s="40" t="s">
        <v>623</v>
      </c>
    </row>
    <row r="435" spans="1:19" ht="31.2" x14ac:dyDescent="0.3">
      <c r="A435" s="4">
        <v>44523</v>
      </c>
      <c r="B435" s="5">
        <f t="shared" si="74"/>
        <v>11</v>
      </c>
      <c r="C435" s="5">
        <f t="shared" si="75"/>
        <v>2021</v>
      </c>
      <c r="D435" s="5" t="s">
        <v>480</v>
      </c>
      <c r="E435" s="5" t="str">
        <f>VLOOKUP(F435,'Set up'!$A$2:$C$64,2,FALSE)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up'!$A$2:$C$64,3,FALSE)</f>
        <v>45</v>
      </c>
      <c r="J435" s="5">
        <f>VLOOKUP(F435,'Set up'!$A$2:$D$64,4,FALSE)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up'!$A$2:$E$64,5,FALSE)</f>
        <v>PD Chq</v>
      </c>
      <c r="S435" s="40" t="s">
        <v>624</v>
      </c>
    </row>
    <row r="436" spans="1:19" x14ac:dyDescent="0.3">
      <c r="A436" s="4">
        <v>44526</v>
      </c>
      <c r="B436" s="5">
        <f t="shared" si="74"/>
        <v>11</v>
      </c>
      <c r="C436" s="5">
        <f t="shared" si="75"/>
        <v>2021</v>
      </c>
      <c r="D436" s="5" t="s">
        <v>481</v>
      </c>
      <c r="E436" s="5" t="str">
        <f>VLOOKUP(F436,'Set up'!$A$2:$C$64,2,FALSE)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up'!$A$2:$C$64,3,FALSE)</f>
        <v>Cash</v>
      </c>
      <c r="J436" s="5">
        <f>VLOOKUP(F436,'Set up'!$A$2:$D$64,4,FALSE)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up'!$A$2:$E$64,5,FALSE)</f>
        <v>Trsf</v>
      </c>
      <c r="S436" s="1" t="s">
        <v>516</v>
      </c>
    </row>
    <row r="437" spans="1:19" ht="28.8" x14ac:dyDescent="0.3">
      <c r="A437" s="4">
        <v>44526</v>
      </c>
      <c r="B437" s="5">
        <f t="shared" si="74"/>
        <v>11</v>
      </c>
      <c r="C437" s="5">
        <f t="shared" si="75"/>
        <v>2021</v>
      </c>
      <c r="D437" s="5" t="s">
        <v>481</v>
      </c>
      <c r="E437" s="5" t="str">
        <f>VLOOKUP(F437,'Set up'!$A$2:$C$64,2,FALSE)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up'!$A$2:$C$64,3,FALSE)</f>
        <v>Cash</v>
      </c>
      <c r="J437" s="5">
        <f>VLOOKUP(F437,'Set up'!$A$2:$D$64,4,FALSE)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up'!$A$2:$E$64,5,FALSE)</f>
        <v>Trsf</v>
      </c>
      <c r="S437" s="1" t="s">
        <v>516</v>
      </c>
    </row>
    <row r="438" spans="1:19" x14ac:dyDescent="0.3">
      <c r="A438" s="4">
        <v>44526</v>
      </c>
      <c r="B438" s="5">
        <f t="shared" si="74"/>
        <v>11</v>
      </c>
      <c r="C438" s="5">
        <f t="shared" si="75"/>
        <v>2021</v>
      </c>
      <c r="D438" s="5" t="s">
        <v>481</v>
      </c>
      <c r="E438" s="5" t="str">
        <f>VLOOKUP(F438,'Set up'!$A$2:$C$64,2,FALSE)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up'!$A$2:$C$64,3,FALSE)</f>
        <v>Cash</v>
      </c>
      <c r="J438" s="5">
        <f>VLOOKUP(F438,'Set up'!$A$2:$D$64,4,FALSE)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up'!$A$2:$E$64,5,FALSE)</f>
        <v>Trsf</v>
      </c>
      <c r="S438" s="1" t="s">
        <v>516</v>
      </c>
    </row>
    <row r="439" spans="1:19" x14ac:dyDescent="0.3">
      <c r="A439" s="4">
        <v>44526</v>
      </c>
      <c r="B439" s="5">
        <f t="shared" si="74"/>
        <v>11</v>
      </c>
      <c r="C439" s="5">
        <f t="shared" si="75"/>
        <v>2021</v>
      </c>
      <c r="D439" s="5" t="s">
        <v>482</v>
      </c>
      <c r="E439" s="5" t="str">
        <f>VLOOKUP(F439,'Set up'!$A$2:$C$64,2,FALSE)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up'!$A$2:$C$64,3,FALSE)</f>
        <v>Cash</v>
      </c>
      <c r="J439" s="5">
        <f>VLOOKUP(F439,'Set up'!$A$2:$D$64,4,FALSE)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up'!$A$2:$E$64,5,FALSE)</f>
        <v>Trsf</v>
      </c>
      <c r="S439" s="1" t="s">
        <v>516</v>
      </c>
    </row>
    <row r="440" spans="1:19" ht="28.8" x14ac:dyDescent="0.3">
      <c r="A440" s="4">
        <v>44529</v>
      </c>
      <c r="B440" s="5">
        <f t="shared" si="74"/>
        <v>11</v>
      </c>
      <c r="C440" s="5">
        <f t="shared" si="75"/>
        <v>2021</v>
      </c>
      <c r="D440" s="5" t="s">
        <v>484</v>
      </c>
      <c r="E440" s="5" t="str">
        <f>VLOOKUP(F440,'Set up'!$A$2:$C$64,2,FALSE)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up'!$A$2:$C$64,3,FALSE)</f>
        <v>Cash</v>
      </c>
      <c r="J440" s="5">
        <f>VLOOKUP(F440,'Set up'!$A$2:$D$64,4,FALSE)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up'!$A$2:$E$64,5,FALSE)</f>
        <v>Trsf</v>
      </c>
      <c r="S440" s="1" t="s">
        <v>581</v>
      </c>
    </row>
    <row r="441" spans="1:19" ht="46.8" x14ac:dyDescent="0.3">
      <c r="A441" s="4">
        <v>44529</v>
      </c>
      <c r="B441" s="5">
        <f t="shared" si="74"/>
        <v>11</v>
      </c>
      <c r="C441" s="5">
        <f t="shared" si="75"/>
        <v>2021</v>
      </c>
      <c r="D441" s="5" t="s">
        <v>484</v>
      </c>
      <c r="E441" s="5" t="str">
        <f>VLOOKUP(F441,'Set up'!$A$2:$C$64,2,FALSE)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up'!$A$2:$C$64,3,FALSE)</f>
        <v>Cash</v>
      </c>
      <c r="J441" s="5">
        <f>VLOOKUP(F441,'Set up'!$A$2:$D$64,4,FALSE)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up'!$A$2:$E$64,5,FALSE)</f>
        <v>Trsf</v>
      </c>
      <c r="S441" s="1" t="s">
        <v>581</v>
      </c>
    </row>
    <row r="442" spans="1:19" ht="28.8" x14ac:dyDescent="0.3">
      <c r="A442" s="4">
        <v>44537</v>
      </c>
      <c r="B442" s="5">
        <f t="shared" si="74"/>
        <v>12</v>
      </c>
      <c r="C442" s="5">
        <f t="shared" si="75"/>
        <v>2021</v>
      </c>
      <c r="D442" s="5" t="s">
        <v>501</v>
      </c>
      <c r="E442" s="5" t="str">
        <f>VLOOKUP(F442,'Set up'!$A$2:$C$64,2,FALSE)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up'!$A$2:$C$64,3,FALSE)</f>
        <v>Cash</v>
      </c>
      <c r="J442" s="5">
        <f>VLOOKUP(F442,'Set up'!$A$2:$D$64,4,FALSE)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up'!$A$2:$E$64,5,FALSE)</f>
        <v>Trsf</v>
      </c>
      <c r="S442" s="1" t="s">
        <v>517</v>
      </c>
    </row>
    <row r="443" spans="1:19" ht="46.8" x14ac:dyDescent="0.3">
      <c r="A443" s="4">
        <v>44537</v>
      </c>
      <c r="B443" s="5">
        <f t="shared" si="74"/>
        <v>12</v>
      </c>
      <c r="C443" s="5">
        <f t="shared" si="75"/>
        <v>2021</v>
      </c>
      <c r="D443" s="5" t="s">
        <v>501</v>
      </c>
      <c r="E443" s="5" t="str">
        <f>VLOOKUP(F443,'Set up'!$A$2:$C$64,2,FALSE)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up'!$A$2:$C$64,3,FALSE)</f>
        <v>Cash</v>
      </c>
      <c r="J443" s="5">
        <f>VLOOKUP(F443,'Set up'!$A$2:$D$64,4,FALSE)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up'!$A$2:$E$64,5,FALSE)</f>
        <v>Trsf</v>
      </c>
      <c r="S443" s="1" t="s">
        <v>517</v>
      </c>
    </row>
    <row r="444" spans="1:19" ht="43.2" x14ac:dyDescent="0.3">
      <c r="A444" s="4">
        <v>44537</v>
      </c>
      <c r="B444" s="5">
        <f t="shared" si="74"/>
        <v>12</v>
      </c>
      <c r="C444" s="5">
        <f t="shared" si="75"/>
        <v>2021</v>
      </c>
      <c r="D444" s="5" t="s">
        <v>501</v>
      </c>
      <c r="E444" s="5" t="str">
        <f>VLOOKUP(F444,'Set up'!$A$2:$C$64,2,FALSE)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up'!$A$2:$C$64,3,FALSE)</f>
        <v>Cash</v>
      </c>
      <c r="J444" s="5">
        <f>VLOOKUP(F444,'Set up'!$A$2:$D$64,4,FALSE)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up'!$A$2:$E$64,5,FALSE)</f>
        <v>Trsf</v>
      </c>
      <c r="S444" s="1" t="s">
        <v>517</v>
      </c>
    </row>
    <row r="445" spans="1:19" ht="28.8" x14ac:dyDescent="0.3">
      <c r="A445" s="4">
        <v>44537</v>
      </c>
      <c r="B445" s="5">
        <f t="shared" si="74"/>
        <v>12</v>
      </c>
      <c r="C445" s="5">
        <f t="shared" si="75"/>
        <v>2021</v>
      </c>
      <c r="D445" s="5" t="s">
        <v>501</v>
      </c>
      <c r="E445" s="5" t="str">
        <f>VLOOKUP(F445,'Set up'!$A$2:$C$64,2,FALSE)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up'!$A$2:$C$64,3,FALSE)</f>
        <v>Cash</v>
      </c>
      <c r="J445" s="5">
        <f>VLOOKUP(F445,'Set up'!$A$2:$D$64,4,FALSE)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up'!$A$2:$E$64,5,FALSE)</f>
        <v>Trsf</v>
      </c>
      <c r="S445" s="1" t="s">
        <v>517</v>
      </c>
    </row>
    <row r="446" spans="1:19" ht="28.8" x14ac:dyDescent="0.3">
      <c r="A446" s="4">
        <v>44537</v>
      </c>
      <c r="B446" s="5">
        <f t="shared" si="74"/>
        <v>12</v>
      </c>
      <c r="C446" s="5">
        <f t="shared" si="75"/>
        <v>2021</v>
      </c>
      <c r="D446" s="5" t="s">
        <v>501</v>
      </c>
      <c r="E446" s="5" t="str">
        <f>VLOOKUP(F446,'Set up'!$A$2:$C$64,2,FALSE)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up'!$A$2:$C$64,3,FALSE)</f>
        <v>Cash</v>
      </c>
      <c r="J446" s="5">
        <f>VLOOKUP(F446,'Set up'!$A$2:$D$64,4,FALSE)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up'!$A$2:$E$64,5,FALSE)</f>
        <v>Trsf</v>
      </c>
      <c r="S446" s="1" t="s">
        <v>517</v>
      </c>
    </row>
    <row r="447" spans="1:19" ht="28.8" x14ac:dyDescent="0.3">
      <c r="A447" s="4">
        <v>44540</v>
      </c>
      <c r="B447" s="5">
        <f t="shared" si="74"/>
        <v>12</v>
      </c>
      <c r="C447" s="5">
        <f t="shared" si="75"/>
        <v>2021</v>
      </c>
      <c r="D447" s="5" t="s">
        <v>502</v>
      </c>
      <c r="E447" s="5" t="str">
        <f>VLOOKUP(F447,'Set up'!$A$2:$C$64,2,FALSE)</f>
        <v>C00000013a</v>
      </c>
      <c r="F447" s="1" t="s">
        <v>1453</v>
      </c>
      <c r="G447" s="74" t="s">
        <v>67</v>
      </c>
      <c r="H447" s="5">
        <v>1</v>
      </c>
      <c r="I447" s="5" t="str">
        <f>VLOOKUP(F447,'Set up'!$A$2:$C$64,3,FALSE)</f>
        <v>Cash</v>
      </c>
      <c r="J447" s="5">
        <f>VLOOKUP(F447,'Set up'!$A$2:$D$64,4,FALSE)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up'!$A$2:$E$64,5,FALSE)</f>
        <v>Chq</v>
      </c>
      <c r="S447" s="1" t="s">
        <v>526</v>
      </c>
    </row>
    <row r="448" spans="1:19" ht="31.2" x14ac:dyDescent="0.3">
      <c r="A448" s="4">
        <v>44540</v>
      </c>
      <c r="B448" s="5">
        <f t="shared" si="74"/>
        <v>12</v>
      </c>
      <c r="C448" s="5">
        <f t="shared" si="75"/>
        <v>2021</v>
      </c>
      <c r="D448" s="5" t="s">
        <v>502</v>
      </c>
      <c r="E448" s="5" t="str">
        <f>VLOOKUP(F448,'Set up'!$A$2:$C$64,2,FALSE)</f>
        <v>C00000013a</v>
      </c>
      <c r="F448" s="1" t="s">
        <v>1453</v>
      </c>
      <c r="G448" s="79" t="s">
        <v>417</v>
      </c>
      <c r="H448" s="5">
        <v>1</v>
      </c>
      <c r="I448" s="5" t="str">
        <f>VLOOKUP(F448,'Set up'!$A$2:$C$64,3,FALSE)</f>
        <v>Cash</v>
      </c>
      <c r="J448" s="5">
        <f>VLOOKUP(F448,'Set up'!$A$2:$D$64,4,FALSE)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up'!$A$2:$E$64,5,FALSE)</f>
        <v>Chq</v>
      </c>
      <c r="S448" s="1" t="s">
        <v>526</v>
      </c>
    </row>
    <row r="449" spans="1:19" ht="31.2" x14ac:dyDescent="0.3">
      <c r="A449" s="4">
        <v>44540</v>
      </c>
      <c r="B449" s="5">
        <f t="shared" si="74"/>
        <v>12</v>
      </c>
      <c r="C449" s="5">
        <f t="shared" si="75"/>
        <v>2021</v>
      </c>
      <c r="D449" s="5" t="s">
        <v>502</v>
      </c>
      <c r="E449" s="5" t="str">
        <f>VLOOKUP(F449,'Set up'!$A$2:$C$64,2,FALSE)</f>
        <v>C00000013a</v>
      </c>
      <c r="F449" s="1" t="s">
        <v>1453</v>
      </c>
      <c r="G449" s="75" t="s">
        <v>24</v>
      </c>
      <c r="H449" s="5">
        <v>1</v>
      </c>
      <c r="I449" s="5" t="str">
        <f>VLOOKUP(F449,'Set up'!$A$2:$C$64,3,FALSE)</f>
        <v>Cash</v>
      </c>
      <c r="J449" s="5">
        <f>VLOOKUP(F449,'Set up'!$A$2:$D$64,4,FALSE)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up'!$A$2:$E$64,5,FALSE)</f>
        <v>Chq</v>
      </c>
      <c r="S449" s="1" t="s">
        <v>526</v>
      </c>
    </row>
    <row r="450" spans="1:19" ht="43.2" x14ac:dyDescent="0.3">
      <c r="A450" s="4">
        <v>44540</v>
      </c>
      <c r="B450" s="5">
        <f t="shared" si="74"/>
        <v>12</v>
      </c>
      <c r="C450" s="5">
        <f t="shared" si="75"/>
        <v>2021</v>
      </c>
      <c r="D450" s="5" t="s">
        <v>502</v>
      </c>
      <c r="E450" s="5" t="str">
        <f>VLOOKUP(F450,'Set up'!$A$2:$C$64,2,FALSE)</f>
        <v>C00000013a</v>
      </c>
      <c r="F450" s="1" t="s">
        <v>1453</v>
      </c>
      <c r="G450" s="84" t="s">
        <v>234</v>
      </c>
      <c r="H450" s="5">
        <v>2</v>
      </c>
      <c r="I450" s="5" t="str">
        <f>VLOOKUP(F450,'Set up'!$A$2:$C$64,3,FALSE)</f>
        <v>Cash</v>
      </c>
      <c r="J450" s="5">
        <f>VLOOKUP(F450,'Set up'!$A$2:$D$64,4,FALSE)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up'!$A$2:$E$64,5,FALSE)</f>
        <v>Chq</v>
      </c>
      <c r="S450" s="1" t="s">
        <v>526</v>
      </c>
    </row>
    <row r="451" spans="1:19" ht="46.8" x14ac:dyDescent="0.3">
      <c r="A451" s="4">
        <v>44540</v>
      </c>
      <c r="B451" s="5">
        <f t="shared" si="74"/>
        <v>12</v>
      </c>
      <c r="C451" s="5">
        <f t="shared" si="75"/>
        <v>2021</v>
      </c>
      <c r="D451" s="5" t="s">
        <v>502</v>
      </c>
      <c r="E451" s="5" t="str">
        <f>VLOOKUP(F451,'Set up'!$A$2:$C$64,2,FALSE)</f>
        <v>C00000013a</v>
      </c>
      <c r="F451" s="1" t="s">
        <v>1453</v>
      </c>
      <c r="G451" s="79" t="s">
        <v>292</v>
      </c>
      <c r="H451" s="5">
        <v>1</v>
      </c>
      <c r="I451" s="5" t="str">
        <f>VLOOKUP(F451,'Set up'!$A$2:$C$64,3,FALSE)</f>
        <v>Cash</v>
      </c>
      <c r="J451" s="5">
        <f>VLOOKUP(F451,'Set up'!$A$2:$D$64,4,FALSE)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up'!$A$2:$E$64,5,FALSE)</f>
        <v>Chq</v>
      </c>
      <c r="S451" s="1" t="s">
        <v>526</v>
      </c>
    </row>
    <row r="452" spans="1:19" ht="28.8" x14ac:dyDescent="0.3">
      <c r="A452" s="4">
        <v>44540</v>
      </c>
      <c r="B452" s="5">
        <f t="shared" si="74"/>
        <v>12</v>
      </c>
      <c r="C452" s="5">
        <f t="shared" si="75"/>
        <v>2021</v>
      </c>
      <c r="D452" s="5" t="s">
        <v>502</v>
      </c>
      <c r="E452" s="5" t="str">
        <f>VLOOKUP(F452,'Set up'!$A$2:$C$64,2,FALSE)</f>
        <v>C00000013a</v>
      </c>
      <c r="F452" s="1" t="s">
        <v>1453</v>
      </c>
      <c r="G452" s="74" t="s">
        <v>381</v>
      </c>
      <c r="H452" s="5">
        <v>2</v>
      </c>
      <c r="I452" s="5" t="str">
        <f>VLOOKUP(F452,'Set up'!$A$2:$C$64,3,FALSE)</f>
        <v>Cash</v>
      </c>
      <c r="J452" s="5">
        <f>VLOOKUP(F452,'Set up'!$A$2:$D$64,4,FALSE)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up'!$A$2:$E$64,5,FALSE)</f>
        <v>Chq</v>
      </c>
      <c r="S452" s="1" t="s">
        <v>526</v>
      </c>
    </row>
    <row r="453" spans="1:19" ht="62.4" x14ac:dyDescent="0.3">
      <c r="A453" s="4">
        <v>44540</v>
      </c>
      <c r="B453" s="5">
        <f t="shared" si="74"/>
        <v>12</v>
      </c>
      <c r="C453" s="5">
        <f t="shared" si="75"/>
        <v>2021</v>
      </c>
      <c r="D453" s="5" t="s">
        <v>502</v>
      </c>
      <c r="E453" s="5" t="str">
        <f>VLOOKUP(F453,'Set up'!$A$2:$C$64,2,FALSE)</f>
        <v>C00000013a</v>
      </c>
      <c r="F453" s="1" t="s">
        <v>1453</v>
      </c>
      <c r="G453" s="79" t="s">
        <v>528</v>
      </c>
      <c r="H453" s="5">
        <v>1</v>
      </c>
      <c r="I453" s="5" t="str">
        <f>VLOOKUP(F453,'Set up'!$A$2:$C$64,3,FALSE)</f>
        <v>Cash</v>
      </c>
      <c r="J453" s="5">
        <f>VLOOKUP(F453,'Set up'!$A$2:$D$64,4,FALSE)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up'!$A$2:$E$64,5,FALSE)</f>
        <v>Chq</v>
      </c>
      <c r="S453" s="1" t="s">
        <v>526</v>
      </c>
    </row>
    <row r="454" spans="1:19" ht="57.6" x14ac:dyDescent="0.3">
      <c r="A454" s="4">
        <v>44540</v>
      </c>
      <c r="B454" s="5">
        <f t="shared" si="74"/>
        <v>12</v>
      </c>
      <c r="C454" s="5">
        <f t="shared" si="75"/>
        <v>2021</v>
      </c>
      <c r="D454" s="5" t="s">
        <v>502</v>
      </c>
      <c r="E454" s="5" t="str">
        <f>VLOOKUP(F454,'Set up'!$A$2:$C$64,2,FALSE)</f>
        <v>C00000013a</v>
      </c>
      <c r="F454" s="1" t="s">
        <v>1453</v>
      </c>
      <c r="G454" s="74" t="s">
        <v>96</v>
      </c>
      <c r="H454" s="5">
        <v>1</v>
      </c>
      <c r="I454" s="5" t="str">
        <f>VLOOKUP(F454,'Set up'!$A$2:$C$64,3,FALSE)</f>
        <v>Cash</v>
      </c>
      <c r="J454" s="5">
        <f>VLOOKUP(F454,'Set up'!$A$2:$D$64,4,FALSE)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up'!$A$2:$E$64,5,FALSE)</f>
        <v>Chq</v>
      </c>
      <c r="S454" s="1" t="s">
        <v>526</v>
      </c>
    </row>
    <row r="455" spans="1:19" ht="57.6" x14ac:dyDescent="0.3">
      <c r="A455" s="4">
        <v>44540</v>
      </c>
      <c r="B455" s="5">
        <f t="shared" si="74"/>
        <v>12</v>
      </c>
      <c r="C455" s="5">
        <f t="shared" si="75"/>
        <v>2021</v>
      </c>
      <c r="D455" s="5" t="s">
        <v>502</v>
      </c>
      <c r="E455" s="5" t="str">
        <f>VLOOKUP(F455,'Set up'!$A$2:$C$64,2,FALSE)</f>
        <v>C00000013a</v>
      </c>
      <c r="F455" s="1" t="s">
        <v>1453</v>
      </c>
      <c r="G455" s="74" t="s">
        <v>97</v>
      </c>
      <c r="H455" s="5">
        <v>1</v>
      </c>
      <c r="I455" s="5" t="str">
        <f>VLOOKUP(F455,'Set up'!$A$2:$C$64,3,FALSE)</f>
        <v>Cash</v>
      </c>
      <c r="J455" s="5">
        <f>VLOOKUP(F455,'Set up'!$A$2:$D$64,4,FALSE)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up'!$A$2:$E$64,5,FALSE)</f>
        <v>Chq</v>
      </c>
      <c r="S455" s="1" t="s">
        <v>526</v>
      </c>
    </row>
    <row r="456" spans="1:19" ht="78" x14ac:dyDescent="0.3">
      <c r="A456" s="4">
        <v>44540</v>
      </c>
      <c r="B456" s="5">
        <f t="shared" si="74"/>
        <v>12</v>
      </c>
      <c r="C456" s="5">
        <f t="shared" si="75"/>
        <v>2021</v>
      </c>
      <c r="D456" s="5" t="s">
        <v>502</v>
      </c>
      <c r="E456" s="5" t="str">
        <f>VLOOKUP(F456,'Set up'!$A$2:$C$64,2,FALSE)</f>
        <v>C00000013a</v>
      </c>
      <c r="F456" s="1" t="s">
        <v>1453</v>
      </c>
      <c r="G456" s="79" t="s">
        <v>503</v>
      </c>
      <c r="H456" s="5">
        <v>1</v>
      </c>
      <c r="I456" s="5" t="str">
        <f>VLOOKUP(F456,'Set up'!$A$2:$C$64,3,FALSE)</f>
        <v>Cash</v>
      </c>
      <c r="J456" s="5">
        <f>VLOOKUP(F456,'Set up'!$A$2:$D$64,4,FALSE)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up'!$A$2:$E$64,5,FALSE)</f>
        <v>Chq</v>
      </c>
      <c r="S456" s="1" t="s">
        <v>526</v>
      </c>
    </row>
    <row r="457" spans="1:19" ht="46.8" x14ac:dyDescent="0.3">
      <c r="A457" s="4">
        <v>44540</v>
      </c>
      <c r="B457" s="5">
        <f t="shared" si="74"/>
        <v>12</v>
      </c>
      <c r="C457" s="5">
        <f t="shared" si="75"/>
        <v>2021</v>
      </c>
      <c r="D457" s="5" t="s">
        <v>504</v>
      </c>
      <c r="E457" s="5" t="str">
        <f>VLOOKUP(F457,'Set up'!$A$2:$C$64,2,FALSE)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up'!$A$2:$C$64,3,FALSE)</f>
        <v>Cash</v>
      </c>
      <c r="J457" s="5">
        <f>VLOOKUP(F457,'Set up'!$A$2:$D$64,4,FALSE)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up'!$A$2:$E$64,5,FALSE)</f>
        <v>Trsf</v>
      </c>
      <c r="S457" s="1" t="s">
        <v>630</v>
      </c>
    </row>
    <row r="458" spans="1:19" ht="62.4" x14ac:dyDescent="0.3">
      <c r="A458" s="4">
        <v>44540</v>
      </c>
      <c r="B458" s="5">
        <f t="shared" si="74"/>
        <v>12</v>
      </c>
      <c r="C458" s="5">
        <f t="shared" si="75"/>
        <v>2021</v>
      </c>
      <c r="D458" s="5" t="s">
        <v>504</v>
      </c>
      <c r="E458" s="5" t="str">
        <f>VLOOKUP(F458,'Set up'!$A$2:$C$64,2,FALSE)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up'!$A$2:$C$64,3,FALSE)</f>
        <v>Cash</v>
      </c>
      <c r="J458" s="5">
        <f>VLOOKUP(F458,'Set up'!$A$2:$D$64,4,FALSE)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up'!$A$2:$E$64,5,FALSE)</f>
        <v>Trsf</v>
      </c>
      <c r="S458" s="1" t="s">
        <v>675</v>
      </c>
    </row>
    <row r="459" spans="1:19" ht="43.2" x14ac:dyDescent="0.3">
      <c r="A459" s="4">
        <v>44540</v>
      </c>
      <c r="B459" s="5">
        <f t="shared" si="74"/>
        <v>12</v>
      </c>
      <c r="C459" s="5">
        <f t="shared" si="75"/>
        <v>2021</v>
      </c>
      <c r="D459" s="5" t="s">
        <v>504</v>
      </c>
      <c r="E459" s="5" t="str">
        <f>VLOOKUP(F459,'Set up'!$A$2:$C$64,2,FALSE)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up'!$A$2:$C$64,3,FALSE)</f>
        <v>Cash</v>
      </c>
      <c r="J459" s="5">
        <f>VLOOKUP(F459,'Set up'!$A$2:$D$64,4,FALSE)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up'!$A$2:$E$64,5,FALSE)</f>
        <v>Trsf</v>
      </c>
      <c r="S459" s="1" t="s">
        <v>674</v>
      </c>
    </row>
    <row r="460" spans="1:19" ht="28.8" x14ac:dyDescent="0.3">
      <c r="A460" s="4">
        <v>44540</v>
      </c>
      <c r="B460" s="5">
        <f t="shared" si="74"/>
        <v>12</v>
      </c>
      <c r="C460" s="5">
        <f t="shared" si="75"/>
        <v>2021</v>
      </c>
      <c r="D460" s="5" t="s">
        <v>504</v>
      </c>
      <c r="E460" s="5" t="str">
        <f>VLOOKUP(F460,'Set up'!$A$2:$C$64,2,FALSE)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up'!$A$2:$C$64,3,FALSE)</f>
        <v>Cash</v>
      </c>
      <c r="J460" s="5">
        <f>VLOOKUP(F460,'Set up'!$A$2:$D$64,4,FALSE)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up'!$A$2:$E$64,5,FALSE)</f>
        <v>Trsf</v>
      </c>
      <c r="S460" s="1" t="s">
        <v>674</v>
      </c>
    </row>
    <row r="461" spans="1:19" ht="31.2" x14ac:dyDescent="0.3">
      <c r="A461" s="4">
        <v>44540</v>
      </c>
      <c r="B461" s="5">
        <f t="shared" si="74"/>
        <v>12</v>
      </c>
      <c r="C461" s="5">
        <f t="shared" si="75"/>
        <v>2021</v>
      </c>
      <c r="D461" s="5" t="s">
        <v>504</v>
      </c>
      <c r="E461" s="5" t="str">
        <f>VLOOKUP(F461,'Set up'!$A$2:$C$64,2,FALSE)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up'!$A$2:$C$64,3,FALSE)</f>
        <v>Cash</v>
      </c>
      <c r="J461" s="5">
        <f>VLOOKUP(F461,'Set up'!$A$2:$D$64,4,FALSE)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up'!$A$2:$E$64,5,FALSE)</f>
        <v>Trsf</v>
      </c>
      <c r="S461" s="1" t="s">
        <v>674</v>
      </c>
    </row>
    <row r="462" spans="1:19" ht="28.8" x14ac:dyDescent="0.3">
      <c r="A462" s="4">
        <v>44540</v>
      </c>
      <c r="B462" s="5">
        <f t="shared" si="74"/>
        <v>12</v>
      </c>
      <c r="C462" s="5">
        <f t="shared" si="75"/>
        <v>2021</v>
      </c>
      <c r="D462" s="5" t="s">
        <v>504</v>
      </c>
      <c r="E462" s="5" t="str">
        <f>VLOOKUP(F462,'Set up'!$A$2:$C$64,2,FALSE)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up'!$A$2:$C$64,3,FALSE)</f>
        <v>Cash</v>
      </c>
      <c r="J462" s="5">
        <f>VLOOKUP(F462,'Set up'!$A$2:$D$64,4,FALSE)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up'!$A$2:$E$64,5,FALSE)</f>
        <v>Trsf</v>
      </c>
      <c r="S462" s="1" t="s">
        <v>674</v>
      </c>
    </row>
    <row r="463" spans="1:19" ht="57.6" x14ac:dyDescent="0.3">
      <c r="A463" s="4">
        <v>44540</v>
      </c>
      <c r="B463" s="5">
        <f t="shared" si="74"/>
        <v>12</v>
      </c>
      <c r="C463" s="5">
        <f t="shared" si="75"/>
        <v>2021</v>
      </c>
      <c r="D463" s="5" t="s">
        <v>504</v>
      </c>
      <c r="E463" s="5" t="str">
        <f>VLOOKUP(F463,'Set up'!$A$2:$C$64,2,FALSE)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up'!$A$2:$C$64,3,FALSE)</f>
        <v>Cash</v>
      </c>
      <c r="J463" s="5">
        <f>VLOOKUP(F463,'Set up'!$A$2:$D$64,4,FALSE)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up'!$A$2:$E$64,5,FALSE)</f>
        <v>Trsf</v>
      </c>
      <c r="S463" s="1" t="s">
        <v>674</v>
      </c>
    </row>
    <row r="464" spans="1:19" x14ac:dyDescent="0.3">
      <c r="A464" s="4">
        <v>44545</v>
      </c>
      <c r="B464" s="5">
        <f t="shared" si="74"/>
        <v>12</v>
      </c>
      <c r="C464" s="5">
        <f t="shared" si="75"/>
        <v>2021</v>
      </c>
      <c r="D464" s="5" t="s">
        <v>507</v>
      </c>
      <c r="E464" s="5" t="str">
        <f>VLOOKUP(F464,'Set up'!$A$2:$C$64,2,FALSE)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up'!$A$2:$C$64,3,FALSE)</f>
        <v>120</v>
      </c>
      <c r="J464" s="5">
        <f>VLOOKUP(F464,'Set up'!$A$2:$D$64,4,FALSE)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up'!$A$2:$E$64,5,FALSE)</f>
        <v>Trsf</v>
      </c>
      <c r="S464" s="1" t="s">
        <v>667</v>
      </c>
    </row>
    <row r="465" spans="1:19" x14ac:dyDescent="0.3">
      <c r="A465" s="4">
        <v>44545</v>
      </c>
      <c r="B465" s="5">
        <f t="shared" si="74"/>
        <v>12</v>
      </c>
      <c r="C465" s="5">
        <f t="shared" si="75"/>
        <v>2021</v>
      </c>
      <c r="D465" s="5" t="s">
        <v>508</v>
      </c>
      <c r="E465" s="5" t="str">
        <f>VLOOKUP(F465,'Set up'!$A$2:$C$64,2,FALSE)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up'!$A$2:$C$64,3,FALSE)</f>
        <v>120</v>
      </c>
      <c r="J465" s="5">
        <f>VLOOKUP(F465,'Set up'!$A$2:$D$64,4,FALSE)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up'!$A$2:$E$64,5,FALSE)</f>
        <v>Chq</v>
      </c>
      <c r="S465" s="1" t="s">
        <v>749</v>
      </c>
    </row>
    <row r="466" spans="1:19" ht="46.8" x14ac:dyDescent="0.3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508</v>
      </c>
      <c r="E466" s="5" t="str">
        <f>VLOOKUP(F466,'Set up'!$A$2:$C$64,2,FALSE)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up'!$A$2:$C$64,3,FALSE)</f>
        <v>120</v>
      </c>
      <c r="J466" s="5">
        <f>VLOOKUP(F466,'Set up'!$A$2:$D$64,4,FALSE)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up'!$A$2:$E$64,5,FALSE)</f>
        <v>Chq</v>
      </c>
      <c r="S466" s="1" t="s">
        <v>749</v>
      </c>
    </row>
    <row r="467" spans="1:19" ht="28.8" x14ac:dyDescent="0.3">
      <c r="A467" s="4">
        <v>44545</v>
      </c>
      <c r="B467" s="5">
        <f t="shared" si="85"/>
        <v>12</v>
      </c>
      <c r="C467" s="5">
        <f t="shared" si="86"/>
        <v>2021</v>
      </c>
      <c r="D467" s="5" t="s">
        <v>508</v>
      </c>
      <c r="E467" s="5" t="str">
        <f>VLOOKUP(F467,'Set up'!$A$2:$C$64,2,FALSE)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up'!$A$2:$C$64,3,FALSE)</f>
        <v>120</v>
      </c>
      <c r="J467" s="5">
        <f>VLOOKUP(F467,'Set up'!$A$2:$D$64,4,FALSE)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up'!$A$2:$E$64,5,FALSE)</f>
        <v>Chq</v>
      </c>
      <c r="S467" s="1" t="s">
        <v>749</v>
      </c>
    </row>
    <row r="468" spans="1:19" x14ac:dyDescent="0.3">
      <c r="A468" s="4">
        <v>44546</v>
      </c>
      <c r="B468" s="5">
        <f t="shared" si="85"/>
        <v>12</v>
      </c>
      <c r="C468" s="5">
        <f t="shared" si="86"/>
        <v>2021</v>
      </c>
      <c r="D468" s="5" t="s">
        <v>510</v>
      </c>
      <c r="E468" s="5" t="str">
        <f>VLOOKUP(F468,'Set up'!$A$2:$C$64,2,FALSE)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up'!$A$2:$C$64,3,FALSE)</f>
        <v>120</v>
      </c>
      <c r="J468" s="5">
        <f>VLOOKUP(F468,'Set up'!$A$2:$D$64,4,FALSE)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up'!$A$2:$E$64,5,FALSE)</f>
        <v>Chq</v>
      </c>
      <c r="S468" s="1" t="s">
        <v>749</v>
      </c>
    </row>
    <row r="469" spans="1:19" ht="28.8" x14ac:dyDescent="0.3">
      <c r="A469" s="4">
        <v>44550</v>
      </c>
      <c r="B469" s="5">
        <f t="shared" si="85"/>
        <v>12</v>
      </c>
      <c r="C469" s="5">
        <f t="shared" si="86"/>
        <v>2021</v>
      </c>
      <c r="D469" s="5" t="s">
        <v>511</v>
      </c>
      <c r="E469" s="5" t="str">
        <f>VLOOKUP(F469,'Set up'!$A$2:$C$64,2,FALSE)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up'!$A$2:$C$64,3,FALSE)</f>
        <v>Cash</v>
      </c>
      <c r="J469" s="5">
        <f>VLOOKUP(F469,'Set up'!$A$2:$D$64,4,FALSE)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up'!$A$2:$E$64,5,FALSE)</f>
        <v>Trsf</v>
      </c>
      <c r="S469" s="1" t="s">
        <v>674</v>
      </c>
    </row>
    <row r="470" spans="1:19" ht="28.8" x14ac:dyDescent="0.3">
      <c r="A470" s="4">
        <v>44550</v>
      </c>
      <c r="B470" s="5">
        <f t="shared" si="85"/>
        <v>12</v>
      </c>
      <c r="C470" s="5">
        <f t="shared" si="86"/>
        <v>2021</v>
      </c>
      <c r="D470" s="5" t="s">
        <v>511</v>
      </c>
      <c r="E470" s="5" t="str">
        <f>VLOOKUP(F470,'Set up'!$A$2:$C$64,2,FALSE)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up'!$A$2:$C$64,3,FALSE)</f>
        <v>Cash</v>
      </c>
      <c r="J470" s="5">
        <f>VLOOKUP(F470,'Set up'!$A$2:$D$64,4,FALSE)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up'!$A$2:$E$64,5,FALSE)</f>
        <v>Trsf</v>
      </c>
      <c r="S470" s="1" t="s">
        <v>674</v>
      </c>
    </row>
    <row r="471" spans="1:19" ht="28.8" x14ac:dyDescent="0.3">
      <c r="A471" s="4">
        <v>44550</v>
      </c>
      <c r="B471" s="5">
        <f t="shared" si="85"/>
        <v>12</v>
      </c>
      <c r="C471" s="5">
        <f t="shared" si="86"/>
        <v>2021</v>
      </c>
      <c r="D471" s="5" t="s">
        <v>511</v>
      </c>
      <c r="E471" s="5" t="str">
        <f>VLOOKUP(F471,'Set up'!$A$2:$C$64,2,FALSE)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up'!$A$2:$C$64,3,FALSE)</f>
        <v>Cash</v>
      </c>
      <c r="J471" s="5">
        <f>VLOOKUP(F471,'Set up'!$A$2:$D$64,4,FALSE)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up'!$A$2:$E$64,5,FALSE)</f>
        <v>Trsf</v>
      </c>
      <c r="S471" s="1" t="s">
        <v>674</v>
      </c>
    </row>
    <row r="472" spans="1:19" x14ac:dyDescent="0.3">
      <c r="A472" s="4">
        <v>44551</v>
      </c>
      <c r="B472" s="5">
        <f t="shared" si="85"/>
        <v>12</v>
      </c>
      <c r="C472" s="5">
        <f t="shared" si="86"/>
        <v>2021</v>
      </c>
      <c r="D472" s="5" t="s">
        <v>512</v>
      </c>
      <c r="E472" s="5" t="str">
        <f>VLOOKUP(F472,'Set up'!$A$2:$C$64,2,FALSE)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up'!$A$2:$C$64,3,FALSE)</f>
        <v>120</v>
      </c>
      <c r="J472" s="5">
        <f>VLOOKUP(F472,'Set up'!$A$2:$D$64,4,FALSE)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up'!$A$2:$E$64,5,FALSE)</f>
        <v>Chq</v>
      </c>
      <c r="S472" s="1" t="s">
        <v>749</v>
      </c>
    </row>
    <row r="473" spans="1:19" x14ac:dyDescent="0.3">
      <c r="A473" s="4">
        <v>44551</v>
      </c>
      <c r="B473" s="5">
        <f t="shared" si="85"/>
        <v>12</v>
      </c>
      <c r="C473" s="5">
        <f t="shared" si="86"/>
        <v>2021</v>
      </c>
      <c r="D473" s="5" t="s">
        <v>512</v>
      </c>
      <c r="E473" s="5" t="str">
        <f>VLOOKUP(F473,'Set up'!$A$2:$C$64,2,FALSE)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up'!$A$2:$C$64,3,FALSE)</f>
        <v>120</v>
      </c>
      <c r="J473" s="5">
        <f>VLOOKUP(F473,'Set up'!$A$2:$D$64,4,FALSE)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up'!$A$2:$E$64,5,FALSE)</f>
        <v>Chq</v>
      </c>
      <c r="S473" s="1" t="s">
        <v>749</v>
      </c>
    </row>
    <row r="474" spans="1:19" ht="28.8" x14ac:dyDescent="0.3">
      <c r="A474" s="4">
        <v>44552</v>
      </c>
      <c r="B474" s="5">
        <f t="shared" si="85"/>
        <v>12</v>
      </c>
      <c r="C474" s="5">
        <f t="shared" si="86"/>
        <v>2021</v>
      </c>
      <c r="D474" s="5" t="s">
        <v>522</v>
      </c>
      <c r="E474" s="5" t="str">
        <f>VLOOKUP(F474,'Set up'!$A$2:$C$64,2,FALSE)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up'!$A$2:$C$64,3,FALSE)</f>
        <v>Cash</v>
      </c>
      <c r="J474" s="5">
        <f>VLOOKUP(F474,'Set up'!$A$2:$D$64,4,FALSE)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up'!$A$2:$E$64,5,FALSE)</f>
        <v>Trsf</v>
      </c>
      <c r="S474" s="1" t="s">
        <v>677</v>
      </c>
    </row>
    <row r="475" spans="1:19" ht="28.8" x14ac:dyDescent="0.3">
      <c r="A475" s="4">
        <v>44552</v>
      </c>
      <c r="B475" s="5">
        <f t="shared" si="85"/>
        <v>12</v>
      </c>
      <c r="C475" s="5">
        <f t="shared" si="86"/>
        <v>2021</v>
      </c>
      <c r="D475" s="5" t="s">
        <v>522</v>
      </c>
      <c r="E475" s="5" t="str">
        <f>VLOOKUP(F475,'Set up'!$A$2:$C$64,2,FALSE)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up'!$A$2:$C$64,3,FALSE)</f>
        <v>Cash</v>
      </c>
      <c r="J475" s="5">
        <f>VLOOKUP(F475,'Set up'!$A$2:$D$64,4,FALSE)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up'!$A$2:$E$64,5,FALSE)</f>
        <v>Trsf</v>
      </c>
      <c r="S475" s="1" t="s">
        <v>676</v>
      </c>
    </row>
    <row r="476" spans="1:19" ht="28.8" x14ac:dyDescent="0.3">
      <c r="A476" s="4">
        <v>44552</v>
      </c>
      <c r="B476" s="5">
        <f t="shared" si="85"/>
        <v>12</v>
      </c>
      <c r="C476" s="5">
        <f t="shared" si="86"/>
        <v>2021</v>
      </c>
      <c r="D476" s="5" t="s">
        <v>522</v>
      </c>
      <c r="E476" s="5" t="str">
        <f>VLOOKUP(F476,'Set up'!$A$2:$C$64,2,FALSE)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up'!$A$2:$C$64,3,FALSE)</f>
        <v>Cash</v>
      </c>
      <c r="J476" s="5">
        <f>VLOOKUP(F476,'Set up'!$A$2:$D$64,4,FALSE)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up'!$A$2:$E$64,5,FALSE)</f>
        <v>Trsf</v>
      </c>
      <c r="S476" s="1" t="s">
        <v>676</v>
      </c>
    </row>
    <row r="477" spans="1:19" x14ac:dyDescent="0.3">
      <c r="A477" s="4">
        <v>44552</v>
      </c>
      <c r="B477" s="5">
        <f t="shared" si="85"/>
        <v>12</v>
      </c>
      <c r="C477" s="5">
        <f t="shared" si="86"/>
        <v>2021</v>
      </c>
      <c r="D477" s="5" t="s">
        <v>522</v>
      </c>
      <c r="E477" s="5" t="str">
        <f>VLOOKUP(F477,'Set up'!$A$2:$C$64,2,FALSE)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up'!$A$2:$C$64,3,FALSE)</f>
        <v>Cash</v>
      </c>
      <c r="J477" s="5">
        <f>VLOOKUP(F477,'Set up'!$A$2:$D$64,4,FALSE)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up'!$A$2:$E$64,5,FALSE)</f>
        <v>Trsf</v>
      </c>
      <c r="S477" s="1" t="s">
        <v>678</v>
      </c>
    </row>
    <row r="478" spans="1:19" x14ac:dyDescent="0.3">
      <c r="A478" s="4">
        <v>44554</v>
      </c>
      <c r="B478" s="5">
        <f t="shared" si="85"/>
        <v>12</v>
      </c>
      <c r="C478" s="5">
        <f t="shared" si="86"/>
        <v>2021</v>
      </c>
      <c r="D478" s="5" t="s">
        <v>529</v>
      </c>
      <c r="E478" s="5" t="str">
        <f>VLOOKUP(F478,'Set up'!$A$2:$C$64,2,FALSE)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up'!$A$2:$C$64,3,FALSE)</f>
        <v>Cash</v>
      </c>
      <c r="J478" s="5">
        <f>VLOOKUP(F478,'Set up'!$A$2:$D$64,4,FALSE)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up'!$A$2:$E$64,5,FALSE)</f>
        <v>Trsf</v>
      </c>
      <c r="S478" s="1" t="s">
        <v>738</v>
      </c>
    </row>
    <row r="479" spans="1:19" x14ac:dyDescent="0.3">
      <c r="A479" s="4">
        <v>44557</v>
      </c>
      <c r="B479" s="5">
        <f t="shared" si="85"/>
        <v>12</v>
      </c>
      <c r="C479" s="5">
        <f t="shared" si="86"/>
        <v>2021</v>
      </c>
      <c r="D479" s="5" t="s">
        <v>530</v>
      </c>
      <c r="E479" s="5" t="str">
        <f>VLOOKUP(F479,'Set up'!$A$2:$C$64,2,FALSE)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up'!$A$2:$C$64,3,FALSE)</f>
        <v>Cash</v>
      </c>
      <c r="J479" s="5">
        <f>VLOOKUP(F479,'Set up'!$A$2:$D$64,4,FALSE)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up'!$A$2:$E$64,5,FALSE)</f>
        <v>Trsf</v>
      </c>
      <c r="S479" s="1" t="s">
        <v>738</v>
      </c>
    </row>
    <row r="480" spans="1:19" x14ac:dyDescent="0.3">
      <c r="A480" s="4">
        <v>44557</v>
      </c>
      <c r="B480" s="5">
        <f t="shared" si="85"/>
        <v>12</v>
      </c>
      <c r="C480" s="5">
        <f t="shared" si="86"/>
        <v>2021</v>
      </c>
      <c r="D480" s="5" t="s">
        <v>530</v>
      </c>
      <c r="E480" s="5" t="str">
        <f>VLOOKUP(F480,'Set up'!$A$2:$C$64,2,FALSE)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up'!$A$2:$C$64,3,FALSE)</f>
        <v>Cash</v>
      </c>
      <c r="J480" s="5">
        <f>VLOOKUP(F480,'Set up'!$A$2:$D$64,4,FALSE)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up'!$A$2:$E$64,5,FALSE)</f>
        <v>Trsf</v>
      </c>
      <c r="S480" s="1" t="s">
        <v>738</v>
      </c>
    </row>
    <row r="481" spans="1:19" ht="28.8" x14ac:dyDescent="0.3">
      <c r="A481" s="4">
        <v>44558</v>
      </c>
      <c r="B481" s="5">
        <f t="shared" si="85"/>
        <v>12</v>
      </c>
      <c r="C481" s="5">
        <f t="shared" si="86"/>
        <v>2021</v>
      </c>
      <c r="D481" s="5" t="s">
        <v>531</v>
      </c>
      <c r="E481" s="5" t="str">
        <f>VLOOKUP(F481,'Set up'!$A$2:$C$64,2,FALSE)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up'!$A$2:$C$64,3,FALSE)</f>
        <v>Cash</v>
      </c>
      <c r="J481" s="5">
        <f>VLOOKUP(F481,'Set up'!$A$2:$D$64,4,FALSE)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up'!$A$2:$E$64,5,FALSE)</f>
        <v>Trsf</v>
      </c>
      <c r="S481" s="1" t="s">
        <v>544</v>
      </c>
    </row>
    <row r="482" spans="1:19" ht="46.8" x14ac:dyDescent="0.3">
      <c r="A482" s="4">
        <v>44558</v>
      </c>
      <c r="B482" s="5">
        <f t="shared" si="85"/>
        <v>12</v>
      </c>
      <c r="C482" s="5">
        <f t="shared" si="86"/>
        <v>2021</v>
      </c>
      <c r="D482" s="5" t="s">
        <v>531</v>
      </c>
      <c r="E482" s="5" t="str">
        <f>VLOOKUP(F482,'Set up'!$A$2:$C$64,2,FALSE)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up'!$A$2:$C$64,3,FALSE)</f>
        <v>Cash</v>
      </c>
      <c r="J482" s="5">
        <f>VLOOKUP(F482,'Set up'!$A$2:$D$64,4,FALSE)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up'!$A$2:$E$64,5,FALSE)</f>
        <v>Trsf</v>
      </c>
      <c r="S482" s="1" t="s">
        <v>544</v>
      </c>
    </row>
    <row r="483" spans="1:19" ht="28.8" x14ac:dyDescent="0.3">
      <c r="A483" s="4">
        <v>44560</v>
      </c>
      <c r="B483" s="5">
        <f t="shared" si="85"/>
        <v>12</v>
      </c>
      <c r="C483" s="5">
        <f t="shared" si="86"/>
        <v>2021</v>
      </c>
      <c r="D483" s="5" t="s">
        <v>532</v>
      </c>
      <c r="E483" s="5" t="str">
        <f>VLOOKUP(F483,'Set up'!$A$2:$C$64,2,FALSE)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up'!$A$2:$C$64,3,FALSE)</f>
        <v>Cash</v>
      </c>
      <c r="J483" s="5">
        <f>VLOOKUP(F483,'Set up'!$A$2:$D$64,4,FALSE)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up'!$A$2:$E$64,5,FALSE)</f>
        <v>Trsf</v>
      </c>
      <c r="S483" s="1" t="s">
        <v>739</v>
      </c>
    </row>
    <row r="484" spans="1:19" x14ac:dyDescent="0.3">
      <c r="A484" s="4">
        <v>44560</v>
      </c>
      <c r="B484" s="5">
        <f t="shared" si="85"/>
        <v>12</v>
      </c>
      <c r="C484" s="5">
        <f t="shared" si="86"/>
        <v>2021</v>
      </c>
      <c r="D484" s="5" t="s">
        <v>532</v>
      </c>
      <c r="E484" s="5" t="str">
        <f>VLOOKUP(F484,'Set up'!$A$2:$C$64,2,FALSE)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up'!$A$2:$C$64,3,FALSE)</f>
        <v>Cash</v>
      </c>
      <c r="J484" s="5">
        <f>VLOOKUP(F484,'Set up'!$A$2:$D$64,4,FALSE)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up'!$A$2:$E$64,5,FALSE)</f>
        <v>Trsf</v>
      </c>
      <c r="S484" s="11" t="s">
        <v>730</v>
      </c>
    </row>
    <row r="485" spans="1:19" ht="62.4" x14ac:dyDescent="0.3">
      <c r="A485" s="4">
        <v>44560</v>
      </c>
      <c r="B485" s="5">
        <f t="shared" si="85"/>
        <v>12</v>
      </c>
      <c r="C485" s="5">
        <f t="shared" si="86"/>
        <v>2021</v>
      </c>
      <c r="D485" s="5" t="s">
        <v>532</v>
      </c>
      <c r="E485" s="5" t="str">
        <f>VLOOKUP(F485,'Set up'!$A$2:$C$64,2,FALSE)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up'!$A$2:$C$64,3,FALSE)</f>
        <v>Cash</v>
      </c>
      <c r="J485" s="5">
        <f>VLOOKUP(F485,'Set up'!$A$2:$D$64,4,FALSE)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up'!$A$2:$E$64,5,FALSE)</f>
        <v>Trsf</v>
      </c>
      <c r="S485" s="1" t="s">
        <v>731</v>
      </c>
    </row>
    <row r="486" spans="1:19" ht="28.8" x14ac:dyDescent="0.3">
      <c r="A486" s="4">
        <v>44560</v>
      </c>
      <c r="B486" s="5">
        <f t="shared" si="85"/>
        <v>12</v>
      </c>
      <c r="C486" s="5">
        <f t="shared" si="86"/>
        <v>2021</v>
      </c>
      <c r="D486" s="5" t="s">
        <v>532</v>
      </c>
      <c r="E486" s="5" t="str">
        <f>VLOOKUP(F486,'Set up'!$A$2:$C$64,2,FALSE)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up'!$A$2:$C$64,3,FALSE)</f>
        <v>Cash</v>
      </c>
      <c r="J486" s="5">
        <f>VLOOKUP(F486,'Set up'!$A$2:$D$64,4,FALSE)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up'!$A$2:$E$64,5,FALSE)</f>
        <v>Trsf</v>
      </c>
      <c r="S486" s="1" t="s">
        <v>732</v>
      </c>
    </row>
    <row r="487" spans="1:19" ht="28.8" x14ac:dyDescent="0.3">
      <c r="A487" s="4">
        <v>44560</v>
      </c>
      <c r="B487" s="5">
        <f t="shared" si="85"/>
        <v>12</v>
      </c>
      <c r="C487" s="5">
        <f t="shared" si="86"/>
        <v>2021</v>
      </c>
      <c r="D487" s="5" t="s">
        <v>532</v>
      </c>
      <c r="E487" s="5" t="str">
        <f>VLOOKUP(F487,'Set up'!$A$2:$C$64,2,FALSE)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up'!$A$2:$C$64,3,FALSE)</f>
        <v>Cash</v>
      </c>
      <c r="J487" s="5">
        <f>VLOOKUP(F487,'Set up'!$A$2:$D$64,4,FALSE)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up'!$A$2:$E$64,5,FALSE)</f>
        <v>Trsf</v>
      </c>
      <c r="S487" s="1" t="s">
        <v>733</v>
      </c>
    </row>
    <row r="488" spans="1:19" ht="28.8" x14ac:dyDescent="0.3">
      <c r="A488" s="4">
        <v>44560</v>
      </c>
      <c r="B488" s="5">
        <f t="shared" si="85"/>
        <v>12</v>
      </c>
      <c r="C488" s="5">
        <f t="shared" si="86"/>
        <v>2021</v>
      </c>
      <c r="D488" s="5" t="s">
        <v>532</v>
      </c>
      <c r="E488" s="5" t="str">
        <f>VLOOKUP(F488,'Set up'!$A$2:$C$64,2,FALSE)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up'!$A$2:$C$64,3,FALSE)</f>
        <v>Cash</v>
      </c>
      <c r="J488" s="5">
        <f>VLOOKUP(F488,'Set up'!$A$2:$D$64,4,FALSE)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up'!$A$2:$E$64,5,FALSE)</f>
        <v>Trsf</v>
      </c>
      <c r="S488" s="1" t="s">
        <v>733</v>
      </c>
    </row>
    <row r="489" spans="1:19" ht="46.8" x14ac:dyDescent="0.3">
      <c r="A489" s="4">
        <v>44561</v>
      </c>
      <c r="B489" s="5">
        <f t="shared" si="85"/>
        <v>12</v>
      </c>
      <c r="C489" s="5">
        <f t="shared" si="86"/>
        <v>2021</v>
      </c>
      <c r="D489" s="5" t="s">
        <v>535</v>
      </c>
      <c r="E489" s="5" t="str">
        <f>VLOOKUP(F489,'Set up'!$A$2:$C$64,2,FALSE)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up'!$A$2:$C$64,3,FALSE)</f>
        <v>120</v>
      </c>
      <c r="J489" s="5">
        <f>VLOOKUP(F489,'Set up'!$A$2:$D$64,4,FALSE)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up'!$A$2:$E$64,5,FALSE)</f>
        <v>Trsf</v>
      </c>
      <c r="S489" s="1" t="s">
        <v>667</v>
      </c>
    </row>
    <row r="490" spans="1:19" ht="28.8" x14ac:dyDescent="0.3">
      <c r="A490" s="4">
        <v>44561</v>
      </c>
      <c r="B490" s="5">
        <v>12</v>
      </c>
      <c r="C490" s="5">
        <v>2021</v>
      </c>
      <c r="D490" s="5" t="s">
        <v>535</v>
      </c>
      <c r="E490" s="5" t="str">
        <f>VLOOKUP(F490,'Set up'!$A$2:$C$64,2,FALSE)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up'!$A$2:$C$64,3,FALSE)</f>
        <v>120</v>
      </c>
      <c r="J490" s="5">
        <f>VLOOKUP(F490,'Set up'!$A$2:$D$64,4,FALSE)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up'!$A$2:$E$64,5,FALSE)</f>
        <v>Trsf</v>
      </c>
      <c r="S490" s="1" t="s">
        <v>667</v>
      </c>
    </row>
    <row r="491" spans="1:19" ht="46.8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536</v>
      </c>
      <c r="E491" s="5" t="str">
        <f>VLOOKUP(F491,'Set up'!$A$2:$C$64,2,FALSE)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up'!$A$2:$C$64,3,FALSE)</f>
        <v>Cash</v>
      </c>
      <c r="J491" s="5">
        <f>VLOOKUP(F491,'Set up'!$A$2:$D$64,4,FALSE)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up'!$A$2:$E$64,5,FALSE)</f>
        <v>Trsf</v>
      </c>
      <c r="S491" s="1" t="s">
        <v>579</v>
      </c>
    </row>
    <row r="492" spans="1:19" ht="31.2" x14ac:dyDescent="0.3">
      <c r="A492" s="4">
        <v>44561</v>
      </c>
      <c r="B492" s="5">
        <v>12</v>
      </c>
      <c r="C492" s="5">
        <v>2021</v>
      </c>
      <c r="D492" s="5" t="s">
        <v>536</v>
      </c>
      <c r="E492" s="5" t="str">
        <f>VLOOKUP(F492,'Set up'!$A$2:$C$64,2,FALSE)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up'!$A$2:$C$64,3,FALSE)</f>
        <v>Cash</v>
      </c>
      <c r="J492" s="5">
        <f>VLOOKUP(F492,'Set up'!$A$2:$D$64,4,FALSE)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up'!$A$2:$E$64,5,FALSE)</f>
        <v>Trsf</v>
      </c>
      <c r="S492" s="1" t="s">
        <v>579</v>
      </c>
    </row>
    <row r="493" spans="1:19" x14ac:dyDescent="0.3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536</v>
      </c>
      <c r="E493" s="5" t="str">
        <f>VLOOKUP(F493,'Set up'!$A$2:$C$64,2,FALSE)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up'!$A$2:$C$64,3,FALSE)</f>
        <v>Cash</v>
      </c>
      <c r="J493" s="5">
        <f>VLOOKUP(F493,'Set up'!$A$2:$D$64,4,FALSE)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up'!$A$2:$E$64,5,FALSE)</f>
        <v>Trsf</v>
      </c>
      <c r="S493" s="1" t="s">
        <v>579</v>
      </c>
    </row>
    <row r="494" spans="1:19" x14ac:dyDescent="0.3">
      <c r="A494" s="4">
        <v>44561</v>
      </c>
      <c r="B494" s="5">
        <f t="shared" si="89"/>
        <v>12</v>
      </c>
      <c r="C494" s="5">
        <f t="shared" si="90"/>
        <v>2021</v>
      </c>
      <c r="D494" s="5" t="s">
        <v>536</v>
      </c>
      <c r="E494" s="5" t="str">
        <f>VLOOKUP(F494,'Set up'!$A$2:$C$64,2,FALSE)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up'!$A$2:$C$64,3,FALSE)</f>
        <v>Cash</v>
      </c>
      <c r="J494" s="5">
        <f>VLOOKUP(F494,'Set up'!$A$2:$D$64,4,FALSE)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up'!$A$2:$E$64,5,FALSE)</f>
        <v>Trsf</v>
      </c>
      <c r="S494" s="1" t="s">
        <v>579</v>
      </c>
    </row>
    <row r="495" spans="1:19" ht="15" customHeight="1" x14ac:dyDescent="0.3">
      <c r="A495" s="4">
        <v>44564</v>
      </c>
      <c r="B495" s="5">
        <f t="shared" si="89"/>
        <v>1</v>
      </c>
      <c r="C495" s="5">
        <f t="shared" si="90"/>
        <v>2022</v>
      </c>
      <c r="D495" s="5" t="s">
        <v>546</v>
      </c>
      <c r="E495" s="5" t="str">
        <f>VLOOKUP(F495,'Set up'!$A$2:$C$64,2,FALSE)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up'!$A$2:$C$64,3,FALSE)</f>
        <v>Cash</v>
      </c>
      <c r="J495" s="5">
        <f>VLOOKUP(F495,'Set up'!$A$2:$D$64,4,FALSE)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up'!$A$2:$E$64,5,FALSE)</f>
        <v>Trsf</v>
      </c>
      <c r="S495" s="1" t="s">
        <v>734</v>
      </c>
    </row>
    <row r="496" spans="1:19" x14ac:dyDescent="0.3">
      <c r="A496" s="4">
        <v>44564</v>
      </c>
      <c r="B496" s="5">
        <f t="shared" si="89"/>
        <v>1</v>
      </c>
      <c r="C496" s="5">
        <f t="shared" si="90"/>
        <v>2022</v>
      </c>
      <c r="D496" s="5" t="s">
        <v>546</v>
      </c>
      <c r="E496" s="5" t="str">
        <f>VLOOKUP(F496,'Set up'!$A$2:$C$64,2,FALSE)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up'!$A$2:$C$64,3,FALSE)</f>
        <v>Cash</v>
      </c>
      <c r="J496" s="5">
        <f>VLOOKUP(F496,'Set up'!$A$2:$D$64,4,FALSE)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up'!$A$2:$E$64,5,FALSE)</f>
        <v>Trsf</v>
      </c>
      <c r="S496" s="1" t="s">
        <v>735</v>
      </c>
    </row>
    <row r="497" spans="1:19" x14ac:dyDescent="0.3">
      <c r="A497" s="4">
        <v>44564</v>
      </c>
      <c r="B497" s="5">
        <f t="shared" si="89"/>
        <v>1</v>
      </c>
      <c r="C497" s="5">
        <f t="shared" si="90"/>
        <v>2022</v>
      </c>
      <c r="D497" s="5" t="s">
        <v>546</v>
      </c>
      <c r="E497" s="5" t="str">
        <f>VLOOKUP(F497,'Set up'!$A$2:$C$64,2,FALSE)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up'!$A$2:$C$64,3,FALSE)</f>
        <v>Cash</v>
      </c>
      <c r="J497" s="5">
        <f>VLOOKUP(F497,'Set up'!$A$2:$D$64,4,FALSE)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up'!$A$2:$E$64,5,FALSE)</f>
        <v>Trsf</v>
      </c>
      <c r="S497" s="1" t="s">
        <v>735</v>
      </c>
    </row>
    <row r="498" spans="1:19" x14ac:dyDescent="0.3">
      <c r="A498" s="4">
        <v>44564</v>
      </c>
      <c r="B498" s="5">
        <f t="shared" si="89"/>
        <v>1</v>
      </c>
      <c r="C498" s="5">
        <f t="shared" si="90"/>
        <v>2022</v>
      </c>
      <c r="D498" s="5" t="s">
        <v>546</v>
      </c>
      <c r="E498" s="5" t="str">
        <f>VLOOKUP(F498,'Set up'!$A$2:$C$64,2,FALSE)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up'!$A$2:$C$64,3,FALSE)</f>
        <v>Cash</v>
      </c>
      <c r="J498" s="5">
        <f>VLOOKUP(F498,'Set up'!$A$2:$D$64,4,FALSE)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up'!$A$2:$E$64,5,FALSE)</f>
        <v>Trsf</v>
      </c>
      <c r="S498" s="1" t="s">
        <v>735</v>
      </c>
    </row>
    <row r="499" spans="1:19" x14ac:dyDescent="0.3">
      <c r="A499" s="4">
        <v>44567</v>
      </c>
      <c r="B499" s="5">
        <f t="shared" si="89"/>
        <v>1</v>
      </c>
      <c r="C499" s="5">
        <f t="shared" si="90"/>
        <v>2022</v>
      </c>
      <c r="D499" s="5" t="s">
        <v>547</v>
      </c>
      <c r="E499" s="5" t="str">
        <f>VLOOKUP(F499,'Set up'!$A$2:$C$64,2,FALSE)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up'!$A$2:$C$64,3,FALSE)</f>
        <v>Cash</v>
      </c>
      <c r="J499" s="5">
        <f>VLOOKUP(F499,'Set up'!$A$2:$D$64,4,FALSE)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up'!$A$2:$E$64,5,FALSE)</f>
        <v>Trsf</v>
      </c>
      <c r="S499" s="1" t="s">
        <v>580</v>
      </c>
    </row>
    <row r="500" spans="1:19" x14ac:dyDescent="0.3">
      <c r="A500" s="4">
        <v>44567</v>
      </c>
      <c r="B500" s="5">
        <f t="shared" si="89"/>
        <v>1</v>
      </c>
      <c r="C500" s="5">
        <f t="shared" si="90"/>
        <v>2022</v>
      </c>
      <c r="D500" s="5" t="s">
        <v>547</v>
      </c>
      <c r="E500" s="5" t="str">
        <f>VLOOKUP(F500,'Set up'!$A$2:$C$64,2,FALSE)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up'!$A$2:$C$64,3,FALSE)</f>
        <v>Cash</v>
      </c>
      <c r="J500" s="5">
        <f>VLOOKUP(F500,'Set up'!$A$2:$D$64,4,FALSE)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up'!$A$2:$E$64,5,FALSE)</f>
        <v>Trsf</v>
      </c>
      <c r="S500" s="1" t="s">
        <v>580</v>
      </c>
    </row>
    <row r="501" spans="1:19" x14ac:dyDescent="0.3">
      <c r="A501" s="4">
        <v>44568</v>
      </c>
      <c r="B501" s="5">
        <f t="shared" si="89"/>
        <v>1</v>
      </c>
      <c r="C501" s="5">
        <f t="shared" si="90"/>
        <v>2022</v>
      </c>
      <c r="D501" s="5" t="s">
        <v>548</v>
      </c>
      <c r="E501" s="5" t="str">
        <f>VLOOKUP(F501,'Set up'!$A$2:$C$64,2,FALSE)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up'!$A$2:$C$64,3,FALSE)</f>
        <v>Cash</v>
      </c>
      <c r="J501" s="5">
        <f>VLOOKUP(F501,'Set up'!$A$2:$D$64,4,FALSE)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up'!$A$2:$E$64,5,FALSE)</f>
        <v>Trsf</v>
      </c>
      <c r="S501" s="10" t="s">
        <v>576</v>
      </c>
    </row>
    <row r="502" spans="1:19" x14ac:dyDescent="0.3">
      <c r="A502" s="4">
        <v>44568</v>
      </c>
      <c r="B502" s="5">
        <f t="shared" si="89"/>
        <v>1</v>
      </c>
      <c r="C502" s="5">
        <f t="shared" si="90"/>
        <v>2022</v>
      </c>
      <c r="D502" s="5" t="s">
        <v>548</v>
      </c>
      <c r="E502" s="5" t="str">
        <f>VLOOKUP(F502,'Set up'!$A$2:$C$64,2,FALSE)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up'!$A$2:$C$64,3,FALSE)</f>
        <v>Cash</v>
      </c>
      <c r="J502" s="5">
        <f>VLOOKUP(F502,'Set up'!$A$2:$D$64,4,FALSE)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up'!$A$2:$E$64,5,FALSE)</f>
        <v>Trsf</v>
      </c>
      <c r="S502" s="10" t="s">
        <v>576</v>
      </c>
    </row>
    <row r="503" spans="1:19" x14ac:dyDescent="0.3">
      <c r="A503" s="4">
        <v>44569</v>
      </c>
      <c r="B503" s="5">
        <f t="shared" si="89"/>
        <v>1</v>
      </c>
      <c r="C503" s="5">
        <f t="shared" si="90"/>
        <v>2022</v>
      </c>
      <c r="D503" s="5" t="s">
        <v>549</v>
      </c>
      <c r="E503" s="5" t="str">
        <f>VLOOKUP(F503,'Set up'!$A$2:$C$64,2,FALSE)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up'!$A$2:$C$64,3,FALSE)</f>
        <v>Cash</v>
      </c>
      <c r="J503" s="5">
        <f>VLOOKUP(F503,'Set up'!$A$2:$D$64,4,FALSE)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up'!$A$2:$E$64,5,FALSE)</f>
        <v>Trsf</v>
      </c>
      <c r="S503" s="1" t="s">
        <v>735</v>
      </c>
    </row>
    <row r="504" spans="1:19" x14ac:dyDescent="0.3">
      <c r="A504" s="4">
        <v>44569</v>
      </c>
      <c r="B504" s="5">
        <f t="shared" si="89"/>
        <v>1</v>
      </c>
      <c r="C504" s="5">
        <f t="shared" si="90"/>
        <v>2022</v>
      </c>
      <c r="D504" s="5" t="s">
        <v>549</v>
      </c>
      <c r="E504" s="5" t="str">
        <f>VLOOKUP(F504,'Set up'!$A$2:$C$64,2,FALSE)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up'!$A$2:$C$64,3,FALSE)</f>
        <v>Cash</v>
      </c>
      <c r="J504" s="5">
        <f>VLOOKUP(F504,'Set up'!$A$2:$D$64,4,FALSE)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up'!$A$2:$E$64,5,FALSE)</f>
        <v>Trsf</v>
      </c>
      <c r="S504" s="1" t="s">
        <v>736</v>
      </c>
    </row>
    <row r="505" spans="1:19" x14ac:dyDescent="0.3">
      <c r="A505" s="4">
        <v>44569</v>
      </c>
      <c r="B505" s="5">
        <f t="shared" si="89"/>
        <v>1</v>
      </c>
      <c r="C505" s="5">
        <f t="shared" si="90"/>
        <v>2022</v>
      </c>
      <c r="D505" s="5" t="s">
        <v>549</v>
      </c>
      <c r="E505" s="5" t="str">
        <f>VLOOKUP(F505,'Set up'!$A$2:$C$64,2,FALSE)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up'!$A$2:$C$64,3,FALSE)</f>
        <v>Cash</v>
      </c>
      <c r="J505" s="5">
        <f>VLOOKUP(F505,'Set up'!$A$2:$D$64,4,FALSE)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up'!$A$2:$E$64,5,FALSE)</f>
        <v>Trsf</v>
      </c>
      <c r="S505" s="1" t="s">
        <v>737</v>
      </c>
    </row>
    <row r="506" spans="1:19" x14ac:dyDescent="0.3">
      <c r="A506" s="4">
        <v>44569</v>
      </c>
      <c r="B506" s="5">
        <f t="shared" si="89"/>
        <v>1</v>
      </c>
      <c r="C506" s="5">
        <f t="shared" si="90"/>
        <v>2022</v>
      </c>
      <c r="D506" s="5" t="s">
        <v>549</v>
      </c>
      <c r="E506" s="5" t="str">
        <f>VLOOKUP(F506,'Set up'!$A$2:$C$64,2,FALSE)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up'!$A$2:$C$64,3,FALSE)</f>
        <v>Cash</v>
      </c>
      <c r="J506" s="5">
        <f>VLOOKUP(F506,'Set up'!$A$2:$D$64,4,FALSE)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up'!$A$2:$E$64,5,FALSE)</f>
        <v>Trsf</v>
      </c>
      <c r="S506" s="1" t="s">
        <v>737</v>
      </c>
    </row>
    <row r="507" spans="1:19" x14ac:dyDescent="0.3">
      <c r="A507" s="4">
        <v>44569</v>
      </c>
      <c r="B507" s="5">
        <f t="shared" si="89"/>
        <v>1</v>
      </c>
      <c r="C507" s="5">
        <f t="shared" si="90"/>
        <v>2022</v>
      </c>
      <c r="D507" s="5" t="s">
        <v>549</v>
      </c>
      <c r="E507" s="5" t="str">
        <f>VLOOKUP(F507,'Set up'!$A$2:$C$64,2,FALSE)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up'!$A$2:$C$64,3,FALSE)</f>
        <v>Cash</v>
      </c>
      <c r="J507" s="5">
        <f>VLOOKUP(F507,'Set up'!$A$2:$D$64,4,FALSE)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up'!$A$2:$E$64,5,FALSE)</f>
        <v>Trsf</v>
      </c>
      <c r="S507" s="1" t="s">
        <v>737</v>
      </c>
    </row>
    <row r="508" spans="1:19" ht="124.8" x14ac:dyDescent="0.3">
      <c r="A508" s="4">
        <v>44571</v>
      </c>
      <c r="B508" s="5">
        <f t="shared" si="89"/>
        <v>1</v>
      </c>
      <c r="C508" s="5">
        <f t="shared" si="90"/>
        <v>2022</v>
      </c>
      <c r="D508" s="5" t="s">
        <v>550</v>
      </c>
      <c r="E508" s="5" t="str">
        <f>VLOOKUP(F508,'Set up'!$A$2:$C$64,2,FALSE)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up'!$A$2:$C$64,3,FALSE)</f>
        <v>45</v>
      </c>
      <c r="J508" s="5">
        <f>VLOOKUP(F508,'Set up'!$A$2:$D$64,4,FALSE)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up'!$A$2:$E$64,5,FALSE)</f>
        <v>PD Chq</v>
      </c>
      <c r="S508" s="40" t="s">
        <v>626</v>
      </c>
    </row>
    <row r="509" spans="1:19" x14ac:dyDescent="0.3">
      <c r="A509" s="4">
        <v>44571</v>
      </c>
      <c r="B509" s="5">
        <f t="shared" si="89"/>
        <v>1</v>
      </c>
      <c r="C509" s="5">
        <f t="shared" si="90"/>
        <v>2022</v>
      </c>
      <c r="D509" s="5" t="s">
        <v>550</v>
      </c>
      <c r="E509" s="5" t="str">
        <f>VLOOKUP(F509,'Set up'!$A$2:$C$64,2,FALSE)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up'!$A$2:$C$64,3,FALSE)</f>
        <v>45</v>
      </c>
      <c r="J509" s="5">
        <f>VLOOKUP(F509,'Set up'!$A$2:$D$64,4,FALSE)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up'!$A$2:$E$64,5,FALSE)</f>
        <v>PD Chq</v>
      </c>
      <c r="S509" s="1" t="s">
        <v>627</v>
      </c>
    </row>
    <row r="510" spans="1:19" x14ac:dyDescent="0.3">
      <c r="A510" s="4">
        <v>44571</v>
      </c>
      <c r="B510" s="5">
        <f t="shared" si="89"/>
        <v>1</v>
      </c>
      <c r="C510" s="5">
        <f t="shared" si="90"/>
        <v>2022</v>
      </c>
      <c r="D510" s="5" t="s">
        <v>550</v>
      </c>
      <c r="E510" s="5" t="str">
        <f>VLOOKUP(F510,'Set up'!$A$2:$C$64,2,FALSE)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up'!$A$2:$C$64,3,FALSE)</f>
        <v>45</v>
      </c>
      <c r="J510" s="5">
        <f>VLOOKUP(F510,'Set up'!$A$2:$D$64,4,FALSE)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up'!$A$2:$E$64,5,FALSE)</f>
        <v>PD Chq</v>
      </c>
      <c r="S510" s="1" t="s">
        <v>628</v>
      </c>
    </row>
    <row r="511" spans="1:19" x14ac:dyDescent="0.3">
      <c r="A511" s="4">
        <v>44571</v>
      </c>
      <c r="B511" s="5">
        <f t="shared" si="89"/>
        <v>1</v>
      </c>
      <c r="C511" s="5">
        <f t="shared" si="90"/>
        <v>2022</v>
      </c>
      <c r="D511" s="5" t="s">
        <v>550</v>
      </c>
      <c r="E511" s="5" t="str">
        <f>VLOOKUP(F511,'Set up'!$A$2:$C$64,2,FALSE)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up'!$A$2:$C$64,3,FALSE)</f>
        <v>45</v>
      </c>
      <c r="J511" s="5">
        <f>VLOOKUP(F511,'Set up'!$A$2:$D$64,4,FALSE)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up'!$A$2:$E$64,5,FALSE)</f>
        <v>PD Chq</v>
      </c>
      <c r="S511" s="1" t="s">
        <v>629</v>
      </c>
    </row>
    <row r="512" spans="1:19" x14ac:dyDescent="0.3">
      <c r="A512" s="4">
        <v>44572</v>
      </c>
      <c r="B512" s="5">
        <f t="shared" si="89"/>
        <v>1</v>
      </c>
      <c r="C512" s="5">
        <f t="shared" si="90"/>
        <v>2022</v>
      </c>
      <c r="D512" s="5" t="s">
        <v>552</v>
      </c>
      <c r="E512" s="5" t="str">
        <f>VLOOKUP(F512,'Set up'!$A$2:$C$64,2,FALSE)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up'!$A$2:$C$64,3,FALSE)</f>
        <v>120</v>
      </c>
      <c r="J512" s="5">
        <f>VLOOKUP(F512,'Set up'!$A$2:$D$64,4,FALSE)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up'!$A$2:$E$64,5,FALSE)</f>
        <v>Trsf</v>
      </c>
      <c r="S512" s="1" t="s">
        <v>750</v>
      </c>
    </row>
    <row r="513" spans="1:19" x14ac:dyDescent="0.3">
      <c r="A513" s="4">
        <v>44572</v>
      </c>
      <c r="B513" s="5">
        <f t="shared" si="89"/>
        <v>1</v>
      </c>
      <c r="C513" s="5">
        <f t="shared" si="90"/>
        <v>2022</v>
      </c>
      <c r="D513" s="5" t="s">
        <v>552</v>
      </c>
      <c r="E513" s="5" t="str">
        <f>VLOOKUP(F513,'Set up'!$A$2:$C$64,2,FALSE)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up'!$A$2:$C$64,3,FALSE)</f>
        <v>120</v>
      </c>
      <c r="J513" s="5">
        <f>VLOOKUP(F513,'Set up'!$A$2:$D$64,4,FALSE)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up'!$A$2:$E$64,5,FALSE)</f>
        <v>Trsf</v>
      </c>
      <c r="S513" s="1" t="s">
        <v>750</v>
      </c>
    </row>
    <row r="514" spans="1:19" x14ac:dyDescent="0.3">
      <c r="A514" s="4">
        <v>44572</v>
      </c>
      <c r="B514" s="5">
        <f t="shared" si="89"/>
        <v>1</v>
      </c>
      <c r="C514" s="5">
        <f t="shared" si="90"/>
        <v>2022</v>
      </c>
      <c r="D514" s="5" t="s">
        <v>552</v>
      </c>
      <c r="E514" s="5" t="str">
        <f>VLOOKUP(F514,'Set up'!$A$2:$C$64,2,FALSE)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up'!$A$2:$C$64,3,FALSE)</f>
        <v>120</v>
      </c>
      <c r="J514" s="5">
        <f>VLOOKUP(F514,'Set up'!$A$2:$D$64,4,FALSE)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up'!$A$2:$E$64,5,FALSE)</f>
        <v>Trsf</v>
      </c>
      <c r="S514" s="1" t="s">
        <v>750</v>
      </c>
    </row>
    <row r="515" spans="1:19" x14ac:dyDescent="0.3">
      <c r="A515" s="4">
        <v>44572</v>
      </c>
      <c r="B515" s="5">
        <f t="shared" si="89"/>
        <v>1</v>
      </c>
      <c r="C515" s="5">
        <f t="shared" si="90"/>
        <v>2022</v>
      </c>
      <c r="D515" s="5" t="s">
        <v>552</v>
      </c>
      <c r="E515" s="5" t="str">
        <f>VLOOKUP(F515,'Set up'!$A$2:$C$64,2,FALSE)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up'!$A$2:$C$64,3,FALSE)</f>
        <v>120</v>
      </c>
      <c r="J515" s="5">
        <f>VLOOKUP(F515,'Set up'!$A$2:$D$64,4,FALSE)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up'!$A$2:$E$64,5,FALSE)</f>
        <v>Trsf</v>
      </c>
      <c r="S515" s="1" t="s">
        <v>750</v>
      </c>
    </row>
    <row r="516" spans="1:19" x14ac:dyDescent="0.3">
      <c r="A516" s="4">
        <v>44572</v>
      </c>
      <c r="B516" s="5">
        <f t="shared" si="89"/>
        <v>1</v>
      </c>
      <c r="C516" s="5">
        <f t="shared" si="90"/>
        <v>2022</v>
      </c>
      <c r="D516" s="5" t="s">
        <v>552</v>
      </c>
      <c r="E516" s="5" t="str">
        <f>VLOOKUP(F516,'Set up'!$A$2:$C$64,2,FALSE)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up'!$A$2:$C$64,3,FALSE)</f>
        <v>120</v>
      </c>
      <c r="J516" s="5">
        <f>VLOOKUP(F516,'Set up'!$A$2:$D$64,4,FALSE)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up'!$A$2:$E$64,5,FALSE)</f>
        <v>Trsf</v>
      </c>
      <c r="S516" s="1" t="s">
        <v>750</v>
      </c>
    </row>
    <row r="517" spans="1:19" x14ac:dyDescent="0.3">
      <c r="A517" s="4">
        <v>44572</v>
      </c>
      <c r="B517" s="5">
        <f t="shared" si="89"/>
        <v>1</v>
      </c>
      <c r="C517" s="5">
        <f t="shared" si="90"/>
        <v>2022</v>
      </c>
      <c r="D517" s="5" t="s">
        <v>552</v>
      </c>
      <c r="E517" s="5" t="str">
        <f>VLOOKUP(F517,'Set up'!$A$2:$C$64,2,FALSE)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up'!$A$2:$C$64,3,FALSE)</f>
        <v>120</v>
      </c>
      <c r="J517" s="5">
        <f>VLOOKUP(F517,'Set up'!$A$2:$D$64,4,FALSE)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up'!$A$2:$E$64,5,FALSE)</f>
        <v>Trsf</v>
      </c>
      <c r="S517" s="1" t="s">
        <v>750</v>
      </c>
    </row>
    <row r="518" spans="1:19" x14ac:dyDescent="0.3">
      <c r="A518" s="4">
        <v>44574</v>
      </c>
      <c r="B518" s="5">
        <f t="shared" si="89"/>
        <v>1</v>
      </c>
      <c r="C518" s="5">
        <f t="shared" si="90"/>
        <v>2022</v>
      </c>
      <c r="D518" s="5" t="s">
        <v>557</v>
      </c>
      <c r="E518" s="5" t="str">
        <f>VLOOKUP(F518,'Set up'!$A$2:$C$64,2,FALSE)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up'!$A$2:$C$64,3,FALSE)</f>
        <v>Cash</v>
      </c>
      <c r="J518" s="5">
        <f>VLOOKUP(F518,'Set up'!$A$2:$D$64,4,FALSE)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up'!$A$2:$E$64,5,FALSE)</f>
        <v>Trsf</v>
      </c>
      <c r="S518" s="1" t="s">
        <v>578</v>
      </c>
    </row>
    <row r="519" spans="1:19" x14ac:dyDescent="0.3">
      <c r="A519" s="4">
        <v>44574</v>
      </c>
      <c r="B519" s="5">
        <f t="shared" si="89"/>
        <v>1</v>
      </c>
      <c r="C519" s="5">
        <f t="shared" si="90"/>
        <v>2022</v>
      </c>
      <c r="D519" s="5" t="s">
        <v>557</v>
      </c>
      <c r="E519" s="5" t="str">
        <f>VLOOKUP(F519,'Set up'!$A$2:$C$64,2,FALSE)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up'!$A$2:$C$64,3,FALSE)</f>
        <v>Cash</v>
      </c>
      <c r="J519" s="5">
        <f>VLOOKUP(F519,'Set up'!$A$2:$D$64,4,FALSE)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up'!$A$2:$E$64,5,FALSE)</f>
        <v>Trsf</v>
      </c>
      <c r="S519" s="1" t="s">
        <v>578</v>
      </c>
    </row>
    <row r="520" spans="1:19" x14ac:dyDescent="0.3">
      <c r="A520" s="4">
        <v>44574</v>
      </c>
      <c r="B520" s="5">
        <f t="shared" si="89"/>
        <v>1</v>
      </c>
      <c r="C520" s="5">
        <f t="shared" si="90"/>
        <v>2022</v>
      </c>
      <c r="D520" s="5" t="s">
        <v>558</v>
      </c>
      <c r="E520" s="5" t="str">
        <f>VLOOKUP(F520,'Set up'!$A$2:$C$64,2,FALSE)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up'!$A$2:$C$64,3,FALSE)</f>
        <v>Cash</v>
      </c>
      <c r="J520" s="5">
        <f>VLOOKUP(F520,'Set up'!$A$2:$D$64,4,FALSE)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up'!$A$2:$E$64,5,FALSE)</f>
        <v>Trsf</v>
      </c>
      <c r="S520" s="1" t="s">
        <v>740</v>
      </c>
    </row>
    <row r="521" spans="1:19" x14ac:dyDescent="0.3">
      <c r="A521" s="4">
        <v>44574</v>
      </c>
      <c r="B521" s="5">
        <f t="shared" si="89"/>
        <v>1</v>
      </c>
      <c r="C521" s="5">
        <f t="shared" si="90"/>
        <v>2022</v>
      </c>
      <c r="D521" s="5" t="s">
        <v>558</v>
      </c>
      <c r="E521" s="5" t="str">
        <f>VLOOKUP(F521,'Set up'!$A$2:$C$64,2,FALSE)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up'!$A$2:$C$64,3,FALSE)</f>
        <v>Cash</v>
      </c>
      <c r="J521" s="5">
        <f>VLOOKUP(F521,'Set up'!$A$2:$D$64,4,FALSE)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up'!$A$2:$E$64,5,FALSE)</f>
        <v>Trsf</v>
      </c>
      <c r="S521" s="1" t="s">
        <v>741</v>
      </c>
    </row>
    <row r="522" spans="1:19" x14ac:dyDescent="0.3">
      <c r="A522" s="4">
        <v>44574</v>
      </c>
      <c r="B522" s="5">
        <f t="shared" si="89"/>
        <v>1</v>
      </c>
      <c r="C522" s="5">
        <f t="shared" si="90"/>
        <v>2022</v>
      </c>
      <c r="D522" s="5" t="s">
        <v>558</v>
      </c>
      <c r="E522" s="5" t="str">
        <f>VLOOKUP(F522,'Set up'!$A$2:$C$64,2,FALSE)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up'!$A$2:$C$64,3,FALSE)</f>
        <v>Cash</v>
      </c>
      <c r="J522" s="5">
        <f>VLOOKUP(F522,'Set up'!$A$2:$D$64,4,FALSE)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up'!$A$2:$E$64,5,FALSE)</f>
        <v>Trsf</v>
      </c>
      <c r="S522" s="1" t="s">
        <v>819</v>
      </c>
    </row>
    <row r="523" spans="1:19" x14ac:dyDescent="0.3">
      <c r="A523" s="4">
        <v>44574</v>
      </c>
      <c r="B523" s="5">
        <f t="shared" si="89"/>
        <v>1</v>
      </c>
      <c r="C523" s="5">
        <f t="shared" si="90"/>
        <v>2022</v>
      </c>
      <c r="D523" s="5" t="s">
        <v>558</v>
      </c>
      <c r="E523" s="5" t="str">
        <f>VLOOKUP(F523,'Set up'!$A$2:$C$64,2,FALSE)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up'!$A$2:$C$64,3,FALSE)</f>
        <v>Cash</v>
      </c>
      <c r="J523" s="5">
        <f>VLOOKUP(F523,'Set up'!$A$2:$D$64,4,FALSE)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up'!$A$2:$E$64,5,FALSE)</f>
        <v>Trsf</v>
      </c>
      <c r="S523" s="1" t="s">
        <v>818</v>
      </c>
    </row>
    <row r="524" spans="1:19" x14ac:dyDescent="0.3">
      <c r="A524" s="4">
        <v>44574</v>
      </c>
      <c r="B524" s="5">
        <f t="shared" si="89"/>
        <v>1</v>
      </c>
      <c r="C524" s="5">
        <f t="shared" si="90"/>
        <v>2022</v>
      </c>
      <c r="D524" s="5" t="s">
        <v>558</v>
      </c>
      <c r="E524" s="5" t="str">
        <f>VLOOKUP(F524,'Set up'!$A$2:$C$64,2,FALSE)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up'!$A$2:$C$64,3,FALSE)</f>
        <v>Cash</v>
      </c>
      <c r="J524" s="5">
        <f>VLOOKUP(F524,'Set up'!$A$2:$D$64,4,FALSE)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up'!$A$2:$E$64,5,FALSE)</f>
        <v>Trsf</v>
      </c>
      <c r="S524" s="1" t="s">
        <v>818</v>
      </c>
    </row>
    <row r="525" spans="1:19" x14ac:dyDescent="0.3">
      <c r="A525" s="4">
        <v>44575</v>
      </c>
      <c r="B525" s="5">
        <f t="shared" si="89"/>
        <v>1</v>
      </c>
      <c r="C525" s="5">
        <f t="shared" si="90"/>
        <v>2022</v>
      </c>
      <c r="D525" s="5" t="s">
        <v>559</v>
      </c>
      <c r="E525" s="5" t="str">
        <f>VLOOKUP(F525,'Set up'!$A$2:$C$64,2,FALSE)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up'!$A$2:$C$64,3,FALSE)</f>
        <v>120</v>
      </c>
      <c r="J525" s="5">
        <f>VLOOKUP(F525,'Set up'!$A$2:$D$64,4,FALSE)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up'!$A$2:$E$64,5,FALSE)</f>
        <v>Chq</v>
      </c>
      <c r="S525" s="1" t="s">
        <v>817</v>
      </c>
    </row>
    <row r="526" spans="1:19" x14ac:dyDescent="0.3">
      <c r="A526" s="4">
        <v>44575</v>
      </c>
      <c r="B526" s="5">
        <f t="shared" si="89"/>
        <v>1</v>
      </c>
      <c r="C526" s="5">
        <f t="shared" si="90"/>
        <v>2022</v>
      </c>
      <c r="D526" s="5" t="s">
        <v>559</v>
      </c>
      <c r="E526" s="5" t="str">
        <f>VLOOKUP(F526,'Set up'!$A$2:$C$64,2,FALSE)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up'!$A$2:$C$64,3,FALSE)</f>
        <v>120</v>
      </c>
      <c r="J526" s="5">
        <f>VLOOKUP(F526,'Set up'!$A$2:$D$64,4,FALSE)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up'!$A$2:$E$64,5,FALSE)</f>
        <v>Chq</v>
      </c>
      <c r="S526" s="1" t="s">
        <v>817</v>
      </c>
    </row>
    <row r="527" spans="1:19" x14ac:dyDescent="0.3">
      <c r="A527" s="4">
        <v>44575</v>
      </c>
      <c r="B527" s="5">
        <f t="shared" si="89"/>
        <v>1</v>
      </c>
      <c r="C527" s="5">
        <f t="shared" si="90"/>
        <v>2022</v>
      </c>
      <c r="D527" s="5" t="s">
        <v>559</v>
      </c>
      <c r="E527" s="5" t="str">
        <f>VLOOKUP(F527,'Set up'!$A$2:$C$64,2,FALSE)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up'!$A$2:$C$64,3,FALSE)</f>
        <v>120</v>
      </c>
      <c r="J527" s="5">
        <f>VLOOKUP(F527,'Set up'!$A$2:$D$64,4,FALSE)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up'!$A$2:$E$64,5,FALSE)</f>
        <v>Chq</v>
      </c>
      <c r="S527" s="1" t="s">
        <v>817</v>
      </c>
    </row>
    <row r="528" spans="1:19" x14ac:dyDescent="0.3">
      <c r="A528" s="4">
        <v>44575</v>
      </c>
      <c r="B528" s="5">
        <f t="shared" si="89"/>
        <v>1</v>
      </c>
      <c r="C528" s="5">
        <f t="shared" si="90"/>
        <v>2022</v>
      </c>
      <c r="D528" s="5" t="s">
        <v>559</v>
      </c>
      <c r="E528" s="5" t="str">
        <f>VLOOKUP(F528,'Set up'!$A$2:$C$64,2,FALSE)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up'!$A$2:$C$64,3,FALSE)</f>
        <v>120</v>
      </c>
      <c r="J528" s="5">
        <f>VLOOKUP(F528,'Set up'!$A$2:$D$64,4,FALSE)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up'!$A$2:$E$64,5,FALSE)</f>
        <v>Chq</v>
      </c>
      <c r="S528" s="1" t="s">
        <v>817</v>
      </c>
    </row>
    <row r="529" spans="1:19" x14ac:dyDescent="0.3">
      <c r="A529" s="4">
        <v>44575</v>
      </c>
      <c r="B529" s="5">
        <f t="shared" si="89"/>
        <v>1</v>
      </c>
      <c r="C529" s="5">
        <f t="shared" si="90"/>
        <v>2022</v>
      </c>
      <c r="D529" s="5" t="s">
        <v>559</v>
      </c>
      <c r="E529" s="5" t="str">
        <f>VLOOKUP(F529,'Set up'!$A$2:$C$64,2,FALSE)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up'!$A$2:$C$64,3,FALSE)</f>
        <v>120</v>
      </c>
      <c r="J529" s="5">
        <f>VLOOKUP(F529,'Set up'!$A$2:$D$64,4,FALSE)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up'!$A$2:$E$64,5,FALSE)</f>
        <v>Chq</v>
      </c>
      <c r="S529" s="1" t="s">
        <v>817</v>
      </c>
    </row>
    <row r="530" spans="1:19" x14ac:dyDescent="0.3">
      <c r="A530" s="4">
        <v>44575</v>
      </c>
      <c r="B530" s="5">
        <f t="shared" si="89"/>
        <v>1</v>
      </c>
      <c r="C530" s="5">
        <f t="shared" si="90"/>
        <v>2022</v>
      </c>
      <c r="D530" s="5" t="s">
        <v>559</v>
      </c>
      <c r="E530" s="5" t="str">
        <f>VLOOKUP(F530,'Set up'!$A$2:$C$64,2,FALSE)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up'!$A$2:$C$64,3,FALSE)</f>
        <v>120</v>
      </c>
      <c r="J530" s="5">
        <f>VLOOKUP(F530,'Set up'!$A$2:$D$64,4,FALSE)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up'!$A$2:$E$64,5,FALSE)</f>
        <v>Chq</v>
      </c>
      <c r="S530" s="1" t="s">
        <v>817</v>
      </c>
    </row>
    <row r="531" spans="1:19" x14ac:dyDescent="0.3">
      <c r="A531" s="4">
        <v>44575</v>
      </c>
      <c r="B531" s="5">
        <f t="shared" si="89"/>
        <v>1</v>
      </c>
      <c r="C531" s="5">
        <f t="shared" si="90"/>
        <v>2022</v>
      </c>
      <c r="D531" s="5" t="s">
        <v>561</v>
      </c>
      <c r="E531" s="5" t="str">
        <f>VLOOKUP(F531,'Set up'!$A$2:$C$64,2,FALSE)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up'!$A$2:$C$64,3,FALSE)</f>
        <v>120</v>
      </c>
      <c r="J531" s="5">
        <f>VLOOKUP(F531,'Set up'!$A$2:$D$64,4,FALSE)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up'!$A$2:$E$64,5,FALSE)</f>
        <v>Chq</v>
      </c>
      <c r="S531" s="1" t="s">
        <v>817</v>
      </c>
    </row>
    <row r="532" spans="1:19" x14ac:dyDescent="0.3">
      <c r="A532" s="4">
        <v>44575</v>
      </c>
      <c r="B532" s="5">
        <f t="shared" si="89"/>
        <v>1</v>
      </c>
      <c r="C532" s="5">
        <f t="shared" si="90"/>
        <v>2022</v>
      </c>
      <c r="D532" s="5" t="s">
        <v>561</v>
      </c>
      <c r="E532" s="5" t="str">
        <f>VLOOKUP(F532,'Set up'!$A$2:$C$64,2,FALSE)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up'!$A$2:$C$64,3,FALSE)</f>
        <v>120</v>
      </c>
      <c r="J532" s="5">
        <f>VLOOKUP(F532,'Set up'!$A$2:$D$64,4,FALSE)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up'!$A$2:$E$64,5,FALSE)</f>
        <v>Chq</v>
      </c>
      <c r="S532" s="1" t="s">
        <v>817</v>
      </c>
    </row>
    <row r="533" spans="1:19" x14ac:dyDescent="0.3">
      <c r="A533" s="4">
        <v>44578</v>
      </c>
      <c r="B533" s="5">
        <f t="shared" si="89"/>
        <v>1</v>
      </c>
      <c r="C533" s="5">
        <f t="shared" si="90"/>
        <v>2022</v>
      </c>
      <c r="D533" s="5" t="s">
        <v>562</v>
      </c>
      <c r="E533" s="5" t="str">
        <f>VLOOKUP(F533,'Set up'!$A$2:$C$64,2,FALSE)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up'!$A$2:$C$64,3,FALSE)</f>
        <v>120</v>
      </c>
      <c r="J533" s="5">
        <f>VLOOKUP(F533,'Set up'!$A$2:$D$64,4,FALSE)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up'!$A$2:$E$64,5,FALSE)</f>
        <v>Chq</v>
      </c>
      <c r="S533" s="1" t="s">
        <v>817</v>
      </c>
    </row>
    <row r="534" spans="1:19" x14ac:dyDescent="0.3">
      <c r="A534" s="4">
        <v>44578</v>
      </c>
      <c r="B534" s="5">
        <f t="shared" si="89"/>
        <v>1</v>
      </c>
      <c r="C534" s="5">
        <f t="shared" si="90"/>
        <v>2022</v>
      </c>
      <c r="D534" s="5" t="s">
        <v>562</v>
      </c>
      <c r="E534" s="5" t="str">
        <f>VLOOKUP(F534,'Set up'!$A$2:$C$64,2,FALSE)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up'!$A$2:$C$64,3,FALSE)</f>
        <v>120</v>
      </c>
      <c r="J534" s="5">
        <f>VLOOKUP(F534,'Set up'!$A$2:$D$64,4,FALSE)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up'!$A$2:$E$64,5,FALSE)</f>
        <v>Chq</v>
      </c>
      <c r="S534" s="1" t="s">
        <v>817</v>
      </c>
    </row>
    <row r="535" spans="1:19" x14ac:dyDescent="0.3">
      <c r="A535" s="4">
        <v>44578</v>
      </c>
      <c r="B535" s="5">
        <f t="shared" si="89"/>
        <v>1</v>
      </c>
      <c r="C535" s="5">
        <f t="shared" si="90"/>
        <v>2022</v>
      </c>
      <c r="D535" s="5" t="s">
        <v>562</v>
      </c>
      <c r="E535" s="5" t="str">
        <f>VLOOKUP(F535,'Set up'!$A$2:$C$64,2,FALSE)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up'!$A$2:$C$64,3,FALSE)</f>
        <v>120</v>
      </c>
      <c r="J535" s="5">
        <f>VLOOKUP(F535,'Set up'!$A$2:$D$64,4,FALSE)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up'!$A$2:$E$64,5,FALSE)</f>
        <v>Chq</v>
      </c>
      <c r="S535" s="1" t="s">
        <v>817</v>
      </c>
    </row>
    <row r="536" spans="1:19" x14ac:dyDescent="0.3">
      <c r="A536" s="4">
        <v>44579</v>
      </c>
      <c r="B536" s="5">
        <f t="shared" si="89"/>
        <v>1</v>
      </c>
      <c r="C536" s="5">
        <f t="shared" si="90"/>
        <v>2022</v>
      </c>
      <c r="D536" s="5" t="s">
        <v>564</v>
      </c>
      <c r="E536" s="5" t="str">
        <f>VLOOKUP(F536,'Set up'!$A$2:$C$64,2,FALSE)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up'!$A$2:$C$64,3,FALSE)</f>
        <v>Cash</v>
      </c>
      <c r="J536" s="5">
        <f>VLOOKUP(F536,'Set up'!$A$2:$D$64,4,FALSE)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up'!$A$2:$E$64,5,FALSE)</f>
        <v>Trsf</v>
      </c>
      <c r="S536" s="1" t="s">
        <v>818</v>
      </c>
    </row>
    <row r="537" spans="1:19" x14ac:dyDescent="0.3">
      <c r="A537" s="4">
        <v>44579</v>
      </c>
      <c r="B537" s="5">
        <f t="shared" si="89"/>
        <v>1</v>
      </c>
      <c r="C537" s="5">
        <f t="shared" si="90"/>
        <v>2022</v>
      </c>
      <c r="D537" s="5" t="s">
        <v>564</v>
      </c>
      <c r="E537" s="5" t="str">
        <f>VLOOKUP(F537,'Set up'!$A$2:$C$64,2,FALSE)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up'!$A$2:$C$64,3,FALSE)</f>
        <v>Cash</v>
      </c>
      <c r="J537" s="5">
        <f>VLOOKUP(F537,'Set up'!$A$2:$D$64,4,FALSE)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up'!$A$2:$E$64,5,FALSE)</f>
        <v>Trsf</v>
      </c>
      <c r="S537" s="1" t="s">
        <v>818</v>
      </c>
    </row>
    <row r="538" spans="1:19" x14ac:dyDescent="0.3">
      <c r="A538" s="4">
        <v>44579</v>
      </c>
      <c r="B538" s="5">
        <f t="shared" si="89"/>
        <v>1</v>
      </c>
      <c r="C538" s="5">
        <f t="shared" si="90"/>
        <v>2022</v>
      </c>
      <c r="D538" s="5" t="s">
        <v>564</v>
      </c>
      <c r="E538" s="5" t="str">
        <f>VLOOKUP(F538,'Set up'!$A$2:$C$64,2,FALSE)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up'!$A$2:$C$64,3,FALSE)</f>
        <v>Cash</v>
      </c>
      <c r="J538" s="5">
        <f>VLOOKUP(F538,'Set up'!$A$2:$D$64,4,FALSE)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up'!$A$2:$E$64,5,FALSE)</f>
        <v>Trsf</v>
      </c>
      <c r="S538" s="1" t="s">
        <v>818</v>
      </c>
    </row>
    <row r="539" spans="1:19" x14ac:dyDescent="0.3">
      <c r="A539" s="4">
        <v>44579</v>
      </c>
      <c r="B539" s="5">
        <f t="shared" si="89"/>
        <v>1</v>
      </c>
      <c r="C539" s="5">
        <f t="shared" si="90"/>
        <v>2022</v>
      </c>
      <c r="D539" s="5" t="s">
        <v>564</v>
      </c>
      <c r="E539" s="5" t="str">
        <f>VLOOKUP(F539,'Set up'!$A$2:$C$64,2,FALSE)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up'!$A$2:$C$64,3,FALSE)</f>
        <v>Cash</v>
      </c>
      <c r="J539" s="5">
        <f>VLOOKUP(F539,'Set up'!$A$2:$D$64,4,FALSE)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up'!$A$2:$E$64,5,FALSE)</f>
        <v>Trsf</v>
      </c>
      <c r="S539" s="1" t="s">
        <v>818</v>
      </c>
    </row>
    <row r="540" spans="1:19" x14ac:dyDescent="0.3">
      <c r="A540" s="4">
        <v>44579</v>
      </c>
      <c r="B540" s="5">
        <f t="shared" si="89"/>
        <v>1</v>
      </c>
      <c r="C540" s="5">
        <f t="shared" si="90"/>
        <v>2022</v>
      </c>
      <c r="D540" s="5" t="s">
        <v>564</v>
      </c>
      <c r="E540" s="5" t="str">
        <f>VLOOKUP(F540,'Set up'!$A$2:$C$64,2,FALSE)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up'!$A$2:$C$64,3,FALSE)</f>
        <v>Cash</v>
      </c>
      <c r="J540" s="5">
        <f>VLOOKUP(F540,'Set up'!$A$2:$D$64,4,FALSE)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up'!$A$2:$E$64,5,FALSE)</f>
        <v>Trsf</v>
      </c>
      <c r="S540" s="1" t="s">
        <v>818</v>
      </c>
    </row>
    <row r="541" spans="1:19" x14ac:dyDescent="0.3">
      <c r="A541" s="4">
        <v>44583</v>
      </c>
      <c r="B541" s="5">
        <f t="shared" si="89"/>
        <v>1</v>
      </c>
      <c r="C541" s="5">
        <f t="shared" si="90"/>
        <v>2022</v>
      </c>
      <c r="D541" s="5" t="s">
        <v>565</v>
      </c>
      <c r="E541" s="5" t="str">
        <f>VLOOKUP(F541,'Set up'!$A$2:$C$64,2,FALSE)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up'!$A$2:$C$64,3,FALSE)</f>
        <v>Cash</v>
      </c>
      <c r="J541" s="5">
        <f>VLOOKUP(F541,'Set up'!$A$2:$D$64,4,FALSE)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up'!$A$2:$E$64,5,FALSE)</f>
        <v>Trsf</v>
      </c>
      <c r="S541" s="1" t="s">
        <v>582</v>
      </c>
    </row>
    <row r="542" spans="1:19" x14ac:dyDescent="0.3">
      <c r="A542" s="4">
        <v>44583</v>
      </c>
      <c r="B542" s="5">
        <f t="shared" si="89"/>
        <v>1</v>
      </c>
      <c r="C542" s="5">
        <f t="shared" si="90"/>
        <v>2022</v>
      </c>
      <c r="D542" s="5" t="s">
        <v>565</v>
      </c>
      <c r="E542" s="5" t="str">
        <f>VLOOKUP(F542,'Set up'!$A$2:$C$64,2,FALSE)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up'!$A$2:$C$64,3,FALSE)</f>
        <v>Cash</v>
      </c>
      <c r="J542" s="5">
        <f>VLOOKUP(F542,'Set up'!$A$2:$D$64,4,FALSE)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up'!$A$2:$E$64,5,FALSE)</f>
        <v>Trsf</v>
      </c>
      <c r="S542" s="1" t="s">
        <v>582</v>
      </c>
    </row>
    <row r="543" spans="1:19" x14ac:dyDescent="0.3">
      <c r="A543" s="4">
        <v>44583</v>
      </c>
      <c r="B543" s="5">
        <f t="shared" si="89"/>
        <v>1</v>
      </c>
      <c r="C543" s="5">
        <f t="shared" si="90"/>
        <v>2022</v>
      </c>
      <c r="D543" s="5" t="s">
        <v>565</v>
      </c>
      <c r="E543" s="5" t="str">
        <f>VLOOKUP(F543,'Set up'!$A$2:$C$64,2,FALSE)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up'!$A$2:$C$64,3,FALSE)</f>
        <v>Cash</v>
      </c>
      <c r="J543" s="5">
        <f>VLOOKUP(F543,'Set up'!$A$2:$D$64,4,FALSE)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up'!$A$2:$E$64,5,FALSE)</f>
        <v>Trsf</v>
      </c>
      <c r="S543" s="1" t="s">
        <v>582</v>
      </c>
    </row>
    <row r="544" spans="1:19" x14ac:dyDescent="0.3">
      <c r="A544" s="4">
        <v>44585</v>
      </c>
      <c r="B544" s="5">
        <f t="shared" si="89"/>
        <v>1</v>
      </c>
      <c r="C544" s="5">
        <f t="shared" si="90"/>
        <v>2022</v>
      </c>
      <c r="D544" s="5" t="s">
        <v>567</v>
      </c>
      <c r="E544" s="5" t="str">
        <f>VLOOKUP(F544,'Set up'!$A$2:$C$64,2,FALSE)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up'!$A$2:$C$64,3,FALSE)</f>
        <v>120</v>
      </c>
      <c r="J544" s="5">
        <f>VLOOKUP(F544,'Set up'!$A$2:$D$64,4,FALSE)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up'!$A$2:$E$64,5,FALSE)</f>
        <v>Trsf</v>
      </c>
      <c r="S544" s="1" t="s">
        <v>750</v>
      </c>
    </row>
    <row r="545" spans="1:19" x14ac:dyDescent="0.3">
      <c r="A545" s="4">
        <v>44585</v>
      </c>
      <c r="B545" s="5">
        <f t="shared" si="89"/>
        <v>1</v>
      </c>
      <c r="C545" s="5">
        <f t="shared" si="90"/>
        <v>2022</v>
      </c>
      <c r="D545" s="5" t="s">
        <v>567</v>
      </c>
      <c r="E545" s="5" t="str">
        <f>VLOOKUP(F545,'Set up'!$A$2:$C$64,2,FALSE)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up'!$A$2:$C$64,3,FALSE)</f>
        <v>120</v>
      </c>
      <c r="J545" s="5">
        <f>VLOOKUP(F545,'Set up'!$A$2:$D$64,4,FALSE)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up'!$A$2:$E$64,5,FALSE)</f>
        <v>Trsf</v>
      </c>
      <c r="S545" s="1" t="s">
        <v>750</v>
      </c>
    </row>
    <row r="546" spans="1:19" x14ac:dyDescent="0.3">
      <c r="A546" s="4">
        <v>44585</v>
      </c>
      <c r="B546" s="5">
        <f t="shared" si="89"/>
        <v>1</v>
      </c>
      <c r="C546" s="5">
        <f t="shared" si="90"/>
        <v>2022</v>
      </c>
      <c r="D546" s="5" t="s">
        <v>567</v>
      </c>
      <c r="E546" s="5" t="str">
        <f>VLOOKUP(F546,'Set up'!$A$2:$C$64,2,FALSE)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up'!$A$2:$C$64,3,FALSE)</f>
        <v>120</v>
      </c>
      <c r="J546" s="5">
        <f>VLOOKUP(F546,'Set up'!$A$2:$D$64,4,FALSE)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up'!$A$2:$E$64,5,FALSE)</f>
        <v>Trsf</v>
      </c>
      <c r="S546" s="1" t="s">
        <v>750</v>
      </c>
    </row>
    <row r="547" spans="1:19" x14ac:dyDescent="0.3">
      <c r="A547" s="4">
        <v>44585</v>
      </c>
      <c r="B547" s="5">
        <f t="shared" si="89"/>
        <v>1</v>
      </c>
      <c r="C547" s="5">
        <f t="shared" si="90"/>
        <v>2022</v>
      </c>
      <c r="D547" s="5" t="s">
        <v>567</v>
      </c>
      <c r="E547" s="5" t="str">
        <f>VLOOKUP(F547,'Set up'!$A$2:$C$64,2,FALSE)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up'!$A$2:$C$64,3,FALSE)</f>
        <v>120</v>
      </c>
      <c r="J547" s="5">
        <f>VLOOKUP(F547,'Set up'!$A$2:$D$64,4,FALSE)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up'!$A$2:$E$64,5,FALSE)</f>
        <v>Trsf</v>
      </c>
      <c r="S547" s="1" t="s">
        <v>750</v>
      </c>
    </row>
    <row r="548" spans="1:19" x14ac:dyDescent="0.3">
      <c r="A548" s="4">
        <v>44586</v>
      </c>
      <c r="B548" s="5">
        <f t="shared" si="89"/>
        <v>1</v>
      </c>
      <c r="C548" s="5">
        <f t="shared" si="90"/>
        <v>2022</v>
      </c>
      <c r="D548" s="5" t="s">
        <v>568</v>
      </c>
      <c r="E548" s="5" t="str">
        <f>VLOOKUP(F548,'Set up'!$A$2:$C$64,2,FALSE)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up'!$A$2:$C$64,3,FALSE)</f>
        <v>Cash</v>
      </c>
      <c r="J548" s="5">
        <f>VLOOKUP(F548,'Set up'!$A$2:$D$64,4,FALSE)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up'!$A$2:$E$64,5,FALSE)</f>
        <v>Chq</v>
      </c>
      <c r="S548" s="1" t="s">
        <v>618</v>
      </c>
    </row>
    <row r="549" spans="1:19" x14ac:dyDescent="0.3">
      <c r="A549" s="4">
        <v>44586</v>
      </c>
      <c r="B549" s="5">
        <f t="shared" si="89"/>
        <v>1</v>
      </c>
      <c r="C549" s="5">
        <f t="shared" si="90"/>
        <v>2022</v>
      </c>
      <c r="D549" s="5" t="s">
        <v>568</v>
      </c>
      <c r="E549" s="5" t="str">
        <f>VLOOKUP(F549,'Set up'!$A$2:$C$64,2,FALSE)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up'!$A$2:$C$64,3,FALSE)</f>
        <v>Cash</v>
      </c>
      <c r="J549" s="5">
        <f>VLOOKUP(F549,'Set up'!$A$2:$D$64,4,FALSE)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up'!$A$2:$E$64,5,FALSE)</f>
        <v>Chq</v>
      </c>
      <c r="S549" s="1" t="s">
        <v>618</v>
      </c>
    </row>
    <row r="550" spans="1:19" x14ac:dyDescent="0.3">
      <c r="A550" s="4">
        <v>44587</v>
      </c>
      <c r="B550" s="5">
        <f t="shared" si="89"/>
        <v>1</v>
      </c>
      <c r="C550" s="5">
        <f t="shared" si="90"/>
        <v>2022</v>
      </c>
      <c r="D550" s="5" t="s">
        <v>569</v>
      </c>
      <c r="E550" s="5" t="str">
        <f>VLOOKUP(F550,'Set up'!$A$2:$C$64,2,FALSE)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up'!$A$2:$C$64,3,FALSE)</f>
        <v>120</v>
      </c>
      <c r="J550" s="5">
        <f>VLOOKUP(F550,'Set up'!$A$2:$D$64,4,FALSE)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up'!$A$2:$E$64,5,FALSE)</f>
        <v>Chq</v>
      </c>
      <c r="S550" s="1" t="s">
        <v>817</v>
      </c>
    </row>
    <row r="551" spans="1:19" x14ac:dyDescent="0.3">
      <c r="A551" s="4">
        <v>44587</v>
      </c>
      <c r="B551" s="5">
        <f t="shared" si="89"/>
        <v>1</v>
      </c>
      <c r="C551" s="5">
        <f t="shared" si="90"/>
        <v>2022</v>
      </c>
      <c r="D551" s="5" t="s">
        <v>569</v>
      </c>
      <c r="E551" s="5" t="str">
        <f>VLOOKUP(F551,'Set up'!$A$2:$C$64,2,FALSE)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up'!$A$2:$C$64,3,FALSE)</f>
        <v>120</v>
      </c>
      <c r="J551" s="5">
        <f>VLOOKUP(F551,'Set up'!$A$2:$D$64,4,FALSE)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up'!$A$2:$E$64,5,FALSE)</f>
        <v>Chq</v>
      </c>
      <c r="S551" s="1" t="s">
        <v>817</v>
      </c>
    </row>
    <row r="552" spans="1:19" x14ac:dyDescent="0.3">
      <c r="A552" s="4">
        <v>44587</v>
      </c>
      <c r="B552" s="5">
        <f t="shared" si="89"/>
        <v>1</v>
      </c>
      <c r="C552" s="5">
        <f t="shared" si="90"/>
        <v>2022</v>
      </c>
      <c r="D552" s="5" t="s">
        <v>569</v>
      </c>
      <c r="E552" s="5" t="str">
        <f>VLOOKUP(F552,'Set up'!$A$2:$C$64,2,FALSE)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up'!$A$2:$C$64,3,FALSE)</f>
        <v>120</v>
      </c>
      <c r="J552" s="5">
        <f>VLOOKUP(F552,'Set up'!$A$2:$D$64,4,FALSE)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up'!$A$2:$E$64,5,FALSE)</f>
        <v>Chq</v>
      </c>
      <c r="S552" s="1" t="s">
        <v>817</v>
      </c>
    </row>
    <row r="553" spans="1:19" x14ac:dyDescent="0.3">
      <c r="A553" s="4">
        <v>44587</v>
      </c>
      <c r="B553" s="5">
        <f t="shared" si="89"/>
        <v>1</v>
      </c>
      <c r="C553" s="5">
        <f t="shared" si="90"/>
        <v>2022</v>
      </c>
      <c r="D553" s="5" t="s">
        <v>569</v>
      </c>
      <c r="E553" s="5" t="str">
        <f>VLOOKUP(F553,'Set up'!$A$2:$C$64,2,FALSE)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up'!$A$2:$C$64,3,FALSE)</f>
        <v>120</v>
      </c>
      <c r="J553" s="5">
        <f>VLOOKUP(F553,'Set up'!$A$2:$D$64,4,FALSE)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up'!$A$2:$E$64,5,FALSE)</f>
        <v>Chq</v>
      </c>
      <c r="S553" s="1" t="s">
        <v>817</v>
      </c>
    </row>
    <row r="554" spans="1:19" x14ac:dyDescent="0.3">
      <c r="A554" s="4">
        <v>44602</v>
      </c>
      <c r="B554" s="5">
        <f t="shared" si="89"/>
        <v>2</v>
      </c>
      <c r="C554" s="5">
        <f t="shared" si="90"/>
        <v>2022</v>
      </c>
      <c r="D554" s="5" t="s">
        <v>601</v>
      </c>
      <c r="E554" s="5" t="str">
        <f>VLOOKUP(F554,'Set up'!$A$2:$C$64,2,FALSE)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up'!$A$2:$C$64,3,FALSE)</f>
        <v>Cash</v>
      </c>
      <c r="J554" s="5">
        <f>VLOOKUP(F554,'Set up'!$A$2:$D$64,4,FALSE)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up'!$A$2:$E$64,5,FALSE)</f>
        <v>Trsf</v>
      </c>
      <c r="S554" s="1" t="s">
        <v>619</v>
      </c>
    </row>
    <row r="555" spans="1:19" x14ac:dyDescent="0.3">
      <c r="A555" s="4">
        <v>44602</v>
      </c>
      <c r="B555" s="5">
        <f t="shared" si="89"/>
        <v>2</v>
      </c>
      <c r="C555" s="5">
        <f t="shared" si="90"/>
        <v>2022</v>
      </c>
      <c r="D555" s="5" t="s">
        <v>601</v>
      </c>
      <c r="E555" s="5" t="str">
        <f>VLOOKUP(F555,'Set up'!$A$2:$C$64,2,FALSE)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up'!$A$2:$C$64,3,FALSE)</f>
        <v>Cash</v>
      </c>
      <c r="J555" s="5">
        <f>VLOOKUP(F555,'Set up'!$A$2:$D$64,4,FALSE)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up'!$A$2:$E$64,5,FALSE)</f>
        <v>Trsf</v>
      </c>
      <c r="S555" s="1" t="s">
        <v>619</v>
      </c>
    </row>
    <row r="556" spans="1:19" x14ac:dyDescent="0.3">
      <c r="A556" s="4">
        <v>44602</v>
      </c>
      <c r="B556" s="5">
        <f t="shared" si="89"/>
        <v>2</v>
      </c>
      <c r="C556" s="5">
        <f t="shared" si="90"/>
        <v>2022</v>
      </c>
      <c r="D556" s="5" t="s">
        <v>601</v>
      </c>
      <c r="E556" s="5" t="str">
        <f>VLOOKUP(F556,'Set up'!$A$2:$C$64,2,FALSE)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up'!$A$2:$C$64,3,FALSE)</f>
        <v>Cash</v>
      </c>
      <c r="J556" s="5">
        <f>VLOOKUP(F556,'Set up'!$A$2:$D$64,4,FALSE)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up'!$A$2:$E$64,5,FALSE)</f>
        <v>Trsf</v>
      </c>
      <c r="S556" s="1" t="s">
        <v>619</v>
      </c>
    </row>
    <row r="557" spans="1:19" x14ac:dyDescent="0.3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601</v>
      </c>
      <c r="E557" s="5" t="str">
        <f>VLOOKUP(F557,'Set up'!$A$2:$C$64,2,FALSE)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up'!$A$2:$C$64,3,FALSE)</f>
        <v>Cash</v>
      </c>
      <c r="J557" s="5">
        <f>VLOOKUP(F557,'Set up'!$A$2:$D$64,4,FALSE)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up'!$A$2:$E$64,5,FALSE)</f>
        <v>Trsf</v>
      </c>
      <c r="S557" s="1" t="s">
        <v>619</v>
      </c>
    </row>
    <row r="558" spans="1:19" x14ac:dyDescent="0.3">
      <c r="A558" s="4">
        <v>44607</v>
      </c>
      <c r="B558" s="5">
        <f t="shared" si="100"/>
        <v>2</v>
      </c>
      <c r="C558" s="5">
        <f t="shared" si="101"/>
        <v>2022</v>
      </c>
      <c r="D558" s="5" t="s">
        <v>602</v>
      </c>
      <c r="E558" s="5" t="str">
        <f>VLOOKUP(F558,'Set up'!$A$2:$C$64,2,FALSE)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up'!$A$2:$C$64,3,FALSE)</f>
        <v>120</v>
      </c>
      <c r="J558" s="5">
        <f>VLOOKUP(F558,'Set up'!$A$2:$D$64,4,FALSE)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up'!$A$2:$E$64,5,FALSE)</f>
        <v>Chq</v>
      </c>
      <c r="S558" s="1" t="s">
        <v>852</v>
      </c>
    </row>
    <row r="559" spans="1:19" x14ac:dyDescent="0.3">
      <c r="A559" s="4">
        <v>44607</v>
      </c>
      <c r="B559" s="5">
        <f t="shared" si="100"/>
        <v>2</v>
      </c>
      <c r="C559" s="5">
        <f t="shared" si="101"/>
        <v>2022</v>
      </c>
      <c r="D559" s="5" t="s">
        <v>602</v>
      </c>
      <c r="E559" s="5" t="str">
        <f>VLOOKUP(F559,'Set up'!$A$2:$C$64,2,FALSE)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up'!$A$2:$C$64,3,FALSE)</f>
        <v>120</v>
      </c>
      <c r="J559" s="5">
        <f>VLOOKUP(F559,'Set up'!$A$2:$D$64,4,FALSE)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up'!$A$2:$E$64,5,FALSE)</f>
        <v>Chq</v>
      </c>
      <c r="S559" s="1" t="s">
        <v>852</v>
      </c>
    </row>
    <row r="560" spans="1:19" x14ac:dyDescent="0.3">
      <c r="A560" s="4">
        <v>44609</v>
      </c>
      <c r="B560" s="5">
        <f t="shared" si="100"/>
        <v>2</v>
      </c>
      <c r="C560" s="5">
        <f t="shared" si="101"/>
        <v>2022</v>
      </c>
      <c r="D560" s="5" t="s">
        <v>603</v>
      </c>
      <c r="E560" s="5" t="str">
        <f>VLOOKUP(F560,'Set up'!$A$2:$C$64,2,FALSE)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up'!$A$2:$C$64,3,FALSE)</f>
        <v>120</v>
      </c>
      <c r="J560" s="5">
        <f>VLOOKUP(F560,'Set up'!$A$2:$D$64,4,FALSE)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up'!$A$2:$E$64,5,FALSE)</f>
        <v>Trsf</v>
      </c>
      <c r="S560" s="1" t="s">
        <v>813</v>
      </c>
    </row>
    <row r="561" spans="1:19" x14ac:dyDescent="0.3">
      <c r="A561" s="4">
        <v>44609</v>
      </c>
      <c r="B561" s="5">
        <f t="shared" si="100"/>
        <v>2</v>
      </c>
      <c r="C561" s="5">
        <f t="shared" si="101"/>
        <v>2022</v>
      </c>
      <c r="D561" s="5" t="s">
        <v>603</v>
      </c>
      <c r="E561" s="5" t="str">
        <f>VLOOKUP(F561,'Set up'!$A$2:$C$64,2,FALSE)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up'!$A$2:$C$64,3,FALSE)</f>
        <v>120</v>
      </c>
      <c r="J561" s="5">
        <f>VLOOKUP(F561,'Set up'!$A$2:$D$64,4,FALSE)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up'!$A$2:$E$64,5,FALSE)</f>
        <v>Trsf</v>
      </c>
      <c r="S561" s="1" t="s">
        <v>813</v>
      </c>
    </row>
    <row r="562" spans="1:19" x14ac:dyDescent="0.3">
      <c r="A562" s="4">
        <v>44609</v>
      </c>
      <c r="B562" s="5">
        <f t="shared" si="100"/>
        <v>2</v>
      </c>
      <c r="C562" s="5">
        <f t="shared" si="101"/>
        <v>2022</v>
      </c>
      <c r="D562" s="5" t="s">
        <v>603</v>
      </c>
      <c r="E562" s="5" t="str">
        <f>VLOOKUP(F562,'Set up'!$A$2:$C$64,2,FALSE)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up'!$A$2:$C$64,3,FALSE)</f>
        <v>120</v>
      </c>
      <c r="J562" s="5">
        <f>VLOOKUP(F562,'Set up'!$A$2:$D$64,4,FALSE)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up'!$A$2:$E$64,5,FALSE)</f>
        <v>Trsf</v>
      </c>
      <c r="S562" s="1" t="s">
        <v>813</v>
      </c>
    </row>
    <row r="563" spans="1:19" x14ac:dyDescent="0.3">
      <c r="A563" s="4">
        <v>44609</v>
      </c>
      <c r="B563" s="5">
        <f t="shared" si="100"/>
        <v>2</v>
      </c>
      <c r="C563" s="5">
        <f t="shared" si="101"/>
        <v>2022</v>
      </c>
      <c r="D563" s="5" t="s">
        <v>603</v>
      </c>
      <c r="E563" s="5" t="str">
        <f>VLOOKUP(F563,'Set up'!$A$2:$C$64,2,FALSE)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up'!$A$2:$C$64,3,FALSE)</f>
        <v>120</v>
      </c>
      <c r="J563" s="5">
        <f>VLOOKUP(F563,'Set up'!$A$2:$D$64,4,FALSE)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up'!$A$2:$E$64,5,FALSE)</f>
        <v>Trsf</v>
      </c>
      <c r="S563" s="1" t="s">
        <v>813</v>
      </c>
    </row>
    <row r="564" spans="1:19" x14ac:dyDescent="0.3">
      <c r="A564" s="4">
        <v>44609</v>
      </c>
      <c r="B564" s="5">
        <f t="shared" si="100"/>
        <v>2</v>
      </c>
      <c r="C564" s="5">
        <f t="shared" si="101"/>
        <v>2022</v>
      </c>
      <c r="D564" s="5" t="s">
        <v>603</v>
      </c>
      <c r="E564" s="5" t="str">
        <f>VLOOKUP(F564,'Set up'!$A$2:$C$64,2,FALSE)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up'!$A$2:$C$64,3,FALSE)</f>
        <v>120</v>
      </c>
      <c r="J564" s="5">
        <f>VLOOKUP(F564,'Set up'!$A$2:$D$64,4,FALSE)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up'!$A$2:$E$64,5,FALSE)</f>
        <v>Trsf</v>
      </c>
      <c r="S564" s="1" t="s">
        <v>813</v>
      </c>
    </row>
    <row r="565" spans="1:19" x14ac:dyDescent="0.3">
      <c r="A565" s="4">
        <v>44610</v>
      </c>
      <c r="B565" s="5">
        <f t="shared" si="100"/>
        <v>2</v>
      </c>
      <c r="C565" s="5">
        <f t="shared" si="101"/>
        <v>2022</v>
      </c>
      <c r="D565" s="5" t="s">
        <v>604</v>
      </c>
      <c r="E565" s="5" t="str">
        <f>VLOOKUP(F565,'Set up'!$A$2:$C$64,2,FALSE)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up'!$A$2:$C$64,3,FALSE)</f>
        <v>60</v>
      </c>
      <c r="J565" s="5">
        <f>VLOOKUP(F565,'Set up'!$A$2:$D$64,4,FALSE)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up'!$A$2:$E$64,5,FALSE)</f>
        <v>Chq</v>
      </c>
      <c r="S565" s="1" t="s">
        <v>815</v>
      </c>
    </row>
    <row r="566" spans="1:19" x14ac:dyDescent="0.3">
      <c r="A566" s="4">
        <v>44610</v>
      </c>
      <c r="B566" s="5">
        <f t="shared" si="100"/>
        <v>2</v>
      </c>
      <c r="C566" s="5">
        <f t="shared" si="101"/>
        <v>2022</v>
      </c>
      <c r="D566" s="5" t="s">
        <v>604</v>
      </c>
      <c r="E566" s="5" t="str">
        <f>VLOOKUP(F566,'Set up'!$A$2:$C$64,2,FALSE)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up'!$A$2:$C$64,3,FALSE)</f>
        <v>60</v>
      </c>
      <c r="J566" s="5">
        <f>VLOOKUP(F566,'Set up'!$A$2:$D$64,4,FALSE)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up'!$A$2:$E$64,5,FALSE)</f>
        <v>Chq</v>
      </c>
      <c r="S566" s="1" t="s">
        <v>815</v>
      </c>
    </row>
    <row r="567" spans="1:19" ht="124.8" x14ac:dyDescent="0.3">
      <c r="A567" s="4">
        <v>44611</v>
      </c>
      <c r="B567" s="5">
        <f t="shared" si="100"/>
        <v>2</v>
      </c>
      <c r="C567" s="5">
        <f t="shared" si="101"/>
        <v>2022</v>
      </c>
      <c r="D567" s="5" t="s">
        <v>605</v>
      </c>
      <c r="E567" s="5" t="str">
        <f>VLOOKUP(F567,'Set up'!$A$2:$C$64,2,FALSE)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up'!$A$2:$C$64,3,FALSE)</f>
        <v>45</v>
      </c>
      <c r="J567" s="5">
        <f>VLOOKUP(F567,'Set up'!$A$2:$D$64,4,FALSE)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up'!$A$2:$E$64,5,FALSE)</f>
        <v>PD Chq</v>
      </c>
      <c r="S567" s="40" t="s">
        <v>742</v>
      </c>
    </row>
    <row r="568" spans="1:19" x14ac:dyDescent="0.3">
      <c r="A568" s="4">
        <v>44611</v>
      </c>
      <c r="B568" s="5">
        <f t="shared" si="100"/>
        <v>2</v>
      </c>
      <c r="C568" s="5">
        <f t="shared" si="101"/>
        <v>2022</v>
      </c>
      <c r="D568" s="5" t="s">
        <v>605</v>
      </c>
      <c r="E568" s="5" t="str">
        <f>VLOOKUP(F568,'Set up'!$A$2:$C$64,2,FALSE)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up'!$A$2:$C$64,3,FALSE)</f>
        <v>45</v>
      </c>
      <c r="J568" s="5">
        <f>VLOOKUP(F568,'Set up'!$A$2:$D$64,4,FALSE)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up'!$A$2:$E$64,5,FALSE)</f>
        <v>PD Chq</v>
      </c>
      <c r="S568" s="1" t="s">
        <v>743</v>
      </c>
    </row>
    <row r="569" spans="1:19" x14ac:dyDescent="0.3">
      <c r="A569" s="4">
        <v>44611</v>
      </c>
      <c r="B569" s="5">
        <f t="shared" si="100"/>
        <v>2</v>
      </c>
      <c r="C569" s="5">
        <f t="shared" si="101"/>
        <v>2022</v>
      </c>
      <c r="D569" s="5" t="s">
        <v>605</v>
      </c>
      <c r="E569" s="5" t="str">
        <f>VLOOKUP(F569,'Set up'!$A$2:$C$64,2,FALSE)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up'!$A$2:$C$64,3,FALSE)</f>
        <v>45</v>
      </c>
      <c r="J569" s="5">
        <f>VLOOKUP(F569,'Set up'!$A$2:$D$64,4,FALSE)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up'!$A$2:$E$64,5,FALSE)</f>
        <v>PD Chq</v>
      </c>
      <c r="S569" s="1" t="s">
        <v>743</v>
      </c>
    </row>
    <row r="570" spans="1:19" x14ac:dyDescent="0.3">
      <c r="A570" s="4">
        <v>44611</v>
      </c>
      <c r="B570" s="5">
        <f t="shared" si="100"/>
        <v>2</v>
      </c>
      <c r="C570" s="5">
        <f t="shared" si="101"/>
        <v>2022</v>
      </c>
      <c r="D570" s="5" t="s">
        <v>605</v>
      </c>
      <c r="E570" s="5" t="str">
        <f>VLOOKUP(F570,'Set up'!$A$2:$C$64,2,FALSE)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up'!$A$2:$C$64,3,FALSE)</f>
        <v>45</v>
      </c>
      <c r="J570" s="5">
        <f>VLOOKUP(F570,'Set up'!$A$2:$D$64,4,FALSE)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up'!$A$2:$E$64,5,FALSE)</f>
        <v>PD Chq</v>
      </c>
      <c r="S570" s="1" t="s">
        <v>743</v>
      </c>
    </row>
    <row r="571" spans="1:19" x14ac:dyDescent="0.3">
      <c r="A571" s="4">
        <v>44613</v>
      </c>
      <c r="B571" s="5">
        <f t="shared" si="100"/>
        <v>2</v>
      </c>
      <c r="C571" s="5">
        <f t="shared" si="101"/>
        <v>2022</v>
      </c>
      <c r="D571" s="5" t="s">
        <v>606</v>
      </c>
      <c r="E571" s="5" t="str">
        <f>VLOOKUP(F571,'Set up'!$A$2:$C$64,2,FALSE)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up'!$A$2:$C$64,3,FALSE)</f>
        <v>Cash</v>
      </c>
      <c r="J571" s="5">
        <f>VLOOKUP(F571,'Set up'!$A$2:$D$64,4,FALSE)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up'!$A$2:$E$64,5,FALSE)</f>
        <v>PD Chq</v>
      </c>
      <c r="S571" s="1" t="s">
        <v>669</v>
      </c>
    </row>
    <row r="572" spans="1:19" x14ac:dyDescent="0.3">
      <c r="A572" s="4">
        <v>44613</v>
      </c>
      <c r="B572" s="5">
        <f t="shared" si="100"/>
        <v>2</v>
      </c>
      <c r="C572" s="5">
        <f t="shared" si="101"/>
        <v>2022</v>
      </c>
      <c r="D572" s="5" t="s">
        <v>606</v>
      </c>
      <c r="E572" s="5" t="str">
        <f>VLOOKUP(F572,'Set up'!$A$2:$C$64,2,FALSE)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up'!$A$2:$C$64,3,FALSE)</f>
        <v>Cash</v>
      </c>
      <c r="J572" s="5">
        <f>VLOOKUP(F572,'Set up'!$A$2:$D$64,4,FALSE)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up'!$A$2:$E$64,5,FALSE)</f>
        <v>PD Chq</v>
      </c>
      <c r="S572" s="1" t="s">
        <v>670</v>
      </c>
    </row>
    <row r="573" spans="1:19" x14ac:dyDescent="0.3">
      <c r="A573" s="4">
        <v>44613</v>
      </c>
      <c r="B573" s="5">
        <f t="shared" si="100"/>
        <v>2</v>
      </c>
      <c r="C573" s="5">
        <f t="shared" si="101"/>
        <v>2022</v>
      </c>
      <c r="D573" s="5" t="s">
        <v>606</v>
      </c>
      <c r="E573" s="5" t="str">
        <f>VLOOKUP(F573,'Set up'!$A$2:$C$64,2,FALSE)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up'!$A$2:$C$64,3,FALSE)</f>
        <v>Cash</v>
      </c>
      <c r="J573" s="5">
        <f>VLOOKUP(F573,'Set up'!$A$2:$D$64,4,FALSE)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up'!$A$2:$E$64,5,FALSE)</f>
        <v>PD Chq</v>
      </c>
      <c r="S573" s="1" t="s">
        <v>671</v>
      </c>
    </row>
    <row r="574" spans="1:19" x14ac:dyDescent="0.3">
      <c r="A574" s="4">
        <v>44613</v>
      </c>
      <c r="B574" s="5">
        <f t="shared" si="100"/>
        <v>2</v>
      </c>
      <c r="C574" s="5">
        <f t="shared" si="101"/>
        <v>2022</v>
      </c>
      <c r="D574" s="5" t="s">
        <v>607</v>
      </c>
      <c r="E574" s="5" t="str">
        <f>VLOOKUP(F574,'Set up'!$A$2:$C$64,2,FALSE)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up'!$A$2:$C$64,3,FALSE)</f>
        <v>Cash</v>
      </c>
      <c r="J574" s="5">
        <f>VLOOKUP(F574,'Set up'!$A$2:$D$64,4,FALSE)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up'!$A$2:$E$64,5,FALSE)</f>
        <v>Chq</v>
      </c>
      <c r="S574" s="1" t="s">
        <v>746</v>
      </c>
    </row>
    <row r="575" spans="1:19" x14ac:dyDescent="0.3">
      <c r="A575" s="4">
        <v>44614</v>
      </c>
      <c r="B575" s="5">
        <f t="shared" si="100"/>
        <v>2</v>
      </c>
      <c r="C575" s="5">
        <f t="shared" si="101"/>
        <v>2022</v>
      </c>
      <c r="D575" s="5" t="s">
        <v>608</v>
      </c>
      <c r="E575" s="5" t="str">
        <f>VLOOKUP(F575,'Set up'!$A$2:$C$64,2,FALSE)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up'!$A$2:$C$64,3,FALSE)</f>
        <v>Cash</v>
      </c>
      <c r="J575" s="5">
        <f>VLOOKUP(F575,'Set up'!$A$2:$D$64,4,FALSE)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up'!$A$2:$E$64,5,FALSE)</f>
        <v>Trsf</v>
      </c>
      <c r="S575" s="1" t="s">
        <v>620</v>
      </c>
    </row>
    <row r="576" spans="1:19" x14ac:dyDescent="0.3">
      <c r="A576" s="4">
        <v>44614</v>
      </c>
      <c r="B576" s="5">
        <f t="shared" si="100"/>
        <v>2</v>
      </c>
      <c r="C576" s="5">
        <f t="shared" si="101"/>
        <v>2022</v>
      </c>
      <c r="D576" s="5" t="s">
        <v>608</v>
      </c>
      <c r="E576" s="5" t="str">
        <f>VLOOKUP(F576,'Set up'!$A$2:$C$64,2,FALSE)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up'!$A$2:$C$64,3,FALSE)</f>
        <v>Cash</v>
      </c>
      <c r="J576" s="5">
        <f>VLOOKUP(F576,'Set up'!$A$2:$D$64,4,FALSE)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up'!$A$2:$E$64,5,FALSE)</f>
        <v>Trsf</v>
      </c>
      <c r="S576" s="1" t="s">
        <v>620</v>
      </c>
    </row>
    <row r="577" spans="1:19" x14ac:dyDescent="0.3">
      <c r="A577" s="4">
        <v>44614</v>
      </c>
      <c r="B577" s="5">
        <f t="shared" si="100"/>
        <v>2</v>
      </c>
      <c r="C577" s="5">
        <f t="shared" si="101"/>
        <v>2022</v>
      </c>
      <c r="D577" s="5" t="s">
        <v>608</v>
      </c>
      <c r="E577" s="5" t="str">
        <f>VLOOKUP(F577,'Set up'!$A$2:$C$64,2,FALSE)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up'!$A$2:$C$64,3,FALSE)</f>
        <v>Cash</v>
      </c>
      <c r="J577" s="5">
        <f>VLOOKUP(F577,'Set up'!$A$2:$D$64,4,FALSE)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up'!$A$2:$E$64,5,FALSE)</f>
        <v>Trsf</v>
      </c>
      <c r="S577" s="1" t="s">
        <v>620</v>
      </c>
    </row>
    <row r="578" spans="1:19" x14ac:dyDescent="0.3">
      <c r="A578" s="4">
        <v>44614</v>
      </c>
      <c r="B578" s="5">
        <f t="shared" si="100"/>
        <v>2</v>
      </c>
      <c r="C578" s="5">
        <f t="shared" si="101"/>
        <v>2022</v>
      </c>
      <c r="D578" s="5" t="s">
        <v>608</v>
      </c>
      <c r="E578" s="5" t="str">
        <f>VLOOKUP(F578,'Set up'!$A$2:$C$64,2,FALSE)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up'!$A$2:$C$64,3,FALSE)</f>
        <v>Cash</v>
      </c>
      <c r="J578" s="5">
        <f>VLOOKUP(F578,'Set up'!$A$2:$D$64,4,FALSE)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up'!$A$2:$E$64,5,FALSE)</f>
        <v>Trsf</v>
      </c>
      <c r="S578" s="1" t="s">
        <v>620</v>
      </c>
    </row>
    <row r="579" spans="1:19" x14ac:dyDescent="0.3">
      <c r="A579" s="4">
        <v>44614</v>
      </c>
      <c r="B579" s="5">
        <f t="shared" si="100"/>
        <v>2</v>
      </c>
      <c r="C579" s="5">
        <f t="shared" si="101"/>
        <v>2022</v>
      </c>
      <c r="D579" s="5" t="s">
        <v>608</v>
      </c>
      <c r="E579" s="5" t="str">
        <f>VLOOKUP(F579,'Set up'!$A$2:$C$64,2,FALSE)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up'!$A$2:$C$64,3,FALSE)</f>
        <v>Cash</v>
      </c>
      <c r="J579" s="5">
        <f>VLOOKUP(F579,'Set up'!$A$2:$D$64,4,FALSE)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up'!$A$2:$E$64,5,FALSE)</f>
        <v>Trsf</v>
      </c>
      <c r="S579" s="1" t="s">
        <v>620</v>
      </c>
    </row>
    <row r="580" spans="1:19" x14ac:dyDescent="0.3">
      <c r="A580" s="4">
        <v>44614</v>
      </c>
      <c r="B580" s="5">
        <f t="shared" si="100"/>
        <v>2</v>
      </c>
      <c r="C580" s="5">
        <f t="shared" si="101"/>
        <v>2022</v>
      </c>
      <c r="D580" s="5" t="s">
        <v>608</v>
      </c>
      <c r="E580" s="5" t="str">
        <f>VLOOKUP(F580,'Set up'!$A$2:$C$64,2,FALSE)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up'!$A$2:$C$64,3,FALSE)</f>
        <v>Cash</v>
      </c>
      <c r="J580" s="5">
        <f>VLOOKUP(F580,'Set up'!$A$2:$D$64,4,FALSE)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up'!$A$2:$E$64,5,FALSE)</f>
        <v>Trsf</v>
      </c>
      <c r="S580" s="1" t="s">
        <v>620</v>
      </c>
    </row>
    <row r="581" spans="1:19" x14ac:dyDescent="0.3">
      <c r="A581" s="4">
        <v>44616</v>
      </c>
      <c r="B581" s="5">
        <f t="shared" si="100"/>
        <v>2</v>
      </c>
      <c r="C581" s="5">
        <f t="shared" si="101"/>
        <v>2022</v>
      </c>
      <c r="D581" s="5" t="s">
        <v>609</v>
      </c>
      <c r="E581" s="5" t="str">
        <f>VLOOKUP(F581,'Set up'!$A$2:$C$64,2,FALSE)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up'!$A$2:$C$64,3,FALSE)</f>
        <v>Cash</v>
      </c>
      <c r="J581" s="5">
        <f>VLOOKUP(F581,'Set up'!$A$2:$D$64,4,FALSE)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up'!$A$2:$E$64,5,FALSE)</f>
        <v>Trsf</v>
      </c>
      <c r="S581" s="1" t="s">
        <v>821</v>
      </c>
    </row>
    <row r="582" spans="1:19" x14ac:dyDescent="0.3">
      <c r="A582" s="4">
        <v>44616</v>
      </c>
      <c r="B582" s="5">
        <f t="shared" si="100"/>
        <v>2</v>
      </c>
      <c r="C582" s="5">
        <f t="shared" si="101"/>
        <v>2022</v>
      </c>
      <c r="D582" s="5" t="s">
        <v>609</v>
      </c>
      <c r="E582" s="5" t="str">
        <f>VLOOKUP(F582,'Set up'!$A$2:$C$64,2,FALSE)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up'!$A$2:$C$64,3,FALSE)</f>
        <v>Cash</v>
      </c>
      <c r="J582" s="5">
        <f>VLOOKUP(F582,'Set up'!$A$2:$D$64,4,FALSE)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up'!$A$2:$E$64,5,FALSE)</f>
        <v>Trsf</v>
      </c>
      <c r="S582" s="1" t="s">
        <v>820</v>
      </c>
    </row>
    <row r="583" spans="1:19" x14ac:dyDescent="0.3">
      <c r="A583" s="4">
        <v>44616</v>
      </c>
      <c r="B583" s="5">
        <f t="shared" si="100"/>
        <v>2</v>
      </c>
      <c r="C583" s="5">
        <f t="shared" si="101"/>
        <v>2022</v>
      </c>
      <c r="D583" s="5" t="s">
        <v>609</v>
      </c>
      <c r="E583" s="5" t="str">
        <f>VLOOKUP(F583,'Set up'!$A$2:$C$64,2,FALSE)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up'!$A$2:$C$64,3,FALSE)</f>
        <v>Cash</v>
      </c>
      <c r="J583" s="5">
        <f>VLOOKUP(F583,'Set up'!$A$2:$D$64,4,FALSE)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up'!$A$2:$E$64,5,FALSE)</f>
        <v>Trsf</v>
      </c>
      <c r="S583" s="1" t="s">
        <v>820</v>
      </c>
    </row>
    <row r="584" spans="1:19" x14ac:dyDescent="0.3">
      <c r="A584" s="4">
        <v>44616</v>
      </c>
      <c r="B584" s="5">
        <f t="shared" si="100"/>
        <v>2</v>
      </c>
      <c r="C584" s="5">
        <f t="shared" si="101"/>
        <v>2022</v>
      </c>
      <c r="D584" s="5" t="s">
        <v>609</v>
      </c>
      <c r="E584" s="5" t="str">
        <f>VLOOKUP(F584,'Set up'!$A$2:$C$64,2,FALSE)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up'!$A$2:$C$64,3,FALSE)</f>
        <v>Cash</v>
      </c>
      <c r="J584" s="5">
        <f>VLOOKUP(F584,'Set up'!$A$2:$D$64,4,FALSE)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up'!$A$2:$E$64,5,FALSE)</f>
        <v>Trsf</v>
      </c>
      <c r="S584" s="1" t="s">
        <v>820</v>
      </c>
    </row>
    <row r="585" spans="1:19" x14ac:dyDescent="0.3">
      <c r="A585" s="4">
        <v>44616</v>
      </c>
      <c r="B585" s="5">
        <f t="shared" si="100"/>
        <v>2</v>
      </c>
      <c r="C585" s="5">
        <f t="shared" si="101"/>
        <v>2022</v>
      </c>
      <c r="D585" s="5" t="s">
        <v>609</v>
      </c>
      <c r="E585" s="5" t="str">
        <f>VLOOKUP(F585,'Set up'!$A$2:$C$64,2,FALSE)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up'!$A$2:$C$64,3,FALSE)</f>
        <v>Cash</v>
      </c>
      <c r="J585" s="5">
        <f>VLOOKUP(F585,'Set up'!$A$2:$D$64,4,FALSE)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up'!$A$2:$E$64,5,FALSE)</f>
        <v>Trsf</v>
      </c>
      <c r="S585" s="1" t="s">
        <v>820</v>
      </c>
    </row>
    <row r="586" spans="1:19" x14ac:dyDescent="0.3">
      <c r="A586" s="4">
        <v>44618</v>
      </c>
      <c r="B586" s="5">
        <f t="shared" si="100"/>
        <v>2</v>
      </c>
      <c r="C586" s="5">
        <f t="shared" si="101"/>
        <v>2022</v>
      </c>
      <c r="D586" s="5" t="s">
        <v>610</v>
      </c>
      <c r="E586" s="5" t="str">
        <f>VLOOKUP(F586,'Set up'!$A$2:$C$64,2,FALSE)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up'!$A$2:$C$64,3,FALSE)</f>
        <v>Cash</v>
      </c>
      <c r="J586" s="5">
        <f>VLOOKUP(F586,'Set up'!$A$2:$D$64,4,FALSE)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up'!$A$2:$E$64,5,FALSE)</f>
        <v>Trsf</v>
      </c>
      <c r="S586" s="1" t="s">
        <v>820</v>
      </c>
    </row>
    <row r="587" spans="1:19" x14ac:dyDescent="0.3">
      <c r="A587" s="4">
        <v>44618</v>
      </c>
      <c r="B587" s="5">
        <f t="shared" si="100"/>
        <v>2</v>
      </c>
      <c r="C587" s="5">
        <f t="shared" si="101"/>
        <v>2022</v>
      </c>
      <c r="D587" s="5" t="s">
        <v>610</v>
      </c>
      <c r="E587" s="5" t="str">
        <f>VLOOKUP(F587,'Set up'!$A$2:$C$64,2,FALSE)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up'!$A$2:$C$64,3,FALSE)</f>
        <v>Cash</v>
      </c>
      <c r="J587" s="5">
        <f>VLOOKUP(F587,'Set up'!$A$2:$D$64,4,FALSE)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up'!$A$2:$E$64,5,FALSE)</f>
        <v>Trsf</v>
      </c>
      <c r="S587" s="1" t="s">
        <v>820</v>
      </c>
    </row>
    <row r="588" spans="1:19" x14ac:dyDescent="0.3">
      <c r="A588" s="4">
        <v>44618</v>
      </c>
      <c r="B588" s="5">
        <f t="shared" si="100"/>
        <v>2</v>
      </c>
      <c r="C588" s="5">
        <f t="shared" si="101"/>
        <v>2022</v>
      </c>
      <c r="D588" s="5" t="s">
        <v>611</v>
      </c>
      <c r="E588" s="5" t="str">
        <f>VLOOKUP(F588,'Set up'!$A$2:$C$64,2,FALSE)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up'!$A$2:$C$64,3,FALSE)</f>
        <v>45</v>
      </c>
      <c r="J588" s="5">
        <f>VLOOKUP(F588,'Set up'!$A$2:$D$64,4,FALSE)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up'!$A$2:$E$64,5,FALSE)</f>
        <v>PD Chq</v>
      </c>
      <c r="S588" s="1" t="s">
        <v>743</v>
      </c>
    </row>
    <row r="589" spans="1:19" x14ac:dyDescent="0.3">
      <c r="A589" s="4">
        <v>44625</v>
      </c>
      <c r="B589" s="5">
        <f t="shared" si="100"/>
        <v>3</v>
      </c>
      <c r="C589" s="5">
        <f t="shared" si="101"/>
        <v>2022</v>
      </c>
      <c r="D589" s="5" t="s">
        <v>633</v>
      </c>
      <c r="E589" s="5" t="str">
        <f>VLOOKUP(F589,'Set up'!$A$2:$C$64,2,FALSE)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up'!$A$2:$C$64,3,FALSE)</f>
        <v>Cash</v>
      </c>
      <c r="J589" s="5">
        <f>VLOOKUP(F589,'Set up'!$A$2:$D$64,4,FALSE)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up'!$A$2:$E$64,5,FALSE)</f>
        <v>PD Chq</v>
      </c>
      <c r="S589" s="1" t="s">
        <v>744</v>
      </c>
    </row>
    <row r="590" spans="1:19" x14ac:dyDescent="0.3">
      <c r="A590" s="4">
        <v>44625</v>
      </c>
      <c r="B590" s="5">
        <f t="shared" si="100"/>
        <v>3</v>
      </c>
      <c r="C590" s="5">
        <f t="shared" si="101"/>
        <v>2022</v>
      </c>
      <c r="D590" s="5" t="s">
        <v>633</v>
      </c>
      <c r="E590" s="5" t="str">
        <f>VLOOKUP(F590,'Set up'!$A$2:$C$64,2,FALSE)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up'!$A$2:$C$64,3,FALSE)</f>
        <v>Cash</v>
      </c>
      <c r="J590" s="5">
        <f>VLOOKUP(F590,'Set up'!$A$2:$D$64,4,FALSE)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up'!$A$2:$E$64,5,FALSE)</f>
        <v>PD Chq</v>
      </c>
      <c r="S590" s="1" t="s">
        <v>744</v>
      </c>
    </row>
    <row r="591" spans="1:19" x14ac:dyDescent="0.3">
      <c r="A591" s="4">
        <v>44625</v>
      </c>
      <c r="B591" s="5">
        <f t="shared" si="100"/>
        <v>3</v>
      </c>
      <c r="C591" s="5">
        <f t="shared" si="101"/>
        <v>2022</v>
      </c>
      <c r="D591" s="5" t="s">
        <v>633</v>
      </c>
      <c r="E591" s="5" t="str">
        <f>VLOOKUP(F591,'Set up'!$A$2:$C$64,2,FALSE)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up'!$A$2:$C$64,3,FALSE)</f>
        <v>Cash</v>
      </c>
      <c r="J591" s="5">
        <f>VLOOKUP(F591,'Set up'!$A$2:$D$64,4,FALSE)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up'!$A$2:$E$64,5,FALSE)</f>
        <v>PD Chq</v>
      </c>
      <c r="S591" s="1" t="s">
        <v>744</v>
      </c>
    </row>
    <row r="592" spans="1:19" x14ac:dyDescent="0.3">
      <c r="A592" s="4">
        <v>44628</v>
      </c>
      <c r="B592" s="5">
        <f t="shared" si="100"/>
        <v>3</v>
      </c>
      <c r="C592" s="5">
        <f t="shared" si="101"/>
        <v>2022</v>
      </c>
      <c r="D592" s="5" t="s">
        <v>634</v>
      </c>
      <c r="E592" s="5" t="str">
        <f>VLOOKUP(F592,'Set up'!$A$2:$C$64,2,FALSE)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up'!$A$2:$C$64,3,FALSE)</f>
        <v>Cash</v>
      </c>
      <c r="J592" s="5">
        <f>VLOOKUP(F592,'Set up'!$A$2:$D$64,4,FALSE)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up'!$A$2:$E$64,5,FALSE)</f>
        <v>Trsf</v>
      </c>
      <c r="S592" s="1" t="s">
        <v>668</v>
      </c>
    </row>
    <row r="593" spans="1:19" x14ac:dyDescent="0.3">
      <c r="A593" s="4">
        <v>44628</v>
      </c>
      <c r="B593" s="5">
        <f t="shared" si="100"/>
        <v>3</v>
      </c>
      <c r="C593" s="5">
        <f t="shared" si="101"/>
        <v>2022</v>
      </c>
      <c r="D593" s="5" t="s">
        <v>634</v>
      </c>
      <c r="E593" s="5" t="str">
        <f>VLOOKUP(F593,'Set up'!$A$2:$C$64,2,FALSE)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up'!$A$2:$C$64,3,FALSE)</f>
        <v>Cash</v>
      </c>
      <c r="J593" s="5">
        <f>VLOOKUP(F593,'Set up'!$A$2:$D$64,4,FALSE)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up'!$A$2:$E$64,5,FALSE)</f>
        <v>Trsf</v>
      </c>
      <c r="S593" s="1" t="s">
        <v>668</v>
      </c>
    </row>
    <row r="594" spans="1:19" x14ac:dyDescent="0.3">
      <c r="A594" s="4">
        <v>44628</v>
      </c>
      <c r="B594" s="5">
        <f t="shared" si="100"/>
        <v>3</v>
      </c>
      <c r="C594" s="5">
        <f t="shared" si="101"/>
        <v>2022</v>
      </c>
      <c r="D594" s="5" t="s">
        <v>634</v>
      </c>
      <c r="E594" s="5" t="str">
        <f>VLOOKUP(F594,'Set up'!$A$2:$C$64,2,FALSE)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up'!$A$2:$C$64,3,FALSE)</f>
        <v>Cash</v>
      </c>
      <c r="J594" s="5">
        <f>VLOOKUP(F594,'Set up'!$A$2:$D$64,4,FALSE)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up'!$A$2:$E$64,5,FALSE)</f>
        <v>Trsf</v>
      </c>
      <c r="S594" s="1" t="s">
        <v>668</v>
      </c>
    </row>
    <row r="595" spans="1:19" x14ac:dyDescent="0.3">
      <c r="A595" s="4">
        <v>44628</v>
      </c>
      <c r="B595" s="5">
        <f t="shared" si="100"/>
        <v>3</v>
      </c>
      <c r="C595" s="5">
        <f t="shared" si="101"/>
        <v>2022</v>
      </c>
      <c r="D595" s="5" t="s">
        <v>634</v>
      </c>
      <c r="E595" s="5" t="str">
        <f>VLOOKUP(F595,'Set up'!$A$2:$C$64,2,FALSE)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up'!$A$2:$C$64,3,FALSE)</f>
        <v>Cash</v>
      </c>
      <c r="J595" s="5">
        <f>VLOOKUP(F595,'Set up'!$A$2:$D$64,4,FALSE)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up'!$A$2:$E$64,5,FALSE)</f>
        <v>Trsf</v>
      </c>
      <c r="S595" s="1" t="s">
        <v>668</v>
      </c>
    </row>
    <row r="596" spans="1:19" x14ac:dyDescent="0.3">
      <c r="A596" s="4">
        <v>44628</v>
      </c>
      <c r="B596" s="5">
        <f t="shared" si="100"/>
        <v>3</v>
      </c>
      <c r="C596" s="5">
        <f t="shared" si="101"/>
        <v>2022</v>
      </c>
      <c r="D596" s="5" t="s">
        <v>634</v>
      </c>
      <c r="E596" s="5" t="str">
        <f>VLOOKUP(F596,'Set up'!$A$2:$C$64,2,FALSE)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up'!$A$2:$C$64,3,FALSE)</f>
        <v>Cash</v>
      </c>
      <c r="J596" s="5">
        <f>VLOOKUP(F596,'Set up'!$A$2:$D$64,4,FALSE)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up'!$A$2:$E$64,5,FALSE)</f>
        <v>Trsf</v>
      </c>
      <c r="S596" s="1" t="s">
        <v>668</v>
      </c>
    </row>
    <row r="597" spans="1:19" x14ac:dyDescent="0.3">
      <c r="A597" s="4">
        <v>44628</v>
      </c>
      <c r="B597" s="5">
        <f t="shared" si="100"/>
        <v>3</v>
      </c>
      <c r="C597" s="5">
        <f t="shared" si="101"/>
        <v>2022</v>
      </c>
      <c r="D597" s="5" t="s">
        <v>634</v>
      </c>
      <c r="E597" s="5" t="str">
        <f>VLOOKUP(F597,'Set up'!$A$2:$C$64,2,FALSE)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up'!$A$2:$C$64,3,FALSE)</f>
        <v>Cash</v>
      </c>
      <c r="J597" s="5">
        <f>VLOOKUP(F597,'Set up'!$A$2:$D$64,4,FALSE)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up'!$A$2:$E$64,5,FALSE)</f>
        <v>Trsf</v>
      </c>
      <c r="S597" s="1" t="s">
        <v>668</v>
      </c>
    </row>
    <row r="598" spans="1:19" x14ac:dyDescent="0.3">
      <c r="A598" s="4">
        <v>44628</v>
      </c>
      <c r="B598" s="5">
        <f t="shared" si="100"/>
        <v>3</v>
      </c>
      <c r="C598" s="5">
        <f t="shared" si="101"/>
        <v>2022</v>
      </c>
      <c r="D598" s="5" t="s">
        <v>634</v>
      </c>
      <c r="E598" s="5" t="str">
        <f>VLOOKUP(F598,'Set up'!$A$2:$C$64,2,FALSE)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up'!$A$2:$C$64,3,FALSE)</f>
        <v>Cash</v>
      </c>
      <c r="J598" s="5">
        <f>VLOOKUP(F598,'Set up'!$A$2:$D$64,4,FALSE)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up'!$A$2:$E$64,5,FALSE)</f>
        <v>Trsf</v>
      </c>
      <c r="S598" s="1" t="s">
        <v>668</v>
      </c>
    </row>
    <row r="599" spans="1:19" x14ac:dyDescent="0.3">
      <c r="A599" s="4">
        <v>44628</v>
      </c>
      <c r="B599" s="5">
        <f t="shared" si="100"/>
        <v>3</v>
      </c>
      <c r="C599" s="5">
        <f t="shared" si="101"/>
        <v>2022</v>
      </c>
      <c r="D599" s="5" t="s">
        <v>634</v>
      </c>
      <c r="E599" s="5" t="str">
        <f>VLOOKUP(F599,'Set up'!$A$2:$C$64,2,FALSE)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up'!$A$2:$C$64,3,FALSE)</f>
        <v>Cash</v>
      </c>
      <c r="J599" s="5">
        <f>VLOOKUP(F599,'Set up'!$A$2:$D$64,4,FALSE)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up'!$A$2:$E$64,5,FALSE)</f>
        <v>Trsf</v>
      </c>
      <c r="S599" s="1" t="s">
        <v>668</v>
      </c>
    </row>
    <row r="600" spans="1:19" x14ac:dyDescent="0.3">
      <c r="A600" s="4">
        <v>44628</v>
      </c>
      <c r="B600" s="5">
        <f t="shared" si="100"/>
        <v>3</v>
      </c>
      <c r="C600" s="5">
        <f t="shared" si="101"/>
        <v>2022</v>
      </c>
      <c r="D600" s="5" t="s">
        <v>635</v>
      </c>
      <c r="E600" s="5" t="str">
        <f>VLOOKUP(F600,'Set up'!$A$2:$C$64,2,FALSE)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up'!$A$2:$C$64,3,FALSE)</f>
        <v>120</v>
      </c>
      <c r="J600" s="5">
        <f>VLOOKUP(F600,'Set up'!$A$2:$D$64,4,FALSE)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up'!$A$2:$E$64,5,FALSE)</f>
        <v>Trsf</v>
      </c>
      <c r="S600" s="1" t="s">
        <v>853</v>
      </c>
    </row>
    <row r="601" spans="1:19" x14ac:dyDescent="0.3">
      <c r="A601" s="4">
        <v>44628</v>
      </c>
      <c r="B601" s="5">
        <f t="shared" si="100"/>
        <v>3</v>
      </c>
      <c r="C601" s="5">
        <f t="shared" si="101"/>
        <v>2022</v>
      </c>
      <c r="D601" s="5" t="s">
        <v>635</v>
      </c>
      <c r="E601" s="5" t="str">
        <f>VLOOKUP(F601,'Set up'!$A$2:$C$64,2,FALSE)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up'!$A$2:$C$64,3,FALSE)</f>
        <v>120</v>
      </c>
      <c r="J601" s="5">
        <f>VLOOKUP(F601,'Set up'!$A$2:$D$64,4,FALSE)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up'!$A$2:$E$64,5,FALSE)</f>
        <v>Trsf</v>
      </c>
      <c r="S601" s="1" t="s">
        <v>853</v>
      </c>
    </row>
    <row r="602" spans="1:19" x14ac:dyDescent="0.3">
      <c r="A602" s="4">
        <v>44628</v>
      </c>
      <c r="B602" s="5">
        <f t="shared" si="100"/>
        <v>3</v>
      </c>
      <c r="C602" s="5">
        <f t="shared" si="101"/>
        <v>2022</v>
      </c>
      <c r="D602" s="5" t="s">
        <v>635</v>
      </c>
      <c r="E602" s="5" t="str">
        <f>VLOOKUP(F602,'Set up'!$A$2:$C$64,2,FALSE)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up'!$A$2:$C$64,3,FALSE)</f>
        <v>120</v>
      </c>
      <c r="J602" s="5">
        <f>VLOOKUP(F602,'Set up'!$A$2:$D$64,4,FALSE)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up'!$A$2:$E$64,5,FALSE)</f>
        <v>Trsf</v>
      </c>
      <c r="S602" s="1" t="s">
        <v>853</v>
      </c>
    </row>
    <row r="603" spans="1:19" x14ac:dyDescent="0.3">
      <c r="A603" s="4">
        <v>44629</v>
      </c>
      <c r="B603" s="5">
        <f t="shared" si="100"/>
        <v>3</v>
      </c>
      <c r="C603" s="5">
        <f t="shared" si="101"/>
        <v>2022</v>
      </c>
      <c r="D603" s="5" t="s">
        <v>642</v>
      </c>
      <c r="E603" s="5" t="str">
        <f>VLOOKUP(F603,'Set up'!$A$2:$C$64,2,FALSE)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up'!$A$2:$C$64,3,FALSE)</f>
        <v>Cash</v>
      </c>
      <c r="J603" s="5">
        <f>VLOOKUP(F603,'Set up'!$A$2:$D$64,4,FALSE)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up'!$A$2:$E$64,5,FALSE)</f>
        <v>Trsf</v>
      </c>
      <c r="S603" s="1" t="s">
        <v>668</v>
      </c>
    </row>
    <row r="604" spans="1:19" x14ac:dyDescent="0.3">
      <c r="A604" s="4">
        <v>44631</v>
      </c>
      <c r="B604" s="5">
        <f t="shared" si="100"/>
        <v>3</v>
      </c>
      <c r="C604" s="5">
        <f t="shared" si="101"/>
        <v>2022</v>
      </c>
      <c r="D604" s="5" t="s">
        <v>643</v>
      </c>
      <c r="E604" s="5" t="str">
        <f>VLOOKUP(F604,'Set up'!$A$2:$C$64,2,FALSE)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up'!$A$2:$C$64,3,FALSE)</f>
        <v>Cash</v>
      </c>
      <c r="J604" s="5">
        <f>VLOOKUP(F604,'Set up'!$A$2:$D$64,4,FALSE)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up'!$A$2:$E$64,5,FALSE)</f>
        <v>Trsf</v>
      </c>
      <c r="S604" s="1" t="s">
        <v>802</v>
      </c>
    </row>
    <row r="605" spans="1:19" x14ac:dyDescent="0.3">
      <c r="A605" s="4">
        <v>44631</v>
      </c>
      <c r="B605" s="5">
        <f t="shared" si="100"/>
        <v>3</v>
      </c>
      <c r="C605" s="5">
        <f t="shared" si="101"/>
        <v>2022</v>
      </c>
      <c r="D605" s="5" t="s">
        <v>643</v>
      </c>
      <c r="E605" s="5" t="str">
        <f>VLOOKUP(F605,'Set up'!$A$2:$C$64,2,FALSE)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up'!$A$2:$C$64,3,FALSE)</f>
        <v>Cash</v>
      </c>
      <c r="J605" s="5">
        <f>VLOOKUP(F605,'Set up'!$A$2:$D$64,4,FALSE)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up'!$A$2:$E$64,5,FALSE)</f>
        <v>Trsf</v>
      </c>
      <c r="S605" s="1" t="s">
        <v>802</v>
      </c>
    </row>
    <row r="606" spans="1:19" x14ac:dyDescent="0.3">
      <c r="A606" s="4">
        <v>44631</v>
      </c>
      <c r="B606" s="5">
        <f t="shared" si="100"/>
        <v>3</v>
      </c>
      <c r="C606" s="5">
        <f t="shared" si="101"/>
        <v>2022</v>
      </c>
      <c r="D606" s="5" t="s">
        <v>643</v>
      </c>
      <c r="E606" s="5" t="str">
        <f>VLOOKUP(F606,'Set up'!$A$2:$C$64,2,FALSE)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up'!$A$2:$C$64,3,FALSE)</f>
        <v>Cash</v>
      </c>
      <c r="J606" s="5">
        <f>VLOOKUP(F606,'Set up'!$A$2:$D$64,4,FALSE)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up'!$A$2:$E$64,5,FALSE)</f>
        <v>Trsf</v>
      </c>
      <c r="S606" s="1" t="s">
        <v>802</v>
      </c>
    </row>
    <row r="607" spans="1:19" x14ac:dyDescent="0.3">
      <c r="A607" s="4">
        <v>44631</v>
      </c>
      <c r="B607" s="5">
        <f t="shared" si="100"/>
        <v>3</v>
      </c>
      <c r="C607" s="5">
        <f t="shared" si="101"/>
        <v>2022</v>
      </c>
      <c r="D607" s="5" t="s">
        <v>643</v>
      </c>
      <c r="E607" s="5" t="str">
        <f>VLOOKUP(F607,'Set up'!$A$2:$C$64,2,FALSE)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up'!$A$2:$C$64,3,FALSE)</f>
        <v>Cash</v>
      </c>
      <c r="J607" s="5">
        <f>VLOOKUP(F607,'Set up'!$A$2:$D$64,4,FALSE)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up'!$A$2:$E$64,5,FALSE)</f>
        <v>Trsf</v>
      </c>
      <c r="S607" s="1" t="s">
        <v>802</v>
      </c>
    </row>
    <row r="608" spans="1:19" x14ac:dyDescent="0.3">
      <c r="A608" s="4">
        <v>44632</v>
      </c>
      <c r="B608" s="5">
        <f t="shared" si="100"/>
        <v>3</v>
      </c>
      <c r="C608" s="5">
        <f t="shared" si="101"/>
        <v>2022</v>
      </c>
      <c r="D608" s="5" t="s">
        <v>644</v>
      </c>
      <c r="E608" s="5" t="str">
        <f>VLOOKUP(F608,'Set up'!$A$2:$C$64,2,FALSE)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up'!$A$2:$C$64,3,FALSE)</f>
        <v>Cash</v>
      </c>
      <c r="J608" s="5">
        <f>VLOOKUP(F608,'Set up'!$A$2:$D$64,4,FALSE)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up'!$A$2:$E$64,5,FALSE)</f>
        <v>Trsf</v>
      </c>
      <c r="S608" s="1" t="s">
        <v>668</v>
      </c>
    </row>
    <row r="609" spans="1:19" x14ac:dyDescent="0.3">
      <c r="A609" s="4">
        <v>44632</v>
      </c>
      <c r="B609" s="5">
        <f t="shared" si="100"/>
        <v>3</v>
      </c>
      <c r="C609" s="5">
        <f t="shared" si="101"/>
        <v>2022</v>
      </c>
      <c r="D609" s="5" t="s">
        <v>645</v>
      </c>
      <c r="E609" s="5" t="str">
        <f>VLOOKUP(F609,'Set up'!$A$2:$C$64,2,FALSE)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up'!$A$2:$C$64,3,FALSE)</f>
        <v>Cash</v>
      </c>
      <c r="J609" s="5">
        <f>VLOOKUP(F609,'Set up'!$A$2:$D$64,4,FALSE)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up'!$A$2:$E$64,5,FALSE)</f>
        <v>Chq</v>
      </c>
      <c r="S609" s="1" t="s">
        <v>746</v>
      </c>
    </row>
    <row r="610" spans="1:19" x14ac:dyDescent="0.3">
      <c r="A610" s="4">
        <v>44634</v>
      </c>
      <c r="B610" s="5">
        <f t="shared" si="100"/>
        <v>3</v>
      </c>
      <c r="C610" s="5">
        <f t="shared" si="101"/>
        <v>2022</v>
      </c>
      <c r="D610" s="5" t="s">
        <v>646</v>
      </c>
      <c r="E610" s="5" t="str">
        <f>VLOOKUP(F610,'Set up'!$A$2:$C$64,2,FALSE)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up'!$A$2:$C$64,3,FALSE)</f>
        <v>Cash</v>
      </c>
      <c r="J610" s="5">
        <f>VLOOKUP(F610,'Set up'!$A$2:$D$64,4,FALSE)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up'!$A$2:$E$64,5,FALSE)</f>
        <v>Trsf</v>
      </c>
      <c r="S610" s="1" t="s">
        <v>823</v>
      </c>
    </row>
    <row r="611" spans="1:19" x14ac:dyDescent="0.3">
      <c r="A611" s="4">
        <v>44634</v>
      </c>
      <c r="B611" s="5">
        <f t="shared" si="100"/>
        <v>3</v>
      </c>
      <c r="C611" s="5">
        <f t="shared" si="101"/>
        <v>2022</v>
      </c>
      <c r="D611" s="5" t="s">
        <v>646</v>
      </c>
      <c r="E611" s="5" t="str">
        <f>VLOOKUP(F611,'Set up'!$A$2:$C$64,2,FALSE)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up'!$A$2:$C$64,3,FALSE)</f>
        <v>Cash</v>
      </c>
      <c r="J611" s="5">
        <f>VLOOKUP(F611,'Set up'!$A$2:$D$64,4,FALSE)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up'!$A$2:$E$64,5,FALSE)</f>
        <v>Trsf</v>
      </c>
      <c r="S611" s="1" t="s">
        <v>822</v>
      </c>
    </row>
    <row r="612" spans="1:19" x14ac:dyDescent="0.3">
      <c r="A612" s="4">
        <v>44634</v>
      </c>
      <c r="B612" s="5">
        <f t="shared" si="100"/>
        <v>3</v>
      </c>
      <c r="C612" s="5">
        <f t="shared" si="101"/>
        <v>2022</v>
      </c>
      <c r="D612" s="5" t="s">
        <v>646</v>
      </c>
      <c r="E612" s="5" t="str">
        <f>VLOOKUP(F612,'Set up'!$A$2:$C$64,2,FALSE)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up'!$A$2:$C$64,3,FALSE)</f>
        <v>Cash</v>
      </c>
      <c r="J612" s="5">
        <f>VLOOKUP(F612,'Set up'!$A$2:$D$64,4,FALSE)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up'!$A$2:$E$64,5,FALSE)</f>
        <v>Trsf</v>
      </c>
      <c r="S612" s="1" t="s">
        <v>822</v>
      </c>
    </row>
    <row r="613" spans="1:19" x14ac:dyDescent="0.3">
      <c r="A613" s="4">
        <v>44635</v>
      </c>
      <c r="B613" s="5">
        <f t="shared" si="100"/>
        <v>3</v>
      </c>
      <c r="C613" s="5">
        <f t="shared" si="101"/>
        <v>2022</v>
      </c>
      <c r="D613" s="5" t="s">
        <v>647</v>
      </c>
      <c r="E613" s="5" t="str">
        <f>VLOOKUP(F613,'Set up'!$A$2:$C$64,2,FALSE)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up'!$A$2:$C$64,3,FALSE)</f>
        <v>120</v>
      </c>
      <c r="J613" s="5">
        <f>VLOOKUP(F613,'Set up'!$A$2:$D$64,4,FALSE)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up'!$A$2:$E$64,5,FALSE)</f>
        <v>Trsf</v>
      </c>
      <c r="S613" s="1" t="s">
        <v>853</v>
      </c>
    </row>
    <row r="614" spans="1:19" x14ac:dyDescent="0.3">
      <c r="A614" s="4">
        <v>44635</v>
      </c>
      <c r="B614" s="5">
        <f t="shared" si="100"/>
        <v>3</v>
      </c>
      <c r="C614" s="5">
        <f t="shared" si="101"/>
        <v>2022</v>
      </c>
      <c r="D614" s="5" t="s">
        <v>647</v>
      </c>
      <c r="E614" s="5" t="str">
        <f>VLOOKUP(F614,'Set up'!$A$2:$C$64,2,FALSE)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up'!$A$2:$C$64,3,FALSE)</f>
        <v>120</v>
      </c>
      <c r="J614" s="5">
        <f>VLOOKUP(F614,'Set up'!$A$2:$D$64,4,FALSE)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up'!$A$2:$E$64,5,FALSE)</f>
        <v>Trsf</v>
      </c>
      <c r="S614" s="1" t="s">
        <v>853</v>
      </c>
    </row>
    <row r="615" spans="1:19" x14ac:dyDescent="0.3">
      <c r="A615" s="4">
        <v>44635</v>
      </c>
      <c r="B615" s="5">
        <f t="shared" si="100"/>
        <v>3</v>
      </c>
      <c r="C615" s="5">
        <f t="shared" si="101"/>
        <v>2022</v>
      </c>
      <c r="D615" s="5" t="s">
        <v>647</v>
      </c>
      <c r="E615" s="5" t="str">
        <f>VLOOKUP(F615,'Set up'!$A$2:$C$64,2,FALSE)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up'!$A$2:$C$64,3,FALSE)</f>
        <v>120</v>
      </c>
      <c r="J615" s="5">
        <f>VLOOKUP(F615,'Set up'!$A$2:$D$64,4,FALSE)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up'!$A$2:$E$64,5,FALSE)</f>
        <v>Trsf</v>
      </c>
      <c r="S615" s="1" t="s">
        <v>853</v>
      </c>
    </row>
    <row r="616" spans="1:19" x14ac:dyDescent="0.3">
      <c r="A616" s="4">
        <v>44635</v>
      </c>
      <c r="B616" s="5">
        <f t="shared" si="100"/>
        <v>3</v>
      </c>
      <c r="C616" s="5">
        <f t="shared" si="101"/>
        <v>2022</v>
      </c>
      <c r="D616" s="5" t="s">
        <v>648</v>
      </c>
      <c r="E616" s="5" t="str">
        <f>VLOOKUP(F616,'Set up'!$A$2:$C$64,2,FALSE)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up'!$A$2:$C$64,3,FALSE)</f>
        <v>Cash</v>
      </c>
      <c r="J616" s="5">
        <f>VLOOKUP(F616,'Set up'!$A$2:$D$64,4,FALSE)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up'!$A$2:$E$64,5,FALSE)</f>
        <v>Trsf</v>
      </c>
      <c r="S616" s="1" t="s">
        <v>822</v>
      </c>
    </row>
    <row r="617" spans="1:19" x14ac:dyDescent="0.3">
      <c r="A617" s="4">
        <v>44635</v>
      </c>
      <c r="B617" s="5">
        <f t="shared" si="100"/>
        <v>3</v>
      </c>
      <c r="C617" s="5">
        <f t="shared" si="101"/>
        <v>2022</v>
      </c>
      <c r="D617" s="5" t="s">
        <v>648</v>
      </c>
      <c r="E617" s="5" t="str">
        <f>VLOOKUP(F617,'Set up'!$A$2:$C$64,2,FALSE)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up'!$A$2:$C$64,3,FALSE)</f>
        <v>Cash</v>
      </c>
      <c r="J617" s="5">
        <f>VLOOKUP(F617,'Set up'!$A$2:$D$64,4,FALSE)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up'!$A$2:$E$64,5,FALSE)</f>
        <v>Trsf</v>
      </c>
      <c r="S617" s="1" t="s">
        <v>825</v>
      </c>
    </row>
    <row r="618" spans="1:19" x14ac:dyDescent="0.3">
      <c r="A618" s="4">
        <v>44635</v>
      </c>
      <c r="B618" s="5">
        <f t="shared" si="100"/>
        <v>3</v>
      </c>
      <c r="C618" s="5">
        <f t="shared" si="101"/>
        <v>2022</v>
      </c>
      <c r="D618" s="5" t="s">
        <v>648</v>
      </c>
      <c r="E618" s="5" t="str">
        <f>VLOOKUP(F618,'Set up'!$A$2:$C$64,2,FALSE)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up'!$A$2:$C$64,3,FALSE)</f>
        <v>Cash</v>
      </c>
      <c r="J618" s="5">
        <f>VLOOKUP(F618,'Set up'!$A$2:$D$64,4,FALSE)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up'!$A$2:$E$64,5,FALSE)</f>
        <v>Trsf</v>
      </c>
      <c r="S618" s="1" t="s">
        <v>824</v>
      </c>
    </row>
    <row r="619" spans="1:19" x14ac:dyDescent="0.3">
      <c r="A619" s="4">
        <v>44635</v>
      </c>
      <c r="B619" s="5">
        <f t="shared" si="100"/>
        <v>3</v>
      </c>
      <c r="C619" s="5">
        <f t="shared" si="101"/>
        <v>2022</v>
      </c>
      <c r="D619" s="5" t="s">
        <v>648</v>
      </c>
      <c r="E619" s="5" t="str">
        <f>VLOOKUP(F619,'Set up'!$A$2:$C$64,2,FALSE)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up'!$A$2:$C$64,3,FALSE)</f>
        <v>Cash</v>
      </c>
      <c r="J619" s="5">
        <f>VLOOKUP(F619,'Set up'!$A$2:$D$64,4,FALSE)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up'!$A$2:$E$64,5,FALSE)</f>
        <v>Trsf</v>
      </c>
      <c r="S619" s="1" t="s">
        <v>824</v>
      </c>
    </row>
    <row r="620" spans="1:19" x14ac:dyDescent="0.3">
      <c r="A620" s="4">
        <v>44635</v>
      </c>
      <c r="B620" s="5">
        <f t="shared" si="100"/>
        <v>3</v>
      </c>
      <c r="C620" s="5">
        <f t="shared" si="101"/>
        <v>2022</v>
      </c>
      <c r="D620" s="5" t="s">
        <v>648</v>
      </c>
      <c r="E620" s="5" t="str">
        <f>VLOOKUP(F620,'Set up'!$A$2:$C$64,2,FALSE)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up'!$A$2:$C$64,3,FALSE)</f>
        <v>Cash</v>
      </c>
      <c r="J620" s="5">
        <f>VLOOKUP(F620,'Set up'!$A$2:$D$64,4,FALSE)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up'!$A$2:$E$64,5,FALSE)</f>
        <v>Trsf</v>
      </c>
      <c r="S620" s="1" t="s">
        <v>824</v>
      </c>
    </row>
    <row r="621" spans="1:19" x14ac:dyDescent="0.3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649</v>
      </c>
      <c r="E621" s="5" t="str">
        <f>VLOOKUP(F621,'Set up'!$A$2:$C$64,2,FALSE)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up'!$A$2:$C$64,3,FALSE)</f>
        <v>Cash</v>
      </c>
      <c r="J621" s="5">
        <f>VLOOKUP(F621,'Set up'!$A$2:$D$64,4,FALSE)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up'!$A$2:$E$64,5,FALSE)</f>
        <v>Trsf</v>
      </c>
      <c r="S621" s="1" t="s">
        <v>803</v>
      </c>
    </row>
    <row r="622" spans="1:19" x14ac:dyDescent="0.3">
      <c r="A622" s="4">
        <v>44638</v>
      </c>
      <c r="B622" s="5">
        <f t="shared" si="111"/>
        <v>3</v>
      </c>
      <c r="C622" s="5">
        <f t="shared" si="112"/>
        <v>2022</v>
      </c>
      <c r="D622" s="5" t="s">
        <v>650</v>
      </c>
      <c r="E622" s="5" t="str">
        <f>VLOOKUP(F622,'Set up'!$A$2:$C$64,2,FALSE)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up'!$A$2:$C$64,3,FALSE)</f>
        <v>Cash</v>
      </c>
      <c r="J622" s="5">
        <f>VLOOKUP(F622,'Set up'!$A$2:$D$64,4,FALSE)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up'!$A$2:$E$64,5,FALSE)</f>
        <v>Trsf</v>
      </c>
      <c r="S622" s="1" t="s">
        <v>839</v>
      </c>
    </row>
    <row r="623" spans="1:19" x14ac:dyDescent="0.3">
      <c r="A623" s="4">
        <v>44638</v>
      </c>
      <c r="B623" s="5">
        <f t="shared" si="111"/>
        <v>3</v>
      </c>
      <c r="C623" s="5">
        <f t="shared" si="112"/>
        <v>2022</v>
      </c>
      <c r="D623" s="5" t="s">
        <v>650</v>
      </c>
      <c r="E623" s="5" t="str">
        <f>VLOOKUP(F623,'Set up'!$A$2:$C$64,2,FALSE)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up'!$A$2:$C$64,3,FALSE)</f>
        <v>Cash</v>
      </c>
      <c r="J623" s="5">
        <f>VLOOKUP(F623,'Set up'!$A$2:$D$64,4,FALSE)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up'!$A$2:$E$64,5,FALSE)</f>
        <v>Trsf</v>
      </c>
      <c r="S623" s="1" t="s">
        <v>838</v>
      </c>
    </row>
    <row r="624" spans="1:19" x14ac:dyDescent="0.3">
      <c r="A624" s="4">
        <v>44638</v>
      </c>
      <c r="B624" s="5">
        <f t="shared" si="111"/>
        <v>3</v>
      </c>
      <c r="C624" s="5">
        <f t="shared" si="112"/>
        <v>2022</v>
      </c>
      <c r="D624" s="5" t="s">
        <v>650</v>
      </c>
      <c r="E624" s="5" t="str">
        <f>VLOOKUP(F624,'Set up'!$A$2:$C$64,2,FALSE)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up'!$A$2:$C$64,3,FALSE)</f>
        <v>Cash</v>
      </c>
      <c r="J624" s="5">
        <f>VLOOKUP(F624,'Set up'!$A$2:$D$64,4,FALSE)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up'!$A$2:$E$64,5,FALSE)</f>
        <v>Trsf</v>
      </c>
      <c r="S624" s="1" t="s">
        <v>838</v>
      </c>
    </row>
    <row r="625" spans="1:19" x14ac:dyDescent="0.3">
      <c r="A625" s="4">
        <v>44639</v>
      </c>
      <c r="B625" s="5">
        <f t="shared" si="111"/>
        <v>3</v>
      </c>
      <c r="C625" s="5">
        <f t="shared" si="112"/>
        <v>2022</v>
      </c>
      <c r="D625" s="5" t="s">
        <v>651</v>
      </c>
      <c r="E625" s="5" t="str">
        <f>VLOOKUP(F625,'Set up'!$A$2:$C$64,2,FALSE)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up'!$A$2:$C$64,3,FALSE)</f>
        <v>Cash</v>
      </c>
      <c r="J625" s="5">
        <f>VLOOKUP(F625,'Set up'!$A$2:$D$64,4,FALSE)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up'!$A$2:$E$64,5,FALSE)</f>
        <v>PD Chq</v>
      </c>
      <c r="S625" s="1" t="s">
        <v>816</v>
      </c>
    </row>
    <row r="626" spans="1:19" x14ac:dyDescent="0.3">
      <c r="A626" s="4">
        <v>44639</v>
      </c>
      <c r="B626" s="5">
        <f t="shared" si="111"/>
        <v>3</v>
      </c>
      <c r="C626" s="5">
        <f t="shared" si="112"/>
        <v>2022</v>
      </c>
      <c r="D626" s="5" t="s">
        <v>651</v>
      </c>
      <c r="E626" s="5" t="str">
        <f>VLOOKUP(F626,'Set up'!$A$2:$C$64,2,FALSE)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up'!$A$2:$C$64,3,FALSE)</f>
        <v>Cash</v>
      </c>
      <c r="J626" s="5">
        <f>VLOOKUP(F626,'Set up'!$A$2:$D$64,4,FALSE)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up'!$A$2:$E$64,5,FALSE)</f>
        <v>PD Chq</v>
      </c>
      <c r="S626" s="1" t="s">
        <v>816</v>
      </c>
    </row>
    <row r="627" spans="1:19" x14ac:dyDescent="0.3">
      <c r="A627" s="4">
        <v>44639</v>
      </c>
      <c r="B627" s="5">
        <f t="shared" si="111"/>
        <v>3</v>
      </c>
      <c r="C627" s="5">
        <f t="shared" si="112"/>
        <v>2022</v>
      </c>
      <c r="D627" s="5" t="s">
        <v>651</v>
      </c>
      <c r="E627" s="5" t="str">
        <f>VLOOKUP(F627,'Set up'!$A$2:$C$64,2,FALSE)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up'!$A$2:$C$64,3,FALSE)</f>
        <v>Cash</v>
      </c>
      <c r="J627" s="5">
        <f>VLOOKUP(F627,'Set up'!$A$2:$D$64,4,FALSE)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up'!$A$2:$E$64,5,FALSE)</f>
        <v>PD Chq</v>
      </c>
      <c r="S627" s="1" t="s">
        <v>816</v>
      </c>
    </row>
    <row r="628" spans="1:19" x14ac:dyDescent="0.3">
      <c r="A628" s="4">
        <v>44639</v>
      </c>
      <c r="B628" s="5">
        <f t="shared" si="111"/>
        <v>3</v>
      </c>
      <c r="C628" s="5">
        <f t="shared" si="112"/>
        <v>2022</v>
      </c>
      <c r="D628" s="5" t="s">
        <v>651</v>
      </c>
      <c r="E628" s="5" t="str">
        <f>VLOOKUP(F628,'Set up'!$A$2:$C$64,2,FALSE)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up'!$A$2:$C$64,3,FALSE)</f>
        <v>Cash</v>
      </c>
      <c r="J628" s="5">
        <f>VLOOKUP(F628,'Set up'!$A$2:$D$64,4,FALSE)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up'!$A$2:$E$64,5,FALSE)</f>
        <v>PD Chq</v>
      </c>
      <c r="S628" s="1" t="s">
        <v>816</v>
      </c>
    </row>
    <row r="629" spans="1:19" x14ac:dyDescent="0.3">
      <c r="A629" s="4">
        <v>44639</v>
      </c>
      <c r="B629" s="5">
        <f t="shared" si="111"/>
        <v>3</v>
      </c>
      <c r="C629" s="5">
        <f t="shared" si="112"/>
        <v>2022</v>
      </c>
      <c r="D629" s="5" t="s">
        <v>651</v>
      </c>
      <c r="E629" s="5" t="str">
        <f>VLOOKUP(F629,'Set up'!$A$2:$C$64,2,FALSE)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up'!$A$2:$C$64,3,FALSE)</f>
        <v>Cash</v>
      </c>
      <c r="J629" s="5">
        <f>VLOOKUP(F629,'Set up'!$A$2:$D$64,4,FALSE)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up'!$A$2:$E$64,5,FALSE)</f>
        <v>PD Chq</v>
      </c>
      <c r="S629" s="1" t="s">
        <v>816</v>
      </c>
    </row>
    <row r="630" spans="1:19" x14ac:dyDescent="0.3">
      <c r="A630" s="4">
        <v>44639</v>
      </c>
      <c r="B630" s="5">
        <f t="shared" si="111"/>
        <v>3</v>
      </c>
      <c r="C630" s="5">
        <f t="shared" si="112"/>
        <v>2022</v>
      </c>
      <c r="D630" s="5" t="s">
        <v>651</v>
      </c>
      <c r="E630" s="5" t="str">
        <f>VLOOKUP(F630,'Set up'!$A$2:$C$64,2,FALSE)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up'!$A$2:$C$64,3,FALSE)</f>
        <v>Cash</v>
      </c>
      <c r="J630" s="5">
        <f>VLOOKUP(F630,'Set up'!$A$2:$D$64,4,FALSE)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up'!$A$2:$E$64,5,FALSE)</f>
        <v>PD Chq</v>
      </c>
      <c r="S630" s="1" t="s">
        <v>816</v>
      </c>
    </row>
    <row r="631" spans="1:19" x14ac:dyDescent="0.3">
      <c r="A631" s="4">
        <v>44639</v>
      </c>
      <c r="B631" s="5">
        <f t="shared" si="111"/>
        <v>3</v>
      </c>
      <c r="C631" s="5">
        <f t="shared" si="112"/>
        <v>2022</v>
      </c>
      <c r="D631" s="5" t="s">
        <v>651</v>
      </c>
      <c r="E631" s="5" t="str">
        <f>VLOOKUP(F631,'Set up'!$A$2:$C$64,2,FALSE)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up'!$A$2:$C$64,3,FALSE)</f>
        <v>Cash</v>
      </c>
      <c r="J631" s="5">
        <f>VLOOKUP(F631,'Set up'!$A$2:$D$64,4,FALSE)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up'!$A$2:$E$64,5,FALSE)</f>
        <v>PD Chq</v>
      </c>
      <c r="S631" s="1" t="s">
        <v>816</v>
      </c>
    </row>
    <row r="632" spans="1:19" x14ac:dyDescent="0.3">
      <c r="A632" s="4">
        <v>44641</v>
      </c>
      <c r="B632" s="5">
        <f t="shared" si="111"/>
        <v>3</v>
      </c>
      <c r="C632" s="5">
        <f t="shared" si="112"/>
        <v>2022</v>
      </c>
      <c r="D632" s="5" t="s">
        <v>652</v>
      </c>
      <c r="E632" s="5" t="str">
        <f>VLOOKUP(F632,'Set up'!$A$2:$C$64,2,FALSE)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up'!$A$2:$C$64,3,FALSE)</f>
        <v>Cash</v>
      </c>
      <c r="J632" s="5">
        <f>VLOOKUP(F632,'Set up'!$A$2:$D$64,4,FALSE)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up'!$A$2:$E$64,5,FALSE)</f>
        <v>Chq</v>
      </c>
      <c r="S632" s="1" t="s">
        <v>746</v>
      </c>
    </row>
    <row r="633" spans="1:19" x14ac:dyDescent="0.3">
      <c r="A633" s="4">
        <v>44643</v>
      </c>
      <c r="B633" s="5">
        <f t="shared" si="111"/>
        <v>3</v>
      </c>
      <c r="C633" s="5">
        <f t="shared" si="112"/>
        <v>2022</v>
      </c>
      <c r="D633" s="5" t="s">
        <v>653</v>
      </c>
      <c r="E633" s="5" t="str">
        <f>VLOOKUP(F633,'Set up'!$A$2:$C$64,2,FALSE)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up'!$A$2:$C$64,3,FALSE)</f>
        <v>Cash</v>
      </c>
      <c r="J633" s="5">
        <f>VLOOKUP(F633,'Set up'!$A$2:$D$64,4,FALSE)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up'!$A$2:$E$64,5,FALSE)</f>
        <v>Trsf</v>
      </c>
      <c r="S633" s="1" t="s">
        <v>838</v>
      </c>
    </row>
    <row r="634" spans="1:19" x14ac:dyDescent="0.3">
      <c r="A634" s="4">
        <v>44643</v>
      </c>
      <c r="B634" s="5">
        <f t="shared" si="111"/>
        <v>3</v>
      </c>
      <c r="C634" s="5">
        <f t="shared" si="112"/>
        <v>2022</v>
      </c>
      <c r="D634" s="5" t="s">
        <v>653</v>
      </c>
      <c r="E634" s="5" t="str">
        <f>VLOOKUP(F634,'Set up'!$A$2:$C$64,2,FALSE)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up'!$A$2:$C$64,3,FALSE)</f>
        <v>Cash</v>
      </c>
      <c r="J634" s="5">
        <f>VLOOKUP(F634,'Set up'!$A$2:$D$64,4,FALSE)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up'!$A$2:$E$64,5,FALSE)</f>
        <v>Trsf</v>
      </c>
      <c r="S634" s="1" t="s">
        <v>838</v>
      </c>
    </row>
    <row r="635" spans="1:19" ht="15" customHeight="1" x14ac:dyDescent="0.3">
      <c r="A635" s="4">
        <v>44643</v>
      </c>
      <c r="B635" s="5">
        <f t="shared" si="111"/>
        <v>3</v>
      </c>
      <c r="C635" s="5">
        <f t="shared" si="112"/>
        <v>2022</v>
      </c>
      <c r="D635" s="5" t="s">
        <v>653</v>
      </c>
      <c r="E635" s="5" t="str">
        <f>VLOOKUP(F635,'Set up'!$A$2:$C$64,2,FALSE)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up'!$A$2:$C$64,3,FALSE)</f>
        <v>Cash</v>
      </c>
      <c r="J635" s="5">
        <f>VLOOKUP(F635,'Set up'!$A$2:$D$64,4,FALSE)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up'!$A$2:$E$64,5,FALSE)</f>
        <v>Trsf</v>
      </c>
      <c r="S635" s="1" t="s">
        <v>838</v>
      </c>
    </row>
    <row r="636" spans="1:19" x14ac:dyDescent="0.3">
      <c r="A636" s="4">
        <v>44643</v>
      </c>
      <c r="B636" s="5">
        <f t="shared" si="111"/>
        <v>3</v>
      </c>
      <c r="C636" s="5">
        <f t="shared" si="112"/>
        <v>2022</v>
      </c>
      <c r="D636" s="5" t="s">
        <v>653</v>
      </c>
      <c r="E636" s="5" t="str">
        <f>VLOOKUP(F636,'Set up'!$A$2:$C$64,2,FALSE)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up'!$A$2:$C$64,3,FALSE)</f>
        <v>Cash</v>
      </c>
      <c r="J636" s="5">
        <f>VLOOKUP(F636,'Set up'!$A$2:$D$64,4,FALSE)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up'!$A$2:$E$64,5,FALSE)</f>
        <v>Trsf</v>
      </c>
      <c r="S636" s="1" t="s">
        <v>838</v>
      </c>
    </row>
    <row r="637" spans="1:19" x14ac:dyDescent="0.3">
      <c r="A637" s="4">
        <v>44645</v>
      </c>
      <c r="B637" s="5">
        <f t="shared" si="111"/>
        <v>3</v>
      </c>
      <c r="C637" s="5">
        <f t="shared" si="112"/>
        <v>2022</v>
      </c>
      <c r="D637" s="5" t="s">
        <v>660</v>
      </c>
      <c r="E637" s="5" t="str">
        <f>VLOOKUP(F637,'Set up'!$A$2:$C$64,2,FALSE)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up'!$A$2:$C$64,3,FALSE)</f>
        <v>Cash</v>
      </c>
      <c r="J637" s="5">
        <f>VLOOKUP(F637,'Set up'!$A$2:$D$64,4,FALSE)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up'!$A$2:$E$64,5,FALSE)</f>
        <v>Trsf</v>
      </c>
      <c r="S637" s="1" t="s">
        <v>838</v>
      </c>
    </row>
    <row r="638" spans="1:19" x14ac:dyDescent="0.3">
      <c r="A638" s="4">
        <v>44645</v>
      </c>
      <c r="B638" s="5">
        <f t="shared" si="111"/>
        <v>3</v>
      </c>
      <c r="C638" s="5">
        <f t="shared" si="112"/>
        <v>2022</v>
      </c>
      <c r="D638" s="5" t="s">
        <v>660</v>
      </c>
      <c r="E638" s="5" t="str">
        <f>VLOOKUP(F638,'Set up'!$A$2:$C$64,2,FALSE)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up'!$A$2:$C$64,3,FALSE)</f>
        <v>Cash</v>
      </c>
      <c r="J638" s="5">
        <f>VLOOKUP(F638,'Set up'!$A$2:$D$64,4,FALSE)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up'!$A$2:$E$64,5,FALSE)</f>
        <v>Trsf</v>
      </c>
      <c r="S638" s="1" t="s">
        <v>838</v>
      </c>
    </row>
    <row r="639" spans="1:19" x14ac:dyDescent="0.3">
      <c r="A639" s="4">
        <v>44645</v>
      </c>
      <c r="B639" s="5">
        <f t="shared" si="111"/>
        <v>3</v>
      </c>
      <c r="C639" s="5">
        <f t="shared" si="112"/>
        <v>2022</v>
      </c>
      <c r="D639" s="5" t="s">
        <v>660</v>
      </c>
      <c r="E639" s="5" t="str">
        <f>VLOOKUP(F639,'Set up'!$A$2:$C$64,2,FALSE)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up'!$A$2:$C$64,3,FALSE)</f>
        <v>Cash</v>
      </c>
      <c r="J639" s="5">
        <f>VLOOKUP(F639,'Set up'!$A$2:$D$64,4,FALSE)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up'!$A$2:$E$64,5,FALSE)</f>
        <v>Trsf</v>
      </c>
      <c r="S639" s="1" t="s">
        <v>838</v>
      </c>
    </row>
    <row r="640" spans="1:19" x14ac:dyDescent="0.3">
      <c r="A640" s="4">
        <v>44645</v>
      </c>
      <c r="B640" s="5">
        <f t="shared" si="111"/>
        <v>3</v>
      </c>
      <c r="C640" s="5">
        <f t="shared" si="112"/>
        <v>2022</v>
      </c>
      <c r="D640" s="5" t="s">
        <v>660</v>
      </c>
      <c r="E640" s="5" t="str">
        <f>VLOOKUP(F640,'Set up'!$A$2:$C$64,2,FALSE)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up'!$A$2:$C$64,3,FALSE)</f>
        <v>Cash</v>
      </c>
      <c r="J640" s="5">
        <f>VLOOKUP(F640,'Set up'!$A$2:$D$64,4,FALSE)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up'!$A$2:$E$64,5,FALSE)</f>
        <v>Trsf</v>
      </c>
      <c r="S640" s="1" t="s">
        <v>848</v>
      </c>
    </row>
    <row r="641" spans="1:19" x14ac:dyDescent="0.3">
      <c r="A641" s="4">
        <v>44645</v>
      </c>
      <c r="B641" s="5">
        <f t="shared" si="111"/>
        <v>3</v>
      </c>
      <c r="C641" s="5">
        <f t="shared" si="112"/>
        <v>2022</v>
      </c>
      <c r="D641" s="5" t="s">
        <v>660</v>
      </c>
      <c r="E641" s="5" t="str">
        <f>VLOOKUP(F641,'Set up'!$A$2:$C$64,2,FALSE)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up'!$A$2:$C$64,3,FALSE)</f>
        <v>Cash</v>
      </c>
      <c r="J641" s="5">
        <f>VLOOKUP(F641,'Set up'!$A$2:$D$64,4,FALSE)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up'!$A$2:$E$64,5,FALSE)</f>
        <v>Trsf</v>
      </c>
      <c r="S641" s="1" t="s">
        <v>881</v>
      </c>
    </row>
    <row r="642" spans="1:19" x14ac:dyDescent="0.3">
      <c r="A642" s="4">
        <v>44649</v>
      </c>
      <c r="B642" s="5">
        <f t="shared" si="111"/>
        <v>3</v>
      </c>
      <c r="C642" s="5">
        <f t="shared" si="112"/>
        <v>2022</v>
      </c>
      <c r="D642" s="5" t="s">
        <v>661</v>
      </c>
      <c r="E642" s="5" t="str">
        <f>VLOOKUP(F642,'Set up'!$A$2:$C$64,2,FALSE)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up'!$A$2:$C$64,3,FALSE)</f>
        <v>Cash</v>
      </c>
      <c r="J642" s="5">
        <f>VLOOKUP(F642,'Set up'!$A$2:$D$64,4,FALSE)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up'!$A$2:$E$64,5,FALSE)</f>
        <v>Trsf</v>
      </c>
      <c r="S642" s="1" t="s">
        <v>672</v>
      </c>
    </row>
    <row r="643" spans="1:19" x14ac:dyDescent="0.3">
      <c r="A643" s="4">
        <v>44649</v>
      </c>
      <c r="B643" s="5">
        <f t="shared" si="111"/>
        <v>3</v>
      </c>
      <c r="C643" s="5">
        <f t="shared" si="112"/>
        <v>2022</v>
      </c>
      <c r="D643" s="5" t="s">
        <v>661</v>
      </c>
      <c r="E643" s="5" t="str">
        <f>VLOOKUP(F643,'Set up'!$A$2:$C$64,2,FALSE)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up'!$A$2:$C$64,3,FALSE)</f>
        <v>Cash</v>
      </c>
      <c r="J643" s="5">
        <f>VLOOKUP(F643,'Set up'!$A$2:$D$64,4,FALSE)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up'!$A$2:$E$64,5,FALSE)</f>
        <v>Trsf</v>
      </c>
      <c r="S643" s="1" t="s">
        <v>672</v>
      </c>
    </row>
    <row r="644" spans="1:19" x14ac:dyDescent="0.3">
      <c r="A644" s="4">
        <v>44649</v>
      </c>
      <c r="B644" s="5">
        <f t="shared" si="111"/>
        <v>3</v>
      </c>
      <c r="C644" s="5">
        <f t="shared" si="112"/>
        <v>2022</v>
      </c>
      <c r="D644" s="5" t="s">
        <v>662</v>
      </c>
      <c r="E644" s="5" t="str">
        <f>VLOOKUP(F644,'Set up'!$A$2:$C$64,2,FALSE)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up'!$A$2:$C$64,3,FALSE)</f>
        <v>Cash</v>
      </c>
      <c r="J644" s="5">
        <f>VLOOKUP(F644,'Set up'!$A$2:$D$64,4,FALSE)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up'!$A$2:$E$64,5,FALSE)</f>
        <v>Trsf</v>
      </c>
      <c r="S644" s="1" t="s">
        <v>881</v>
      </c>
    </row>
    <row r="645" spans="1:19" x14ac:dyDescent="0.3">
      <c r="A645" s="4">
        <v>44649</v>
      </c>
      <c r="B645" s="5">
        <f t="shared" si="111"/>
        <v>3</v>
      </c>
      <c r="C645" s="5">
        <f t="shared" si="112"/>
        <v>2022</v>
      </c>
      <c r="D645" s="5" t="s">
        <v>662</v>
      </c>
      <c r="E645" s="5" t="str">
        <f>VLOOKUP(F645,'Set up'!$A$2:$C$64,2,FALSE)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up'!$A$2:$C$64,3,FALSE)</f>
        <v>Cash</v>
      </c>
      <c r="J645" s="5">
        <f>VLOOKUP(F645,'Set up'!$A$2:$D$64,4,FALSE)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up'!$A$2:$E$64,5,FALSE)</f>
        <v>Trsf</v>
      </c>
      <c r="S645" s="1" t="s">
        <v>882</v>
      </c>
    </row>
    <row r="646" spans="1:19" x14ac:dyDescent="0.3">
      <c r="A646" s="4">
        <v>44649</v>
      </c>
      <c r="B646" s="5">
        <f t="shared" si="111"/>
        <v>3</v>
      </c>
      <c r="C646" s="5">
        <f t="shared" si="112"/>
        <v>2022</v>
      </c>
      <c r="D646" s="5" t="s">
        <v>662</v>
      </c>
      <c r="E646" s="5" t="str">
        <f>VLOOKUP(F646,'Set up'!$A$2:$C$64,2,FALSE)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up'!$A$2:$C$64,3,FALSE)</f>
        <v>Cash</v>
      </c>
      <c r="J646" s="5">
        <f>VLOOKUP(F646,'Set up'!$A$2:$D$64,4,FALSE)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up'!$A$2:$E$64,5,FALSE)</f>
        <v>Trsf</v>
      </c>
      <c r="S646" s="1" t="s">
        <v>883</v>
      </c>
    </row>
    <row r="647" spans="1:19" x14ac:dyDescent="0.3">
      <c r="A647" s="4">
        <v>44649</v>
      </c>
      <c r="B647" s="5">
        <f t="shared" si="111"/>
        <v>3</v>
      </c>
      <c r="C647" s="5">
        <f t="shared" si="112"/>
        <v>2022</v>
      </c>
      <c r="D647" s="5" t="s">
        <v>662</v>
      </c>
      <c r="E647" s="5" t="str">
        <f>VLOOKUP(F647,'Set up'!$A$2:$C$64,2,FALSE)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up'!$A$2:$C$64,3,FALSE)</f>
        <v>Cash</v>
      </c>
      <c r="J647" s="5">
        <f>VLOOKUP(F647,'Set up'!$A$2:$D$64,4,FALSE)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up'!$A$2:$E$64,5,FALSE)</f>
        <v>Trsf</v>
      </c>
      <c r="S647" s="1" t="s">
        <v>884</v>
      </c>
    </row>
    <row r="648" spans="1:19" x14ac:dyDescent="0.3">
      <c r="A648" s="4">
        <v>44651</v>
      </c>
      <c r="B648" s="5">
        <f t="shared" si="111"/>
        <v>3</v>
      </c>
      <c r="C648" s="5">
        <f t="shared" si="112"/>
        <v>2022</v>
      </c>
      <c r="D648" s="5" t="s">
        <v>663</v>
      </c>
      <c r="E648" s="5" t="str">
        <f>VLOOKUP(F648,'Set up'!$A$2:$C$64,2,FALSE)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up'!$A$2:$C$64,3,FALSE)</f>
        <v>Cash</v>
      </c>
      <c r="J648" s="5">
        <f>VLOOKUP(F648,'Set up'!$A$2:$D$64,4,FALSE)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up'!$A$2:$E$64,5,FALSE)</f>
        <v>Trsf</v>
      </c>
      <c r="S648" s="1" t="s">
        <v>673</v>
      </c>
    </row>
    <row r="649" spans="1:19" x14ac:dyDescent="0.3">
      <c r="A649" s="4">
        <v>44651</v>
      </c>
      <c r="B649" s="5">
        <f t="shared" si="111"/>
        <v>3</v>
      </c>
      <c r="C649" s="5">
        <f t="shared" si="112"/>
        <v>2022</v>
      </c>
      <c r="D649" s="5" t="s">
        <v>663</v>
      </c>
      <c r="E649" s="5" t="str">
        <f>VLOOKUP(F649,'Set up'!$A$2:$C$64,2,FALSE)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up'!$A$2:$C$64,3,FALSE)</f>
        <v>Cash</v>
      </c>
      <c r="J649" s="5">
        <f>VLOOKUP(F649,'Set up'!$A$2:$D$64,4,FALSE)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up'!$A$2:$E$64,5,FALSE)</f>
        <v>Trsf</v>
      </c>
      <c r="S649" s="1" t="s">
        <v>673</v>
      </c>
    </row>
    <row r="650" spans="1:19" x14ac:dyDescent="0.3">
      <c r="A650" s="4">
        <v>44651</v>
      </c>
      <c r="B650" s="5">
        <f t="shared" si="111"/>
        <v>3</v>
      </c>
      <c r="C650" s="5">
        <f t="shared" si="112"/>
        <v>2022</v>
      </c>
      <c r="D650" s="5" t="s">
        <v>663</v>
      </c>
      <c r="E650" s="5" t="str">
        <f>VLOOKUP(F650,'Set up'!$A$2:$C$64,2,FALSE)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up'!$A$2:$C$64,3,FALSE)</f>
        <v>Cash</v>
      </c>
      <c r="J650" s="5">
        <f>VLOOKUP(F650,'Set up'!$A$2:$D$64,4,FALSE)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up'!$A$2:$E$64,5,FALSE)</f>
        <v>Trsf</v>
      </c>
      <c r="S650" s="1" t="s">
        <v>673</v>
      </c>
    </row>
    <row r="651" spans="1:19" x14ac:dyDescent="0.3">
      <c r="A651" s="4">
        <v>44651</v>
      </c>
      <c r="B651" s="5">
        <f t="shared" si="111"/>
        <v>3</v>
      </c>
      <c r="C651" s="5">
        <f t="shared" si="112"/>
        <v>2022</v>
      </c>
      <c r="D651" s="5" t="s">
        <v>663</v>
      </c>
      <c r="E651" s="5" t="str">
        <f>VLOOKUP(F651,'Set up'!$A$2:$C$64,2,FALSE)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up'!$A$2:$C$64,3,FALSE)</f>
        <v>Cash</v>
      </c>
      <c r="J651" s="5">
        <f>VLOOKUP(F651,'Set up'!$A$2:$D$64,4,FALSE)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up'!$A$2:$E$64,5,FALSE)</f>
        <v>Trsf</v>
      </c>
      <c r="S651" s="1" t="s">
        <v>673</v>
      </c>
    </row>
    <row r="652" spans="1:19" x14ac:dyDescent="0.3">
      <c r="A652" s="4">
        <v>44652</v>
      </c>
      <c r="B652" s="5">
        <f t="shared" si="111"/>
        <v>4</v>
      </c>
      <c r="C652" s="5">
        <f t="shared" si="112"/>
        <v>2022</v>
      </c>
      <c r="D652" s="5" t="s">
        <v>680</v>
      </c>
      <c r="E652" s="5" t="str">
        <f>VLOOKUP(F652,'Set up'!$A$2:$C$64,2,FALSE)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up'!$A$2:$C$64,3,FALSE)</f>
        <v>Cash</v>
      </c>
      <c r="J652" s="5">
        <f>VLOOKUP(F652,'Set up'!$A$2:$D$64,4,FALSE)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up'!$A$2:$E$64,5,FALSE)</f>
        <v>PD Chq</v>
      </c>
      <c r="S652" s="1" t="s">
        <v>752</v>
      </c>
    </row>
    <row r="653" spans="1:19" x14ac:dyDescent="0.3">
      <c r="A653" s="4">
        <v>44652</v>
      </c>
      <c r="B653" s="5">
        <f t="shared" si="111"/>
        <v>4</v>
      </c>
      <c r="C653" s="5">
        <f t="shared" si="112"/>
        <v>2022</v>
      </c>
      <c r="D653" s="5" t="s">
        <v>680</v>
      </c>
      <c r="E653" s="5" t="str">
        <f>VLOOKUP(F653,'Set up'!$A$2:$C$64,2,FALSE)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up'!$A$2:$C$64,3,FALSE)</f>
        <v>Cash</v>
      </c>
      <c r="J653" s="5">
        <f>VLOOKUP(F653,'Set up'!$A$2:$D$64,4,FALSE)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up'!$A$2:$E$64,5,FALSE)</f>
        <v>PD Chq</v>
      </c>
      <c r="S653" s="1" t="s">
        <v>752</v>
      </c>
    </row>
    <row r="654" spans="1:19" x14ac:dyDescent="0.3">
      <c r="A654" s="4">
        <v>44652</v>
      </c>
      <c r="B654" s="5">
        <f t="shared" si="111"/>
        <v>4</v>
      </c>
      <c r="C654" s="5">
        <f t="shared" si="112"/>
        <v>2022</v>
      </c>
      <c r="D654" s="5" t="s">
        <v>680</v>
      </c>
      <c r="E654" s="5" t="str">
        <f>VLOOKUP(F654,'Set up'!$A$2:$C$64,2,FALSE)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up'!$A$2:$C$64,3,FALSE)</f>
        <v>Cash</v>
      </c>
      <c r="J654" s="5">
        <f>VLOOKUP(F654,'Set up'!$A$2:$D$64,4,FALSE)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up'!$A$2:$E$64,5,FALSE)</f>
        <v>PD Chq</v>
      </c>
      <c r="S654" s="1" t="s">
        <v>752</v>
      </c>
    </row>
    <row r="655" spans="1:19" x14ac:dyDescent="0.3">
      <c r="A655" s="4">
        <v>44652</v>
      </c>
      <c r="B655" s="5">
        <f t="shared" si="111"/>
        <v>4</v>
      </c>
      <c r="C655" s="5">
        <f t="shared" si="112"/>
        <v>2022</v>
      </c>
      <c r="D655" s="5" t="s">
        <v>680</v>
      </c>
      <c r="E655" s="5" t="str">
        <f>VLOOKUP(F655,'Set up'!$A$2:$C$64,2,FALSE)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up'!$A$2:$C$64,3,FALSE)</f>
        <v>Cash</v>
      </c>
      <c r="J655" s="5">
        <f>VLOOKUP(F655,'Set up'!$A$2:$D$64,4,FALSE)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up'!$A$2:$E$64,5,FALSE)</f>
        <v>PD Chq</v>
      </c>
      <c r="S655" s="1" t="s">
        <v>752</v>
      </c>
    </row>
    <row r="656" spans="1:19" x14ac:dyDescent="0.3">
      <c r="A656" s="4">
        <v>44652</v>
      </c>
      <c r="B656" s="5">
        <f t="shared" si="111"/>
        <v>4</v>
      </c>
      <c r="C656" s="5">
        <f t="shared" si="112"/>
        <v>2022</v>
      </c>
      <c r="D656" s="5" t="s">
        <v>680</v>
      </c>
      <c r="E656" s="5" t="str">
        <f>VLOOKUP(F656,'Set up'!$A$2:$C$64,2,FALSE)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up'!$A$2:$C$64,3,FALSE)</f>
        <v>Cash</v>
      </c>
      <c r="J656" s="5">
        <f>VLOOKUP(F656,'Set up'!$A$2:$D$64,4,FALSE)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up'!$A$2:$E$64,5,FALSE)</f>
        <v>PD Chq</v>
      </c>
      <c r="S656" s="1" t="s">
        <v>752</v>
      </c>
    </row>
    <row r="657" spans="1:19" x14ac:dyDescent="0.3">
      <c r="A657" s="4">
        <v>44652</v>
      </c>
      <c r="B657" s="5">
        <f t="shared" si="111"/>
        <v>4</v>
      </c>
      <c r="C657" s="5">
        <f t="shared" si="112"/>
        <v>2022</v>
      </c>
      <c r="D657" s="5" t="s">
        <v>683</v>
      </c>
      <c r="E657" s="5" t="str">
        <f>VLOOKUP(F657,'Set up'!$A$2:$C$64,2,FALSE)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up'!$A$2:$C$64,3,FALSE)</f>
        <v>Cash</v>
      </c>
      <c r="J657" s="5">
        <f>VLOOKUP(F657,'Set up'!$A$2:$D$64,4,FALSE)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up'!$A$2:$E$64,5,FALSE)</f>
        <v>Trsf</v>
      </c>
      <c r="S657" s="1" t="s">
        <v>885</v>
      </c>
    </row>
    <row r="658" spans="1:19" x14ac:dyDescent="0.3">
      <c r="A658" s="4">
        <v>44652</v>
      </c>
      <c r="B658" s="5">
        <f t="shared" si="111"/>
        <v>4</v>
      </c>
      <c r="C658" s="5">
        <f t="shared" si="112"/>
        <v>2022</v>
      </c>
      <c r="D658" s="5" t="s">
        <v>683</v>
      </c>
      <c r="E658" s="5" t="str">
        <f>VLOOKUP(F658,'Set up'!$A$2:$C$64,2,FALSE)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up'!$A$2:$C$64,3,FALSE)</f>
        <v>Cash</v>
      </c>
      <c r="J658" s="5">
        <f>VLOOKUP(F658,'Set up'!$A$2:$D$64,4,FALSE)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up'!$A$2:$E$64,5,FALSE)</f>
        <v>Trsf</v>
      </c>
      <c r="S658" s="1" t="s">
        <v>886</v>
      </c>
    </row>
    <row r="659" spans="1:19" x14ac:dyDescent="0.3">
      <c r="A659" s="4">
        <v>44652</v>
      </c>
      <c r="B659" s="5">
        <f t="shared" si="111"/>
        <v>4</v>
      </c>
      <c r="C659" s="5">
        <f t="shared" si="112"/>
        <v>2022</v>
      </c>
      <c r="D659" s="5" t="s">
        <v>683</v>
      </c>
      <c r="E659" s="5" t="str">
        <f>VLOOKUP(F659,'Set up'!$A$2:$C$64,2,FALSE)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up'!$A$2:$C$64,3,FALSE)</f>
        <v>Cash</v>
      </c>
      <c r="J659" s="5">
        <f>VLOOKUP(F659,'Set up'!$A$2:$D$64,4,FALSE)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up'!$A$2:$E$64,5,FALSE)</f>
        <v>Trsf</v>
      </c>
      <c r="S659" s="1" t="s">
        <v>887</v>
      </c>
    </row>
    <row r="660" spans="1:19" x14ac:dyDescent="0.3">
      <c r="A660" s="4">
        <v>44652</v>
      </c>
      <c r="B660" s="5">
        <f t="shared" si="111"/>
        <v>4</v>
      </c>
      <c r="C660" s="5">
        <f t="shared" si="112"/>
        <v>2022</v>
      </c>
      <c r="D660" s="5" t="s">
        <v>683</v>
      </c>
      <c r="E660" s="5" t="str">
        <f>VLOOKUP(F660,'Set up'!$A$2:$C$64,2,FALSE)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up'!$A$2:$C$64,3,FALSE)</f>
        <v>Cash</v>
      </c>
      <c r="J660" s="5">
        <f>VLOOKUP(F660,'Set up'!$A$2:$D$64,4,FALSE)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up'!$A$2:$E$64,5,FALSE)</f>
        <v>Trsf</v>
      </c>
      <c r="S660" s="1" t="s">
        <v>883</v>
      </c>
    </row>
    <row r="661" spans="1:19" x14ac:dyDescent="0.3">
      <c r="A661" s="4">
        <v>44652</v>
      </c>
      <c r="B661" s="5">
        <f t="shared" si="111"/>
        <v>4</v>
      </c>
      <c r="C661" s="5">
        <f t="shared" si="112"/>
        <v>2022</v>
      </c>
      <c r="D661" s="5" t="s">
        <v>683</v>
      </c>
      <c r="E661" s="5" t="str">
        <f>VLOOKUP(F661,'Set up'!$A$2:$C$64,2,FALSE)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up'!$A$2:$C$64,3,FALSE)</f>
        <v>Cash</v>
      </c>
      <c r="J661" s="5">
        <f>VLOOKUP(F661,'Set up'!$A$2:$D$64,4,FALSE)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up'!$A$2:$E$64,5,FALSE)</f>
        <v>Trsf</v>
      </c>
      <c r="S661" s="1" t="s">
        <v>921</v>
      </c>
    </row>
    <row r="662" spans="1:19" x14ac:dyDescent="0.3">
      <c r="A662" s="4">
        <v>44652</v>
      </c>
      <c r="B662" s="5">
        <f t="shared" si="111"/>
        <v>4</v>
      </c>
      <c r="C662" s="5">
        <f t="shared" si="112"/>
        <v>2022</v>
      </c>
      <c r="D662" s="5" t="s">
        <v>684</v>
      </c>
      <c r="E662" s="5" t="str">
        <f>VLOOKUP(F662,'Set up'!$A$2:$C$64,2,FALSE)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up'!$A$2:$C$64,3,FALSE)</f>
        <v>Cash</v>
      </c>
      <c r="J662" s="5">
        <f>VLOOKUP(F662,'Set up'!$A$2:$D$64,4,FALSE)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up'!$A$2:$E$64,5,FALSE)</f>
        <v>Trsf</v>
      </c>
      <c r="S662" s="1" t="s">
        <v>807</v>
      </c>
    </row>
    <row r="663" spans="1:19" x14ac:dyDescent="0.3">
      <c r="A663" s="4">
        <v>44652</v>
      </c>
      <c r="B663" s="5">
        <f t="shared" si="111"/>
        <v>4</v>
      </c>
      <c r="C663" s="5">
        <f t="shared" si="112"/>
        <v>2022</v>
      </c>
      <c r="D663" s="5" t="s">
        <v>684</v>
      </c>
      <c r="E663" s="5" t="str">
        <f>VLOOKUP(F663,'Set up'!$A$2:$C$64,2,FALSE)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up'!$A$2:$C$64,3,FALSE)</f>
        <v>Cash</v>
      </c>
      <c r="J663" s="5">
        <f>VLOOKUP(F663,'Set up'!$A$2:$D$64,4,FALSE)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up'!$A$2:$E$64,5,FALSE)</f>
        <v>Trsf</v>
      </c>
      <c r="S663" s="1" t="s">
        <v>807</v>
      </c>
    </row>
    <row r="664" spans="1:19" x14ac:dyDescent="0.3">
      <c r="A664" s="4">
        <v>44652</v>
      </c>
      <c r="B664" s="5">
        <f t="shared" si="111"/>
        <v>4</v>
      </c>
      <c r="C664" s="5">
        <f t="shared" si="112"/>
        <v>2022</v>
      </c>
      <c r="D664" s="5" t="s">
        <v>684</v>
      </c>
      <c r="E664" s="5" t="str">
        <f>VLOOKUP(F664,'Set up'!$A$2:$C$64,2,FALSE)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up'!$A$2:$C$64,3,FALSE)</f>
        <v>Cash</v>
      </c>
      <c r="J664" s="5">
        <f>VLOOKUP(F664,'Set up'!$A$2:$D$64,4,FALSE)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up'!$A$2:$E$64,5,FALSE)</f>
        <v>Trsf</v>
      </c>
      <c r="S664" s="1" t="s">
        <v>807</v>
      </c>
    </row>
    <row r="665" spans="1:19" x14ac:dyDescent="0.3">
      <c r="A665" s="4">
        <v>44652</v>
      </c>
      <c r="B665" s="5">
        <f t="shared" si="111"/>
        <v>4</v>
      </c>
      <c r="C665" s="5">
        <f t="shared" si="112"/>
        <v>2022</v>
      </c>
      <c r="D665" s="5" t="s">
        <v>684</v>
      </c>
      <c r="E665" s="5" t="str">
        <f>VLOOKUP(F665,'Set up'!$A$2:$C$64,2,FALSE)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up'!$A$2:$C$64,3,FALSE)</f>
        <v>Cash</v>
      </c>
      <c r="J665" s="5">
        <f>VLOOKUP(F665,'Set up'!$A$2:$D$64,4,FALSE)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up'!$A$2:$E$64,5,FALSE)</f>
        <v>Trsf</v>
      </c>
      <c r="S665" s="1" t="s">
        <v>807</v>
      </c>
    </row>
    <row r="666" spans="1:19" x14ac:dyDescent="0.3">
      <c r="A666" s="4">
        <v>44656</v>
      </c>
      <c r="B666" s="5">
        <f t="shared" si="111"/>
        <v>4</v>
      </c>
      <c r="C666" s="5">
        <f t="shared" si="112"/>
        <v>2022</v>
      </c>
      <c r="D666" s="5" t="s">
        <v>685</v>
      </c>
      <c r="E666" s="5" t="str">
        <f>VLOOKUP(F666,'Set up'!$A$2:$C$64,2,FALSE)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up'!$A$2:$C$64,3,FALSE)</f>
        <v>Cash</v>
      </c>
      <c r="J666" s="5">
        <f>VLOOKUP(F666,'Set up'!$A$2:$D$64,4,FALSE)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up'!$A$2:$E$64,5,FALSE)</f>
        <v>Trsf</v>
      </c>
      <c r="S666" s="1" t="s">
        <v>959</v>
      </c>
    </row>
    <row r="667" spans="1:19" x14ac:dyDescent="0.3">
      <c r="A667" s="4">
        <v>44656</v>
      </c>
      <c r="B667" s="5">
        <f t="shared" si="111"/>
        <v>4</v>
      </c>
      <c r="C667" s="5">
        <f t="shared" si="112"/>
        <v>2022</v>
      </c>
      <c r="D667" s="5" t="s">
        <v>685</v>
      </c>
      <c r="E667" s="5" t="str">
        <f>VLOOKUP(F667,'Set up'!$A$2:$C$64,2,FALSE)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up'!$A$2:$C$64,3,FALSE)</f>
        <v>Cash</v>
      </c>
      <c r="J667" s="5">
        <f>VLOOKUP(F667,'Set up'!$A$2:$D$64,4,FALSE)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up'!$A$2:$E$64,5,FALSE)</f>
        <v>Trsf</v>
      </c>
      <c r="S667" s="1" t="s">
        <v>960</v>
      </c>
    </row>
    <row r="668" spans="1:19" x14ac:dyDescent="0.3">
      <c r="A668" s="4">
        <v>44656</v>
      </c>
      <c r="B668" s="5">
        <f t="shared" si="111"/>
        <v>4</v>
      </c>
      <c r="C668" s="5">
        <f t="shared" si="112"/>
        <v>2022</v>
      </c>
      <c r="D668" s="5" t="s">
        <v>685</v>
      </c>
      <c r="E668" s="5" t="str">
        <f>VLOOKUP(F668,'Set up'!$A$2:$C$64,2,FALSE)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up'!$A$2:$C$64,3,FALSE)</f>
        <v>Cash</v>
      </c>
      <c r="J668" s="5">
        <f>VLOOKUP(F668,'Set up'!$A$2:$D$64,4,FALSE)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up'!$A$2:$E$64,5,FALSE)</f>
        <v>Trsf</v>
      </c>
      <c r="S668" s="1" t="s">
        <v>962</v>
      </c>
    </row>
    <row r="669" spans="1:19" x14ac:dyDescent="0.3">
      <c r="A669" s="4">
        <v>44656</v>
      </c>
      <c r="B669" s="5">
        <f t="shared" si="111"/>
        <v>4</v>
      </c>
      <c r="C669" s="5">
        <f t="shared" si="112"/>
        <v>2022</v>
      </c>
      <c r="D669" s="5" t="s">
        <v>685</v>
      </c>
      <c r="E669" s="5" t="str">
        <f>VLOOKUP(F669,'Set up'!$A$2:$C$64,2,FALSE)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up'!$A$2:$C$64,3,FALSE)</f>
        <v>Cash</v>
      </c>
      <c r="J669" s="5">
        <f>VLOOKUP(F669,'Set up'!$A$2:$D$64,4,FALSE)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up'!$A$2:$E$64,5,FALSE)</f>
        <v>Trsf</v>
      </c>
      <c r="S669" s="1" t="s">
        <v>963</v>
      </c>
    </row>
    <row r="670" spans="1:19" x14ac:dyDescent="0.3">
      <c r="A670" s="4">
        <v>44656</v>
      </c>
      <c r="B670" s="5">
        <f t="shared" si="111"/>
        <v>4</v>
      </c>
      <c r="C670" s="5">
        <f t="shared" si="112"/>
        <v>2022</v>
      </c>
      <c r="D670" s="5" t="s">
        <v>685</v>
      </c>
      <c r="E670" s="5" t="str">
        <f>VLOOKUP(F670,'Set up'!$A$2:$C$64,2,FALSE)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up'!$A$2:$C$64,3,FALSE)</f>
        <v>Cash</v>
      </c>
      <c r="J670" s="5">
        <f>VLOOKUP(F670,'Set up'!$A$2:$D$64,4,FALSE)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up'!$A$2:$E$64,5,FALSE)</f>
        <v>Trsf</v>
      </c>
      <c r="S670" s="1" t="s">
        <v>961</v>
      </c>
    </row>
    <row r="671" spans="1:19" x14ac:dyDescent="0.3">
      <c r="A671" s="4">
        <v>44656</v>
      </c>
      <c r="B671" s="5">
        <f t="shared" si="111"/>
        <v>4</v>
      </c>
      <c r="C671" s="5">
        <f t="shared" si="112"/>
        <v>2022</v>
      </c>
      <c r="D671" s="5" t="s">
        <v>685</v>
      </c>
      <c r="E671" s="5" t="str">
        <f>VLOOKUP(F671,'Set up'!$A$2:$C$64,2,FALSE)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up'!$A$2:$C$64,3,FALSE)</f>
        <v>Cash</v>
      </c>
      <c r="J671" s="5">
        <f>VLOOKUP(F671,'Set up'!$A$2:$D$64,4,FALSE)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up'!$A$2:$E$64,5,FALSE)</f>
        <v>Trsf</v>
      </c>
      <c r="S671" s="1" t="s">
        <v>964</v>
      </c>
    </row>
    <row r="672" spans="1:19" x14ac:dyDescent="0.3">
      <c r="A672" s="4">
        <v>44659</v>
      </c>
      <c r="B672" s="5">
        <f t="shared" si="111"/>
        <v>4</v>
      </c>
      <c r="C672" s="5">
        <f t="shared" si="112"/>
        <v>2022</v>
      </c>
      <c r="D672" s="5" t="s">
        <v>686</v>
      </c>
      <c r="E672" s="5" t="str">
        <f>VLOOKUP(F672,'Set up'!$A$2:$C$64,2,FALSE)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up'!$A$2:$C$64,3,FALSE)</f>
        <v>Cash</v>
      </c>
      <c r="J672" s="5">
        <f>VLOOKUP(F672,'Set up'!$A$2:$D$64,4,FALSE)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up'!$A$2:$E$64,5,FALSE)</f>
        <v>Trsf</v>
      </c>
      <c r="S672" s="1" t="s">
        <v>804</v>
      </c>
    </row>
    <row r="673" spans="1:19" x14ac:dyDescent="0.3">
      <c r="A673" s="4">
        <v>44659</v>
      </c>
      <c r="B673" s="5">
        <f t="shared" si="111"/>
        <v>4</v>
      </c>
      <c r="C673" s="5">
        <f t="shared" si="112"/>
        <v>2022</v>
      </c>
      <c r="D673" s="5" t="s">
        <v>686</v>
      </c>
      <c r="E673" s="5" t="str">
        <f>VLOOKUP(F673,'Set up'!$A$2:$C$64,2,FALSE)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up'!$A$2:$C$64,3,FALSE)</f>
        <v>Cash</v>
      </c>
      <c r="J673" s="5">
        <f>VLOOKUP(F673,'Set up'!$A$2:$D$64,4,FALSE)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up'!$A$2:$E$64,5,FALSE)</f>
        <v>Trsf</v>
      </c>
      <c r="S673" s="1" t="s">
        <v>804</v>
      </c>
    </row>
    <row r="674" spans="1:19" x14ac:dyDescent="0.3">
      <c r="A674" s="4">
        <v>44659</v>
      </c>
      <c r="B674" s="5">
        <f t="shared" si="111"/>
        <v>4</v>
      </c>
      <c r="C674" s="5">
        <f t="shared" si="112"/>
        <v>2022</v>
      </c>
      <c r="D674" s="5" t="s">
        <v>686</v>
      </c>
      <c r="E674" s="5" t="str">
        <f>VLOOKUP(F674,'Set up'!$A$2:$C$64,2,FALSE)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up'!$A$2:$C$64,3,FALSE)</f>
        <v>Cash</v>
      </c>
      <c r="J674" s="5">
        <f>VLOOKUP(F674,'Set up'!$A$2:$D$64,4,FALSE)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up'!$A$2:$E$64,5,FALSE)</f>
        <v>Trsf</v>
      </c>
      <c r="S674" s="1" t="s">
        <v>804</v>
      </c>
    </row>
    <row r="675" spans="1:19" x14ac:dyDescent="0.3">
      <c r="A675" s="4">
        <v>44659</v>
      </c>
      <c r="B675" s="5">
        <f t="shared" si="111"/>
        <v>4</v>
      </c>
      <c r="C675" s="5">
        <f t="shared" si="112"/>
        <v>2022</v>
      </c>
      <c r="D675" s="5" t="s">
        <v>686</v>
      </c>
      <c r="E675" s="5" t="str">
        <f>VLOOKUP(F675,'Set up'!$A$2:$C$64,2,FALSE)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up'!$A$2:$C$64,3,FALSE)</f>
        <v>Cash</v>
      </c>
      <c r="J675" s="5">
        <f>VLOOKUP(F675,'Set up'!$A$2:$D$64,4,FALSE)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up'!$A$2:$E$64,5,FALSE)</f>
        <v>Trsf</v>
      </c>
      <c r="S675" s="1" t="s">
        <v>804</v>
      </c>
    </row>
    <row r="676" spans="1:19" x14ac:dyDescent="0.3">
      <c r="A676" s="4">
        <v>44659</v>
      </c>
      <c r="B676" s="5">
        <f t="shared" si="111"/>
        <v>4</v>
      </c>
      <c r="C676" s="5">
        <f t="shared" si="112"/>
        <v>2022</v>
      </c>
      <c r="D676" s="5" t="s">
        <v>686</v>
      </c>
      <c r="E676" s="5" t="str">
        <f>VLOOKUP(F676,'Set up'!$A$2:$C$64,2,FALSE)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up'!$A$2:$C$64,3,FALSE)</f>
        <v>Cash</v>
      </c>
      <c r="J676" s="5">
        <f>VLOOKUP(F676,'Set up'!$A$2:$D$64,4,FALSE)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up'!$A$2:$E$64,5,FALSE)</f>
        <v>Trsf</v>
      </c>
      <c r="S676" s="1" t="s">
        <v>804</v>
      </c>
    </row>
    <row r="677" spans="1:19" ht="93.6" x14ac:dyDescent="0.3">
      <c r="A677" s="4">
        <v>44659</v>
      </c>
      <c r="B677" s="5">
        <f t="shared" si="111"/>
        <v>4</v>
      </c>
      <c r="C677" s="5">
        <f t="shared" si="112"/>
        <v>2022</v>
      </c>
      <c r="D677" s="5" t="s">
        <v>687</v>
      </c>
      <c r="E677" s="5" t="str">
        <f>VLOOKUP(F677,'Set up'!$A$2:$C$64,2,FALSE)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up'!$A$2:$C$64,3,FALSE)</f>
        <v>45</v>
      </c>
      <c r="J677" s="5">
        <f>VLOOKUP(F677,'Set up'!$A$2:$D$64,4,FALSE)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up'!$A$2:$E$64,5,FALSE)</f>
        <v>PD Chq</v>
      </c>
      <c r="S677" s="40" t="s">
        <v>849</v>
      </c>
    </row>
    <row r="678" spans="1:19" x14ac:dyDescent="0.3">
      <c r="A678" s="4">
        <v>44659</v>
      </c>
      <c r="B678" s="5">
        <f t="shared" si="111"/>
        <v>4</v>
      </c>
      <c r="C678" s="5">
        <f t="shared" si="112"/>
        <v>2022</v>
      </c>
      <c r="D678" s="5" t="s">
        <v>687</v>
      </c>
      <c r="E678" s="5" t="str">
        <f>VLOOKUP(F678,'Set up'!$A$2:$C$64,2,FALSE)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up'!$A$2:$C$64,3,FALSE)</f>
        <v>45</v>
      </c>
      <c r="J678" s="5">
        <f>VLOOKUP(F678,'Set up'!$A$2:$D$64,4,FALSE)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up'!$A$2:$E$64,5,FALSE)</f>
        <v>PD Chq</v>
      </c>
      <c r="S678" s="1" t="s">
        <v>850</v>
      </c>
    </row>
    <row r="679" spans="1:19" x14ac:dyDescent="0.3">
      <c r="A679" s="4">
        <v>44659</v>
      </c>
      <c r="B679" s="5">
        <f t="shared" si="111"/>
        <v>4</v>
      </c>
      <c r="C679" s="5">
        <f t="shared" si="112"/>
        <v>2022</v>
      </c>
      <c r="D679" s="5" t="s">
        <v>687</v>
      </c>
      <c r="E679" s="5" t="str">
        <f>VLOOKUP(F679,'Set up'!$A$2:$C$64,2,FALSE)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up'!$A$2:$C$64,3,FALSE)</f>
        <v>45</v>
      </c>
      <c r="J679" s="5">
        <f>VLOOKUP(F679,'Set up'!$A$2:$D$64,4,FALSE)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up'!$A$2:$E$64,5,FALSE)</f>
        <v>PD Chq</v>
      </c>
      <c r="S679" s="1" t="s">
        <v>850</v>
      </c>
    </row>
    <row r="680" spans="1:19" x14ac:dyDescent="0.3">
      <c r="A680" s="4">
        <v>44659</v>
      </c>
      <c r="B680" s="5">
        <f t="shared" si="111"/>
        <v>4</v>
      </c>
      <c r="C680" s="5">
        <f t="shared" si="112"/>
        <v>2022</v>
      </c>
      <c r="D680" s="5" t="s">
        <v>687</v>
      </c>
      <c r="E680" s="5" t="str">
        <f>VLOOKUP(F680,'Set up'!$A$2:$C$64,2,FALSE)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up'!$A$2:$C$64,3,FALSE)</f>
        <v>45</v>
      </c>
      <c r="J680" s="5">
        <f>VLOOKUP(F680,'Set up'!$A$2:$D$64,4,FALSE)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up'!$A$2:$E$64,5,FALSE)</f>
        <v>PD Chq</v>
      </c>
      <c r="S680" s="1" t="s">
        <v>850</v>
      </c>
    </row>
    <row r="681" spans="1:19" x14ac:dyDescent="0.3">
      <c r="A681" s="4">
        <v>44660</v>
      </c>
      <c r="B681" s="5">
        <f t="shared" si="111"/>
        <v>4</v>
      </c>
      <c r="C681" s="5">
        <f t="shared" si="112"/>
        <v>2022</v>
      </c>
      <c r="D681" s="5" t="s">
        <v>688</v>
      </c>
      <c r="E681" s="5" t="str">
        <f>VLOOKUP(F681,'Set up'!$A$2:$C$64,2,FALSE)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up'!$A$2:$C$64,3,FALSE)</f>
        <v>60</v>
      </c>
      <c r="J681" s="5">
        <f>VLOOKUP(F681,'Set up'!$A$2:$D$64,4,FALSE)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up'!$A$2:$E$64,5,FALSE)</f>
        <v>Chq</v>
      </c>
      <c r="S681" s="1" t="s">
        <v>923</v>
      </c>
    </row>
    <row r="682" spans="1:19" x14ac:dyDescent="0.3">
      <c r="A682" s="4">
        <v>44660</v>
      </c>
      <c r="B682" s="5">
        <f t="shared" si="111"/>
        <v>4</v>
      </c>
      <c r="C682" s="5">
        <f t="shared" si="112"/>
        <v>2022</v>
      </c>
      <c r="D682" s="5" t="s">
        <v>688</v>
      </c>
      <c r="E682" s="5" t="str">
        <f>VLOOKUP(F682,'Set up'!$A$2:$C$64,2,FALSE)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up'!$A$2:$C$64,3,FALSE)</f>
        <v>60</v>
      </c>
      <c r="J682" s="5">
        <f>VLOOKUP(F682,'Set up'!$A$2:$D$64,4,FALSE)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up'!$A$2:$E$64,5,FALSE)</f>
        <v>Chq</v>
      </c>
      <c r="S682" s="1" t="s">
        <v>923</v>
      </c>
    </row>
    <row r="683" spans="1:19" x14ac:dyDescent="0.3">
      <c r="A683" s="4">
        <v>44660</v>
      </c>
      <c r="B683" s="5">
        <f t="shared" si="111"/>
        <v>4</v>
      </c>
      <c r="C683" s="5">
        <f t="shared" si="112"/>
        <v>2022</v>
      </c>
      <c r="D683" s="5" t="s">
        <v>688</v>
      </c>
      <c r="E683" s="5" t="str">
        <f>VLOOKUP(F683,'Set up'!$A$2:$C$64,2,FALSE)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up'!$A$2:$C$64,3,FALSE)</f>
        <v>60</v>
      </c>
      <c r="J683" s="5">
        <f>VLOOKUP(F683,'Set up'!$A$2:$D$64,4,FALSE)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up'!$A$2:$E$64,5,FALSE)</f>
        <v>Chq</v>
      </c>
      <c r="S683" s="1" t="s">
        <v>923</v>
      </c>
    </row>
    <row r="684" spans="1:19" x14ac:dyDescent="0.3">
      <c r="A684" s="4">
        <v>44660</v>
      </c>
      <c r="B684" s="5">
        <f t="shared" si="111"/>
        <v>4</v>
      </c>
      <c r="C684" s="5">
        <f t="shared" si="112"/>
        <v>2022</v>
      </c>
      <c r="D684" s="5" t="s">
        <v>689</v>
      </c>
      <c r="E684" s="5" t="str">
        <f>VLOOKUP(F684,'Set up'!$A$2:$C$64,2,FALSE)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up'!$A$2:$C$64,3,FALSE)</f>
        <v>Cash</v>
      </c>
      <c r="J684" s="5">
        <f>VLOOKUP(F684,'Set up'!$A$2:$D$64,4,FALSE)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up'!$A$2:$E$64,5,FALSE)</f>
        <v>Trsf</v>
      </c>
      <c r="S684" s="1" t="s">
        <v>965</v>
      </c>
    </row>
    <row r="685" spans="1:19" x14ac:dyDescent="0.3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689</v>
      </c>
      <c r="E685" s="5" t="str">
        <f>VLOOKUP(F685,'Set up'!$A$2:$C$64,2,FALSE)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up'!$A$2:$C$64,3,FALSE)</f>
        <v>Cash</v>
      </c>
      <c r="J685" s="5">
        <f>VLOOKUP(F685,'Set up'!$A$2:$D$64,4,FALSE)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up'!$A$2:$E$64,5,FALSE)</f>
        <v>Trsf</v>
      </c>
      <c r="S685" s="1" t="s">
        <v>966</v>
      </c>
    </row>
    <row r="686" spans="1:19" x14ac:dyDescent="0.3">
      <c r="A686" s="4">
        <v>44660</v>
      </c>
      <c r="B686" s="5">
        <f t="shared" si="123"/>
        <v>4</v>
      </c>
      <c r="C686" s="5">
        <f t="shared" si="124"/>
        <v>2022</v>
      </c>
      <c r="D686" s="5" t="s">
        <v>689</v>
      </c>
      <c r="E686" s="5" t="str">
        <f>VLOOKUP(F686,'Set up'!$A$2:$C$64,2,FALSE)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up'!$A$2:$C$64,3,FALSE)</f>
        <v>Cash</v>
      </c>
      <c r="J686" s="5">
        <f>VLOOKUP(F686,'Set up'!$A$2:$D$64,4,FALSE)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up'!$A$2:$E$64,5,FALSE)</f>
        <v>Trsf</v>
      </c>
      <c r="S686" s="1" t="s">
        <v>967</v>
      </c>
    </row>
    <row r="687" spans="1:19" x14ac:dyDescent="0.3">
      <c r="A687" s="4">
        <v>44660</v>
      </c>
      <c r="B687" s="5">
        <f t="shared" si="123"/>
        <v>4</v>
      </c>
      <c r="C687" s="5">
        <f t="shared" si="124"/>
        <v>2022</v>
      </c>
      <c r="D687" s="5" t="s">
        <v>689</v>
      </c>
      <c r="E687" s="5" t="str">
        <f>VLOOKUP(F687,'Set up'!$A$2:$C$64,2,FALSE)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up'!$A$2:$C$64,3,FALSE)</f>
        <v>Cash</v>
      </c>
      <c r="J687" s="5">
        <f>VLOOKUP(F687,'Set up'!$A$2:$D$64,4,FALSE)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up'!$A$2:$E$64,5,FALSE)</f>
        <v>Trsf</v>
      </c>
      <c r="S687" s="1" t="s">
        <v>968</v>
      </c>
    </row>
    <row r="688" spans="1:19" x14ac:dyDescent="0.3">
      <c r="A688" s="4">
        <v>44660</v>
      </c>
      <c r="B688" s="5">
        <f t="shared" si="123"/>
        <v>4</v>
      </c>
      <c r="C688" s="5">
        <f t="shared" si="124"/>
        <v>2022</v>
      </c>
      <c r="D688" s="5" t="s">
        <v>690</v>
      </c>
      <c r="E688" s="5" t="str">
        <f>VLOOKUP(F688,'Set up'!$A$2:$C$64,2,FALSE)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up'!$A$2:$C$64,3,FALSE)</f>
        <v>Cash</v>
      </c>
      <c r="J688" s="5">
        <f>VLOOKUP(F688,'Set up'!$A$2:$D$64,4,FALSE)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up'!$A$2:$E$64,5,FALSE)</f>
        <v>Trsf</v>
      </c>
      <c r="S688" s="1" t="s">
        <v>808</v>
      </c>
    </row>
    <row r="689" spans="1:19" x14ac:dyDescent="0.3">
      <c r="A689" s="4">
        <v>44660</v>
      </c>
      <c r="B689" s="5">
        <f t="shared" si="123"/>
        <v>4</v>
      </c>
      <c r="C689" s="5">
        <f t="shared" si="124"/>
        <v>2022</v>
      </c>
      <c r="D689" s="5" t="s">
        <v>690</v>
      </c>
      <c r="E689" s="5" t="str">
        <f>VLOOKUP(F689,'Set up'!$A$2:$C$64,2,FALSE)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up'!$A$2:$C$64,3,FALSE)</f>
        <v>Cash</v>
      </c>
      <c r="J689" s="5">
        <f>VLOOKUP(F689,'Set up'!$A$2:$D$64,4,FALSE)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up'!$A$2:$E$64,5,FALSE)</f>
        <v>Trsf</v>
      </c>
      <c r="S689" s="1" t="s">
        <v>808</v>
      </c>
    </row>
    <row r="690" spans="1:19" x14ac:dyDescent="0.3">
      <c r="A690" s="4">
        <v>44660</v>
      </c>
      <c r="B690" s="5">
        <f t="shared" si="123"/>
        <v>4</v>
      </c>
      <c r="C690" s="5">
        <f t="shared" si="124"/>
        <v>2022</v>
      </c>
      <c r="D690" s="5" t="s">
        <v>690</v>
      </c>
      <c r="E690" s="5" t="str">
        <f>VLOOKUP(F690,'Set up'!$A$2:$C$64,2,FALSE)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up'!$A$2:$C$64,3,FALSE)</f>
        <v>Cash</v>
      </c>
      <c r="J690" s="5">
        <f>VLOOKUP(F690,'Set up'!$A$2:$D$64,4,FALSE)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up'!$A$2:$E$64,5,FALSE)</f>
        <v>Trsf</v>
      </c>
      <c r="S690" s="1" t="s">
        <v>808</v>
      </c>
    </row>
    <row r="691" spans="1:19" x14ac:dyDescent="0.3">
      <c r="A691" s="4">
        <v>44660</v>
      </c>
      <c r="B691" s="5">
        <f t="shared" si="123"/>
        <v>4</v>
      </c>
      <c r="C691" s="5">
        <f t="shared" si="124"/>
        <v>2022</v>
      </c>
      <c r="D691" s="5" t="s">
        <v>690</v>
      </c>
      <c r="E691" s="5" t="str">
        <f>VLOOKUP(F691,'Set up'!$A$2:$C$64,2,FALSE)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up'!$A$2:$C$64,3,FALSE)</f>
        <v>Cash</v>
      </c>
      <c r="J691" s="5">
        <f>VLOOKUP(F691,'Set up'!$A$2:$D$64,4,FALSE)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up'!$A$2:$E$64,5,FALSE)</f>
        <v>Trsf</v>
      </c>
      <c r="S691" s="1" t="s">
        <v>808</v>
      </c>
    </row>
    <row r="692" spans="1:19" x14ac:dyDescent="0.3">
      <c r="A692" s="4">
        <v>44660</v>
      </c>
      <c r="B692" s="5">
        <f t="shared" si="123"/>
        <v>4</v>
      </c>
      <c r="C692" s="5">
        <f t="shared" si="124"/>
        <v>2022</v>
      </c>
      <c r="D692" s="5" t="s">
        <v>690</v>
      </c>
      <c r="E692" s="5" t="str">
        <f>VLOOKUP(F692,'Set up'!$A$2:$C$64,2,FALSE)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up'!$A$2:$C$64,3,FALSE)</f>
        <v>Cash</v>
      </c>
      <c r="J692" s="5">
        <f>VLOOKUP(F692,'Set up'!$A$2:$D$64,4,FALSE)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up'!$A$2:$E$64,5,FALSE)</f>
        <v>Trsf</v>
      </c>
      <c r="S692" s="1" t="s">
        <v>808</v>
      </c>
    </row>
    <row r="693" spans="1:19" x14ac:dyDescent="0.3">
      <c r="A693" s="4">
        <v>44660</v>
      </c>
      <c r="B693" s="5">
        <f t="shared" si="123"/>
        <v>4</v>
      </c>
      <c r="C693" s="5">
        <f t="shared" si="124"/>
        <v>2022</v>
      </c>
      <c r="D693" s="5" t="s">
        <v>690</v>
      </c>
      <c r="E693" s="5" t="str">
        <f>VLOOKUP(F693,'Set up'!$A$2:$C$64,2,FALSE)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up'!$A$2:$C$64,3,FALSE)</f>
        <v>Cash</v>
      </c>
      <c r="J693" s="5">
        <f>VLOOKUP(F693,'Set up'!$A$2:$D$64,4,FALSE)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up'!$A$2:$E$64,5,FALSE)</f>
        <v>Trsf</v>
      </c>
      <c r="S693" s="1" t="s">
        <v>808</v>
      </c>
    </row>
    <row r="694" spans="1:19" x14ac:dyDescent="0.3">
      <c r="A694" s="4">
        <v>44663</v>
      </c>
      <c r="B694" s="5">
        <f t="shared" si="123"/>
        <v>4</v>
      </c>
      <c r="C694" s="5">
        <f t="shared" si="124"/>
        <v>2022</v>
      </c>
      <c r="D694" s="5" t="s">
        <v>691</v>
      </c>
      <c r="E694" s="5" t="str">
        <f>VLOOKUP(F694,'Set up'!$A$2:$C$64,2,FALSE)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up'!$A$2:$C$64,3,FALSE)</f>
        <v>Cash</v>
      </c>
      <c r="J694" s="5">
        <f>VLOOKUP(F694,'Set up'!$A$2:$D$64,4,FALSE)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up'!$A$2:$E$64,5,FALSE)</f>
        <v>Trsf</v>
      </c>
      <c r="S694" s="1" t="s">
        <v>807</v>
      </c>
    </row>
    <row r="695" spans="1:19" x14ac:dyDescent="0.3">
      <c r="A695" s="4">
        <v>44663</v>
      </c>
      <c r="B695" s="5">
        <f t="shared" si="123"/>
        <v>4</v>
      </c>
      <c r="C695" s="5">
        <f t="shared" si="124"/>
        <v>2022</v>
      </c>
      <c r="D695" s="5" t="s">
        <v>691</v>
      </c>
      <c r="E695" s="5" t="str">
        <f>VLOOKUP(F695,'Set up'!$A$2:$C$64,2,FALSE)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up'!$A$2:$C$64,3,FALSE)</f>
        <v>Cash</v>
      </c>
      <c r="J695" s="5">
        <f>VLOOKUP(F695,'Set up'!$A$2:$D$64,4,FALSE)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up'!$A$2:$E$64,5,FALSE)</f>
        <v>Trsf</v>
      </c>
      <c r="S695" s="1" t="s">
        <v>807</v>
      </c>
    </row>
    <row r="696" spans="1:19" x14ac:dyDescent="0.3">
      <c r="A696" s="4">
        <v>44664</v>
      </c>
      <c r="B696" s="5">
        <f t="shared" si="123"/>
        <v>4</v>
      </c>
      <c r="C696" s="5">
        <f t="shared" si="124"/>
        <v>2022</v>
      </c>
      <c r="D696" s="5" t="s">
        <v>692</v>
      </c>
      <c r="E696" s="5" t="str">
        <f>VLOOKUP(F696,'Set up'!$A$2:$C$64,2,FALSE)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up'!$A$2:$C$64,3,FALSE)</f>
        <v>Cash</v>
      </c>
      <c r="J696" s="5">
        <f>VLOOKUP(F696,'Set up'!$A$2:$D$64,4,FALSE)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up'!$A$2:$E$64,5,FALSE)</f>
        <v>Trsf</v>
      </c>
      <c r="S696" s="1" t="s">
        <v>745</v>
      </c>
    </row>
    <row r="697" spans="1:19" x14ac:dyDescent="0.3">
      <c r="A697" s="4">
        <v>44664</v>
      </c>
      <c r="B697" s="5">
        <f t="shared" si="123"/>
        <v>4</v>
      </c>
      <c r="C697" s="5">
        <f t="shared" si="124"/>
        <v>2022</v>
      </c>
      <c r="D697" s="5" t="s">
        <v>693</v>
      </c>
      <c r="E697" s="5" t="str">
        <f>VLOOKUP(F697,'Set up'!$A$2:$C$64,2,FALSE)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up'!$A$2:$C$64,3,FALSE)</f>
        <v>Cash</v>
      </c>
      <c r="J697" s="5">
        <f>VLOOKUP(F697,'Set up'!$A$2:$D$64,4,FALSE)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up'!$A$2:$E$64,5,FALSE)</f>
        <v>Trsf</v>
      </c>
      <c r="S697" s="1" t="s">
        <v>969</v>
      </c>
    </row>
    <row r="698" spans="1:19" x14ac:dyDescent="0.3">
      <c r="A698" s="4">
        <v>44664</v>
      </c>
      <c r="B698" s="5">
        <f t="shared" si="123"/>
        <v>4</v>
      </c>
      <c r="C698" s="5">
        <f t="shared" si="124"/>
        <v>2022</v>
      </c>
      <c r="D698" s="5" t="s">
        <v>693</v>
      </c>
      <c r="E698" s="5" t="str">
        <f>VLOOKUP(F698,'Set up'!$A$2:$C$64,2,FALSE)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up'!$A$2:$C$64,3,FALSE)</f>
        <v>Cash</v>
      </c>
      <c r="J698" s="5">
        <f>VLOOKUP(F698,'Set up'!$A$2:$D$64,4,FALSE)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up'!$A$2:$E$64,5,FALSE)</f>
        <v>Trsf</v>
      </c>
      <c r="S698" s="1" t="s">
        <v>971</v>
      </c>
    </row>
    <row r="699" spans="1:19" x14ac:dyDescent="0.3">
      <c r="A699" s="4">
        <v>44664</v>
      </c>
      <c r="B699" s="5">
        <f t="shared" si="123"/>
        <v>4</v>
      </c>
      <c r="C699" s="5">
        <f t="shared" si="124"/>
        <v>2022</v>
      </c>
      <c r="D699" s="5" t="s">
        <v>693</v>
      </c>
      <c r="E699" s="5" t="str">
        <f>VLOOKUP(F699,'Set up'!$A$2:$C$64,2,FALSE)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up'!$A$2:$C$64,3,FALSE)</f>
        <v>Cash</v>
      </c>
      <c r="J699" s="5">
        <f>VLOOKUP(F699,'Set up'!$A$2:$D$64,4,FALSE)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up'!$A$2:$E$64,5,FALSE)</f>
        <v>Trsf</v>
      </c>
      <c r="S699" s="1" t="s">
        <v>970</v>
      </c>
    </row>
    <row r="700" spans="1:19" x14ac:dyDescent="0.3">
      <c r="A700" s="4">
        <v>44664</v>
      </c>
      <c r="B700" s="5">
        <f t="shared" si="123"/>
        <v>4</v>
      </c>
      <c r="C700" s="5">
        <f t="shared" si="124"/>
        <v>2022</v>
      </c>
      <c r="D700" s="5" t="s">
        <v>693</v>
      </c>
      <c r="E700" s="5" t="str">
        <f>VLOOKUP(F700,'Set up'!$A$2:$C$64,2,FALSE)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up'!$A$2:$C$64,3,FALSE)</f>
        <v>Cash</v>
      </c>
      <c r="J700" s="5">
        <f>VLOOKUP(F700,'Set up'!$A$2:$D$64,4,FALSE)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up'!$A$2:$E$64,5,FALSE)</f>
        <v>Trsf</v>
      </c>
      <c r="S700" s="1" t="s">
        <v>970</v>
      </c>
    </row>
    <row r="701" spans="1:19" x14ac:dyDescent="0.3">
      <c r="A701" s="4">
        <v>44665</v>
      </c>
      <c r="B701" s="5">
        <f t="shared" si="123"/>
        <v>4</v>
      </c>
      <c r="C701" s="5">
        <f t="shared" si="124"/>
        <v>2022</v>
      </c>
      <c r="D701" s="5" t="s">
        <v>694</v>
      </c>
      <c r="E701" s="5" t="str">
        <f>VLOOKUP(F701,'Set up'!$A$2:$C$64,2,FALSE)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up'!$A$2:$C$64,3,FALSE)</f>
        <v>Cash</v>
      </c>
      <c r="J701" s="5">
        <f>VLOOKUP(F701,'Set up'!$A$2:$D$64,4,FALSE)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up'!$A$2:$E$64,5,FALSE)</f>
        <v>PD Chq</v>
      </c>
      <c r="S701" s="1" t="s">
        <v>855</v>
      </c>
    </row>
    <row r="702" spans="1:19" x14ac:dyDescent="0.3">
      <c r="A702" s="4">
        <v>44665</v>
      </c>
      <c r="B702" s="5">
        <f t="shared" si="123"/>
        <v>4</v>
      </c>
      <c r="C702" s="5">
        <f t="shared" si="124"/>
        <v>2022</v>
      </c>
      <c r="D702" s="5" t="s">
        <v>694</v>
      </c>
      <c r="E702" s="5" t="str">
        <f>VLOOKUP(F702,'Set up'!$A$2:$C$64,2,FALSE)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up'!$A$2:$C$64,3,FALSE)</f>
        <v>Cash</v>
      </c>
      <c r="J702" s="5">
        <f>VLOOKUP(F702,'Set up'!$A$2:$D$64,4,FALSE)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up'!$A$2:$E$64,5,FALSE)</f>
        <v>PD Chq</v>
      </c>
      <c r="S702" s="1" t="s">
        <v>855</v>
      </c>
    </row>
    <row r="703" spans="1:19" x14ac:dyDescent="0.3">
      <c r="A703" s="4">
        <v>44665</v>
      </c>
      <c r="B703" s="5">
        <f t="shared" si="123"/>
        <v>4</v>
      </c>
      <c r="C703" s="5">
        <f t="shared" si="124"/>
        <v>2022</v>
      </c>
      <c r="D703" s="5" t="s">
        <v>694</v>
      </c>
      <c r="E703" s="5" t="str">
        <f>VLOOKUP(F703,'Set up'!$A$2:$C$64,2,FALSE)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up'!$A$2:$C$64,3,FALSE)</f>
        <v>Cash</v>
      </c>
      <c r="J703" s="5">
        <f>VLOOKUP(F703,'Set up'!$A$2:$D$64,4,FALSE)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up'!$A$2:$E$64,5,FALSE)</f>
        <v>PD Chq</v>
      </c>
      <c r="S703" s="1" t="s">
        <v>855</v>
      </c>
    </row>
    <row r="704" spans="1:19" x14ac:dyDescent="0.3">
      <c r="A704" s="4">
        <v>44666</v>
      </c>
      <c r="B704" s="5">
        <f t="shared" si="123"/>
        <v>4</v>
      </c>
      <c r="C704" s="5">
        <f t="shared" si="124"/>
        <v>2022</v>
      </c>
      <c r="D704" s="5" t="s">
        <v>695</v>
      </c>
      <c r="E704" s="5" t="str">
        <f>VLOOKUP(F704,'Set up'!$A$2:$C$64,2,FALSE)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up'!$A$2:$C$64,3,FALSE)</f>
        <v>Cash</v>
      </c>
      <c r="J704" s="5">
        <f>VLOOKUP(F704,'Set up'!$A$2:$D$64,4,FALSE)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up'!$A$2:$E$64,5,FALSE)</f>
        <v>Trsf</v>
      </c>
      <c r="S704" s="1" t="s">
        <v>809</v>
      </c>
    </row>
    <row r="705" spans="1:19" x14ac:dyDescent="0.3">
      <c r="A705" s="4">
        <v>44666</v>
      </c>
      <c r="B705" s="5">
        <f t="shared" si="123"/>
        <v>4</v>
      </c>
      <c r="C705" s="5">
        <f t="shared" si="124"/>
        <v>2022</v>
      </c>
      <c r="D705" s="5" t="s">
        <v>695</v>
      </c>
      <c r="E705" s="5" t="str">
        <f>VLOOKUP(F705,'Set up'!$A$2:$C$64,2,FALSE)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up'!$A$2:$C$64,3,FALSE)</f>
        <v>Cash</v>
      </c>
      <c r="J705" s="5">
        <f>VLOOKUP(F705,'Set up'!$A$2:$D$64,4,FALSE)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up'!$A$2:$E$64,5,FALSE)</f>
        <v>Trsf</v>
      </c>
      <c r="S705" s="1" t="s">
        <v>809</v>
      </c>
    </row>
    <row r="706" spans="1:19" x14ac:dyDescent="0.3">
      <c r="A706" s="4">
        <v>44667</v>
      </c>
      <c r="B706" s="5">
        <f t="shared" si="123"/>
        <v>4</v>
      </c>
      <c r="C706" s="5">
        <f t="shared" si="124"/>
        <v>2022</v>
      </c>
      <c r="D706" s="5" t="s">
        <v>696</v>
      </c>
      <c r="E706" s="5" t="str">
        <f>VLOOKUP(F706,'Set up'!$A$2:$C$64,2,FALSE)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up'!$A$2:$C$64,3,FALSE)</f>
        <v>Cash</v>
      </c>
      <c r="J706" s="5">
        <f>VLOOKUP(F706,'Set up'!$A$2:$D$64,4,FALSE)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up'!$A$2:$E$64,5,FALSE)</f>
        <v>Trsf</v>
      </c>
      <c r="S706" s="1" t="s">
        <v>970</v>
      </c>
    </row>
    <row r="707" spans="1:19" x14ac:dyDescent="0.3">
      <c r="A707" s="4">
        <v>44667</v>
      </c>
      <c r="B707" s="5">
        <f t="shared" si="123"/>
        <v>4</v>
      </c>
      <c r="C707" s="5">
        <f t="shared" si="124"/>
        <v>2022</v>
      </c>
      <c r="D707" s="5" t="s">
        <v>696</v>
      </c>
      <c r="E707" s="5" t="str">
        <f>VLOOKUP(F707,'Set up'!$A$2:$C$64,2,FALSE)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up'!$A$2:$C$64,3,FALSE)</f>
        <v>Cash</v>
      </c>
      <c r="J707" s="5">
        <f>VLOOKUP(F707,'Set up'!$A$2:$D$64,4,FALSE)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up'!$A$2:$E$64,5,FALSE)</f>
        <v>Trsf</v>
      </c>
      <c r="S707" s="1" t="s">
        <v>970</v>
      </c>
    </row>
    <row r="708" spans="1:19" x14ac:dyDescent="0.3">
      <c r="A708" s="4">
        <v>44667</v>
      </c>
      <c r="B708" s="5">
        <f t="shared" si="123"/>
        <v>4</v>
      </c>
      <c r="C708" s="5">
        <f t="shared" si="124"/>
        <v>2022</v>
      </c>
      <c r="D708" s="5" t="s">
        <v>696</v>
      </c>
      <c r="E708" s="5" t="str">
        <f>VLOOKUP(F708,'Set up'!$A$2:$C$64,2,FALSE)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up'!$A$2:$C$64,3,FALSE)</f>
        <v>Cash</v>
      </c>
      <c r="J708" s="5">
        <f>VLOOKUP(F708,'Set up'!$A$2:$D$64,4,FALSE)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up'!$A$2:$E$64,5,FALSE)</f>
        <v>Trsf</v>
      </c>
      <c r="S708" s="1" t="s">
        <v>970</v>
      </c>
    </row>
    <row r="709" spans="1:19" x14ac:dyDescent="0.3">
      <c r="A709" s="4">
        <v>44667</v>
      </c>
      <c r="B709" s="5">
        <f t="shared" si="123"/>
        <v>4</v>
      </c>
      <c r="C709" s="5">
        <f t="shared" si="124"/>
        <v>2022</v>
      </c>
      <c r="D709" s="5" t="s">
        <v>696</v>
      </c>
      <c r="E709" s="5" t="str">
        <f>VLOOKUP(F709,'Set up'!$A$2:$C$64,2,FALSE)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up'!$A$2:$C$64,3,FALSE)</f>
        <v>Cash</v>
      </c>
      <c r="J709" s="5">
        <f>VLOOKUP(F709,'Set up'!$A$2:$D$64,4,FALSE)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up'!$A$2:$E$64,5,FALSE)</f>
        <v>Trsf</v>
      </c>
      <c r="S709" s="1" t="s">
        <v>970</v>
      </c>
    </row>
    <row r="710" spans="1:19" x14ac:dyDescent="0.3">
      <c r="A710" s="4">
        <v>44667</v>
      </c>
      <c r="B710" s="5">
        <f t="shared" si="123"/>
        <v>4</v>
      </c>
      <c r="C710" s="5">
        <f t="shared" si="124"/>
        <v>2022</v>
      </c>
      <c r="D710" s="5" t="s">
        <v>696</v>
      </c>
      <c r="E710" s="5" t="str">
        <f>VLOOKUP(F710,'Set up'!$A$2:$C$64,2,FALSE)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up'!$A$2:$C$64,3,FALSE)</f>
        <v>Cash</v>
      </c>
      <c r="J710" s="5">
        <f>VLOOKUP(F710,'Set up'!$A$2:$D$64,4,FALSE)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up'!$A$2:$E$64,5,FALSE)</f>
        <v>Trsf</v>
      </c>
      <c r="S710" s="1" t="s">
        <v>1037</v>
      </c>
    </row>
    <row r="711" spans="1:19" x14ac:dyDescent="0.3">
      <c r="A711" s="4">
        <v>44667</v>
      </c>
      <c r="B711" s="5">
        <f t="shared" si="123"/>
        <v>4</v>
      </c>
      <c r="C711" s="5">
        <f t="shared" si="124"/>
        <v>2022</v>
      </c>
      <c r="D711" s="5" t="s">
        <v>697</v>
      </c>
      <c r="E711" s="5" t="str">
        <f>VLOOKUP(F711,'Set up'!$A$2:$C$64,2,FALSE)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up'!$A$2:$C$64,3,FALSE)</f>
        <v>Cash</v>
      </c>
      <c r="J711" s="5">
        <f>VLOOKUP(F711,'Set up'!$A$2:$D$64,4,FALSE)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up'!$A$2:$E$64,5,FALSE)</f>
        <v>Trsf</v>
      </c>
      <c r="S711" s="1" t="s">
        <v>812</v>
      </c>
    </row>
    <row r="712" spans="1:19" x14ac:dyDescent="0.3">
      <c r="A712" s="4">
        <v>44667</v>
      </c>
      <c r="B712" s="5">
        <f t="shared" si="123"/>
        <v>4</v>
      </c>
      <c r="C712" s="5">
        <f t="shared" si="124"/>
        <v>2022</v>
      </c>
      <c r="D712" s="5" t="s">
        <v>697</v>
      </c>
      <c r="E712" s="5" t="str">
        <f>VLOOKUP(F712,'Set up'!$A$2:$C$64,2,FALSE)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up'!$A$2:$C$64,3,FALSE)</f>
        <v>Cash</v>
      </c>
      <c r="J712" s="5">
        <f>VLOOKUP(F712,'Set up'!$A$2:$D$64,4,FALSE)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up'!$A$2:$E$64,5,FALSE)</f>
        <v>Trsf</v>
      </c>
      <c r="S712" s="1" t="s">
        <v>812</v>
      </c>
    </row>
    <row r="713" spans="1:19" ht="15.45" customHeight="1" x14ac:dyDescent="0.3">
      <c r="A713" s="4">
        <v>44667</v>
      </c>
      <c r="B713" s="5">
        <f t="shared" si="123"/>
        <v>4</v>
      </c>
      <c r="C713" s="5">
        <f t="shared" si="124"/>
        <v>2022</v>
      </c>
      <c r="D713" s="5" t="s">
        <v>697</v>
      </c>
      <c r="E713" s="5" t="str">
        <f>VLOOKUP(F713,'Set up'!$A$2:$C$64,2,FALSE)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up'!$A$2:$C$64,3,FALSE)</f>
        <v>Cash</v>
      </c>
      <c r="J713" s="5">
        <f>VLOOKUP(F713,'Set up'!$A$2:$D$64,4,FALSE)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up'!$A$2:$E$64,5,FALSE)</f>
        <v>Trsf</v>
      </c>
      <c r="S713" s="1" t="s">
        <v>812</v>
      </c>
    </row>
    <row r="714" spans="1:19" x14ac:dyDescent="0.3">
      <c r="A714" s="4">
        <v>44667</v>
      </c>
      <c r="B714" s="5">
        <f t="shared" si="123"/>
        <v>4</v>
      </c>
      <c r="C714" s="5">
        <f t="shared" si="124"/>
        <v>2022</v>
      </c>
      <c r="D714" s="5" t="s">
        <v>697</v>
      </c>
      <c r="E714" s="5" t="str">
        <f>VLOOKUP(F714,'Set up'!$A$2:$C$64,2,FALSE)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up'!$A$2:$C$64,3,FALSE)</f>
        <v>Cash</v>
      </c>
      <c r="J714" s="5">
        <f>VLOOKUP(F714,'Set up'!$A$2:$D$64,4,FALSE)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up'!$A$2:$E$64,5,FALSE)</f>
        <v>Trsf</v>
      </c>
      <c r="S714" s="1" t="s">
        <v>812</v>
      </c>
    </row>
    <row r="715" spans="1:19" x14ac:dyDescent="0.3">
      <c r="A715" s="4">
        <v>44670</v>
      </c>
      <c r="B715" s="5">
        <f t="shared" si="123"/>
        <v>4</v>
      </c>
      <c r="C715" s="5">
        <f t="shared" si="124"/>
        <v>2022</v>
      </c>
      <c r="D715" s="5" t="s">
        <v>698</v>
      </c>
      <c r="E715" s="5" t="str">
        <f>VLOOKUP(F715,'Set up'!$A$2:$C$64,2,FALSE)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up'!$A$2:$C$64,3,FALSE)</f>
        <v>Cash</v>
      </c>
      <c r="J715" s="5">
        <f>VLOOKUP(F715,'Set up'!$A$2:$D$64,4,FALSE)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up'!$A$2:$E$64,5,FALSE)</f>
        <v>Trsf</v>
      </c>
      <c r="S715" s="1" t="s">
        <v>1038</v>
      </c>
    </row>
    <row r="716" spans="1:19" x14ac:dyDescent="0.3">
      <c r="A716" s="4">
        <v>44670</v>
      </c>
      <c r="B716" s="5">
        <f t="shared" si="123"/>
        <v>4</v>
      </c>
      <c r="C716" s="5">
        <f t="shared" si="124"/>
        <v>2022</v>
      </c>
      <c r="D716" s="5" t="s">
        <v>698</v>
      </c>
      <c r="E716" s="5" t="str">
        <f>VLOOKUP(F716,'Set up'!$A$2:$C$64,2,FALSE)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up'!$A$2:$C$64,3,FALSE)</f>
        <v>Cash</v>
      </c>
      <c r="J716" s="5">
        <f>VLOOKUP(F716,'Set up'!$A$2:$D$64,4,FALSE)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up'!$A$2:$E$64,5,FALSE)</f>
        <v>Trsf</v>
      </c>
      <c r="S716" s="1" t="s">
        <v>1038</v>
      </c>
    </row>
    <row r="717" spans="1:19" x14ac:dyDescent="0.3">
      <c r="A717" s="4">
        <v>44670</v>
      </c>
      <c r="B717" s="5">
        <f t="shared" si="123"/>
        <v>4</v>
      </c>
      <c r="C717" s="5">
        <f t="shared" si="124"/>
        <v>2022</v>
      </c>
      <c r="D717" s="5" t="s">
        <v>698</v>
      </c>
      <c r="E717" s="5" t="str">
        <f>VLOOKUP(F717,'Set up'!$A$2:$C$64,2,FALSE)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up'!$A$2:$C$64,3,FALSE)</f>
        <v>Cash</v>
      </c>
      <c r="J717" s="5">
        <f>VLOOKUP(F717,'Set up'!$A$2:$D$64,4,FALSE)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up'!$A$2:$E$64,5,FALSE)</f>
        <v>Trsf</v>
      </c>
      <c r="S717" s="1" t="s">
        <v>1038</v>
      </c>
    </row>
    <row r="718" spans="1:19" x14ac:dyDescent="0.3">
      <c r="A718" s="4">
        <v>44671</v>
      </c>
      <c r="B718" s="5">
        <f t="shared" si="123"/>
        <v>4</v>
      </c>
      <c r="C718" s="5">
        <f t="shared" si="124"/>
        <v>2022</v>
      </c>
      <c r="D718" s="5" t="s">
        <v>699</v>
      </c>
      <c r="E718" s="5" t="str">
        <f>VLOOKUP(F718,'Set up'!$A$2:$C$64,2,FALSE)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up'!$A$2:$C$64,3,FALSE)</f>
        <v>Cash</v>
      </c>
      <c r="J718" s="5">
        <f>VLOOKUP(F718,'Set up'!$A$2:$D$64,4,FALSE)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up'!$A$2:$E$64,5,FALSE)</f>
        <v>Trsf</v>
      </c>
      <c r="S718" s="1" t="s">
        <v>747</v>
      </c>
    </row>
    <row r="719" spans="1:19" x14ac:dyDescent="0.3">
      <c r="A719" s="4">
        <v>44671</v>
      </c>
      <c r="B719" s="5">
        <f t="shared" si="123"/>
        <v>4</v>
      </c>
      <c r="C719" s="5">
        <f t="shared" si="124"/>
        <v>2022</v>
      </c>
      <c r="D719" s="5" t="s">
        <v>699</v>
      </c>
      <c r="E719" s="5" t="str">
        <f>VLOOKUP(F719,'Set up'!$A$2:$C$64,2,FALSE)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up'!$A$2:$C$64,3,FALSE)</f>
        <v>Cash</v>
      </c>
      <c r="J719" s="5">
        <f>VLOOKUP(F719,'Set up'!$A$2:$D$64,4,FALSE)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up'!$A$2:$E$64,5,FALSE)</f>
        <v>Trsf</v>
      </c>
      <c r="S719" s="1" t="s">
        <v>747</v>
      </c>
    </row>
    <row r="720" spans="1:19" x14ac:dyDescent="0.3">
      <c r="A720" s="4">
        <v>44671</v>
      </c>
      <c r="B720" s="5">
        <f t="shared" si="123"/>
        <v>4</v>
      </c>
      <c r="C720" s="5">
        <f t="shared" si="124"/>
        <v>2022</v>
      </c>
      <c r="D720" s="5" t="s">
        <v>699</v>
      </c>
      <c r="E720" s="5" t="str">
        <f>VLOOKUP(F720,'Set up'!$A$2:$C$64,2,FALSE)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up'!$A$2:$C$64,3,FALSE)</f>
        <v>Cash</v>
      </c>
      <c r="J720" s="5">
        <f>VLOOKUP(F720,'Set up'!$A$2:$D$64,4,FALSE)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up'!$A$2:$E$64,5,FALSE)</f>
        <v>Trsf</v>
      </c>
      <c r="S720" s="1" t="s">
        <v>747</v>
      </c>
    </row>
    <row r="721" spans="1:19" x14ac:dyDescent="0.3">
      <c r="A721" s="4">
        <v>44671</v>
      </c>
      <c r="B721" s="5">
        <f t="shared" si="123"/>
        <v>4</v>
      </c>
      <c r="C721" s="5">
        <f t="shared" si="124"/>
        <v>2022</v>
      </c>
      <c r="D721" s="5" t="s">
        <v>699</v>
      </c>
      <c r="E721" s="5" t="str">
        <f>VLOOKUP(F721,'Set up'!$A$2:$C$64,2,FALSE)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up'!$A$2:$C$64,3,FALSE)</f>
        <v>Cash</v>
      </c>
      <c r="J721" s="5">
        <f>VLOOKUP(F721,'Set up'!$A$2:$D$64,4,FALSE)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up'!$A$2:$E$64,5,FALSE)</f>
        <v>Trsf</v>
      </c>
      <c r="S721" s="1" t="s">
        <v>747</v>
      </c>
    </row>
    <row r="722" spans="1:19" x14ac:dyDescent="0.3">
      <c r="A722" s="4">
        <v>44672</v>
      </c>
      <c r="B722" s="5">
        <f t="shared" si="123"/>
        <v>4</v>
      </c>
      <c r="C722" s="5">
        <f t="shared" si="124"/>
        <v>2022</v>
      </c>
      <c r="D722" s="5" t="s">
        <v>700</v>
      </c>
      <c r="E722" s="5" t="str">
        <f>VLOOKUP(F722,'Set up'!$A$2:$C$64,2,FALSE)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up'!$A$2:$C$64,3,FALSE)</f>
        <v>120</v>
      </c>
      <c r="J722" s="5">
        <f>VLOOKUP(F722,'Set up'!$A$2:$D$64,4,FALSE)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up'!$A$2:$E$64,5,FALSE)</f>
        <v>Chq</v>
      </c>
      <c r="S722" s="1" t="s">
        <v>916</v>
      </c>
    </row>
    <row r="723" spans="1:19" x14ac:dyDescent="0.3">
      <c r="A723" s="4">
        <v>44672</v>
      </c>
      <c r="B723" s="5">
        <f t="shared" si="123"/>
        <v>4</v>
      </c>
      <c r="C723" s="5">
        <f t="shared" si="124"/>
        <v>2022</v>
      </c>
      <c r="D723" s="5" t="s">
        <v>700</v>
      </c>
      <c r="E723" s="5" t="str">
        <f>VLOOKUP(F723,'Set up'!$A$2:$C$64,2,FALSE)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up'!$A$2:$C$64,3,FALSE)</f>
        <v>120</v>
      </c>
      <c r="J723" s="5">
        <f>VLOOKUP(F723,'Set up'!$A$2:$D$64,4,FALSE)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up'!$A$2:$E$64,5,FALSE)</f>
        <v>Chq</v>
      </c>
      <c r="S723" s="1" t="s">
        <v>916</v>
      </c>
    </row>
    <row r="724" spans="1:19" x14ac:dyDescent="0.3">
      <c r="A724" s="4">
        <v>44672</v>
      </c>
      <c r="B724" s="5">
        <f t="shared" si="123"/>
        <v>4</v>
      </c>
      <c r="C724" s="5">
        <f t="shared" si="124"/>
        <v>2022</v>
      </c>
      <c r="D724" s="5" t="s">
        <v>700</v>
      </c>
      <c r="E724" s="5" t="str">
        <f>VLOOKUP(F724,'Set up'!$A$2:$C$64,2,FALSE)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up'!$A$2:$C$64,3,FALSE)</f>
        <v>120</v>
      </c>
      <c r="J724" s="5">
        <f>VLOOKUP(F724,'Set up'!$A$2:$D$64,4,FALSE)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up'!$A$2:$E$64,5,FALSE)</f>
        <v>Chq</v>
      </c>
      <c r="S724" s="1" t="s">
        <v>916</v>
      </c>
    </row>
    <row r="725" spans="1:19" x14ac:dyDescent="0.3">
      <c r="A725" s="4">
        <v>44672</v>
      </c>
      <c r="B725" s="5">
        <f t="shared" si="123"/>
        <v>4</v>
      </c>
      <c r="C725" s="5">
        <f t="shared" si="124"/>
        <v>2022</v>
      </c>
      <c r="D725" s="5" t="s">
        <v>700</v>
      </c>
      <c r="E725" s="5" t="str">
        <f>VLOOKUP(F725,'Set up'!$A$2:$C$64,2,FALSE)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up'!$A$2:$C$64,3,FALSE)</f>
        <v>120</v>
      </c>
      <c r="J725" s="5">
        <f>VLOOKUP(F725,'Set up'!$A$2:$D$64,4,FALSE)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up'!$A$2:$E$64,5,FALSE)</f>
        <v>Chq</v>
      </c>
      <c r="S725" s="1" t="s">
        <v>916</v>
      </c>
    </row>
    <row r="726" spans="1:19" x14ac:dyDescent="0.3">
      <c r="A726" s="4">
        <v>44672</v>
      </c>
      <c r="B726" s="5">
        <f t="shared" si="123"/>
        <v>4</v>
      </c>
      <c r="C726" s="5">
        <f t="shared" si="124"/>
        <v>2022</v>
      </c>
      <c r="D726" s="5" t="s">
        <v>701</v>
      </c>
      <c r="E726" s="5" t="str">
        <f>VLOOKUP(F726,'Set up'!$A$2:$C$64,2,FALSE)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up'!$A$2:$C$64,3,FALSE)</f>
        <v>Cash</v>
      </c>
      <c r="J726" s="5">
        <f>VLOOKUP(F726,'Set up'!$A$2:$D$64,4,FALSE)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up'!$A$2:$E$64,5,FALSE)</f>
        <v>Trsf</v>
      </c>
      <c r="S726" s="1" t="s">
        <v>748</v>
      </c>
    </row>
    <row r="727" spans="1:19" x14ac:dyDescent="0.3">
      <c r="A727" s="4">
        <v>44672</v>
      </c>
      <c r="B727" s="5">
        <f t="shared" si="123"/>
        <v>4</v>
      </c>
      <c r="C727" s="5">
        <f t="shared" si="124"/>
        <v>2022</v>
      </c>
      <c r="D727" s="5" t="s">
        <v>715</v>
      </c>
      <c r="E727" s="5" t="str">
        <f>VLOOKUP(F727,'Set up'!$A$2:$C$64,2,FALSE)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up'!$A$2:$C$64,3,FALSE)</f>
        <v>Cash</v>
      </c>
      <c r="J727" s="5">
        <f>VLOOKUP(F727,'Set up'!$A$2:$D$64,4,FALSE)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up'!$A$2:$E$64,5,FALSE)</f>
        <v>Trsf</v>
      </c>
      <c r="S727" s="1" t="s">
        <v>753</v>
      </c>
    </row>
    <row r="728" spans="1:19" x14ac:dyDescent="0.3">
      <c r="A728" s="4">
        <v>44673</v>
      </c>
      <c r="B728" s="5">
        <f t="shared" si="123"/>
        <v>4</v>
      </c>
      <c r="C728" s="5">
        <f t="shared" si="124"/>
        <v>2022</v>
      </c>
      <c r="D728" s="5" t="s">
        <v>715</v>
      </c>
      <c r="E728" s="5" t="str">
        <f>VLOOKUP(F728,'Set up'!$A$2:$C$64,2,FALSE)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up'!$A$2:$C$64,3,FALSE)</f>
        <v>Cash</v>
      </c>
      <c r="J728" s="5">
        <f>VLOOKUP(F728,'Set up'!$A$2:$D$64,4,FALSE)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up'!$A$2:$E$64,5,FALSE)</f>
        <v>Trsf</v>
      </c>
      <c r="S728" s="1" t="s">
        <v>753</v>
      </c>
    </row>
    <row r="729" spans="1:19" x14ac:dyDescent="0.3">
      <c r="A729" s="4">
        <v>44674</v>
      </c>
      <c r="B729" s="5">
        <f t="shared" si="123"/>
        <v>4</v>
      </c>
      <c r="C729" s="5">
        <f t="shared" si="124"/>
        <v>2022</v>
      </c>
      <c r="D729" s="5" t="s">
        <v>718</v>
      </c>
      <c r="E729" s="5" t="str">
        <f>VLOOKUP(F729,'Set up'!$A$2:$C$64,2,FALSE)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up'!$A$2:$C$64,3,FALSE)</f>
        <v>Cash</v>
      </c>
      <c r="J729" s="5">
        <f>VLOOKUP(F729,'Set up'!$A$2:$D$64,4,FALSE)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up'!$A$2:$E$64,5,FALSE)</f>
        <v>Trsf</v>
      </c>
      <c r="S729" s="1" t="s">
        <v>1041</v>
      </c>
    </row>
    <row r="730" spans="1:19" x14ac:dyDescent="0.3">
      <c r="A730" s="4">
        <v>44674</v>
      </c>
      <c r="B730" s="5">
        <f t="shared" si="123"/>
        <v>4</v>
      </c>
      <c r="C730" s="5">
        <f t="shared" si="124"/>
        <v>2022</v>
      </c>
      <c r="D730" s="5" t="s">
        <v>718</v>
      </c>
      <c r="E730" s="5" t="str">
        <f>VLOOKUP(F730,'Set up'!$A$2:$C$64,2,FALSE)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up'!$A$2:$C$64,3,FALSE)</f>
        <v>Cash</v>
      </c>
      <c r="J730" s="5">
        <f>VLOOKUP(F730,'Set up'!$A$2:$D$64,4,FALSE)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up'!$A$2:$E$64,5,FALSE)</f>
        <v>Trsf</v>
      </c>
      <c r="S730" s="1" t="s">
        <v>1039</v>
      </c>
    </row>
    <row r="731" spans="1:19" x14ac:dyDescent="0.3">
      <c r="A731" s="4">
        <v>44674</v>
      </c>
      <c r="B731" s="5">
        <f t="shared" si="123"/>
        <v>4</v>
      </c>
      <c r="C731" s="5">
        <f t="shared" si="124"/>
        <v>2022</v>
      </c>
      <c r="D731" s="5" t="s">
        <v>718</v>
      </c>
      <c r="E731" s="5" t="str">
        <f>VLOOKUP(F731,'Set up'!$A$2:$C$64,2,FALSE)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up'!$A$2:$C$64,3,FALSE)</f>
        <v>Cash</v>
      </c>
      <c r="J731" s="5">
        <f>VLOOKUP(F731,'Set up'!$A$2:$D$64,4,FALSE)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up'!$A$2:$E$64,5,FALSE)</f>
        <v>Trsf</v>
      </c>
      <c r="S731" s="1" t="s">
        <v>1042</v>
      </c>
    </row>
    <row r="732" spans="1:19" x14ac:dyDescent="0.3">
      <c r="A732" s="4">
        <v>44674</v>
      </c>
      <c r="B732" s="5">
        <f t="shared" si="123"/>
        <v>4</v>
      </c>
      <c r="C732" s="5">
        <f t="shared" si="124"/>
        <v>2022</v>
      </c>
      <c r="D732" s="5" t="s">
        <v>718</v>
      </c>
      <c r="E732" s="5" t="str">
        <f>VLOOKUP(F732,'Set up'!$A$2:$C$64,2,FALSE)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up'!$A$2:$C$64,3,FALSE)</f>
        <v>Cash</v>
      </c>
      <c r="J732" s="5">
        <f>VLOOKUP(F732,'Set up'!$A$2:$D$64,4,FALSE)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up'!$A$2:$E$64,5,FALSE)</f>
        <v>Trsf</v>
      </c>
      <c r="S732" s="1" t="s">
        <v>1035</v>
      </c>
    </row>
    <row r="733" spans="1:19" x14ac:dyDescent="0.3">
      <c r="A733" s="4">
        <v>44674</v>
      </c>
      <c r="B733" s="5">
        <f t="shared" si="123"/>
        <v>4</v>
      </c>
      <c r="C733" s="5">
        <f t="shared" si="124"/>
        <v>2022</v>
      </c>
      <c r="D733" s="5" t="s">
        <v>718</v>
      </c>
      <c r="E733" s="5" t="str">
        <f>VLOOKUP(F733,'Set up'!$A$2:$C$64,2,FALSE)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up'!$A$2:$C$64,3,FALSE)</f>
        <v>Cash</v>
      </c>
      <c r="J733" s="5">
        <f>VLOOKUP(F733,'Set up'!$A$2:$D$64,4,FALSE)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up'!$A$2:$E$64,5,FALSE)</f>
        <v>Trsf</v>
      </c>
      <c r="S733" s="1" t="s">
        <v>1035</v>
      </c>
    </row>
    <row r="734" spans="1:19" x14ac:dyDescent="0.3">
      <c r="A734" s="4" t="s">
        <v>721</v>
      </c>
      <c r="B734" s="5">
        <f t="shared" si="123"/>
        <v>4</v>
      </c>
      <c r="C734" s="5">
        <f t="shared" si="124"/>
        <v>2022</v>
      </c>
      <c r="D734" s="5" t="s">
        <v>720</v>
      </c>
      <c r="E734" s="5" t="str">
        <f>VLOOKUP(F734,'Set up'!$A$2:$C$64,2,FALSE)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up'!$A$2:$C$64,3,FALSE)</f>
        <v>Cash</v>
      </c>
      <c r="J734" s="5">
        <f>VLOOKUP(F734,'Set up'!$A$2:$D$64,4,FALSE)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up'!$A$2:$E$64,5,FALSE)</f>
        <v>Trsf</v>
      </c>
      <c r="S734" s="1" t="s">
        <v>751</v>
      </c>
    </row>
    <row r="735" spans="1:19" x14ac:dyDescent="0.3">
      <c r="A735" s="4" t="s">
        <v>721</v>
      </c>
      <c r="B735" s="5">
        <f t="shared" si="123"/>
        <v>4</v>
      </c>
      <c r="C735" s="5">
        <f t="shared" si="124"/>
        <v>2022</v>
      </c>
      <c r="D735" s="5" t="s">
        <v>720</v>
      </c>
      <c r="E735" s="5" t="str">
        <f>VLOOKUP(F735,'Set up'!$A$2:$C$64,2,FALSE)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up'!$A$2:$C$64,3,FALSE)</f>
        <v>Cash</v>
      </c>
      <c r="J735" s="5">
        <f>VLOOKUP(F735,'Set up'!$A$2:$D$64,4,FALSE)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up'!$A$2:$E$64,5,FALSE)</f>
        <v>Trsf</v>
      </c>
      <c r="S735" s="1" t="s">
        <v>751</v>
      </c>
    </row>
    <row r="736" spans="1:19" x14ac:dyDescent="0.3">
      <c r="A736" s="4" t="s">
        <v>721</v>
      </c>
      <c r="B736" s="5">
        <f t="shared" si="123"/>
        <v>4</v>
      </c>
      <c r="C736" s="5">
        <f t="shared" si="124"/>
        <v>2022</v>
      </c>
      <c r="D736" s="5" t="s">
        <v>720</v>
      </c>
      <c r="E736" s="5" t="str">
        <f>VLOOKUP(F736,'Set up'!$A$2:$C$64,2,FALSE)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up'!$A$2:$C$64,3,FALSE)</f>
        <v>Cash</v>
      </c>
      <c r="J736" s="5">
        <f>VLOOKUP(F736,'Set up'!$A$2:$D$64,4,FALSE)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up'!$A$2:$E$64,5,FALSE)</f>
        <v>Trsf</v>
      </c>
      <c r="S736" s="1" t="s">
        <v>751</v>
      </c>
    </row>
    <row r="737" spans="1:19" x14ac:dyDescent="0.3">
      <c r="A737" s="4" t="s">
        <v>721</v>
      </c>
      <c r="B737" s="5">
        <f t="shared" si="123"/>
        <v>4</v>
      </c>
      <c r="C737" s="5">
        <f t="shared" si="124"/>
        <v>2022</v>
      </c>
      <c r="D737" s="5" t="s">
        <v>720</v>
      </c>
      <c r="E737" s="5" t="str">
        <f>VLOOKUP(F737,'Set up'!$A$2:$C$64,2,FALSE)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up'!$A$2:$C$64,3,FALSE)</f>
        <v>Cash</v>
      </c>
      <c r="J737" s="5">
        <f>VLOOKUP(F737,'Set up'!$A$2:$D$64,4,FALSE)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up'!$A$2:$E$64,5,FALSE)</f>
        <v>Trsf</v>
      </c>
      <c r="S737" s="1" t="s">
        <v>751</v>
      </c>
    </row>
    <row r="738" spans="1:19" x14ac:dyDescent="0.3">
      <c r="A738" s="4">
        <v>44678</v>
      </c>
      <c r="B738" s="5">
        <f t="shared" si="123"/>
        <v>4</v>
      </c>
      <c r="C738" s="5">
        <f t="shared" si="124"/>
        <v>2022</v>
      </c>
      <c r="D738" s="5" t="s">
        <v>723</v>
      </c>
      <c r="E738" s="5" t="str">
        <f>VLOOKUP(F738,'Set up'!$A$2:$C$64,2,FALSE)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up'!$A$2:$C$64,3,FALSE)</f>
        <v>120</v>
      </c>
      <c r="J738" s="5">
        <f>VLOOKUP(F738,'Set up'!$A$2:$D$64,4,FALSE)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up'!$A$2:$E$64,5,FALSE)</f>
        <v>Trsf</v>
      </c>
      <c r="S738" s="1" t="s">
        <v>888</v>
      </c>
    </row>
    <row r="739" spans="1:19" x14ac:dyDescent="0.3">
      <c r="A739" s="4">
        <v>44678</v>
      </c>
      <c r="B739" s="5">
        <f t="shared" si="123"/>
        <v>4</v>
      </c>
      <c r="C739" s="5">
        <f t="shared" si="124"/>
        <v>2022</v>
      </c>
      <c r="D739" s="5" t="s">
        <v>723</v>
      </c>
      <c r="E739" s="5" t="str">
        <f>VLOOKUP(F739,'Set up'!$A$2:$C$64,2,FALSE)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up'!$A$2:$C$64,3,FALSE)</f>
        <v>120</v>
      </c>
      <c r="J739" s="5">
        <f>VLOOKUP(F739,'Set up'!$A$2:$D$64,4,FALSE)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up'!$A$2:$E$64,5,FALSE)</f>
        <v>Trsf</v>
      </c>
      <c r="S739" s="1" t="s">
        <v>888</v>
      </c>
    </row>
    <row r="740" spans="1:19" x14ac:dyDescent="0.3">
      <c r="A740" s="4">
        <v>44679</v>
      </c>
      <c r="B740" s="5">
        <f t="shared" si="123"/>
        <v>4</v>
      </c>
      <c r="C740" s="5">
        <f t="shared" si="124"/>
        <v>2022</v>
      </c>
      <c r="D740" s="5" t="s">
        <v>724</v>
      </c>
      <c r="E740" s="5" t="str">
        <f>VLOOKUP(F740,'Set up'!$A$2:$C$64,2,FALSE)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up'!$A$2:$C$64,3,FALSE)</f>
        <v>Cash</v>
      </c>
      <c r="J740" s="5">
        <f>VLOOKUP(F740,'Set up'!$A$2:$D$64,4,FALSE)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up'!$A$2:$E$64,5,FALSE)</f>
        <v>PD Chq</v>
      </c>
      <c r="S740" s="1" t="s">
        <v>879</v>
      </c>
    </row>
    <row r="741" spans="1:19" x14ac:dyDescent="0.3">
      <c r="A741" s="4">
        <v>44679</v>
      </c>
      <c r="B741" s="5">
        <f t="shared" si="123"/>
        <v>4</v>
      </c>
      <c r="C741" s="5">
        <f t="shared" si="124"/>
        <v>2022</v>
      </c>
      <c r="D741" s="5" t="s">
        <v>724</v>
      </c>
      <c r="E741" s="5" t="str">
        <f>VLOOKUP(F741,'Set up'!$A$2:$C$64,2,FALSE)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up'!$A$2:$C$64,3,FALSE)</f>
        <v>Cash</v>
      </c>
      <c r="J741" s="5">
        <f>VLOOKUP(F741,'Set up'!$A$2:$D$64,4,FALSE)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up'!$A$2:$E$64,5,FALSE)</f>
        <v>PD Chq</v>
      </c>
      <c r="S741" s="1" t="s">
        <v>879</v>
      </c>
    </row>
    <row r="742" spans="1:19" x14ac:dyDescent="0.3">
      <c r="A742" s="4">
        <v>44679</v>
      </c>
      <c r="B742" s="5">
        <f t="shared" si="123"/>
        <v>4</v>
      </c>
      <c r="C742" s="5">
        <f t="shared" si="124"/>
        <v>2022</v>
      </c>
      <c r="D742" s="5" t="s">
        <v>724</v>
      </c>
      <c r="E742" s="5" t="str">
        <f>VLOOKUP(F742,'Set up'!$A$2:$C$64,2,FALSE)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up'!$A$2:$C$64,3,FALSE)</f>
        <v>Cash</v>
      </c>
      <c r="J742" s="5">
        <f>VLOOKUP(F742,'Set up'!$A$2:$D$64,4,FALSE)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up'!$A$2:$E$64,5,FALSE)</f>
        <v>PD Chq</v>
      </c>
      <c r="S742" s="1" t="s">
        <v>879</v>
      </c>
    </row>
    <row r="743" spans="1:19" x14ac:dyDescent="0.3">
      <c r="A743" s="4">
        <v>44679</v>
      </c>
      <c r="B743" s="5">
        <f t="shared" si="123"/>
        <v>4</v>
      </c>
      <c r="C743" s="5">
        <f t="shared" si="124"/>
        <v>2022</v>
      </c>
      <c r="D743" s="5" t="s">
        <v>725</v>
      </c>
      <c r="E743" s="5" t="str">
        <f>VLOOKUP(F743,'Set up'!$A$2:$C$64,2,FALSE)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up'!$A$2:$C$64,3,FALSE)</f>
        <v>Cash</v>
      </c>
      <c r="J743" s="5">
        <f>VLOOKUP(F743,'Set up'!$A$2:$D$64,4,FALSE)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up'!$A$2:$E$64,5,FALSE)</f>
        <v>Trsf</v>
      </c>
      <c r="S743" s="1" t="s">
        <v>1035</v>
      </c>
    </row>
    <row r="744" spans="1:19" x14ac:dyDescent="0.3">
      <c r="A744" s="4">
        <v>44679</v>
      </c>
      <c r="B744" s="5">
        <f t="shared" si="123"/>
        <v>4</v>
      </c>
      <c r="C744" s="5">
        <f t="shared" si="124"/>
        <v>2022</v>
      </c>
      <c r="D744" s="5" t="s">
        <v>725</v>
      </c>
      <c r="E744" s="5" t="str">
        <f>VLOOKUP(F744,'Set up'!$A$2:$C$64,2,FALSE)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up'!$A$2:$C$64,3,FALSE)</f>
        <v>Cash</v>
      </c>
      <c r="J744" s="5">
        <f>VLOOKUP(F744,'Set up'!$A$2:$D$64,4,FALSE)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up'!$A$2:$E$64,5,FALSE)</f>
        <v>Trsf</v>
      </c>
      <c r="S744" s="1" t="s">
        <v>1035</v>
      </c>
    </row>
    <row r="745" spans="1:19" x14ac:dyDescent="0.3">
      <c r="A745" s="4">
        <v>44679</v>
      </c>
      <c r="B745" s="5">
        <f t="shared" si="123"/>
        <v>4</v>
      </c>
      <c r="C745" s="5">
        <f t="shared" si="124"/>
        <v>2022</v>
      </c>
      <c r="D745" s="5" t="s">
        <v>725</v>
      </c>
      <c r="E745" s="5" t="str">
        <f>VLOOKUP(F745,'Set up'!$A$2:$C$64,2,FALSE)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up'!$A$2:$C$64,3,FALSE)</f>
        <v>Cash</v>
      </c>
      <c r="J745" s="5">
        <f>VLOOKUP(F745,'Set up'!$A$2:$D$64,4,FALSE)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up'!$A$2:$E$64,5,FALSE)</f>
        <v>Trsf</v>
      </c>
      <c r="S745" s="1" t="s">
        <v>1035</v>
      </c>
    </row>
    <row r="746" spans="1:19" x14ac:dyDescent="0.3">
      <c r="A746" s="4">
        <v>44679</v>
      </c>
      <c r="B746" s="5">
        <f t="shared" si="123"/>
        <v>4</v>
      </c>
      <c r="C746" s="5">
        <f t="shared" si="124"/>
        <v>2022</v>
      </c>
      <c r="D746" s="5" t="s">
        <v>725</v>
      </c>
      <c r="E746" s="5" t="str">
        <f>VLOOKUP(F746,'Set up'!$A$2:$C$64,2,FALSE)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up'!$A$2:$C$64,3,FALSE)</f>
        <v>Cash</v>
      </c>
      <c r="J746" s="5">
        <f>VLOOKUP(F746,'Set up'!$A$2:$D$64,4,FALSE)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up'!$A$2:$E$64,5,FALSE)</f>
        <v>Trsf</v>
      </c>
      <c r="S746" s="1" t="s">
        <v>1035</v>
      </c>
    </row>
    <row r="747" spans="1:19" x14ac:dyDescent="0.3">
      <c r="A747" s="4">
        <v>44679</v>
      </c>
      <c r="B747" s="5">
        <f t="shared" si="123"/>
        <v>4</v>
      </c>
      <c r="C747" s="5">
        <f t="shared" si="124"/>
        <v>2022</v>
      </c>
      <c r="D747" s="5" t="s">
        <v>725</v>
      </c>
      <c r="E747" s="5" t="str">
        <f>VLOOKUP(F747,'Set up'!$A$2:$C$64,2,FALSE)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up'!$A$2:$C$64,3,FALSE)</f>
        <v>Cash</v>
      </c>
      <c r="J747" s="5">
        <f>VLOOKUP(F747,'Set up'!$A$2:$D$64,4,FALSE)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up'!$A$2:$E$64,5,FALSE)</f>
        <v>Trsf</v>
      </c>
      <c r="S747" s="1" t="s">
        <v>1035</v>
      </c>
    </row>
    <row r="748" spans="1:19" x14ac:dyDescent="0.3">
      <c r="A748" s="4">
        <v>44679</v>
      </c>
      <c r="B748" s="5">
        <f t="shared" si="123"/>
        <v>4</v>
      </c>
      <c r="C748" s="5">
        <f t="shared" si="124"/>
        <v>2022</v>
      </c>
      <c r="D748" s="5" t="s">
        <v>726</v>
      </c>
      <c r="E748" s="5" t="str">
        <f>VLOOKUP(F748,'Set up'!$A$2:$C$64,2,FALSE)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up'!$A$2:$C$64,3,FALSE)</f>
        <v>Cash</v>
      </c>
      <c r="J748" s="5">
        <f>VLOOKUP(F748,'Set up'!$A$2:$D$64,4,FALSE)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up'!$A$2:$E$64,5,FALSE)</f>
        <v>Trsf</v>
      </c>
      <c r="S748" s="1" t="s">
        <v>801</v>
      </c>
    </row>
    <row r="749" spans="1:19" x14ac:dyDescent="0.3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726</v>
      </c>
      <c r="E749" s="5" t="str">
        <f>VLOOKUP(F749,'Set up'!$A$2:$C$64,2,FALSE)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up'!$A$2:$C$64,3,FALSE)</f>
        <v>Cash</v>
      </c>
      <c r="J749" s="5">
        <f>VLOOKUP(F749,'Set up'!$A$2:$D$64,4,FALSE)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up'!$A$2:$E$64,5,FALSE)</f>
        <v>Trsf</v>
      </c>
      <c r="S749" s="1" t="s">
        <v>801</v>
      </c>
    </row>
    <row r="750" spans="1:19" x14ac:dyDescent="0.3">
      <c r="A750" s="4">
        <v>44679</v>
      </c>
      <c r="B750" s="5">
        <f t="shared" si="140"/>
        <v>4</v>
      </c>
      <c r="C750" s="5">
        <f t="shared" si="141"/>
        <v>2022</v>
      </c>
      <c r="D750" s="5" t="s">
        <v>726</v>
      </c>
      <c r="E750" s="5" t="str">
        <f>VLOOKUP(F750,'Set up'!$A$2:$C$64,2,FALSE)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up'!$A$2:$C$64,3,FALSE)</f>
        <v>Cash</v>
      </c>
      <c r="J750" s="5">
        <f>VLOOKUP(F750,'Set up'!$A$2:$D$64,4,FALSE)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up'!$A$2:$E$64,5,FALSE)</f>
        <v>Trsf</v>
      </c>
      <c r="S750" s="1" t="s">
        <v>801</v>
      </c>
    </row>
    <row r="751" spans="1:19" x14ac:dyDescent="0.3">
      <c r="A751" s="4">
        <v>44679</v>
      </c>
      <c r="B751" s="5">
        <f t="shared" si="140"/>
        <v>4</v>
      </c>
      <c r="C751" s="5">
        <f t="shared" si="141"/>
        <v>2022</v>
      </c>
      <c r="D751" s="5" t="s">
        <v>726</v>
      </c>
      <c r="E751" s="5" t="str">
        <f>VLOOKUP(F751,'Set up'!$A$2:$C$64,2,FALSE)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up'!$A$2:$C$64,3,FALSE)</f>
        <v>Cash</v>
      </c>
      <c r="J751" s="5">
        <f>VLOOKUP(F751,'Set up'!$A$2:$D$64,4,FALSE)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up'!$A$2:$E$64,5,FALSE)</f>
        <v>Trsf</v>
      </c>
      <c r="S751" s="1" t="s">
        <v>801</v>
      </c>
    </row>
    <row r="752" spans="1:19" x14ac:dyDescent="0.3">
      <c r="A752" s="4">
        <v>44679</v>
      </c>
      <c r="B752" s="5">
        <f t="shared" si="140"/>
        <v>4</v>
      </c>
      <c r="C752" s="5">
        <f t="shared" si="141"/>
        <v>2022</v>
      </c>
      <c r="D752" s="5" t="s">
        <v>726</v>
      </c>
      <c r="E752" s="5" t="str">
        <f>VLOOKUP(F752,'Set up'!$A$2:$C$64,2,FALSE)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up'!$A$2:$C$64,3,FALSE)</f>
        <v>Cash</v>
      </c>
      <c r="J752" s="5">
        <f>VLOOKUP(F752,'Set up'!$A$2:$D$64,4,FALSE)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up'!$A$2:$E$64,5,FALSE)</f>
        <v>Trsf</v>
      </c>
      <c r="S752" s="1" t="s">
        <v>801</v>
      </c>
    </row>
    <row r="753" spans="1:19" x14ac:dyDescent="0.3">
      <c r="A753" s="4">
        <v>44680</v>
      </c>
      <c r="B753" s="5">
        <f t="shared" si="140"/>
        <v>4</v>
      </c>
      <c r="C753" s="5">
        <f t="shared" si="141"/>
        <v>2022</v>
      </c>
      <c r="D753" s="5" t="s">
        <v>728</v>
      </c>
      <c r="E753" s="5" t="str">
        <f>VLOOKUP(F753,'Set up'!$A$2:$C$64,2,FALSE)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up'!$A$2:$C$64,3,FALSE)</f>
        <v>Cash</v>
      </c>
      <c r="J753" s="5">
        <f>VLOOKUP(F753,'Set up'!$A$2:$D$64,4,FALSE)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up'!$A$2:$E$64,5,FALSE)</f>
        <v>Trsf</v>
      </c>
      <c r="S753" s="1" t="s">
        <v>806</v>
      </c>
    </row>
    <row r="754" spans="1:19" x14ac:dyDescent="0.3">
      <c r="A754" s="4">
        <v>44681</v>
      </c>
      <c r="B754" s="5">
        <f t="shared" si="140"/>
        <v>4</v>
      </c>
      <c r="C754" s="5">
        <f t="shared" si="141"/>
        <v>2022</v>
      </c>
      <c r="D754" s="5" t="s">
        <v>729</v>
      </c>
      <c r="E754" s="5" t="str">
        <f>VLOOKUP(F754,'Set up'!$A$2:$C$64,2,FALSE)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up'!$A$2:$C$64,3,FALSE)</f>
        <v>Cash</v>
      </c>
      <c r="J754" s="5">
        <f>VLOOKUP(F754,'Set up'!$A$2:$D$64,4,FALSE)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up'!$A$2:$E$64,5,FALSE)</f>
        <v>Trsf</v>
      </c>
      <c r="S754" s="1" t="s">
        <v>1035</v>
      </c>
    </row>
    <row r="755" spans="1:19" x14ac:dyDescent="0.3">
      <c r="A755" s="4">
        <v>44681</v>
      </c>
      <c r="B755" s="5">
        <f t="shared" si="140"/>
        <v>4</v>
      </c>
      <c r="C755" s="5">
        <f t="shared" si="141"/>
        <v>2022</v>
      </c>
      <c r="D755" s="5" t="s">
        <v>729</v>
      </c>
      <c r="E755" s="5" t="str">
        <f>VLOOKUP(F755,'Set up'!$A$2:$C$64,2,FALSE)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up'!$A$2:$C$64,3,FALSE)</f>
        <v>Cash</v>
      </c>
      <c r="J755" s="5">
        <f>VLOOKUP(F755,'Set up'!$A$2:$D$64,4,FALSE)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up'!$A$2:$E$64,5,FALSE)</f>
        <v>Trsf</v>
      </c>
      <c r="S755" s="1" t="s">
        <v>1043</v>
      </c>
    </row>
    <row r="756" spans="1:19" x14ac:dyDescent="0.3">
      <c r="A756" s="4">
        <v>44681</v>
      </c>
      <c r="B756" s="5">
        <f t="shared" si="140"/>
        <v>4</v>
      </c>
      <c r="C756" s="5">
        <f t="shared" si="141"/>
        <v>2022</v>
      </c>
      <c r="D756" s="5" t="s">
        <v>729</v>
      </c>
      <c r="E756" s="5" t="str">
        <f>VLOOKUP(F756,'Set up'!$A$2:$C$64,2,FALSE)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up'!$A$2:$C$64,3,FALSE)</f>
        <v>Cash</v>
      </c>
      <c r="J756" s="5">
        <f>VLOOKUP(F756,'Set up'!$A$2:$D$64,4,FALSE)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up'!$A$2:$E$64,5,FALSE)</f>
        <v>Trsf</v>
      </c>
      <c r="S756" s="1" t="s">
        <v>1036</v>
      </c>
    </row>
    <row r="757" spans="1:19" x14ac:dyDescent="0.3">
      <c r="A757" s="4">
        <v>44681</v>
      </c>
      <c r="B757" s="5">
        <f t="shared" si="140"/>
        <v>4</v>
      </c>
      <c r="C757" s="5">
        <f t="shared" si="141"/>
        <v>2022</v>
      </c>
      <c r="D757" s="5" t="s">
        <v>729</v>
      </c>
      <c r="E757" s="5" t="str">
        <f>VLOOKUP(F757,'Set up'!$A$2:$C$64,2,FALSE)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up'!$A$2:$C$64,3,FALSE)</f>
        <v>Cash</v>
      </c>
      <c r="J757" s="5">
        <f>VLOOKUP(F757,'Set up'!$A$2:$D$64,4,FALSE)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up'!$A$2:$E$64,5,FALSE)</f>
        <v>Trsf</v>
      </c>
      <c r="S757" s="1" t="s">
        <v>1035</v>
      </c>
    </row>
    <row r="758" spans="1:19" x14ac:dyDescent="0.3">
      <c r="A758" s="4">
        <v>44681</v>
      </c>
      <c r="B758" s="5">
        <f t="shared" si="140"/>
        <v>4</v>
      </c>
      <c r="C758" s="5">
        <f t="shared" si="141"/>
        <v>2022</v>
      </c>
      <c r="D758" s="5" t="s">
        <v>729</v>
      </c>
      <c r="E758" s="5" t="str">
        <f>VLOOKUP(F758,'Set up'!$A$2:$C$64,2,FALSE)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up'!$A$2:$C$64,3,FALSE)</f>
        <v>Cash</v>
      </c>
      <c r="J758" s="5">
        <f>VLOOKUP(F758,'Set up'!$A$2:$D$64,4,FALSE)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up'!$A$2:$E$64,5,FALSE)</f>
        <v>Trsf</v>
      </c>
      <c r="S758" s="1" t="s">
        <v>1035</v>
      </c>
    </row>
    <row r="759" spans="1:19" x14ac:dyDescent="0.3">
      <c r="A759" s="4">
        <v>44687</v>
      </c>
      <c r="B759" s="5">
        <f t="shared" si="140"/>
        <v>5</v>
      </c>
      <c r="C759" s="5">
        <f t="shared" si="141"/>
        <v>2022</v>
      </c>
      <c r="D759" s="5" t="s">
        <v>762</v>
      </c>
      <c r="E759" s="5" t="str">
        <f>VLOOKUP(F759,'Set up'!$A$2:$C$64,2,FALSE)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up'!$A$2:$C$64,3,FALSE)</f>
        <v>Cash</v>
      </c>
      <c r="J759" s="5">
        <f>VLOOKUP(F759,'Set up'!$A$2:$D$64,4,FALSE)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up'!$A$2:$E$64,5,FALSE)</f>
        <v>Trsf</v>
      </c>
      <c r="S759" s="1" t="s">
        <v>1035</v>
      </c>
    </row>
    <row r="760" spans="1:19" x14ac:dyDescent="0.3">
      <c r="A760" s="4">
        <v>44687</v>
      </c>
      <c r="B760" s="5">
        <f t="shared" si="140"/>
        <v>5</v>
      </c>
      <c r="C760" s="5">
        <f t="shared" si="141"/>
        <v>2022</v>
      </c>
      <c r="D760" s="5" t="s">
        <v>762</v>
      </c>
      <c r="E760" s="5" t="str">
        <f>VLOOKUP(F760,'Set up'!$A$2:$C$64,2,FALSE)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up'!$A$2:$C$64,3,FALSE)</f>
        <v>Cash</v>
      </c>
      <c r="J760" s="5">
        <f>VLOOKUP(F760,'Set up'!$A$2:$D$64,4,FALSE)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up'!$A$2:$E$64,5,FALSE)</f>
        <v>Trsf</v>
      </c>
      <c r="S760" s="1" t="s">
        <v>1035</v>
      </c>
    </row>
    <row r="761" spans="1:19" x14ac:dyDescent="0.3">
      <c r="A761" s="4">
        <v>44687</v>
      </c>
      <c r="B761" s="5">
        <f t="shared" si="140"/>
        <v>5</v>
      </c>
      <c r="C761" s="5">
        <f t="shared" si="141"/>
        <v>2022</v>
      </c>
      <c r="D761" s="5" t="s">
        <v>762</v>
      </c>
      <c r="E761" s="5" t="str">
        <f>VLOOKUP(F761,'Set up'!$A$2:$C$64,2,FALSE)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up'!$A$2:$C$64,3,FALSE)</f>
        <v>Cash</v>
      </c>
      <c r="J761" s="5">
        <f>VLOOKUP(F761,'Set up'!$A$2:$D$64,4,FALSE)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up'!$A$2:$E$64,5,FALSE)</f>
        <v>Trsf</v>
      </c>
      <c r="S761" s="1" t="s">
        <v>1035</v>
      </c>
    </row>
    <row r="762" spans="1:19" x14ac:dyDescent="0.3">
      <c r="A762" s="4">
        <v>44687</v>
      </c>
      <c r="B762" s="5">
        <f t="shared" si="140"/>
        <v>5</v>
      </c>
      <c r="C762" s="5">
        <f t="shared" si="141"/>
        <v>2022</v>
      </c>
      <c r="D762" s="5" t="s">
        <v>762</v>
      </c>
      <c r="E762" s="5" t="str">
        <f>VLOOKUP(F762,'Set up'!$A$2:$C$64,2,FALSE)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up'!$A$2:$C$64,3,FALSE)</f>
        <v>Cash</v>
      </c>
      <c r="J762" s="5">
        <f>VLOOKUP(F762,'Set up'!$A$2:$D$64,4,FALSE)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up'!$A$2:$E$64,5,FALSE)</f>
        <v>Trsf</v>
      </c>
      <c r="S762" s="1" t="s">
        <v>1035</v>
      </c>
    </row>
    <row r="763" spans="1:19" x14ac:dyDescent="0.3">
      <c r="A763" s="4">
        <v>44687</v>
      </c>
      <c r="B763" s="5">
        <f t="shared" si="140"/>
        <v>5</v>
      </c>
      <c r="C763" s="5">
        <f t="shared" si="141"/>
        <v>2022</v>
      </c>
      <c r="D763" s="5" t="s">
        <v>762</v>
      </c>
      <c r="E763" s="5" t="str">
        <f>VLOOKUP(F763,'Set up'!$A$2:$C$64,2,FALSE)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up'!$A$2:$C$64,3,FALSE)</f>
        <v>Cash</v>
      </c>
      <c r="J763" s="5">
        <f>VLOOKUP(F763,'Set up'!$A$2:$D$64,4,FALSE)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up'!$A$2:$E$64,5,FALSE)</f>
        <v>Trsf</v>
      </c>
      <c r="S763" s="1" t="s">
        <v>1035</v>
      </c>
    </row>
    <row r="764" spans="1:19" x14ac:dyDescent="0.3">
      <c r="A764" s="4">
        <v>44687</v>
      </c>
      <c r="B764" s="5">
        <f t="shared" si="140"/>
        <v>5</v>
      </c>
      <c r="C764" s="5">
        <f t="shared" si="141"/>
        <v>2022</v>
      </c>
      <c r="D764" s="5" t="s">
        <v>763</v>
      </c>
      <c r="E764" s="5" t="str">
        <f>VLOOKUP(F764,'Set up'!$A$2:$C$64,2,FALSE)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up'!$A$2:$C$64,3,FALSE)</f>
        <v>Cash</v>
      </c>
      <c r="J764" s="5">
        <f>VLOOKUP(F764,'Set up'!$A$2:$D$64,4,FALSE)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up'!$A$2:$E$64,5,FALSE)</f>
        <v>Trsf</v>
      </c>
      <c r="S764" s="1" t="s">
        <v>811</v>
      </c>
    </row>
    <row r="765" spans="1:19" x14ac:dyDescent="0.3">
      <c r="A765" s="4">
        <v>44688</v>
      </c>
      <c r="B765" s="5">
        <f t="shared" si="140"/>
        <v>5</v>
      </c>
      <c r="C765" s="5">
        <f t="shared" si="141"/>
        <v>2022</v>
      </c>
      <c r="D765" s="5" t="s">
        <v>764</v>
      </c>
      <c r="E765" s="5" t="str">
        <f>VLOOKUP(F765,'Set up'!$A$2:$C$64,2,FALSE)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up'!$A$2:$C$64,3,FALSE)</f>
        <v>Cash</v>
      </c>
      <c r="J765" s="5">
        <f>VLOOKUP(F765,'Set up'!$A$2:$D$64,4,FALSE)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up'!$A$2:$E$64,5,FALSE)</f>
        <v>Trsf</v>
      </c>
      <c r="S765" s="1" t="s">
        <v>1035</v>
      </c>
    </row>
    <row r="766" spans="1:19" x14ac:dyDescent="0.3">
      <c r="A766" s="4">
        <v>44688</v>
      </c>
      <c r="B766" s="5">
        <f t="shared" si="140"/>
        <v>5</v>
      </c>
      <c r="C766" s="5">
        <f t="shared" si="141"/>
        <v>2022</v>
      </c>
      <c r="D766" s="5" t="s">
        <v>764</v>
      </c>
      <c r="E766" s="5" t="str">
        <f>VLOOKUP(F766,'Set up'!$A$2:$C$64,2,FALSE)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up'!$A$2:$C$64,3,FALSE)</f>
        <v>Cash</v>
      </c>
      <c r="J766" s="5">
        <f>VLOOKUP(F766,'Set up'!$A$2:$D$64,4,FALSE)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up'!$A$2:$E$64,5,FALSE)</f>
        <v>Trsf</v>
      </c>
      <c r="S766" s="1" t="s">
        <v>1079</v>
      </c>
    </row>
    <row r="767" spans="1:19" x14ac:dyDescent="0.3">
      <c r="A767" s="4">
        <v>44688</v>
      </c>
      <c r="B767" s="5">
        <f t="shared" si="140"/>
        <v>5</v>
      </c>
      <c r="C767" s="5">
        <f t="shared" si="141"/>
        <v>2022</v>
      </c>
      <c r="D767" s="5" t="s">
        <v>764</v>
      </c>
      <c r="E767" s="5" t="str">
        <f>VLOOKUP(F767,'Set up'!$A$2:$C$64,2,FALSE)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up'!$A$2:$C$64,3,FALSE)</f>
        <v>Cash</v>
      </c>
      <c r="J767" s="5">
        <f>VLOOKUP(F767,'Set up'!$A$2:$D$64,4,FALSE)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up'!$A$2:$E$64,5,FALSE)</f>
        <v>Trsf</v>
      </c>
      <c r="S767" s="1" t="s">
        <v>1081</v>
      </c>
    </row>
    <row r="768" spans="1:19" x14ac:dyDescent="0.3">
      <c r="A768" s="4">
        <v>44688</v>
      </c>
      <c r="B768" s="5">
        <f t="shared" si="140"/>
        <v>5</v>
      </c>
      <c r="C768" s="5">
        <f t="shared" si="141"/>
        <v>2022</v>
      </c>
      <c r="D768" s="5" t="s">
        <v>764</v>
      </c>
      <c r="E768" s="5" t="str">
        <f>VLOOKUP(F768,'Set up'!$A$2:$C$64,2,FALSE)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up'!$A$2:$C$64,3,FALSE)</f>
        <v>Cash</v>
      </c>
      <c r="J768" s="5">
        <f>VLOOKUP(F768,'Set up'!$A$2:$D$64,4,FALSE)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up'!$A$2:$E$64,5,FALSE)</f>
        <v>Trsf</v>
      </c>
      <c r="S768" s="1" t="s">
        <v>1080</v>
      </c>
    </row>
    <row r="769" spans="1:19" x14ac:dyDescent="0.3">
      <c r="A769" s="4">
        <v>44691</v>
      </c>
      <c r="B769" s="5">
        <f t="shared" si="140"/>
        <v>5</v>
      </c>
      <c r="C769" s="5">
        <f t="shared" si="141"/>
        <v>2022</v>
      </c>
      <c r="D769" s="5" t="s">
        <v>765</v>
      </c>
      <c r="E769" s="5" t="str">
        <f>VLOOKUP(F769,'Set up'!$A$2:$C$64,2,FALSE)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up'!$A$2:$C$64,3,FALSE)</f>
        <v>60</v>
      </c>
      <c r="J769" s="5">
        <f>VLOOKUP(F769,'Set up'!$A$2:$D$64,4,FALSE)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up'!$A$2:$E$64,5,FALSE)</f>
        <v>Chq</v>
      </c>
      <c r="S769" s="1" t="s">
        <v>984</v>
      </c>
    </row>
    <row r="770" spans="1:19" x14ac:dyDescent="0.3">
      <c r="A770" s="4">
        <v>44691</v>
      </c>
      <c r="B770" s="5">
        <f t="shared" si="140"/>
        <v>5</v>
      </c>
      <c r="C770" s="5">
        <f t="shared" si="141"/>
        <v>2022</v>
      </c>
      <c r="D770" s="5" t="s">
        <v>765</v>
      </c>
      <c r="E770" s="5" t="str">
        <f>VLOOKUP(F770,'Set up'!$A$2:$C$64,2,FALSE)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up'!$A$2:$C$64,3,FALSE)</f>
        <v>60</v>
      </c>
      <c r="J770" s="5">
        <f>VLOOKUP(F770,'Set up'!$A$2:$D$64,4,FALSE)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up'!$A$2:$E$64,5,FALSE)</f>
        <v>Chq</v>
      </c>
      <c r="S770" s="1" t="s">
        <v>984</v>
      </c>
    </row>
    <row r="771" spans="1:19" x14ac:dyDescent="0.3">
      <c r="A771" s="4">
        <v>44691</v>
      </c>
      <c r="B771" s="5">
        <f t="shared" si="140"/>
        <v>5</v>
      </c>
      <c r="C771" s="5">
        <f t="shared" si="141"/>
        <v>2022</v>
      </c>
      <c r="D771" s="5" t="s">
        <v>765</v>
      </c>
      <c r="E771" s="5" t="str">
        <f>VLOOKUP(F771,'Set up'!$A$2:$C$64,2,FALSE)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up'!$A$2:$C$64,3,FALSE)</f>
        <v>60</v>
      </c>
      <c r="J771" s="5">
        <f>VLOOKUP(F771,'Set up'!$A$2:$D$64,4,FALSE)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up'!$A$2:$E$64,5,FALSE)</f>
        <v>Chq</v>
      </c>
      <c r="S771" s="1" t="s">
        <v>984</v>
      </c>
    </row>
    <row r="772" spans="1:19" x14ac:dyDescent="0.3">
      <c r="A772" s="4" t="s">
        <v>767</v>
      </c>
      <c r="B772" s="5">
        <f t="shared" si="140"/>
        <v>5</v>
      </c>
      <c r="C772" s="5">
        <f t="shared" si="141"/>
        <v>2022</v>
      </c>
      <c r="D772" s="5" t="s">
        <v>766</v>
      </c>
      <c r="E772" s="5" t="str">
        <f>VLOOKUP(F772,'Set up'!$A$2:$C$64,2,FALSE)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up'!$A$2:$C$64,3,FALSE)</f>
        <v>Cash</v>
      </c>
      <c r="J772" s="5">
        <f>VLOOKUP(F772,'Set up'!$A$2:$D$64,4,FALSE)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up'!$A$2:$E$64,5,FALSE)</f>
        <v>Chq</v>
      </c>
      <c r="S772" s="1" t="s">
        <v>880</v>
      </c>
    </row>
    <row r="773" spans="1:19" x14ac:dyDescent="0.3">
      <c r="A773" s="4" t="s">
        <v>767</v>
      </c>
      <c r="B773" s="5">
        <f t="shared" si="140"/>
        <v>5</v>
      </c>
      <c r="C773" s="5">
        <f t="shared" si="141"/>
        <v>2022</v>
      </c>
      <c r="D773" s="5" t="s">
        <v>766</v>
      </c>
      <c r="E773" s="5" t="str">
        <f>VLOOKUP(F773,'Set up'!$A$2:$C$64,2,FALSE)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up'!$A$2:$C$64,3,FALSE)</f>
        <v>Cash</v>
      </c>
      <c r="J773" s="5">
        <f>VLOOKUP(F773,'Set up'!$A$2:$D$64,4,FALSE)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up'!$A$2:$E$64,5,FALSE)</f>
        <v>Chq</v>
      </c>
      <c r="S773" s="1" t="s">
        <v>880</v>
      </c>
    </row>
    <row r="774" spans="1:19" x14ac:dyDescent="0.3">
      <c r="A774" s="4" t="s">
        <v>767</v>
      </c>
      <c r="B774" s="5">
        <f t="shared" si="140"/>
        <v>5</v>
      </c>
      <c r="C774" s="5">
        <f t="shared" si="141"/>
        <v>2022</v>
      </c>
      <c r="D774" s="5" t="s">
        <v>766</v>
      </c>
      <c r="E774" s="5" t="str">
        <f>VLOOKUP(F774,'Set up'!$A$2:$C$64,2,FALSE)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up'!$A$2:$C$64,3,FALSE)</f>
        <v>Cash</v>
      </c>
      <c r="J774" s="5">
        <f>VLOOKUP(F774,'Set up'!$A$2:$D$64,4,FALSE)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up'!$A$2:$E$64,5,FALSE)</f>
        <v>Chq</v>
      </c>
      <c r="S774" s="1" t="s">
        <v>880</v>
      </c>
    </row>
    <row r="775" spans="1:19" x14ac:dyDescent="0.3">
      <c r="A775" s="4">
        <v>44693</v>
      </c>
      <c r="B775" s="5">
        <f t="shared" si="140"/>
        <v>5</v>
      </c>
      <c r="C775" s="5">
        <f t="shared" si="141"/>
        <v>2022</v>
      </c>
      <c r="D775" s="5" t="s">
        <v>769</v>
      </c>
      <c r="E775" s="5" t="str">
        <f>VLOOKUP(F775,'Set up'!$A$2:$C$64,2,FALSE)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up'!$A$2:$C$64,3,FALSE)</f>
        <v>Cash</v>
      </c>
      <c r="J775" s="5">
        <f>VLOOKUP(F775,'Set up'!$A$2:$D$64,4,FALSE)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up'!$A$2:$E$64,5,FALSE)</f>
        <v>Trsf</v>
      </c>
      <c r="S775" s="1" t="s">
        <v>889</v>
      </c>
    </row>
    <row r="776" spans="1:19" x14ac:dyDescent="0.3">
      <c r="A776" s="4">
        <v>44693</v>
      </c>
      <c r="B776" s="5">
        <f t="shared" si="140"/>
        <v>5</v>
      </c>
      <c r="C776" s="5">
        <f t="shared" si="141"/>
        <v>2022</v>
      </c>
      <c r="D776" s="5" t="s">
        <v>769</v>
      </c>
      <c r="E776" s="5" t="str">
        <f>VLOOKUP(F776,'Set up'!$A$2:$C$64,2,FALSE)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up'!$A$2:$C$64,3,FALSE)</f>
        <v>Cash</v>
      </c>
      <c r="J776" s="5">
        <f>VLOOKUP(F776,'Set up'!$A$2:$D$64,4,FALSE)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up'!$A$2:$E$64,5,FALSE)</f>
        <v>Trsf</v>
      </c>
      <c r="S776" s="1" t="s">
        <v>978</v>
      </c>
    </row>
    <row r="777" spans="1:19" x14ac:dyDescent="0.3">
      <c r="A777" s="4">
        <v>44693</v>
      </c>
      <c r="B777" s="5">
        <f t="shared" si="140"/>
        <v>5</v>
      </c>
      <c r="C777" s="5">
        <f t="shared" si="141"/>
        <v>2022</v>
      </c>
      <c r="D777" s="5" t="s">
        <v>769</v>
      </c>
      <c r="E777" s="5" t="str">
        <f>VLOOKUP(F777,'Set up'!$A$2:$C$64,2,FALSE)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up'!$A$2:$C$64,3,FALSE)</f>
        <v>Cash</v>
      </c>
      <c r="J777" s="5">
        <f>VLOOKUP(F777,'Set up'!$A$2:$D$64,4,FALSE)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up'!$A$2:$E$64,5,FALSE)</f>
        <v>Trsf</v>
      </c>
      <c r="S777" s="1" t="s">
        <v>980</v>
      </c>
    </row>
    <row r="778" spans="1:19" x14ac:dyDescent="0.3">
      <c r="A778" s="4">
        <v>44693</v>
      </c>
      <c r="B778" s="5">
        <f t="shared" si="140"/>
        <v>5</v>
      </c>
      <c r="C778" s="5">
        <f t="shared" si="141"/>
        <v>2022</v>
      </c>
      <c r="D778" s="5" t="s">
        <v>769</v>
      </c>
      <c r="E778" s="5" t="str">
        <f>VLOOKUP(F778,'Set up'!$A$2:$C$64,2,FALSE)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up'!$A$2:$C$64,3,FALSE)</f>
        <v>Cash</v>
      </c>
      <c r="J778" s="5">
        <f>VLOOKUP(F778,'Set up'!$A$2:$D$64,4,FALSE)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up'!$A$2:$E$64,5,FALSE)</f>
        <v>Trsf</v>
      </c>
      <c r="S778" s="1" t="s">
        <v>979</v>
      </c>
    </row>
    <row r="779" spans="1:19" x14ac:dyDescent="0.3">
      <c r="A779" s="4">
        <v>44693</v>
      </c>
      <c r="B779" s="5">
        <f t="shared" si="140"/>
        <v>5</v>
      </c>
      <c r="C779" s="5">
        <f t="shared" si="141"/>
        <v>2022</v>
      </c>
      <c r="D779" s="5" t="s">
        <v>769</v>
      </c>
      <c r="E779" s="5" t="str">
        <f>VLOOKUP(F779,'Set up'!$A$2:$C$64,2,FALSE)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up'!$A$2:$C$64,3,FALSE)</f>
        <v>Cash</v>
      </c>
      <c r="J779" s="5">
        <f>VLOOKUP(F779,'Set up'!$A$2:$D$64,4,FALSE)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up'!$A$2:$E$64,5,FALSE)</f>
        <v>Trsf</v>
      </c>
      <c r="S779" s="1" t="s">
        <v>979</v>
      </c>
    </row>
    <row r="780" spans="1:19" x14ac:dyDescent="0.3">
      <c r="A780" s="4">
        <v>44693</v>
      </c>
      <c r="B780" s="5">
        <f t="shared" si="140"/>
        <v>5</v>
      </c>
      <c r="C780" s="5">
        <f t="shared" si="141"/>
        <v>2022</v>
      </c>
      <c r="D780" s="5" t="s">
        <v>769</v>
      </c>
      <c r="E780" s="5" t="str">
        <f>VLOOKUP(F780,'Set up'!$A$2:$C$64,2,FALSE)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up'!$A$2:$C$64,3,FALSE)</f>
        <v>Cash</v>
      </c>
      <c r="J780" s="5">
        <f>VLOOKUP(F780,'Set up'!$A$2:$D$64,4,FALSE)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up'!$A$2:$E$64,5,FALSE)</f>
        <v>Trsf</v>
      </c>
      <c r="S780" s="1" t="s">
        <v>979</v>
      </c>
    </row>
    <row r="781" spans="1:19" x14ac:dyDescent="0.3">
      <c r="A781" s="4">
        <v>44693</v>
      </c>
      <c r="B781" s="5">
        <f t="shared" si="140"/>
        <v>5</v>
      </c>
      <c r="C781" s="5">
        <f t="shared" si="141"/>
        <v>2022</v>
      </c>
      <c r="D781" s="5" t="s">
        <v>774</v>
      </c>
      <c r="E781" s="5" t="str">
        <f>VLOOKUP(F781,'Set up'!$A$2:$C$64,2,FALSE)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up'!$A$2:$C$64,3,FALSE)</f>
        <v>Cash</v>
      </c>
      <c r="J781" s="5">
        <f>VLOOKUP(F781,'Set up'!$A$2:$D$64,4,FALSE)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up'!$A$2:$E$64,5,FALSE)</f>
        <v>Trsf</v>
      </c>
      <c r="S781" s="1" t="s">
        <v>810</v>
      </c>
    </row>
    <row r="782" spans="1:19" x14ac:dyDescent="0.3">
      <c r="A782" s="4">
        <v>44693</v>
      </c>
      <c r="B782" s="5">
        <f t="shared" si="140"/>
        <v>5</v>
      </c>
      <c r="C782" s="5">
        <f t="shared" si="141"/>
        <v>2022</v>
      </c>
      <c r="D782" s="5" t="s">
        <v>774</v>
      </c>
      <c r="E782" s="5" t="str">
        <f>VLOOKUP(F782,'Set up'!$A$2:$C$64,2,FALSE)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up'!$A$2:$C$64,3,FALSE)</f>
        <v>Cash</v>
      </c>
      <c r="J782" s="5">
        <f>VLOOKUP(F782,'Set up'!$A$2:$D$64,4,FALSE)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up'!$A$2:$E$64,5,FALSE)</f>
        <v>Trsf</v>
      </c>
      <c r="S782" s="1" t="s">
        <v>810</v>
      </c>
    </row>
    <row r="783" spans="1:19" x14ac:dyDescent="0.3">
      <c r="A783" s="4">
        <v>44693</v>
      </c>
      <c r="B783" s="5">
        <f t="shared" si="140"/>
        <v>5</v>
      </c>
      <c r="C783" s="5">
        <f t="shared" si="141"/>
        <v>2022</v>
      </c>
      <c r="D783" s="5" t="s">
        <v>774</v>
      </c>
      <c r="E783" s="5" t="str">
        <f>VLOOKUP(F783,'Set up'!$A$2:$C$64,2,FALSE)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up'!$A$2:$C$64,3,FALSE)</f>
        <v>Cash</v>
      </c>
      <c r="J783" s="5">
        <f>VLOOKUP(F783,'Set up'!$A$2:$D$64,4,FALSE)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up'!$A$2:$E$64,5,FALSE)</f>
        <v>Trsf</v>
      </c>
      <c r="S783" s="1" t="s">
        <v>810</v>
      </c>
    </row>
    <row r="784" spans="1:19" x14ac:dyDescent="0.3">
      <c r="A784" s="4">
        <v>44693</v>
      </c>
      <c r="B784" s="5">
        <f t="shared" si="140"/>
        <v>5</v>
      </c>
      <c r="C784" s="5">
        <f t="shared" si="141"/>
        <v>2022</v>
      </c>
      <c r="D784" s="5" t="s">
        <v>774</v>
      </c>
      <c r="E784" s="5" t="str">
        <f>VLOOKUP(F784,'Set up'!$A$2:$C$64,2,FALSE)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up'!$A$2:$C$64,3,FALSE)</f>
        <v>Cash</v>
      </c>
      <c r="J784" s="5">
        <f>VLOOKUP(F784,'Set up'!$A$2:$D$64,4,FALSE)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up'!$A$2:$E$64,5,FALSE)</f>
        <v>Trsf</v>
      </c>
      <c r="S784" s="1" t="s">
        <v>810</v>
      </c>
    </row>
    <row r="785" spans="1:21" x14ac:dyDescent="0.3">
      <c r="A785" s="4">
        <v>44693</v>
      </c>
      <c r="B785" s="5">
        <f t="shared" si="140"/>
        <v>5</v>
      </c>
      <c r="C785" s="5">
        <f t="shared" si="141"/>
        <v>2022</v>
      </c>
      <c r="D785" s="5" t="s">
        <v>774</v>
      </c>
      <c r="E785" s="5" t="str">
        <f>VLOOKUP(F785,'Set up'!$A$2:$C$64,2,FALSE)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up'!$A$2:$C$64,3,FALSE)</f>
        <v>Cash</v>
      </c>
      <c r="J785" s="5">
        <f>VLOOKUP(F785,'Set up'!$A$2:$D$64,4,FALSE)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up'!$A$2:$E$64,5,FALSE)</f>
        <v>Trsf</v>
      </c>
      <c r="S785" s="1" t="s">
        <v>810</v>
      </c>
    </row>
    <row r="786" spans="1:21" x14ac:dyDescent="0.3">
      <c r="A786" s="4">
        <v>44693</v>
      </c>
      <c r="B786" s="5">
        <f t="shared" si="140"/>
        <v>5</v>
      </c>
      <c r="C786" s="5">
        <f t="shared" si="141"/>
        <v>2022</v>
      </c>
      <c r="D786" s="5" t="s">
        <v>774</v>
      </c>
      <c r="E786" s="5" t="str">
        <f>VLOOKUP(F786,'Set up'!$A$2:$C$64,2,FALSE)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up'!$A$2:$C$64,3,FALSE)</f>
        <v>Cash</v>
      </c>
      <c r="J786" s="5">
        <f>VLOOKUP(F786,'Set up'!$A$2:$D$64,4,FALSE)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up'!$A$2:$E$64,5,FALSE)</f>
        <v>Trsf</v>
      </c>
      <c r="S786" s="1" t="s">
        <v>810</v>
      </c>
    </row>
    <row r="787" spans="1:21" x14ac:dyDescent="0.3">
      <c r="A787" s="4">
        <v>44695</v>
      </c>
      <c r="B787" s="5">
        <f t="shared" si="140"/>
        <v>5</v>
      </c>
      <c r="C787" s="5">
        <f t="shared" si="141"/>
        <v>2022</v>
      </c>
      <c r="D787" s="5" t="s">
        <v>776</v>
      </c>
      <c r="E787" s="5" t="str">
        <f>VLOOKUP(F787,'Set up'!$A$2:$C$64,2,FALSE)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up'!$A$2:$C$64,3,FALSE)</f>
        <v>Cash</v>
      </c>
      <c r="J787" s="5">
        <f>VLOOKUP(F787,'Set up'!$A$2:$D$64,4,FALSE)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up'!$A$2:$E$64,5,FALSE)</f>
        <v>Chq</v>
      </c>
      <c r="S787" s="1" t="s">
        <v>880</v>
      </c>
    </row>
    <row r="788" spans="1:21" x14ac:dyDescent="0.3">
      <c r="A788" s="4">
        <v>44695</v>
      </c>
      <c r="B788" s="5">
        <f t="shared" si="140"/>
        <v>5</v>
      </c>
      <c r="C788" s="5">
        <f t="shared" si="141"/>
        <v>2022</v>
      </c>
      <c r="D788" s="5" t="s">
        <v>777</v>
      </c>
      <c r="E788" s="5" t="str">
        <f>VLOOKUP(F788,'Set up'!$A$2:$C$64,2,FALSE)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up'!$A$2:$C$64,3,FALSE)</f>
        <v>Cash</v>
      </c>
      <c r="J788" s="5">
        <f>VLOOKUP(F788,'Set up'!$A$2:$D$64,4,FALSE)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up'!$A$2:$E$64,5,FALSE)</f>
        <v>Trsf</v>
      </c>
      <c r="S788" s="1" t="s">
        <v>1152</v>
      </c>
    </row>
    <row r="789" spans="1:21" x14ac:dyDescent="0.3">
      <c r="A789" s="4">
        <v>44695</v>
      </c>
      <c r="B789" s="5">
        <f t="shared" si="140"/>
        <v>5</v>
      </c>
      <c r="C789" s="5">
        <f t="shared" si="141"/>
        <v>2022</v>
      </c>
      <c r="D789" s="5" t="s">
        <v>777</v>
      </c>
      <c r="E789" s="5" t="str">
        <f>VLOOKUP(F789,'Set up'!$A$2:$C$64,2,FALSE)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up'!$A$2:$C$64,3,FALSE)</f>
        <v>Cash</v>
      </c>
      <c r="J789" s="5">
        <f>VLOOKUP(F789,'Set up'!$A$2:$D$64,4,FALSE)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up'!$A$2:$E$64,5,FALSE)</f>
        <v>Trsf</v>
      </c>
      <c r="S789" s="1" t="s">
        <v>1153</v>
      </c>
    </row>
    <row r="790" spans="1:21" x14ac:dyDescent="0.3">
      <c r="A790" s="4">
        <v>44695</v>
      </c>
      <c r="B790" s="5">
        <f t="shared" si="140"/>
        <v>5</v>
      </c>
      <c r="C790" s="5">
        <f t="shared" si="141"/>
        <v>2022</v>
      </c>
      <c r="D790" s="5" t="s">
        <v>777</v>
      </c>
      <c r="E790" s="5" t="str">
        <f>VLOOKUP(F790,'Set up'!$A$2:$C$64,2,FALSE)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up'!$A$2:$C$64,3,FALSE)</f>
        <v>Cash</v>
      </c>
      <c r="J790" s="5">
        <f>VLOOKUP(F790,'Set up'!$A$2:$D$64,4,FALSE)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up'!$A$2:$E$64,5,FALSE)</f>
        <v>Trsf</v>
      </c>
      <c r="S790" s="1" t="s">
        <v>1153</v>
      </c>
    </row>
    <row r="791" spans="1:21" x14ac:dyDescent="0.3">
      <c r="A791" s="4">
        <v>44695</v>
      </c>
      <c r="B791" s="5">
        <f t="shared" si="140"/>
        <v>5</v>
      </c>
      <c r="C791" s="5">
        <f t="shared" si="141"/>
        <v>2022</v>
      </c>
      <c r="D791" s="5" t="s">
        <v>777</v>
      </c>
      <c r="E791" s="5" t="str">
        <f>VLOOKUP(F791,'Set up'!$A$2:$C$64,2,FALSE)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up'!$A$2:$C$64,3,FALSE)</f>
        <v>Cash</v>
      </c>
      <c r="J791" s="5">
        <f>VLOOKUP(F791,'Set up'!$A$2:$D$64,4,FALSE)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up'!$A$2:$E$64,5,FALSE)</f>
        <v>Trsf</v>
      </c>
      <c r="S791" s="1" t="s">
        <v>1153</v>
      </c>
    </row>
    <row r="792" spans="1:21" ht="109.2" x14ac:dyDescent="0.3">
      <c r="A792" s="4">
        <v>44697</v>
      </c>
      <c r="B792" s="5">
        <f t="shared" si="140"/>
        <v>5</v>
      </c>
      <c r="C792" s="5">
        <f t="shared" si="141"/>
        <v>2022</v>
      </c>
      <c r="D792" s="5" t="s">
        <v>779</v>
      </c>
      <c r="E792" s="5" t="str">
        <f>VLOOKUP(F792,'Set up'!$A$2:$C$64,2,FALSE)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up'!$A$2:$C$64,3,FALSE)</f>
        <v>45</v>
      </c>
      <c r="J792" s="5">
        <f>VLOOKUP(F792,'Set up'!$A$2:$D$64,4,FALSE)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up'!$A$2:$E$64,5,FALSE)</f>
        <v>PD Chq</v>
      </c>
      <c r="S792" s="40" t="s">
        <v>875</v>
      </c>
      <c r="U792" s="1" t="s">
        <v>3603</v>
      </c>
    </row>
    <row r="793" spans="1:21" ht="46.8" x14ac:dyDescent="0.3">
      <c r="A793" s="4">
        <v>44697</v>
      </c>
      <c r="B793" s="5">
        <f t="shared" si="140"/>
        <v>5</v>
      </c>
      <c r="C793" s="5">
        <f t="shared" si="141"/>
        <v>2022</v>
      </c>
      <c r="D793" s="5" t="s">
        <v>779</v>
      </c>
      <c r="E793" s="5" t="str">
        <f>VLOOKUP(F793,'Set up'!$A$2:$C$64,2,FALSE)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up'!$A$2:$C$64,3,FALSE)</f>
        <v>45</v>
      </c>
      <c r="J793" s="5">
        <f>VLOOKUP(F793,'Set up'!$A$2:$D$64,4,FALSE)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up'!$A$2:$E$64,5,FALSE)</f>
        <v>PD Chq</v>
      </c>
      <c r="S793" s="40" t="s">
        <v>876</v>
      </c>
      <c r="U793" s="1" t="s">
        <v>3603</v>
      </c>
    </row>
    <row r="794" spans="1:21" x14ac:dyDescent="0.3">
      <c r="A794" s="4">
        <v>44697</v>
      </c>
      <c r="B794" s="5">
        <f t="shared" si="140"/>
        <v>5</v>
      </c>
      <c r="C794" s="5">
        <f t="shared" si="141"/>
        <v>2022</v>
      </c>
      <c r="D794" s="5" t="s">
        <v>779</v>
      </c>
      <c r="E794" s="5" t="str">
        <f>VLOOKUP(F794,'Set up'!$A$2:$C$64,2,FALSE)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up'!$A$2:$C$64,3,FALSE)</f>
        <v>45</v>
      </c>
      <c r="J794" s="5">
        <f>VLOOKUP(F794,'Set up'!$A$2:$D$64,4,FALSE)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up'!$A$2:$E$64,5,FALSE)</f>
        <v>PD Chq</v>
      </c>
      <c r="S794" s="1" t="s">
        <v>877</v>
      </c>
      <c r="U794" s="1" t="s">
        <v>3603</v>
      </c>
    </row>
    <row r="795" spans="1:21" x14ac:dyDescent="0.3">
      <c r="A795" s="4">
        <v>44697</v>
      </c>
      <c r="B795" s="5">
        <f t="shared" si="140"/>
        <v>5</v>
      </c>
      <c r="C795" s="5">
        <f t="shared" si="141"/>
        <v>2022</v>
      </c>
      <c r="D795" s="5" t="s">
        <v>779</v>
      </c>
      <c r="E795" s="5" t="str">
        <f>VLOOKUP(F795,'Set up'!$A$2:$C$64,2,FALSE)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up'!$A$2:$C$64,3,FALSE)</f>
        <v>45</v>
      </c>
      <c r="J795" s="5">
        <f>VLOOKUP(F795,'Set up'!$A$2:$D$64,4,FALSE)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up'!$A$2:$E$64,5,FALSE)</f>
        <v>PD Chq</v>
      </c>
      <c r="S795" s="1" t="s">
        <v>877</v>
      </c>
      <c r="U795" s="1" t="s">
        <v>3603</v>
      </c>
    </row>
    <row r="796" spans="1:21" x14ac:dyDescent="0.3">
      <c r="A796" s="4">
        <v>44699</v>
      </c>
      <c r="B796" s="5">
        <f t="shared" si="140"/>
        <v>5</v>
      </c>
      <c r="C796" s="5">
        <f t="shared" si="141"/>
        <v>2022</v>
      </c>
      <c r="D796" s="5" t="s">
        <v>780</v>
      </c>
      <c r="E796" s="5" t="str">
        <f>VLOOKUP(F796,'Set up'!$A$2:$C$64,2,FALSE)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up'!$A$2:$C$64,3,FALSE)</f>
        <v>Cash</v>
      </c>
      <c r="J796" s="5">
        <f>VLOOKUP(F796,'Set up'!$A$2:$D$64,4,FALSE)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up'!$A$2:$E$64,5,FALSE)</f>
        <v>Trsf</v>
      </c>
      <c r="S796" s="1" t="s">
        <v>1153</v>
      </c>
    </row>
    <row r="797" spans="1:21" x14ac:dyDescent="0.3">
      <c r="A797" s="4">
        <v>44699</v>
      </c>
      <c r="B797" s="5">
        <f t="shared" si="140"/>
        <v>5</v>
      </c>
      <c r="C797" s="5">
        <f t="shared" si="141"/>
        <v>2022</v>
      </c>
      <c r="D797" s="5" t="s">
        <v>780</v>
      </c>
      <c r="E797" s="5" t="str">
        <f>VLOOKUP(F797,'Set up'!$A$2:$C$64,2,FALSE)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up'!$A$2:$C$64,3,FALSE)</f>
        <v>Cash</v>
      </c>
      <c r="J797" s="5">
        <f>VLOOKUP(F797,'Set up'!$A$2:$D$64,4,FALSE)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up'!$A$2:$E$64,5,FALSE)</f>
        <v>Trsf</v>
      </c>
      <c r="S797" s="1" t="s">
        <v>1153</v>
      </c>
    </row>
    <row r="798" spans="1:21" x14ac:dyDescent="0.3">
      <c r="A798" s="4">
        <v>44699</v>
      </c>
      <c r="B798" s="5">
        <f t="shared" si="140"/>
        <v>5</v>
      </c>
      <c r="C798" s="5">
        <f t="shared" si="141"/>
        <v>2022</v>
      </c>
      <c r="D798" s="5" t="s">
        <v>780</v>
      </c>
      <c r="E798" s="5" t="str">
        <f>VLOOKUP(F798,'Set up'!$A$2:$C$64,2,FALSE)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up'!$A$2:$C$64,3,FALSE)</f>
        <v>Cash</v>
      </c>
      <c r="J798" s="5">
        <f>VLOOKUP(F798,'Set up'!$A$2:$D$64,4,FALSE)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up'!$A$2:$E$64,5,FALSE)</f>
        <v>Trsf</v>
      </c>
      <c r="S798" s="1" t="s">
        <v>1153</v>
      </c>
    </row>
    <row r="799" spans="1:21" x14ac:dyDescent="0.3">
      <c r="A799" s="4">
        <v>44699</v>
      </c>
      <c r="B799" s="5">
        <f t="shared" si="140"/>
        <v>5</v>
      </c>
      <c r="C799" s="5">
        <f t="shared" si="141"/>
        <v>2022</v>
      </c>
      <c r="D799" s="5" t="s">
        <v>780</v>
      </c>
      <c r="E799" s="5" t="str">
        <f>VLOOKUP(F799,'Set up'!$A$2:$C$64,2,FALSE)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up'!$A$2:$C$64,3,FALSE)</f>
        <v>Cash</v>
      </c>
      <c r="J799" s="5">
        <f>VLOOKUP(F799,'Set up'!$A$2:$D$64,4,FALSE)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up'!$A$2:$E$64,5,FALSE)</f>
        <v>Trsf</v>
      </c>
      <c r="S799" s="1" t="s">
        <v>1153</v>
      </c>
    </row>
    <row r="800" spans="1:21" x14ac:dyDescent="0.3">
      <c r="A800" s="4">
        <v>44699</v>
      </c>
      <c r="B800" s="5">
        <f t="shared" si="140"/>
        <v>5</v>
      </c>
      <c r="C800" s="5">
        <f t="shared" si="141"/>
        <v>2022</v>
      </c>
      <c r="D800" s="5" t="s">
        <v>780</v>
      </c>
      <c r="E800" s="5" t="str">
        <f>VLOOKUP(F800,'Set up'!$A$2:$C$64,2,FALSE)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up'!$A$2:$C$64,3,FALSE)</f>
        <v>Cash</v>
      </c>
      <c r="J800" s="5">
        <f>VLOOKUP(F800,'Set up'!$A$2:$D$64,4,FALSE)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up'!$A$2:$E$64,5,FALSE)</f>
        <v>Trsf</v>
      </c>
      <c r="S800" s="1" t="s">
        <v>1154</v>
      </c>
    </row>
    <row r="801" spans="1:19" x14ac:dyDescent="0.3">
      <c r="A801" s="4">
        <v>44700</v>
      </c>
      <c r="B801" s="5">
        <f t="shared" si="140"/>
        <v>5</v>
      </c>
      <c r="C801" s="5">
        <f t="shared" si="141"/>
        <v>2022</v>
      </c>
      <c r="D801" s="5" t="s">
        <v>781</v>
      </c>
      <c r="E801" s="5" t="str">
        <f>VLOOKUP(F801,'Set up'!$A$2:$C$64,2,FALSE)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up'!$A$2:$C$64,3,FALSE)</f>
        <v>Cash</v>
      </c>
      <c r="J801" s="5">
        <f>VLOOKUP(F801,'Set up'!$A$2:$D$64,4,FALSE)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up'!$A$2:$E$64,5,FALSE)</f>
        <v>PD Chq</v>
      </c>
      <c r="S801" s="1" t="s">
        <v>919</v>
      </c>
    </row>
    <row r="802" spans="1:19" x14ac:dyDescent="0.3">
      <c r="A802" s="4">
        <v>44700</v>
      </c>
      <c r="B802" s="5">
        <f t="shared" si="140"/>
        <v>5</v>
      </c>
      <c r="C802" s="5">
        <f t="shared" si="141"/>
        <v>2022</v>
      </c>
      <c r="D802" s="5" t="s">
        <v>781</v>
      </c>
      <c r="E802" s="5" t="str">
        <f>VLOOKUP(F802,'Set up'!$A$2:$C$64,2,FALSE)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up'!$A$2:$C$64,3,FALSE)</f>
        <v>Cash</v>
      </c>
      <c r="J802" s="5">
        <f>VLOOKUP(F802,'Set up'!$A$2:$D$64,4,FALSE)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up'!$A$2:$E$64,5,FALSE)</f>
        <v>PD Chq</v>
      </c>
      <c r="S802" s="1" t="s">
        <v>919</v>
      </c>
    </row>
    <row r="803" spans="1:19" x14ac:dyDescent="0.3">
      <c r="A803" s="4">
        <v>44700</v>
      </c>
      <c r="B803" s="5">
        <f t="shared" si="140"/>
        <v>5</v>
      </c>
      <c r="C803" s="5">
        <f t="shared" si="141"/>
        <v>2022</v>
      </c>
      <c r="D803" s="5" t="s">
        <v>781</v>
      </c>
      <c r="E803" s="5" t="str">
        <f>VLOOKUP(F803,'Set up'!$A$2:$C$64,2,FALSE)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up'!$A$2:$C$64,3,FALSE)</f>
        <v>Cash</v>
      </c>
      <c r="J803" s="5">
        <f>VLOOKUP(F803,'Set up'!$A$2:$D$64,4,FALSE)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up'!$A$2:$E$64,5,FALSE)</f>
        <v>PD Chq</v>
      </c>
      <c r="S803" s="1" t="s">
        <v>919</v>
      </c>
    </row>
    <row r="804" spans="1:19" x14ac:dyDescent="0.3">
      <c r="A804" s="4">
        <v>44701</v>
      </c>
      <c r="B804" s="5">
        <f t="shared" si="140"/>
        <v>5</v>
      </c>
      <c r="C804" s="5">
        <f t="shared" si="141"/>
        <v>2022</v>
      </c>
      <c r="D804" s="5" t="s">
        <v>783</v>
      </c>
      <c r="E804" s="5" t="str">
        <f>VLOOKUP(F804,'Set up'!$A$2:$C$64,2,FALSE)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up'!$A$2:$C$64,3,FALSE)</f>
        <v>Cash</v>
      </c>
      <c r="J804" s="5">
        <f>VLOOKUP(F804,'Set up'!$A$2:$D$64,4,FALSE)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up'!$A$2:$E$64,5,FALSE)</f>
        <v>Trsf</v>
      </c>
      <c r="S804" s="1" t="s">
        <v>1155</v>
      </c>
    </row>
    <row r="805" spans="1:19" x14ac:dyDescent="0.3">
      <c r="A805" s="4">
        <v>44701</v>
      </c>
      <c r="B805" s="5">
        <f t="shared" si="140"/>
        <v>5</v>
      </c>
      <c r="C805" s="5">
        <f t="shared" si="141"/>
        <v>2022</v>
      </c>
      <c r="D805" s="5" t="s">
        <v>783</v>
      </c>
      <c r="E805" s="5" t="str">
        <f>VLOOKUP(F805,'Set up'!$A$2:$C$64,2,FALSE)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up'!$A$2:$C$64,3,FALSE)</f>
        <v>Cash</v>
      </c>
      <c r="J805" s="5">
        <f>VLOOKUP(F805,'Set up'!$A$2:$D$64,4,FALSE)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up'!$A$2:$E$64,5,FALSE)</f>
        <v>Trsf</v>
      </c>
      <c r="S805" s="1" t="s">
        <v>1155</v>
      </c>
    </row>
    <row r="806" spans="1:19" x14ac:dyDescent="0.3">
      <c r="A806" s="4">
        <v>44701</v>
      </c>
      <c r="B806" s="5">
        <f t="shared" si="140"/>
        <v>5</v>
      </c>
      <c r="C806" s="5">
        <f t="shared" si="141"/>
        <v>2022</v>
      </c>
      <c r="D806" s="5" t="s">
        <v>783</v>
      </c>
      <c r="E806" s="5" t="str">
        <f>VLOOKUP(F806,'Set up'!$A$2:$C$64,2,FALSE)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up'!$A$2:$C$64,3,FALSE)</f>
        <v>Cash</v>
      </c>
      <c r="J806" s="5">
        <f>VLOOKUP(F806,'Set up'!$A$2:$D$64,4,FALSE)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up'!$A$2:$E$64,5,FALSE)</f>
        <v>Trsf</v>
      </c>
      <c r="S806" s="1" t="s">
        <v>1155</v>
      </c>
    </row>
    <row r="807" spans="1:19" x14ac:dyDescent="0.3">
      <c r="A807" s="4">
        <v>44701</v>
      </c>
      <c r="B807" s="5">
        <f t="shared" si="140"/>
        <v>5</v>
      </c>
      <c r="C807" s="5">
        <f t="shared" si="141"/>
        <v>2022</v>
      </c>
      <c r="D807" s="5" t="s">
        <v>783</v>
      </c>
      <c r="E807" s="5" t="str">
        <f>VLOOKUP(F807,'Set up'!$A$2:$C$64,2,FALSE)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up'!$A$2:$C$64,3,FALSE)</f>
        <v>Cash</v>
      </c>
      <c r="J807" s="5">
        <f>VLOOKUP(F807,'Set up'!$A$2:$D$64,4,FALSE)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up'!$A$2:$E$64,5,FALSE)</f>
        <v>Trsf</v>
      </c>
      <c r="S807" s="1" t="s">
        <v>1155</v>
      </c>
    </row>
    <row r="808" spans="1:19" x14ac:dyDescent="0.3">
      <c r="A808" s="4">
        <v>44702</v>
      </c>
      <c r="B808" s="5">
        <f t="shared" si="140"/>
        <v>5</v>
      </c>
      <c r="C808" s="5">
        <f t="shared" si="141"/>
        <v>2022</v>
      </c>
      <c r="D808" s="5" t="s">
        <v>788</v>
      </c>
      <c r="E808" s="5" t="str">
        <f>VLOOKUP(F808,'Set up'!$A$2:$C$64,2,FALSE)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up'!$A$2:$C$64,3,FALSE)</f>
        <v>Cash</v>
      </c>
      <c r="J808" s="5">
        <f>VLOOKUP(F808,'Set up'!$A$2:$D$64,4,FALSE)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up'!$A$2:$E$64,5,FALSE)</f>
        <v>Trsf</v>
      </c>
      <c r="S808" s="1" t="s">
        <v>814</v>
      </c>
    </row>
    <row r="809" spans="1:19" x14ac:dyDescent="0.3">
      <c r="A809" s="4">
        <v>44702</v>
      </c>
      <c r="B809" s="5">
        <f t="shared" si="140"/>
        <v>5</v>
      </c>
      <c r="C809" s="5">
        <f t="shared" si="141"/>
        <v>2022</v>
      </c>
      <c r="D809" s="5" t="s">
        <v>788</v>
      </c>
      <c r="E809" s="5" t="str">
        <f>VLOOKUP(F809,'Set up'!$A$2:$C$64,2,FALSE)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up'!$A$2:$C$64,3,FALSE)</f>
        <v>Cash</v>
      </c>
      <c r="J809" s="5">
        <f>VLOOKUP(F809,'Set up'!$A$2:$D$64,4,FALSE)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up'!$A$2:$E$64,5,FALSE)</f>
        <v>Trsf</v>
      </c>
      <c r="S809" s="1" t="s">
        <v>814</v>
      </c>
    </row>
    <row r="810" spans="1:19" x14ac:dyDescent="0.3">
      <c r="A810" s="4">
        <v>44702</v>
      </c>
      <c r="B810" s="5">
        <f t="shared" si="140"/>
        <v>5</v>
      </c>
      <c r="C810" s="5">
        <f t="shared" si="141"/>
        <v>2022</v>
      </c>
      <c r="D810" s="5" t="s">
        <v>788</v>
      </c>
      <c r="E810" s="5" t="str">
        <f>VLOOKUP(F810,'Set up'!$A$2:$C$64,2,FALSE)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up'!$A$2:$C$64,3,FALSE)</f>
        <v>Cash</v>
      </c>
      <c r="J810" s="5">
        <f>VLOOKUP(F810,'Set up'!$A$2:$D$64,4,FALSE)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up'!$A$2:$E$64,5,FALSE)</f>
        <v>Trsf</v>
      </c>
      <c r="S810" s="1" t="s">
        <v>814</v>
      </c>
    </row>
    <row r="811" spans="1:19" x14ac:dyDescent="0.3">
      <c r="A811" s="4">
        <v>44702</v>
      </c>
      <c r="B811" s="5">
        <f t="shared" si="140"/>
        <v>5</v>
      </c>
      <c r="C811" s="5">
        <f t="shared" si="141"/>
        <v>2022</v>
      </c>
      <c r="D811" s="5" t="s">
        <v>788</v>
      </c>
      <c r="E811" s="5" t="str">
        <f>VLOOKUP(F811,'Set up'!$A$2:$C$64,2,FALSE)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up'!$A$2:$C$64,3,FALSE)</f>
        <v>Cash</v>
      </c>
      <c r="J811" s="5">
        <f>VLOOKUP(F811,'Set up'!$A$2:$D$64,4,FALSE)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up'!$A$2:$E$64,5,FALSE)</f>
        <v>Trsf</v>
      </c>
      <c r="S811" s="1" t="s">
        <v>814</v>
      </c>
    </row>
    <row r="812" spans="1:19" x14ac:dyDescent="0.3">
      <c r="A812" s="4">
        <v>44702</v>
      </c>
      <c r="B812" s="5">
        <f t="shared" si="140"/>
        <v>5</v>
      </c>
      <c r="C812" s="5">
        <f t="shared" si="141"/>
        <v>2022</v>
      </c>
      <c r="D812" s="5" t="s">
        <v>789</v>
      </c>
      <c r="E812" s="5" t="str">
        <f>VLOOKUP(F812,'Set up'!$A$2:$C$64,2,FALSE)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up'!$A$2:$C$64,3,FALSE)</f>
        <v>Cash</v>
      </c>
      <c r="J812" s="5">
        <f>VLOOKUP(F812,'Set up'!$A$2:$D$64,4,FALSE)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up'!$A$2:$E$64,5,FALSE)</f>
        <v>Trsf</v>
      </c>
      <c r="S812" s="1" t="s">
        <v>1155</v>
      </c>
    </row>
    <row r="813" spans="1:19" x14ac:dyDescent="0.3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789</v>
      </c>
      <c r="E813" s="5" t="str">
        <f>VLOOKUP(F813,'Set up'!$A$2:$C$64,2,FALSE)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up'!$A$2:$C$64,3,FALSE)</f>
        <v>Cash</v>
      </c>
      <c r="J813" s="5">
        <f>VLOOKUP(F813,'Set up'!$A$2:$D$64,4,FALSE)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up'!$A$2:$E$64,5,FALSE)</f>
        <v>Trsf</v>
      </c>
      <c r="S813" s="1" t="s">
        <v>1155</v>
      </c>
    </row>
    <row r="814" spans="1:19" x14ac:dyDescent="0.3">
      <c r="A814" s="4">
        <v>44702</v>
      </c>
      <c r="B814" s="5">
        <f t="shared" si="159"/>
        <v>5</v>
      </c>
      <c r="C814" s="5">
        <f t="shared" si="160"/>
        <v>2022</v>
      </c>
      <c r="D814" s="5" t="s">
        <v>789</v>
      </c>
      <c r="E814" s="5" t="str">
        <f>VLOOKUP(F814,'Set up'!$A$2:$C$64,2,FALSE)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up'!$A$2:$C$64,3,FALSE)</f>
        <v>Cash</v>
      </c>
      <c r="J814" s="5">
        <f>VLOOKUP(F814,'Set up'!$A$2:$D$64,4,FALSE)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up'!$A$2:$E$64,5,FALSE)</f>
        <v>Trsf</v>
      </c>
      <c r="S814" s="1" t="s">
        <v>1155</v>
      </c>
    </row>
    <row r="815" spans="1:19" x14ac:dyDescent="0.3">
      <c r="A815" s="4">
        <v>44702</v>
      </c>
      <c r="B815" s="5">
        <f t="shared" si="159"/>
        <v>5</v>
      </c>
      <c r="C815" s="5">
        <f t="shared" si="160"/>
        <v>2022</v>
      </c>
      <c r="D815" s="5" t="s">
        <v>789</v>
      </c>
      <c r="E815" s="5" t="str">
        <f>VLOOKUP(F815,'Set up'!$A$2:$C$64,2,FALSE)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up'!$A$2:$C$64,3,FALSE)</f>
        <v>Cash</v>
      </c>
      <c r="J815" s="5">
        <f>VLOOKUP(F815,'Set up'!$A$2:$D$64,4,FALSE)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up'!$A$2:$E$64,5,FALSE)</f>
        <v>Trsf</v>
      </c>
      <c r="S815" s="1" t="s">
        <v>1155</v>
      </c>
    </row>
    <row r="816" spans="1:19" x14ac:dyDescent="0.3">
      <c r="A816" s="4">
        <v>44704</v>
      </c>
      <c r="B816" s="5">
        <f t="shared" si="159"/>
        <v>5</v>
      </c>
      <c r="C816" s="5">
        <f t="shared" si="160"/>
        <v>2022</v>
      </c>
      <c r="D816" s="5" t="s">
        <v>790</v>
      </c>
      <c r="E816" s="5" t="str">
        <f>VLOOKUP(F816,'Set up'!$A$2:$C$64,2,FALSE)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up'!$A$2:$C$64,3,FALSE)</f>
        <v>120</v>
      </c>
      <c r="J816" s="5">
        <f>VLOOKUP(F816,'Set up'!$A$2:$D$64,4,FALSE)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up'!$A$2:$E$64,5,FALSE)</f>
        <v>Trsf</v>
      </c>
      <c r="S816" s="1" t="s">
        <v>922</v>
      </c>
    </row>
    <row r="817" spans="1:19" x14ac:dyDescent="0.3">
      <c r="A817" s="4">
        <v>44704</v>
      </c>
      <c r="B817" s="5">
        <f t="shared" si="159"/>
        <v>5</v>
      </c>
      <c r="C817" s="5">
        <f t="shared" si="160"/>
        <v>2022</v>
      </c>
      <c r="D817" s="5" t="s">
        <v>790</v>
      </c>
      <c r="E817" s="5" t="str">
        <f>VLOOKUP(F817,'Set up'!$A$2:$C$64,2,FALSE)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up'!$A$2:$C$64,3,FALSE)</f>
        <v>120</v>
      </c>
      <c r="J817" s="5">
        <f>VLOOKUP(F817,'Set up'!$A$2:$D$64,4,FALSE)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up'!$A$2:$E$64,5,FALSE)</f>
        <v>Trsf</v>
      </c>
      <c r="S817" s="1" t="s">
        <v>922</v>
      </c>
    </row>
    <row r="818" spans="1:19" x14ac:dyDescent="0.3">
      <c r="A818" s="4">
        <v>44704</v>
      </c>
      <c r="B818" s="5">
        <f t="shared" si="159"/>
        <v>5</v>
      </c>
      <c r="C818" s="5">
        <f t="shared" si="160"/>
        <v>2022</v>
      </c>
      <c r="D818" s="5" t="s">
        <v>790</v>
      </c>
      <c r="E818" s="5" t="str">
        <f>VLOOKUP(F818,'Set up'!$A$2:$C$64,2,FALSE)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up'!$A$2:$C$64,3,FALSE)</f>
        <v>120</v>
      </c>
      <c r="J818" s="5">
        <f>VLOOKUP(F818,'Set up'!$A$2:$D$64,4,FALSE)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up'!$A$2:$E$64,5,FALSE)</f>
        <v>Trsf</v>
      </c>
      <c r="S818" s="1" t="s">
        <v>922</v>
      </c>
    </row>
    <row r="819" spans="1:19" x14ac:dyDescent="0.3">
      <c r="A819" s="4">
        <v>44704</v>
      </c>
      <c r="B819" s="5">
        <f t="shared" si="159"/>
        <v>5</v>
      </c>
      <c r="C819" s="5">
        <f t="shared" si="160"/>
        <v>2022</v>
      </c>
      <c r="D819" s="5" t="s">
        <v>790</v>
      </c>
      <c r="E819" s="5" t="str">
        <f>VLOOKUP(F819,'Set up'!$A$2:$C$64,2,FALSE)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up'!$A$2:$C$64,3,FALSE)</f>
        <v>120</v>
      </c>
      <c r="J819" s="5">
        <f>VLOOKUP(F819,'Set up'!$A$2:$D$64,4,FALSE)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up'!$A$2:$E$64,5,FALSE)</f>
        <v>Trsf</v>
      </c>
      <c r="S819" s="1" t="s">
        <v>922</v>
      </c>
    </row>
    <row r="820" spans="1:19" x14ac:dyDescent="0.3">
      <c r="A820" s="4">
        <v>44704</v>
      </c>
      <c r="B820" s="5">
        <f t="shared" si="159"/>
        <v>5</v>
      </c>
      <c r="C820" s="5">
        <f t="shared" si="160"/>
        <v>2022</v>
      </c>
      <c r="D820" s="5" t="s">
        <v>790</v>
      </c>
      <c r="E820" s="5" t="str">
        <f>VLOOKUP(F820,'Set up'!$A$2:$C$64,2,FALSE)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up'!$A$2:$C$64,3,FALSE)</f>
        <v>120</v>
      </c>
      <c r="J820" s="5">
        <f>VLOOKUP(F820,'Set up'!$A$2:$D$64,4,FALSE)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up'!$A$2:$E$64,5,FALSE)</f>
        <v>Trsf</v>
      </c>
      <c r="S820" s="1" t="s">
        <v>922</v>
      </c>
    </row>
    <row r="821" spans="1:19" x14ac:dyDescent="0.3">
      <c r="A821" s="4">
        <v>44704</v>
      </c>
      <c r="B821" s="5">
        <f t="shared" si="159"/>
        <v>5</v>
      </c>
      <c r="C821" s="5">
        <f t="shared" si="160"/>
        <v>2022</v>
      </c>
      <c r="D821" s="5" t="s">
        <v>793</v>
      </c>
      <c r="E821" s="5" t="str">
        <f>VLOOKUP(F821,'Set up'!$A$2:$C$64,2,FALSE)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up'!$A$2:$C$64,3,FALSE)</f>
        <v>Cash</v>
      </c>
      <c r="J821" s="5">
        <f>VLOOKUP(F821,'Set up'!$A$2:$D$64,4,FALSE)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up'!$A$2:$E$64,5,FALSE)</f>
        <v>Trsf</v>
      </c>
      <c r="S821" s="1" t="s">
        <v>1155</v>
      </c>
    </row>
    <row r="822" spans="1:19" x14ac:dyDescent="0.3">
      <c r="A822" s="4">
        <v>44704</v>
      </c>
      <c r="B822" s="5">
        <f t="shared" si="159"/>
        <v>5</v>
      </c>
      <c r="C822" s="5">
        <f t="shared" si="160"/>
        <v>2022</v>
      </c>
      <c r="D822" s="5" t="s">
        <v>793</v>
      </c>
      <c r="E822" s="5" t="str">
        <f>VLOOKUP(F822,'Set up'!$A$2:$C$64,2,FALSE)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up'!$A$2:$C$64,3,FALSE)</f>
        <v>Cash</v>
      </c>
      <c r="J822" s="5">
        <f>VLOOKUP(F822,'Set up'!$A$2:$D$64,4,FALSE)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up'!$A$2:$E$64,5,FALSE)</f>
        <v>Trsf</v>
      </c>
      <c r="S822" s="1" t="s">
        <v>1155</v>
      </c>
    </row>
    <row r="823" spans="1:19" x14ac:dyDescent="0.3">
      <c r="A823" s="4">
        <v>44704</v>
      </c>
      <c r="B823" s="5">
        <f t="shared" si="159"/>
        <v>5</v>
      </c>
      <c r="C823" s="5">
        <f t="shared" si="160"/>
        <v>2022</v>
      </c>
      <c r="D823" s="5" t="s">
        <v>793</v>
      </c>
      <c r="E823" s="5" t="str">
        <f>VLOOKUP(F823,'Set up'!$A$2:$C$64,2,FALSE)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up'!$A$2:$C$64,3,FALSE)</f>
        <v>Cash</v>
      </c>
      <c r="J823" s="5">
        <f>VLOOKUP(F823,'Set up'!$A$2:$D$64,4,FALSE)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up'!$A$2:$E$64,5,FALSE)</f>
        <v>Trsf</v>
      </c>
      <c r="S823" s="1" t="s">
        <v>1155</v>
      </c>
    </row>
    <row r="824" spans="1:19" x14ac:dyDescent="0.3">
      <c r="A824" s="4">
        <v>44704</v>
      </c>
      <c r="B824" s="5">
        <f t="shared" si="159"/>
        <v>5</v>
      </c>
      <c r="C824" s="5">
        <f t="shared" si="160"/>
        <v>2022</v>
      </c>
      <c r="D824" s="5" t="s">
        <v>793</v>
      </c>
      <c r="E824" s="5" t="str">
        <f>VLOOKUP(F824,'Set up'!$A$2:$C$64,2,FALSE)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up'!$A$2:$C$64,3,FALSE)</f>
        <v>Cash</v>
      </c>
      <c r="J824" s="5">
        <f>VLOOKUP(F824,'Set up'!$A$2:$D$64,4,FALSE)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up'!$A$2:$E$64,5,FALSE)</f>
        <v>Trsf</v>
      </c>
      <c r="S824" s="1" t="s">
        <v>1155</v>
      </c>
    </row>
    <row r="825" spans="1:19" x14ac:dyDescent="0.3">
      <c r="A825" s="4">
        <v>44704</v>
      </c>
      <c r="B825" s="5">
        <f t="shared" si="159"/>
        <v>5</v>
      </c>
      <c r="C825" s="5">
        <f t="shared" si="160"/>
        <v>2022</v>
      </c>
      <c r="D825" s="5" t="s">
        <v>793</v>
      </c>
      <c r="E825" s="5" t="str">
        <f>VLOOKUP(F825,'Set up'!$A$2:$C$64,2,FALSE)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up'!$A$2:$C$64,3,FALSE)</f>
        <v>Cash</v>
      </c>
      <c r="J825" s="5">
        <f>VLOOKUP(F825,'Set up'!$A$2:$D$64,4,FALSE)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up'!$A$2:$E$64,5,FALSE)</f>
        <v>Trsf</v>
      </c>
      <c r="S825" s="1" t="s">
        <v>1155</v>
      </c>
    </row>
    <row r="826" spans="1:19" x14ac:dyDescent="0.3">
      <c r="A826" s="4">
        <v>44704</v>
      </c>
      <c r="B826" s="5">
        <f t="shared" si="159"/>
        <v>5</v>
      </c>
      <c r="C826" s="5">
        <f t="shared" si="160"/>
        <v>2022</v>
      </c>
      <c r="D826" s="5" t="s">
        <v>794</v>
      </c>
      <c r="E826" s="5" t="str">
        <f>VLOOKUP(F826,'Set up'!$A$2:$C$64,2,FALSE)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up'!$A$2:$C$64,3,FALSE)</f>
        <v>Cash</v>
      </c>
      <c r="J826" s="5">
        <f>VLOOKUP(F826,'Set up'!$A$2:$D$64,4,FALSE)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up'!$A$2:$E$64,5,FALSE)</f>
        <v>Trsf</v>
      </c>
      <c r="S826" s="1" t="s">
        <v>805</v>
      </c>
    </row>
    <row r="827" spans="1:19" x14ac:dyDescent="0.3">
      <c r="A827" s="4">
        <v>44704</v>
      </c>
      <c r="B827" s="5">
        <f t="shared" si="159"/>
        <v>5</v>
      </c>
      <c r="C827" s="5">
        <f t="shared" si="160"/>
        <v>2022</v>
      </c>
      <c r="D827" s="5" t="s">
        <v>794</v>
      </c>
      <c r="E827" s="5" t="str">
        <f>VLOOKUP(F827,'Set up'!$A$2:$C$64,2,FALSE)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up'!$A$2:$C$64,3,FALSE)</f>
        <v>Cash</v>
      </c>
      <c r="J827" s="5">
        <f>VLOOKUP(F827,'Set up'!$A$2:$D$64,4,FALSE)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up'!$A$2:$E$64,5,FALSE)</f>
        <v>Trsf</v>
      </c>
      <c r="S827" s="1" t="s">
        <v>805</v>
      </c>
    </row>
    <row r="828" spans="1:19" x14ac:dyDescent="0.3">
      <c r="A828" s="4">
        <v>44704</v>
      </c>
      <c r="B828" s="5">
        <f t="shared" si="159"/>
        <v>5</v>
      </c>
      <c r="C828" s="5">
        <f t="shared" si="160"/>
        <v>2022</v>
      </c>
      <c r="D828" s="5" t="s">
        <v>794</v>
      </c>
      <c r="E828" s="5" t="str">
        <f>VLOOKUP(F828,'Set up'!$A$2:$C$64,2,FALSE)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up'!$A$2:$C$64,3,FALSE)</f>
        <v>Cash</v>
      </c>
      <c r="J828" s="5">
        <f>VLOOKUP(F828,'Set up'!$A$2:$D$64,4,FALSE)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up'!$A$2:$E$64,5,FALSE)</f>
        <v>Trsf</v>
      </c>
      <c r="S828" s="1" t="s">
        <v>805</v>
      </c>
    </row>
    <row r="829" spans="1:19" x14ac:dyDescent="0.3">
      <c r="A829" s="4">
        <v>44704</v>
      </c>
      <c r="B829" s="5">
        <f t="shared" si="159"/>
        <v>5</v>
      </c>
      <c r="C829" s="5">
        <f t="shared" si="160"/>
        <v>2022</v>
      </c>
      <c r="D829" s="5" t="s">
        <v>794</v>
      </c>
      <c r="E829" s="5" t="str">
        <f>VLOOKUP(F829,'Set up'!$A$2:$C$64,2,FALSE)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up'!$A$2:$C$64,3,FALSE)</f>
        <v>Cash</v>
      </c>
      <c r="J829" s="5">
        <f>VLOOKUP(F829,'Set up'!$A$2:$D$64,4,FALSE)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up'!$A$2:$E$64,5,FALSE)</f>
        <v>Trsf</v>
      </c>
      <c r="S829" s="1" t="s">
        <v>805</v>
      </c>
    </row>
    <row r="830" spans="1:19" x14ac:dyDescent="0.3">
      <c r="A830" s="4">
        <v>44704</v>
      </c>
      <c r="B830" s="5">
        <f t="shared" si="159"/>
        <v>5</v>
      </c>
      <c r="C830" s="5">
        <f t="shared" si="160"/>
        <v>2022</v>
      </c>
      <c r="D830" s="5" t="s">
        <v>794</v>
      </c>
      <c r="E830" s="5" t="str">
        <f>VLOOKUP(F830,'Set up'!$A$2:$C$64,2,FALSE)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up'!$A$2:$C$64,3,FALSE)</f>
        <v>Cash</v>
      </c>
      <c r="J830" s="5">
        <f>VLOOKUP(F830,'Set up'!$A$2:$D$64,4,FALSE)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up'!$A$2:$E$64,5,FALSE)</f>
        <v>Trsf</v>
      </c>
      <c r="S830" s="1" t="s">
        <v>805</v>
      </c>
    </row>
    <row r="831" spans="1:19" x14ac:dyDescent="0.3">
      <c r="A831" s="4">
        <v>44705</v>
      </c>
      <c r="B831" s="5">
        <f t="shared" si="159"/>
        <v>5</v>
      </c>
      <c r="C831" s="5">
        <f t="shared" si="160"/>
        <v>2022</v>
      </c>
      <c r="D831" s="5" t="s">
        <v>795</v>
      </c>
      <c r="E831" s="5" t="str">
        <f>VLOOKUP(F831,'Set up'!$A$2:$C$64,2,FALSE)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up'!$A$2:$C$64,3,FALSE)</f>
        <v>120</v>
      </c>
      <c r="J831" s="5">
        <f>VLOOKUP(F831,'Set up'!$A$2:$D$64,4,FALSE)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up'!$A$2:$E$64,5,FALSE)</f>
        <v>Chq</v>
      </c>
      <c r="S831" s="1" t="s">
        <v>976</v>
      </c>
    </row>
    <row r="832" spans="1:19" x14ac:dyDescent="0.3">
      <c r="A832" s="4">
        <v>44706</v>
      </c>
      <c r="B832" s="5">
        <f t="shared" si="159"/>
        <v>5</v>
      </c>
      <c r="C832" s="5">
        <f t="shared" si="160"/>
        <v>2022</v>
      </c>
      <c r="D832" s="5" t="s">
        <v>796</v>
      </c>
      <c r="E832" s="5" t="str">
        <f>VLOOKUP(F832,'Set up'!$A$2:$C$64,2,FALSE)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up'!$A$2:$C$64,3,FALSE)</f>
        <v>Cash</v>
      </c>
      <c r="J832" s="5">
        <f>VLOOKUP(F832,'Set up'!$A$2:$D$64,4,FALSE)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up'!$A$2:$E$64,5,FALSE)</f>
        <v>Trsf</v>
      </c>
      <c r="S832" s="1" t="s">
        <v>1155</v>
      </c>
    </row>
    <row r="833" spans="1:19" x14ac:dyDescent="0.3">
      <c r="A833" s="4">
        <v>44706</v>
      </c>
      <c r="B833" s="5">
        <f t="shared" si="159"/>
        <v>5</v>
      </c>
      <c r="C833" s="5">
        <f t="shared" si="160"/>
        <v>2022</v>
      </c>
      <c r="D833" s="5" t="s">
        <v>796</v>
      </c>
      <c r="E833" s="5" t="str">
        <f>VLOOKUP(F833,'Set up'!$A$2:$C$64,2,FALSE)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up'!$A$2:$C$64,3,FALSE)</f>
        <v>Cash</v>
      </c>
      <c r="J833" s="5">
        <f>VLOOKUP(F833,'Set up'!$A$2:$D$64,4,FALSE)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up'!$A$2:$E$64,5,FALSE)</f>
        <v>Trsf</v>
      </c>
      <c r="S833" s="1" t="s">
        <v>1155</v>
      </c>
    </row>
    <row r="834" spans="1:19" x14ac:dyDescent="0.3">
      <c r="A834" s="4">
        <v>44706</v>
      </c>
      <c r="B834" s="5">
        <f t="shared" si="159"/>
        <v>5</v>
      </c>
      <c r="C834" s="5">
        <f t="shared" si="160"/>
        <v>2022</v>
      </c>
      <c r="D834" s="5" t="s">
        <v>796</v>
      </c>
      <c r="E834" s="5" t="str">
        <f>VLOOKUP(F834,'Set up'!$A$2:$C$64,2,FALSE)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up'!$A$2:$C$64,3,FALSE)</f>
        <v>Cash</v>
      </c>
      <c r="J834" s="5">
        <f>VLOOKUP(F834,'Set up'!$A$2:$D$64,4,FALSE)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up'!$A$2:$E$64,5,FALSE)</f>
        <v>Trsf</v>
      </c>
      <c r="S834" s="1" t="s">
        <v>1155</v>
      </c>
    </row>
    <row r="835" spans="1:19" x14ac:dyDescent="0.3">
      <c r="A835" s="4">
        <v>44706</v>
      </c>
      <c r="B835" s="5">
        <f t="shared" si="159"/>
        <v>5</v>
      </c>
      <c r="C835" s="5">
        <f t="shared" si="160"/>
        <v>2022</v>
      </c>
      <c r="D835" s="5" t="s">
        <v>796</v>
      </c>
      <c r="E835" s="5" t="str">
        <f>VLOOKUP(F835,'Set up'!$A$2:$C$64,2,FALSE)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up'!$A$2:$C$64,3,FALSE)</f>
        <v>Cash</v>
      </c>
      <c r="J835" s="5">
        <f>VLOOKUP(F835,'Set up'!$A$2:$D$64,4,FALSE)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up'!$A$2:$E$64,5,FALSE)</f>
        <v>Trsf</v>
      </c>
      <c r="S835" s="1" t="s">
        <v>1155</v>
      </c>
    </row>
    <row r="836" spans="1:19" x14ac:dyDescent="0.3">
      <c r="A836" s="4">
        <v>44706</v>
      </c>
      <c r="B836" s="5">
        <f t="shared" si="159"/>
        <v>5</v>
      </c>
      <c r="C836" s="5">
        <f t="shared" si="160"/>
        <v>2022</v>
      </c>
      <c r="D836" s="5" t="s">
        <v>796</v>
      </c>
      <c r="E836" s="5" t="str">
        <f>VLOOKUP(F836,'Set up'!$A$2:$C$64,2,FALSE)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up'!$A$2:$C$64,3,FALSE)</f>
        <v>Cash</v>
      </c>
      <c r="J836" s="5">
        <f>VLOOKUP(F836,'Set up'!$A$2:$D$64,4,FALSE)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up'!$A$2:$E$64,5,FALSE)</f>
        <v>Trsf</v>
      </c>
      <c r="S836" s="1" t="s">
        <v>1155</v>
      </c>
    </row>
    <row r="837" spans="1:19" x14ac:dyDescent="0.3">
      <c r="A837" s="4">
        <v>44709</v>
      </c>
      <c r="B837" s="5">
        <f t="shared" si="159"/>
        <v>5</v>
      </c>
      <c r="C837" s="5">
        <f t="shared" si="160"/>
        <v>2022</v>
      </c>
      <c r="D837" s="5" t="s">
        <v>797</v>
      </c>
      <c r="E837" s="5" t="str">
        <f>VLOOKUP(F837,'Set up'!$A$2:$C$64,2,FALSE)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up'!$A$2:$C$64,3,FALSE)</f>
        <v>Cash</v>
      </c>
      <c r="J837" s="5">
        <f>VLOOKUP(F837,'Set up'!$A$2:$D$64,4,FALSE)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up'!$A$2:$E$64,5,FALSE)</f>
        <v>PD Chq</v>
      </c>
      <c r="S837" s="1" t="s">
        <v>972</v>
      </c>
    </row>
    <row r="838" spans="1:19" x14ac:dyDescent="0.3">
      <c r="A838" s="4">
        <v>44709</v>
      </c>
      <c r="B838" s="5">
        <f t="shared" si="159"/>
        <v>5</v>
      </c>
      <c r="C838" s="5">
        <f t="shared" si="160"/>
        <v>2022</v>
      </c>
      <c r="D838" s="5" t="s">
        <v>797</v>
      </c>
      <c r="E838" s="5" t="str">
        <f>VLOOKUP(F838,'Set up'!$A$2:$C$64,2,FALSE)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up'!$A$2:$C$64,3,FALSE)</f>
        <v>Cash</v>
      </c>
      <c r="J838" s="5">
        <f>VLOOKUP(F838,'Set up'!$A$2:$D$64,4,FALSE)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up'!$A$2:$E$64,5,FALSE)</f>
        <v>PD Chq</v>
      </c>
      <c r="S838" s="1" t="s">
        <v>972</v>
      </c>
    </row>
    <row r="839" spans="1:19" x14ac:dyDescent="0.3">
      <c r="A839" s="4">
        <v>44709</v>
      </c>
      <c r="B839" s="5">
        <f t="shared" si="159"/>
        <v>5</v>
      </c>
      <c r="C839" s="5">
        <f t="shared" si="160"/>
        <v>2022</v>
      </c>
      <c r="D839" s="5" t="s">
        <v>797</v>
      </c>
      <c r="E839" s="5" t="str">
        <f>VLOOKUP(F839,'Set up'!$A$2:$C$64,2,FALSE)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up'!$A$2:$C$64,3,FALSE)</f>
        <v>Cash</v>
      </c>
      <c r="J839" s="5">
        <f>VLOOKUP(F839,'Set up'!$A$2:$D$64,4,FALSE)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up'!$A$2:$E$64,5,FALSE)</f>
        <v>PD Chq</v>
      </c>
      <c r="S839" s="1" t="s">
        <v>972</v>
      </c>
    </row>
    <row r="840" spans="1:19" x14ac:dyDescent="0.3">
      <c r="A840" s="4">
        <v>44709</v>
      </c>
      <c r="B840" s="5">
        <f t="shared" si="159"/>
        <v>5</v>
      </c>
      <c r="C840" s="5">
        <f t="shared" si="160"/>
        <v>2022</v>
      </c>
      <c r="D840" s="5" t="s">
        <v>797</v>
      </c>
      <c r="E840" s="5" t="str">
        <f>VLOOKUP(F840,'Set up'!$A$2:$C$64,2,FALSE)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up'!$A$2:$C$64,3,FALSE)</f>
        <v>Cash</v>
      </c>
      <c r="J840" s="5">
        <f>VLOOKUP(F840,'Set up'!$A$2:$D$64,4,FALSE)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up'!$A$2:$E$64,5,FALSE)</f>
        <v>PD Chq</v>
      </c>
      <c r="S840" s="1" t="s">
        <v>972</v>
      </c>
    </row>
    <row r="841" spans="1:19" x14ac:dyDescent="0.3">
      <c r="A841" s="4">
        <v>44714</v>
      </c>
      <c r="B841" s="5">
        <f t="shared" si="159"/>
        <v>6</v>
      </c>
      <c r="C841" s="5">
        <f t="shared" si="160"/>
        <v>2022</v>
      </c>
      <c r="D841" s="5" t="s">
        <v>826</v>
      </c>
      <c r="E841" s="5" t="str">
        <f>VLOOKUP(F841,'Set up'!$A$2:$C$64,2,FALSE)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up'!$A$2:$C$64,3,FALSE)</f>
        <v>Cash</v>
      </c>
      <c r="J841" s="5">
        <f>VLOOKUP(F841,'Set up'!$A$2:$D$64,4,FALSE)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up'!$A$2:$E$64,5,FALSE)</f>
        <v>Trsf</v>
      </c>
      <c r="S841" s="1" t="s">
        <v>1156</v>
      </c>
    </row>
    <row r="842" spans="1:19" x14ac:dyDescent="0.3">
      <c r="A842" s="4">
        <v>44714</v>
      </c>
      <c r="B842" s="5">
        <f t="shared" si="159"/>
        <v>6</v>
      </c>
      <c r="C842" s="5">
        <f t="shared" si="160"/>
        <v>2022</v>
      </c>
      <c r="D842" s="5" t="s">
        <v>826</v>
      </c>
      <c r="E842" s="5" t="str">
        <f>VLOOKUP(F842,'Set up'!$A$2:$C$64,2,FALSE)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up'!$A$2:$C$64,3,FALSE)</f>
        <v>Cash</v>
      </c>
      <c r="J842" s="5">
        <f>VLOOKUP(F842,'Set up'!$A$2:$D$64,4,FALSE)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up'!$A$2:$E$64,5,FALSE)</f>
        <v>Trsf</v>
      </c>
      <c r="S842" s="1" t="s">
        <v>1157</v>
      </c>
    </row>
    <row r="843" spans="1:19" x14ac:dyDescent="0.3">
      <c r="A843" s="4">
        <v>44714</v>
      </c>
      <c r="B843" s="5">
        <f t="shared" si="159"/>
        <v>6</v>
      </c>
      <c r="C843" s="5">
        <f t="shared" si="160"/>
        <v>2022</v>
      </c>
      <c r="D843" s="5" t="s">
        <v>826</v>
      </c>
      <c r="E843" s="5" t="str">
        <f>VLOOKUP(F843,'Set up'!$A$2:$C$64,2,FALSE)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up'!$A$2:$C$64,3,FALSE)</f>
        <v>Cash</v>
      </c>
      <c r="J843" s="5">
        <f>VLOOKUP(F843,'Set up'!$A$2:$D$64,4,FALSE)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up'!$A$2:$E$64,5,FALSE)</f>
        <v>Trsf</v>
      </c>
      <c r="S843" s="1" t="s">
        <v>1157</v>
      </c>
    </row>
    <row r="844" spans="1:19" x14ac:dyDescent="0.3">
      <c r="A844" s="4">
        <v>44714</v>
      </c>
      <c r="B844" s="5">
        <f t="shared" si="159"/>
        <v>6</v>
      </c>
      <c r="C844" s="5">
        <f t="shared" si="160"/>
        <v>2022</v>
      </c>
      <c r="D844" s="5" t="s">
        <v>826</v>
      </c>
      <c r="E844" s="5" t="str">
        <f>VLOOKUP(F844,'Set up'!$A$2:$C$64,2,FALSE)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up'!$A$2:$C$64,3,FALSE)</f>
        <v>Cash</v>
      </c>
      <c r="J844" s="5">
        <f>VLOOKUP(F844,'Set up'!$A$2:$D$64,4,FALSE)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up'!$A$2:$E$64,5,FALSE)</f>
        <v>Trsf</v>
      </c>
      <c r="S844" s="1" t="s">
        <v>1158</v>
      </c>
    </row>
    <row r="845" spans="1:19" x14ac:dyDescent="0.3">
      <c r="A845" s="4">
        <v>44714</v>
      </c>
      <c r="B845" s="5">
        <f t="shared" si="159"/>
        <v>6</v>
      </c>
      <c r="C845" s="5">
        <f t="shared" si="160"/>
        <v>2022</v>
      </c>
      <c r="D845" s="5" t="s">
        <v>826</v>
      </c>
      <c r="E845" s="5" t="str">
        <f>VLOOKUP(F845,'Set up'!$A$2:$C$64,2,FALSE)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up'!$A$2:$C$64,3,FALSE)</f>
        <v>Cash</v>
      </c>
      <c r="J845" s="5">
        <f>VLOOKUP(F845,'Set up'!$A$2:$D$64,4,FALSE)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up'!$A$2:$E$64,5,FALSE)</f>
        <v>Trsf</v>
      </c>
      <c r="S845" s="1" t="s">
        <v>1159</v>
      </c>
    </row>
    <row r="846" spans="1:19" x14ac:dyDescent="0.3">
      <c r="A846" s="4">
        <v>44715</v>
      </c>
      <c r="B846" s="5">
        <f t="shared" si="159"/>
        <v>6</v>
      </c>
      <c r="C846" s="5">
        <f t="shared" si="160"/>
        <v>2022</v>
      </c>
      <c r="D846" s="5" t="s">
        <v>827</v>
      </c>
      <c r="E846" s="5" t="str">
        <f>VLOOKUP(F846,'Set up'!$A$2:$C$64,2,FALSE)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up'!$A$2:$C$64,3,FALSE)</f>
        <v>Cash</v>
      </c>
      <c r="J846" s="5">
        <f>VLOOKUP(F846,'Set up'!$A$2:$D$64,4,FALSE)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up'!$A$2:$E$64,5,FALSE)</f>
        <v>Trsf</v>
      </c>
      <c r="S846" s="1" t="s">
        <v>981</v>
      </c>
    </row>
    <row r="847" spans="1:19" x14ac:dyDescent="0.3">
      <c r="A847" s="4">
        <v>44716</v>
      </c>
      <c r="B847" s="5">
        <f t="shared" si="159"/>
        <v>6</v>
      </c>
      <c r="C847" s="5">
        <f t="shared" si="160"/>
        <v>2022</v>
      </c>
      <c r="D847" s="5" t="s">
        <v>828</v>
      </c>
      <c r="E847" s="5" t="str">
        <f>VLOOKUP(F847,'Set up'!$A$2:$C$64,2,FALSE)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up'!$A$2:$C$64,3,FALSE)</f>
        <v>Cash</v>
      </c>
      <c r="J847" s="5">
        <f>VLOOKUP(F847,'Set up'!$A$2:$D$64,4,FALSE)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up'!$A$2:$E$64,5,FALSE)</f>
        <v>Trsf</v>
      </c>
      <c r="S847" s="1" t="s">
        <v>1159</v>
      </c>
    </row>
    <row r="848" spans="1:19" x14ac:dyDescent="0.3">
      <c r="A848" s="4">
        <v>44716</v>
      </c>
      <c r="B848" s="5">
        <f t="shared" si="159"/>
        <v>6</v>
      </c>
      <c r="C848" s="5">
        <f t="shared" si="160"/>
        <v>2022</v>
      </c>
      <c r="D848" s="5" t="s">
        <v>828</v>
      </c>
      <c r="E848" s="5" t="str">
        <f>VLOOKUP(F848,'Set up'!$A$2:$C$64,2,FALSE)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up'!$A$2:$C$64,3,FALSE)</f>
        <v>Cash</v>
      </c>
      <c r="J848" s="5">
        <f>VLOOKUP(F848,'Set up'!$A$2:$D$64,4,FALSE)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up'!$A$2:$E$64,5,FALSE)</f>
        <v>Trsf</v>
      </c>
      <c r="S848" s="1" t="s">
        <v>1159</v>
      </c>
    </row>
    <row r="849" spans="1:20" x14ac:dyDescent="0.3">
      <c r="A849" s="4">
        <v>44716</v>
      </c>
      <c r="B849" s="5">
        <f t="shared" si="159"/>
        <v>6</v>
      </c>
      <c r="C849" s="5">
        <f t="shared" si="160"/>
        <v>2022</v>
      </c>
      <c r="D849" s="5" t="s">
        <v>828</v>
      </c>
      <c r="E849" s="5" t="str">
        <f>VLOOKUP(F849,'Set up'!$A$2:$C$64,2,FALSE)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up'!$A$2:$C$64,3,FALSE)</f>
        <v>Cash</v>
      </c>
      <c r="J849" s="5">
        <f>VLOOKUP(F849,'Set up'!$A$2:$D$64,4,FALSE)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up'!$A$2:$E$64,5,FALSE)</f>
        <v>Trsf</v>
      </c>
      <c r="S849" s="1" t="s">
        <v>1160</v>
      </c>
    </row>
    <row r="850" spans="1:20" x14ac:dyDescent="0.3">
      <c r="A850" s="4">
        <v>44716</v>
      </c>
      <c r="B850" s="5">
        <f t="shared" si="159"/>
        <v>6</v>
      </c>
      <c r="C850" s="5">
        <f t="shared" si="160"/>
        <v>2022</v>
      </c>
      <c r="D850" s="5" t="s">
        <v>828</v>
      </c>
      <c r="E850" s="5" t="str">
        <f>VLOOKUP(F850,'Set up'!$A$2:$C$64,2,FALSE)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up'!$A$2:$C$64,3,FALSE)</f>
        <v>Cash</v>
      </c>
      <c r="J850" s="5">
        <f>VLOOKUP(F850,'Set up'!$A$2:$D$64,4,FALSE)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up'!$A$2:$E$64,5,FALSE)</f>
        <v>Trsf</v>
      </c>
      <c r="S850" s="1" t="s">
        <v>1161</v>
      </c>
    </row>
    <row r="851" spans="1:20" x14ac:dyDescent="0.3">
      <c r="A851" s="4">
        <v>44719</v>
      </c>
      <c r="B851" s="5">
        <f t="shared" si="159"/>
        <v>6</v>
      </c>
      <c r="C851" s="5">
        <f t="shared" si="160"/>
        <v>2022</v>
      </c>
      <c r="D851" s="5" t="s">
        <v>829</v>
      </c>
      <c r="E851" s="5" t="str">
        <f>VLOOKUP(F851,'Set up'!$A$2:$C$64,2,FALSE)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up'!$A$2:$C$64,3,FALSE)</f>
        <v>Cash</v>
      </c>
      <c r="J851" s="5">
        <f>VLOOKUP(F851,'Set up'!$A$2:$D$64,4,FALSE)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up'!$A$2:$E$64,5,FALSE)</f>
        <v>Trsf</v>
      </c>
      <c r="S851" s="1" t="s">
        <v>840</v>
      </c>
    </row>
    <row r="852" spans="1:20" x14ac:dyDescent="0.3">
      <c r="A852" s="4">
        <v>44719</v>
      </c>
      <c r="B852" s="5">
        <f t="shared" si="159"/>
        <v>6</v>
      </c>
      <c r="C852" s="5">
        <f t="shared" si="160"/>
        <v>2022</v>
      </c>
      <c r="D852" s="5" t="s">
        <v>829</v>
      </c>
      <c r="E852" s="5" t="str">
        <f>VLOOKUP(F852,'Set up'!$A$2:$C$64,2,FALSE)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up'!$A$2:$C$64,3,FALSE)</f>
        <v>Cash</v>
      </c>
      <c r="J852" s="5">
        <f>VLOOKUP(F852,'Set up'!$A$2:$D$64,4,FALSE)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up'!$A$2:$E$64,5,FALSE)</f>
        <v>Trsf</v>
      </c>
      <c r="S852" s="1" t="s">
        <v>840</v>
      </c>
    </row>
    <row r="853" spans="1:20" x14ac:dyDescent="0.3">
      <c r="A853" s="4">
        <v>44721</v>
      </c>
      <c r="B853" s="5">
        <f t="shared" si="159"/>
        <v>6</v>
      </c>
      <c r="C853" s="5">
        <f t="shared" si="160"/>
        <v>2022</v>
      </c>
      <c r="D853" s="5" t="s">
        <v>831</v>
      </c>
      <c r="E853" s="5" t="str">
        <f>VLOOKUP(F853,'Set up'!$A$2:$C$64,2,FALSE)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up'!$A$2:$C$64,3,FALSE)</f>
        <v>120</v>
      </c>
      <c r="J853" s="5">
        <f>VLOOKUP(F853,'Set up'!$A$2:$D$64,4,FALSE)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up'!$A$2:$E$64,5,FALSE)</f>
        <v>Trsf</v>
      </c>
      <c r="S853" s="1" t="s">
        <v>977</v>
      </c>
      <c r="T853" s="91"/>
    </row>
    <row r="854" spans="1:20" x14ac:dyDescent="0.3">
      <c r="A854" s="4">
        <v>44721</v>
      </c>
      <c r="B854" s="5">
        <f t="shared" si="159"/>
        <v>6</v>
      </c>
      <c r="C854" s="5">
        <f t="shared" si="160"/>
        <v>2022</v>
      </c>
      <c r="D854" s="5" t="s">
        <v>831</v>
      </c>
      <c r="E854" s="5" t="str">
        <f>VLOOKUP(F854,'Set up'!$A$2:$C$64,2,FALSE)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up'!$A$2:$C$64,3,FALSE)</f>
        <v>120</v>
      </c>
      <c r="J854" s="5">
        <f>VLOOKUP(F854,'Set up'!$A$2:$D$64,4,FALSE)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up'!$A$2:$E$64,5,FALSE)</f>
        <v>Trsf</v>
      </c>
      <c r="S854" s="1" t="s">
        <v>977</v>
      </c>
    </row>
    <row r="855" spans="1:20" x14ac:dyDescent="0.3">
      <c r="A855" s="4">
        <v>44721</v>
      </c>
      <c r="B855" s="5">
        <f t="shared" si="159"/>
        <v>6</v>
      </c>
      <c r="C855" s="5">
        <f t="shared" si="160"/>
        <v>2022</v>
      </c>
      <c r="D855" s="5" t="s">
        <v>831</v>
      </c>
      <c r="E855" s="5" t="str">
        <f>VLOOKUP(F855,'Set up'!$A$2:$C$64,2,FALSE)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up'!$A$2:$C$64,3,FALSE)</f>
        <v>120</v>
      </c>
      <c r="J855" s="5">
        <f>VLOOKUP(F855,'Set up'!$A$2:$D$64,4,FALSE)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up'!$A$2:$E$64,5,FALSE)</f>
        <v>Trsf</v>
      </c>
      <c r="S855" s="1" t="s">
        <v>977</v>
      </c>
    </row>
    <row r="856" spans="1:20" x14ac:dyDescent="0.3">
      <c r="A856" s="4">
        <v>44721</v>
      </c>
      <c r="B856" s="5">
        <f t="shared" si="159"/>
        <v>6</v>
      </c>
      <c r="C856" s="5">
        <f t="shared" si="160"/>
        <v>2022</v>
      </c>
      <c r="D856" s="5" t="s">
        <v>831</v>
      </c>
      <c r="E856" s="5" t="str">
        <f>VLOOKUP(F856,'Set up'!$A$2:$C$64,2,FALSE)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up'!$A$2:$C$64,3,FALSE)</f>
        <v>120</v>
      </c>
      <c r="J856" s="5">
        <f>VLOOKUP(F856,'Set up'!$A$2:$D$64,4,FALSE)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up'!$A$2:$E$64,5,FALSE)</f>
        <v>Trsf</v>
      </c>
      <c r="S856" s="1" t="s">
        <v>977</v>
      </c>
    </row>
    <row r="857" spans="1:20" x14ac:dyDescent="0.3">
      <c r="A857" s="4">
        <v>44721</v>
      </c>
      <c r="B857" s="5">
        <f t="shared" si="159"/>
        <v>6</v>
      </c>
      <c r="C857" s="5">
        <f t="shared" si="160"/>
        <v>2022</v>
      </c>
      <c r="D857" s="5" t="s">
        <v>831</v>
      </c>
      <c r="E857" s="5" t="str">
        <f>VLOOKUP(F857,'Set up'!$A$2:$C$64,2,FALSE)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up'!$A$2:$C$64,3,FALSE)</f>
        <v>120</v>
      </c>
      <c r="J857" s="5">
        <f>VLOOKUP(F857,'Set up'!$A$2:$D$64,4,FALSE)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up'!$A$2:$E$64,5,FALSE)</f>
        <v>Trsf</v>
      </c>
      <c r="S857" s="1" t="s">
        <v>977</v>
      </c>
    </row>
    <row r="858" spans="1:20" x14ac:dyDescent="0.3">
      <c r="A858" s="4">
        <v>44721</v>
      </c>
      <c r="B858" s="5">
        <f t="shared" si="159"/>
        <v>6</v>
      </c>
      <c r="C858" s="5">
        <f t="shared" si="160"/>
        <v>2022</v>
      </c>
      <c r="D858" s="5" t="s">
        <v>832</v>
      </c>
      <c r="E858" s="5" t="str">
        <f>VLOOKUP(F858,'Set up'!$A$2:$C$64,2,FALSE)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up'!$A$2:$C$64,3,FALSE)</f>
        <v>Cash</v>
      </c>
      <c r="J858" s="5">
        <f>VLOOKUP(F858,'Set up'!$A$2:$D$64,4,FALSE)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up'!$A$2:$E$64,5,FALSE)</f>
        <v>Trsf</v>
      </c>
      <c r="S858" s="1" t="s">
        <v>983</v>
      </c>
    </row>
    <row r="859" spans="1:20" x14ac:dyDescent="0.3">
      <c r="A859" s="4">
        <v>44722</v>
      </c>
      <c r="B859" s="5">
        <f t="shared" si="159"/>
        <v>6</v>
      </c>
      <c r="C859" s="5">
        <f t="shared" si="160"/>
        <v>2022</v>
      </c>
      <c r="D859" s="5" t="s">
        <v>833</v>
      </c>
      <c r="E859" s="5" t="str">
        <f>VLOOKUP(F859,'Set up'!$A$2:$C$64,2,FALSE)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up'!$A$2:$C$64,3,FALSE)</f>
        <v>Cash</v>
      </c>
      <c r="J859" s="5">
        <f>VLOOKUP(F859,'Set up'!$A$2:$D$64,4,FALSE)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up'!$A$2:$E$64,5,FALSE)</f>
        <v>PD Chq</v>
      </c>
      <c r="S859" s="1" t="s">
        <v>975</v>
      </c>
    </row>
    <row r="860" spans="1:20" x14ac:dyDescent="0.3">
      <c r="A860" s="4">
        <v>44722</v>
      </c>
      <c r="B860" s="5">
        <f t="shared" si="159"/>
        <v>6</v>
      </c>
      <c r="C860" s="5">
        <f t="shared" si="160"/>
        <v>2022</v>
      </c>
      <c r="D860" s="5" t="s">
        <v>833</v>
      </c>
      <c r="E860" s="5" t="str">
        <f>VLOOKUP(F860,'Set up'!$A$2:$C$64,2,FALSE)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up'!$A$2:$C$64,3,FALSE)</f>
        <v>Cash</v>
      </c>
      <c r="J860" s="5">
        <f>VLOOKUP(F860,'Set up'!$A$2:$D$64,4,FALSE)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up'!$A$2:$E$64,5,FALSE)</f>
        <v>PD Chq</v>
      </c>
      <c r="S860" s="1" t="s">
        <v>975</v>
      </c>
    </row>
    <row r="861" spans="1:20" x14ac:dyDescent="0.3">
      <c r="A861" s="4">
        <v>44722</v>
      </c>
      <c r="B861" s="5">
        <f t="shared" si="159"/>
        <v>6</v>
      </c>
      <c r="C861" s="5">
        <f t="shared" si="160"/>
        <v>2022</v>
      </c>
      <c r="D861" s="5" t="s">
        <v>833</v>
      </c>
      <c r="E861" s="5" t="str">
        <f>VLOOKUP(F861,'Set up'!$A$2:$C$64,2,FALSE)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up'!$A$2:$C$64,3,FALSE)</f>
        <v>Cash</v>
      </c>
      <c r="J861" s="5">
        <f>VLOOKUP(F861,'Set up'!$A$2:$D$64,4,FALSE)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up'!$A$2:$E$64,5,FALSE)</f>
        <v>PD Chq</v>
      </c>
      <c r="S861" s="1" t="s">
        <v>975</v>
      </c>
    </row>
    <row r="862" spans="1:20" x14ac:dyDescent="0.3">
      <c r="A862" s="4">
        <v>44723</v>
      </c>
      <c r="B862" s="5">
        <f t="shared" si="159"/>
        <v>6</v>
      </c>
      <c r="C862" s="5">
        <f t="shared" si="160"/>
        <v>2022</v>
      </c>
      <c r="D862" s="5" t="s">
        <v>834</v>
      </c>
      <c r="E862" s="5" t="str">
        <f>VLOOKUP(F862,'Set up'!$A$2:$C$64,2,FALSE)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up'!$A$2:$C$64,3,FALSE)</f>
        <v>Cash</v>
      </c>
      <c r="J862" s="5">
        <f>VLOOKUP(F862,'Set up'!$A$2:$D$64,4,FALSE)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up'!$A$2:$E$64,5,FALSE)</f>
        <v>Trsf</v>
      </c>
      <c r="S862" s="1" t="s">
        <v>1161</v>
      </c>
    </row>
    <row r="863" spans="1:20" x14ac:dyDescent="0.3">
      <c r="A863" s="4">
        <v>44723</v>
      </c>
      <c r="B863" s="5">
        <f t="shared" si="159"/>
        <v>6</v>
      </c>
      <c r="C863" s="5">
        <f t="shared" si="160"/>
        <v>2022</v>
      </c>
      <c r="D863" s="5" t="s">
        <v>834</v>
      </c>
      <c r="E863" s="5" t="str">
        <f>VLOOKUP(F863,'Set up'!$A$2:$C$64,2,FALSE)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up'!$A$2:$C$64,3,FALSE)</f>
        <v>Cash</v>
      </c>
      <c r="J863" s="5">
        <f>VLOOKUP(F863,'Set up'!$A$2:$D$64,4,FALSE)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up'!$A$2:$E$64,5,FALSE)</f>
        <v>Trsf</v>
      </c>
      <c r="S863" s="1" t="s">
        <v>1161</v>
      </c>
    </row>
    <row r="864" spans="1:20" x14ac:dyDescent="0.3">
      <c r="A864" s="4">
        <v>44723</v>
      </c>
      <c r="B864" s="5">
        <f t="shared" si="159"/>
        <v>6</v>
      </c>
      <c r="C864" s="5">
        <f t="shared" si="160"/>
        <v>2022</v>
      </c>
      <c r="D864" s="5" t="s">
        <v>834</v>
      </c>
      <c r="E864" s="5" t="str">
        <f>VLOOKUP(F864,'Set up'!$A$2:$C$64,2,FALSE)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up'!$A$2:$C$64,3,FALSE)</f>
        <v>Cash</v>
      </c>
      <c r="J864" s="5">
        <f>VLOOKUP(F864,'Set up'!$A$2:$D$64,4,FALSE)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up'!$A$2:$E$64,5,FALSE)</f>
        <v>Trsf</v>
      </c>
      <c r="S864" s="1" t="s">
        <v>1161</v>
      </c>
    </row>
    <row r="865" spans="1:19" x14ac:dyDescent="0.3">
      <c r="A865" s="4">
        <v>44723</v>
      </c>
      <c r="B865" s="5">
        <f t="shared" si="159"/>
        <v>6</v>
      </c>
      <c r="C865" s="5">
        <f t="shared" si="160"/>
        <v>2022</v>
      </c>
      <c r="D865" s="5" t="s">
        <v>834</v>
      </c>
      <c r="E865" s="5" t="str">
        <f>VLOOKUP(F865,'Set up'!$A$2:$C$64,2,FALSE)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up'!$A$2:$C$64,3,FALSE)</f>
        <v>Cash</v>
      </c>
      <c r="J865" s="5">
        <f>VLOOKUP(F865,'Set up'!$A$2:$D$64,4,FALSE)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up'!$A$2:$E$64,5,FALSE)</f>
        <v>Trsf</v>
      </c>
      <c r="S865" s="1" t="s">
        <v>1162</v>
      </c>
    </row>
    <row r="866" spans="1:19" x14ac:dyDescent="0.3">
      <c r="A866" s="4">
        <v>44725</v>
      </c>
      <c r="B866" s="5">
        <f t="shared" si="159"/>
        <v>6</v>
      </c>
      <c r="C866" s="5">
        <f t="shared" si="160"/>
        <v>2022</v>
      </c>
      <c r="D866" s="5" t="s">
        <v>835</v>
      </c>
      <c r="E866" s="5" t="str">
        <f>VLOOKUP(F866,'Set up'!$A$2:$C$64,2,FALSE)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up'!$A$2:$C$64,3,FALSE)</f>
        <v>Cash</v>
      </c>
      <c r="J866" s="5">
        <f>VLOOKUP(F866,'Set up'!$A$2:$D$64,4,FALSE)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up'!$A$2:$E$64,5,FALSE)</f>
        <v>Trsf</v>
      </c>
      <c r="S866" s="1" t="s">
        <v>841</v>
      </c>
    </row>
    <row r="867" spans="1:19" x14ac:dyDescent="0.3">
      <c r="A867" s="4">
        <v>44725</v>
      </c>
      <c r="B867" s="5">
        <f t="shared" si="159"/>
        <v>6</v>
      </c>
      <c r="C867" s="5">
        <f t="shared" si="160"/>
        <v>2022</v>
      </c>
      <c r="D867" s="5" t="s">
        <v>835</v>
      </c>
      <c r="E867" s="5" t="str">
        <f>VLOOKUP(F867,'Set up'!$A$2:$C$64,2,FALSE)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up'!$A$2:$C$64,3,FALSE)</f>
        <v>Cash</v>
      </c>
      <c r="J867" s="5">
        <f>VLOOKUP(F867,'Set up'!$A$2:$D$64,4,FALSE)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up'!$A$2:$E$64,5,FALSE)</f>
        <v>Trsf</v>
      </c>
      <c r="S867" s="1" t="s">
        <v>841</v>
      </c>
    </row>
    <row r="868" spans="1:19" x14ac:dyDescent="0.3">
      <c r="A868" s="4">
        <v>44725</v>
      </c>
      <c r="B868" s="5">
        <f t="shared" si="159"/>
        <v>6</v>
      </c>
      <c r="C868" s="5">
        <f t="shared" si="160"/>
        <v>2022</v>
      </c>
      <c r="D868" s="5" t="s">
        <v>835</v>
      </c>
      <c r="E868" s="5" t="str">
        <f>VLOOKUP(F868,'Set up'!$A$2:$C$64,2,FALSE)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up'!$A$2:$C$64,3,FALSE)</f>
        <v>Cash</v>
      </c>
      <c r="J868" s="5">
        <f>VLOOKUP(F868,'Set up'!$A$2:$D$64,4,FALSE)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up'!$A$2:$E$64,5,FALSE)</f>
        <v>Trsf</v>
      </c>
      <c r="S868" s="1" t="s">
        <v>841</v>
      </c>
    </row>
    <row r="869" spans="1:19" x14ac:dyDescent="0.3">
      <c r="A869" s="4">
        <v>44726</v>
      </c>
      <c r="B869" s="5">
        <f t="shared" si="159"/>
        <v>6</v>
      </c>
      <c r="C869" s="5">
        <f t="shared" si="160"/>
        <v>2022</v>
      </c>
      <c r="D869" s="5" t="s">
        <v>836</v>
      </c>
      <c r="E869" s="5" t="str">
        <f>VLOOKUP(F869,'Set up'!$A$2:$C$64,2,FALSE)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up'!$A$2:$C$64,3,FALSE)</f>
        <v>60</v>
      </c>
      <c r="J869" s="5">
        <f>VLOOKUP(F869,'Set up'!$A$2:$D$64,4,FALSE)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up'!$A$2:$E$64,5,FALSE)</f>
        <v>Chq</v>
      </c>
      <c r="S869" s="1" t="s">
        <v>1147</v>
      </c>
    </row>
    <row r="870" spans="1:19" x14ac:dyDescent="0.3">
      <c r="A870" s="4">
        <v>44726</v>
      </c>
      <c r="B870" s="5">
        <f t="shared" si="159"/>
        <v>6</v>
      </c>
      <c r="C870" s="5">
        <f t="shared" si="160"/>
        <v>2022</v>
      </c>
      <c r="D870" s="5" t="s">
        <v>837</v>
      </c>
      <c r="E870" s="5" t="str">
        <f>VLOOKUP(F870,'Set up'!$A$2:$C$64,2,FALSE)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up'!$A$2:$C$64,3,FALSE)</f>
        <v>Cash</v>
      </c>
      <c r="J870" s="5">
        <f>VLOOKUP(F870,'Set up'!$A$2:$D$64,4,FALSE)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up'!$A$2:$E$64,5,FALSE)</f>
        <v>Trsf</v>
      </c>
      <c r="S870" s="1" t="s">
        <v>851</v>
      </c>
    </row>
    <row r="871" spans="1:19" x14ac:dyDescent="0.3">
      <c r="A871" s="4">
        <v>44726</v>
      </c>
      <c r="B871" s="5">
        <f t="shared" si="159"/>
        <v>6</v>
      </c>
      <c r="C871" s="5">
        <f t="shared" si="160"/>
        <v>2022</v>
      </c>
      <c r="D871" s="5" t="s">
        <v>837</v>
      </c>
      <c r="E871" s="5" t="str">
        <f>VLOOKUP(F871,'Set up'!$A$2:$C$64,2,FALSE)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up'!$A$2:$C$64,3,FALSE)</f>
        <v>Cash</v>
      </c>
      <c r="J871" s="5">
        <f>VLOOKUP(F871,'Set up'!$A$2:$D$64,4,FALSE)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up'!$A$2:$E$64,5,FALSE)</f>
        <v>Trsf</v>
      </c>
      <c r="S871" s="1" t="s">
        <v>851</v>
      </c>
    </row>
    <row r="872" spans="1:19" x14ac:dyDescent="0.3">
      <c r="A872" s="4">
        <v>44730</v>
      </c>
      <c r="B872" s="5">
        <f t="shared" si="159"/>
        <v>6</v>
      </c>
      <c r="C872" s="5">
        <f t="shared" si="160"/>
        <v>2022</v>
      </c>
      <c r="D872" s="5" t="s">
        <v>842</v>
      </c>
      <c r="E872" s="5" t="str">
        <f>VLOOKUP(F872,'Set up'!$A$2:$C$64,2,FALSE)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up'!$A$2:$C$64,3,FALSE)</f>
        <v>Cash</v>
      </c>
      <c r="J872" s="5">
        <f>VLOOKUP(F872,'Set up'!$A$2:$D$64,4,FALSE)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up'!$A$2:$E$64,5,FALSE)</f>
        <v>Trsf</v>
      </c>
      <c r="S872" s="1" t="s">
        <v>1163</v>
      </c>
    </row>
    <row r="873" spans="1:19" x14ac:dyDescent="0.3">
      <c r="A873" s="4">
        <v>44730</v>
      </c>
      <c r="B873" s="5">
        <f t="shared" si="159"/>
        <v>6</v>
      </c>
      <c r="C873" s="5">
        <f t="shared" si="160"/>
        <v>2022</v>
      </c>
      <c r="D873" s="5" t="s">
        <v>842</v>
      </c>
      <c r="E873" s="5" t="str">
        <f>VLOOKUP(F873,'Set up'!$A$2:$C$64,2,FALSE)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up'!$A$2:$C$64,3,FALSE)</f>
        <v>Cash</v>
      </c>
      <c r="J873" s="5">
        <f>VLOOKUP(F873,'Set up'!$A$2:$D$64,4,FALSE)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up'!$A$2:$E$64,5,FALSE)</f>
        <v>Trsf</v>
      </c>
      <c r="S873" s="1" t="s">
        <v>1163</v>
      </c>
    </row>
    <row r="874" spans="1:19" x14ac:dyDescent="0.3">
      <c r="A874" s="4">
        <v>44730</v>
      </c>
      <c r="B874" s="5">
        <f t="shared" si="159"/>
        <v>6</v>
      </c>
      <c r="C874" s="5">
        <f t="shared" si="160"/>
        <v>2022</v>
      </c>
      <c r="D874" s="5" t="s">
        <v>842</v>
      </c>
      <c r="E874" s="5" t="str">
        <f>VLOOKUP(F874,'Set up'!$A$2:$C$64,2,FALSE)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up'!$A$2:$C$64,3,FALSE)</f>
        <v>Cash</v>
      </c>
      <c r="J874" s="5">
        <f>VLOOKUP(F874,'Set up'!$A$2:$D$64,4,FALSE)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up'!$A$2:$E$64,5,FALSE)</f>
        <v>Trsf</v>
      </c>
      <c r="S874" s="1" t="s">
        <v>1163</v>
      </c>
    </row>
    <row r="875" spans="1:19" x14ac:dyDescent="0.3">
      <c r="A875" s="4">
        <v>44730</v>
      </c>
      <c r="B875" s="5">
        <f t="shared" si="159"/>
        <v>6</v>
      </c>
      <c r="C875" s="5">
        <f t="shared" si="160"/>
        <v>2022</v>
      </c>
      <c r="D875" s="5" t="s">
        <v>842</v>
      </c>
      <c r="E875" s="5" t="str">
        <f>VLOOKUP(F875,'Set up'!$A$2:$C$64,2,FALSE)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up'!$A$2:$C$64,3,FALSE)</f>
        <v>Cash</v>
      </c>
      <c r="J875" s="5">
        <f>VLOOKUP(F875,'Set up'!$A$2:$D$64,4,FALSE)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up'!$A$2:$E$64,5,FALSE)</f>
        <v>Trsf</v>
      </c>
      <c r="S875" s="1" t="s">
        <v>1163</v>
      </c>
    </row>
    <row r="876" spans="1:19" x14ac:dyDescent="0.3">
      <c r="A876" s="4">
        <v>44730</v>
      </c>
      <c r="B876" s="5">
        <f t="shared" si="159"/>
        <v>6</v>
      </c>
      <c r="C876" s="5">
        <f t="shared" si="160"/>
        <v>2022</v>
      </c>
      <c r="D876" s="5" t="s">
        <v>842</v>
      </c>
      <c r="E876" s="5" t="str">
        <f>VLOOKUP(F876,'Set up'!$A$2:$C$64,2,FALSE)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up'!$A$2:$C$64,3,FALSE)</f>
        <v>Cash</v>
      </c>
      <c r="J876" s="5">
        <f>VLOOKUP(F876,'Set up'!$A$2:$D$64,4,FALSE)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up'!$A$2:$E$64,5,FALSE)</f>
        <v>Trsf</v>
      </c>
      <c r="S876" s="1" t="s">
        <v>1163</v>
      </c>
    </row>
    <row r="877" spans="1:19" x14ac:dyDescent="0.3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842</v>
      </c>
      <c r="E877" s="5" t="str">
        <f>VLOOKUP(F877,'Set up'!$A$2:$C$64,2,FALSE)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up'!$A$2:$C$64,3,FALSE)</f>
        <v>Cash</v>
      </c>
      <c r="J877" s="5">
        <f>VLOOKUP(F877,'Set up'!$A$2:$D$64,4,FALSE)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up'!$A$2:$E$64,5,FALSE)</f>
        <v>Trsf</v>
      </c>
      <c r="S877" s="1" t="s">
        <v>1163</v>
      </c>
    </row>
    <row r="878" spans="1:19" x14ac:dyDescent="0.3">
      <c r="A878" s="4">
        <v>44732</v>
      </c>
      <c r="B878" s="5">
        <f t="shared" si="173"/>
        <v>6</v>
      </c>
      <c r="C878" s="5">
        <f t="shared" si="174"/>
        <v>2022</v>
      </c>
      <c r="D878" s="5" t="s">
        <v>843</v>
      </c>
      <c r="E878" s="5" t="str">
        <f>VLOOKUP(F878,'Set up'!$A$2:$C$64,2,FALSE)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up'!$A$2:$C$64,3,FALSE)</f>
        <v>Cash</v>
      </c>
      <c r="J878" s="5">
        <f>VLOOKUP(F878,'Set up'!$A$2:$D$64,4,FALSE)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up'!$A$2:$E$64,5,FALSE)</f>
        <v>Chq</v>
      </c>
      <c r="S878" s="1" t="s">
        <v>920</v>
      </c>
    </row>
    <row r="879" spans="1:19" x14ac:dyDescent="0.3">
      <c r="A879" s="4">
        <v>44736</v>
      </c>
      <c r="B879" s="5">
        <f t="shared" si="173"/>
        <v>6</v>
      </c>
      <c r="C879" s="5">
        <f t="shared" si="174"/>
        <v>2022</v>
      </c>
      <c r="D879" s="5" t="s">
        <v>844</v>
      </c>
      <c r="E879" s="5" t="str">
        <f>VLOOKUP(F879,'Set up'!$A$2:$C$64,2,FALSE)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up'!$A$2:$C$64,3,FALSE)</f>
        <v>Cash</v>
      </c>
      <c r="J879" s="5">
        <f>VLOOKUP(F879,'Set up'!$A$2:$D$64,4,FALSE)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up'!$A$2:$E$64,5,FALSE)</f>
        <v>PD Chq</v>
      </c>
      <c r="S879" s="1" t="s">
        <v>1023</v>
      </c>
    </row>
    <row r="880" spans="1:19" x14ac:dyDescent="0.3">
      <c r="A880" s="4">
        <v>44736</v>
      </c>
      <c r="B880" s="5">
        <f t="shared" si="173"/>
        <v>6</v>
      </c>
      <c r="C880" s="5">
        <f t="shared" si="174"/>
        <v>2022</v>
      </c>
      <c r="D880" s="5" t="s">
        <v>844</v>
      </c>
      <c r="E880" s="5" t="str">
        <f>VLOOKUP(F880,'Set up'!$A$2:$C$64,2,FALSE)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up'!$A$2:$C$64,3,FALSE)</f>
        <v>Cash</v>
      </c>
      <c r="J880" s="5">
        <f>VLOOKUP(F880,'Set up'!$A$2:$D$64,4,FALSE)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up'!$A$2:$E$64,5,FALSE)</f>
        <v>PD Chq</v>
      </c>
      <c r="S880" s="1" t="s">
        <v>1023</v>
      </c>
    </row>
    <row r="881" spans="1:19" x14ac:dyDescent="0.3">
      <c r="A881" s="4">
        <v>44736</v>
      </c>
      <c r="B881" s="5">
        <f t="shared" si="173"/>
        <v>6</v>
      </c>
      <c r="C881" s="5">
        <f t="shared" si="174"/>
        <v>2022</v>
      </c>
      <c r="D881" s="5" t="s">
        <v>844</v>
      </c>
      <c r="E881" s="5" t="str">
        <f>VLOOKUP(F881,'Set up'!$A$2:$C$64,2,FALSE)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up'!$A$2:$C$64,3,FALSE)</f>
        <v>Cash</v>
      </c>
      <c r="J881" s="5">
        <f>VLOOKUP(F881,'Set up'!$A$2:$D$64,4,FALSE)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up'!$A$2:$E$64,5,FALSE)</f>
        <v>PD Chq</v>
      </c>
      <c r="S881" s="1" t="s">
        <v>1023</v>
      </c>
    </row>
    <row r="882" spans="1:19" x14ac:dyDescent="0.3">
      <c r="A882" s="4">
        <v>44736</v>
      </c>
      <c r="B882" s="5">
        <f t="shared" si="173"/>
        <v>6</v>
      </c>
      <c r="C882" s="5">
        <f t="shared" si="174"/>
        <v>2022</v>
      </c>
      <c r="D882" s="5" t="s">
        <v>844</v>
      </c>
      <c r="E882" s="5" t="str">
        <f>VLOOKUP(F882,'Set up'!$A$2:$C$64,2,FALSE)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up'!$A$2:$C$64,3,FALSE)</f>
        <v>Cash</v>
      </c>
      <c r="J882" s="5">
        <f>VLOOKUP(F882,'Set up'!$A$2:$D$64,4,FALSE)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up'!$A$2:$E$64,5,FALSE)</f>
        <v>PD Chq</v>
      </c>
      <c r="S882" s="1" t="s">
        <v>1023</v>
      </c>
    </row>
    <row r="883" spans="1:19" x14ac:dyDescent="0.3">
      <c r="A883" s="4">
        <v>44736</v>
      </c>
      <c r="B883" s="5">
        <f t="shared" si="173"/>
        <v>6</v>
      </c>
      <c r="C883" s="5">
        <f t="shared" si="174"/>
        <v>2022</v>
      </c>
      <c r="D883" s="5" t="s">
        <v>845</v>
      </c>
      <c r="E883" s="5" t="str">
        <f>VLOOKUP(F883,'Set up'!$A$2:$C$64,2,FALSE)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up'!$A$2:$C$64,3,FALSE)</f>
        <v>Cash</v>
      </c>
      <c r="J883" s="5">
        <f>VLOOKUP(F883,'Set up'!$A$2:$D$64,4,FALSE)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up'!$A$2:$E$64,5,FALSE)</f>
        <v>Trsf</v>
      </c>
      <c r="S883" s="1" t="s">
        <v>1163</v>
      </c>
    </row>
    <row r="884" spans="1:19" x14ac:dyDescent="0.3">
      <c r="A884" s="4">
        <v>44736</v>
      </c>
      <c r="B884" s="5">
        <f t="shared" si="173"/>
        <v>6</v>
      </c>
      <c r="C884" s="5">
        <f t="shared" si="174"/>
        <v>2022</v>
      </c>
      <c r="D884" s="5" t="s">
        <v>845</v>
      </c>
      <c r="E884" s="5" t="str">
        <f>VLOOKUP(F884,'Set up'!$A$2:$C$64,2,FALSE)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up'!$A$2:$C$64,3,FALSE)</f>
        <v>Cash</v>
      </c>
      <c r="J884" s="5">
        <f>VLOOKUP(F884,'Set up'!$A$2:$D$64,4,FALSE)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up'!$A$2:$E$64,5,FALSE)</f>
        <v>Trsf</v>
      </c>
      <c r="S884" s="1" t="s">
        <v>1163</v>
      </c>
    </row>
    <row r="885" spans="1:19" x14ac:dyDescent="0.3">
      <c r="A885" s="4">
        <v>44736</v>
      </c>
      <c r="B885" s="5">
        <f t="shared" si="173"/>
        <v>6</v>
      </c>
      <c r="C885" s="5">
        <f t="shared" si="174"/>
        <v>2022</v>
      </c>
      <c r="D885" s="5" t="s">
        <v>845</v>
      </c>
      <c r="E885" s="5" t="str">
        <f>VLOOKUP(F885,'Set up'!$A$2:$C$64,2,FALSE)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up'!$A$2:$C$64,3,FALSE)</f>
        <v>Cash</v>
      </c>
      <c r="J885" s="5">
        <f>VLOOKUP(F885,'Set up'!$A$2:$D$64,4,FALSE)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up'!$A$2:$E$64,5,FALSE)</f>
        <v>Trsf</v>
      </c>
      <c r="S885" s="1" t="s">
        <v>1163</v>
      </c>
    </row>
    <row r="886" spans="1:19" x14ac:dyDescent="0.3">
      <c r="A886" s="4">
        <v>44736</v>
      </c>
      <c r="B886" s="5">
        <f t="shared" si="173"/>
        <v>6</v>
      </c>
      <c r="C886" s="5">
        <f t="shared" si="174"/>
        <v>2022</v>
      </c>
      <c r="D886" s="5" t="s">
        <v>845</v>
      </c>
      <c r="E886" s="5" t="str">
        <f>VLOOKUP(F886,'Set up'!$A$2:$C$64,2,FALSE)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up'!$A$2:$C$64,3,FALSE)</f>
        <v>Cash</v>
      </c>
      <c r="J886" s="5">
        <f>VLOOKUP(F886,'Set up'!$A$2:$D$64,4,FALSE)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up'!$A$2:$E$64,5,FALSE)</f>
        <v>Trsf</v>
      </c>
      <c r="S886" s="1" t="s">
        <v>1163</v>
      </c>
    </row>
    <row r="887" spans="1:19" x14ac:dyDescent="0.3">
      <c r="A887" s="4">
        <v>44740</v>
      </c>
      <c r="B887" s="5">
        <f t="shared" si="173"/>
        <v>6</v>
      </c>
      <c r="C887" s="5">
        <f t="shared" si="174"/>
        <v>2022</v>
      </c>
      <c r="D887" s="5" t="s">
        <v>846</v>
      </c>
      <c r="E887" s="5" t="str">
        <f>VLOOKUP(F887,'Set up'!$A$2:$C$64,2,FALSE)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up'!$A$2:$C$64,3,FALSE)</f>
        <v>Cash</v>
      </c>
      <c r="J887" s="5">
        <f>VLOOKUP(F887,'Set up'!$A$2:$D$64,4,FALSE)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up'!$A$2:$E$64,5,FALSE)</f>
        <v>Trsf</v>
      </c>
      <c r="S887" s="1" t="s">
        <v>854</v>
      </c>
    </row>
    <row r="888" spans="1:19" x14ac:dyDescent="0.3">
      <c r="A888" s="4">
        <v>44740</v>
      </c>
      <c r="B888" s="5">
        <f t="shared" si="173"/>
        <v>6</v>
      </c>
      <c r="C888" s="5">
        <f t="shared" si="174"/>
        <v>2022</v>
      </c>
      <c r="D888" s="5" t="s">
        <v>846</v>
      </c>
      <c r="E888" s="5" t="str">
        <f>VLOOKUP(F888,'Set up'!$A$2:$C$64,2,FALSE)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up'!$A$2:$C$64,3,FALSE)</f>
        <v>Cash</v>
      </c>
      <c r="J888" s="5">
        <f>VLOOKUP(F888,'Set up'!$A$2:$D$64,4,FALSE)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up'!$A$2:$E$64,5,FALSE)</f>
        <v>Trsf</v>
      </c>
      <c r="S888" s="1" t="s">
        <v>854</v>
      </c>
    </row>
    <row r="889" spans="1:19" x14ac:dyDescent="0.3">
      <c r="A889" s="4">
        <v>44740</v>
      </c>
      <c r="B889" s="5">
        <f t="shared" si="173"/>
        <v>6</v>
      </c>
      <c r="C889" s="5">
        <f t="shared" si="174"/>
        <v>2022</v>
      </c>
      <c r="D889" s="5" t="s">
        <v>846</v>
      </c>
      <c r="E889" s="5" t="str">
        <f>VLOOKUP(F889,'Set up'!$A$2:$C$64,2,FALSE)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up'!$A$2:$C$64,3,FALSE)</f>
        <v>Cash</v>
      </c>
      <c r="J889" s="5">
        <f>VLOOKUP(F889,'Set up'!$A$2:$D$64,4,FALSE)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up'!$A$2:$E$64,5,FALSE)</f>
        <v>Trsf</v>
      </c>
      <c r="S889" s="1" t="s">
        <v>854</v>
      </c>
    </row>
    <row r="890" spans="1:19" x14ac:dyDescent="0.3">
      <c r="A890" s="4">
        <v>44740</v>
      </c>
      <c r="B890" s="5">
        <f t="shared" si="173"/>
        <v>6</v>
      </c>
      <c r="C890" s="5">
        <f t="shared" si="174"/>
        <v>2022</v>
      </c>
      <c r="D890" s="5" t="s">
        <v>846</v>
      </c>
      <c r="E890" s="5" t="str">
        <f>VLOOKUP(F890,'Set up'!$A$2:$C$64,2,FALSE)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up'!$A$2:$C$64,3,FALSE)</f>
        <v>Cash</v>
      </c>
      <c r="J890" s="5">
        <f>VLOOKUP(F890,'Set up'!$A$2:$D$64,4,FALSE)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up'!$A$2:$E$64,5,FALSE)</f>
        <v>Trsf</v>
      </c>
      <c r="S890" s="1" t="s">
        <v>854</v>
      </c>
    </row>
    <row r="891" spans="1:19" x14ac:dyDescent="0.3">
      <c r="A891" s="4">
        <v>44740</v>
      </c>
      <c r="B891" s="5">
        <f t="shared" si="173"/>
        <v>6</v>
      </c>
      <c r="C891" s="5">
        <f t="shared" si="174"/>
        <v>2022</v>
      </c>
      <c r="D891" s="5" t="s">
        <v>846</v>
      </c>
      <c r="E891" s="5" t="str">
        <f>VLOOKUP(F891,'Set up'!$A$2:$C$64,2,FALSE)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up'!$A$2:$C$64,3,FALSE)</f>
        <v>Cash</v>
      </c>
      <c r="J891" s="5">
        <f>VLOOKUP(F891,'Set up'!$A$2:$D$64,4,FALSE)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up'!$A$2:$E$64,5,FALSE)</f>
        <v>Trsf</v>
      </c>
      <c r="S891" s="1" t="s">
        <v>854</v>
      </c>
    </row>
    <row r="892" spans="1:19" x14ac:dyDescent="0.3">
      <c r="A892" s="4">
        <v>44741</v>
      </c>
      <c r="B892" s="5">
        <f t="shared" si="173"/>
        <v>6</v>
      </c>
      <c r="C892" s="5">
        <f t="shared" si="174"/>
        <v>2022</v>
      </c>
      <c r="D892" s="5" t="s">
        <v>847</v>
      </c>
      <c r="E892" s="5" t="str">
        <f>VLOOKUP(F892,'Set up'!$A$2:$C$64,2,FALSE)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up'!$A$2:$C$64,3,FALSE)</f>
        <v>120</v>
      </c>
      <c r="J892" s="5">
        <f>VLOOKUP(F892,'Set up'!$A$2:$D$64,4,FALSE)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up'!$A$2:$E$64,5,FALSE)</f>
        <v>Trsf</v>
      </c>
      <c r="S892" s="1" t="s">
        <v>977</v>
      </c>
    </row>
    <row r="893" spans="1:19" x14ac:dyDescent="0.3">
      <c r="A893" s="4">
        <v>44741</v>
      </c>
      <c r="B893" s="5">
        <f t="shared" si="173"/>
        <v>6</v>
      </c>
      <c r="C893" s="5">
        <f t="shared" si="174"/>
        <v>2022</v>
      </c>
      <c r="D893" s="5" t="s">
        <v>847</v>
      </c>
      <c r="E893" s="5" t="str">
        <f>VLOOKUP(F893,'Set up'!$A$2:$C$64,2,FALSE)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up'!$A$2:$C$64,3,FALSE)</f>
        <v>120</v>
      </c>
      <c r="J893" s="5">
        <f>VLOOKUP(F893,'Set up'!$A$2:$D$64,4,FALSE)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up'!$A$2:$E$64,5,FALSE)</f>
        <v>Trsf</v>
      </c>
      <c r="S893" s="1" t="s">
        <v>977</v>
      </c>
    </row>
    <row r="894" spans="1:19" x14ac:dyDescent="0.3">
      <c r="A894" s="4">
        <v>44741</v>
      </c>
      <c r="B894" s="5">
        <f t="shared" si="173"/>
        <v>6</v>
      </c>
      <c r="C894" s="5">
        <f t="shared" si="174"/>
        <v>2022</v>
      </c>
      <c r="D894" s="5" t="s">
        <v>847</v>
      </c>
      <c r="E894" s="5" t="str">
        <f>VLOOKUP(F894,'Set up'!$A$2:$C$64,2,FALSE)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up'!$A$2:$C$64,3,FALSE)</f>
        <v>120</v>
      </c>
      <c r="J894" s="5">
        <f>VLOOKUP(F894,'Set up'!$A$2:$D$64,4,FALSE)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up'!$A$2:$E$64,5,FALSE)</f>
        <v>Trsf</v>
      </c>
      <c r="S894" s="1" t="s">
        <v>977</v>
      </c>
    </row>
    <row r="895" spans="1:19" x14ac:dyDescent="0.3">
      <c r="A895" s="4">
        <v>44741</v>
      </c>
      <c r="B895" s="5">
        <f t="shared" si="173"/>
        <v>6</v>
      </c>
      <c r="C895" s="5">
        <f t="shared" si="174"/>
        <v>2022</v>
      </c>
      <c r="D895" s="5" t="s">
        <v>847</v>
      </c>
      <c r="E895" s="5" t="str">
        <f>VLOOKUP(F895,'Set up'!$A$2:$C$64,2,FALSE)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up'!$A$2:$C$64,3,FALSE)</f>
        <v>120</v>
      </c>
      <c r="J895" s="5">
        <f>VLOOKUP(F895,'Set up'!$A$2:$D$64,4,FALSE)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up'!$A$2:$E$64,5,FALSE)</f>
        <v>Trsf</v>
      </c>
      <c r="S895" s="1" t="s">
        <v>977</v>
      </c>
    </row>
    <row r="896" spans="1:19" x14ac:dyDescent="0.3">
      <c r="A896" s="4">
        <v>44741</v>
      </c>
      <c r="B896" s="5">
        <f t="shared" si="173"/>
        <v>6</v>
      </c>
      <c r="C896" s="5">
        <f t="shared" si="174"/>
        <v>2022</v>
      </c>
      <c r="D896" s="5" t="s">
        <v>847</v>
      </c>
      <c r="E896" s="5" t="str">
        <f>VLOOKUP(F896,'Set up'!$A$2:$C$64,2,FALSE)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up'!$A$2:$C$64,3,FALSE)</f>
        <v>120</v>
      </c>
      <c r="J896" s="5">
        <f>VLOOKUP(F896,'Set up'!$A$2:$D$64,4,FALSE)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up'!$A$2:$E$64,5,FALSE)</f>
        <v>Trsf</v>
      </c>
      <c r="S896" s="1" t="s">
        <v>977</v>
      </c>
    </row>
    <row r="897" spans="1:19" x14ac:dyDescent="0.3">
      <c r="A897" s="4">
        <v>44741</v>
      </c>
      <c r="B897" s="5">
        <f t="shared" si="173"/>
        <v>6</v>
      </c>
      <c r="C897" s="5">
        <f t="shared" si="174"/>
        <v>2022</v>
      </c>
      <c r="D897" s="5" t="s">
        <v>847</v>
      </c>
      <c r="E897" s="5" t="str">
        <f>VLOOKUP(F897,'Set up'!$A$2:$C$64,2,FALSE)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up'!$A$2:$C$64,3,FALSE)</f>
        <v>120</v>
      </c>
      <c r="J897" s="5">
        <f>VLOOKUP(F897,'Set up'!$A$2:$D$64,4,FALSE)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up'!$A$2:$E$64,5,FALSE)</f>
        <v>Trsf</v>
      </c>
      <c r="S897" s="1" t="s">
        <v>977</v>
      </c>
    </row>
    <row r="898" spans="1:19" x14ac:dyDescent="0.3">
      <c r="A898" s="4">
        <v>44743</v>
      </c>
      <c r="B898" s="5">
        <f t="shared" si="173"/>
        <v>7</v>
      </c>
      <c r="C898" s="5">
        <f t="shared" si="174"/>
        <v>2022</v>
      </c>
      <c r="D898" s="5" t="s">
        <v>856</v>
      </c>
      <c r="E898" s="5" t="str">
        <f>VLOOKUP(F898,'Set up'!$A$2:$C$64,2,FALSE)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up'!$A$2:$C$64,3,FALSE)</f>
        <v>60</v>
      </c>
      <c r="J898" s="5">
        <f>VLOOKUP(F898,'Set up'!$A$2:$D$64,4,FALSE)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up'!$A$2:$E$64,5,FALSE)</f>
        <v>Chq</v>
      </c>
      <c r="S898" s="1" t="s">
        <v>1086</v>
      </c>
    </row>
    <row r="899" spans="1:19" x14ac:dyDescent="0.3">
      <c r="A899" s="4">
        <v>44754</v>
      </c>
      <c r="B899" s="5">
        <f t="shared" si="173"/>
        <v>7</v>
      </c>
      <c r="C899" s="5">
        <f t="shared" si="174"/>
        <v>2022</v>
      </c>
      <c r="D899" s="5" t="s">
        <v>857</v>
      </c>
      <c r="E899" s="5" t="str">
        <f>VLOOKUP(F899,'Set up'!$A$2:$C$64,2,FALSE)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up'!$A$2:$C$64,3,FALSE)</f>
        <v>Cash</v>
      </c>
      <c r="J899" s="5">
        <f>VLOOKUP(F899,'Set up'!$A$2:$D$64,4,FALSE)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up'!$A$2:$E$64,5,FALSE)</f>
        <v>Trsf</v>
      </c>
      <c r="S899" s="1" t="s">
        <v>878</v>
      </c>
    </row>
    <row r="900" spans="1:19" x14ac:dyDescent="0.3">
      <c r="A900" s="4">
        <v>44754</v>
      </c>
      <c r="B900" s="5">
        <f t="shared" si="173"/>
        <v>7</v>
      </c>
      <c r="C900" s="5">
        <f t="shared" si="174"/>
        <v>2022</v>
      </c>
      <c r="D900" s="5" t="s">
        <v>857</v>
      </c>
      <c r="E900" s="5" t="str">
        <f>VLOOKUP(F900,'Set up'!$A$2:$C$64,2,FALSE)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up'!$A$2:$C$64,3,FALSE)</f>
        <v>Cash</v>
      </c>
      <c r="J900" s="5">
        <f>VLOOKUP(F900,'Set up'!$A$2:$D$64,4,FALSE)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up'!$A$2:$E$64,5,FALSE)</f>
        <v>Trsf</v>
      </c>
      <c r="S900" s="1" t="s">
        <v>878</v>
      </c>
    </row>
    <row r="901" spans="1:19" x14ac:dyDescent="0.3">
      <c r="A901" s="4">
        <v>44756</v>
      </c>
      <c r="B901" s="5">
        <f t="shared" si="173"/>
        <v>7</v>
      </c>
      <c r="C901" s="5">
        <f t="shared" si="174"/>
        <v>2022</v>
      </c>
      <c r="D901" s="5" t="s">
        <v>858</v>
      </c>
      <c r="E901" s="5" t="str">
        <f>VLOOKUP(F901,'Set up'!$A$2:$C$64,2,FALSE)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up'!$A$2:$C$64,3,FALSE)</f>
        <v>Cash</v>
      </c>
      <c r="J901" s="5">
        <f>VLOOKUP(F901,'Set up'!$A$2:$D$64,4,FALSE)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up'!$A$2:$E$64,5,FALSE)</f>
        <v>Trsf</v>
      </c>
      <c r="S901" s="1" t="s">
        <v>1163</v>
      </c>
    </row>
    <row r="902" spans="1:19" x14ac:dyDescent="0.3">
      <c r="A902" s="4">
        <v>44756</v>
      </c>
      <c r="B902" s="5">
        <f t="shared" si="173"/>
        <v>7</v>
      </c>
      <c r="C902" s="5">
        <f t="shared" si="174"/>
        <v>2022</v>
      </c>
      <c r="D902" s="5" t="s">
        <v>858</v>
      </c>
      <c r="E902" s="5" t="str">
        <f>VLOOKUP(F902,'Set up'!$A$2:$C$64,2,FALSE)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up'!$A$2:$C$64,3,FALSE)</f>
        <v>Cash</v>
      </c>
      <c r="J902" s="5">
        <f>VLOOKUP(F902,'Set up'!$A$2:$D$64,4,FALSE)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up'!$A$2:$E$64,5,FALSE)</f>
        <v>Trsf</v>
      </c>
      <c r="S902" s="1" t="s">
        <v>1163</v>
      </c>
    </row>
    <row r="903" spans="1:19" x14ac:dyDescent="0.3">
      <c r="A903" s="4">
        <v>44756</v>
      </c>
      <c r="B903" s="5">
        <f t="shared" si="173"/>
        <v>7</v>
      </c>
      <c r="C903" s="5">
        <f t="shared" si="174"/>
        <v>2022</v>
      </c>
      <c r="D903" s="5" t="s">
        <v>858</v>
      </c>
      <c r="E903" s="5" t="str">
        <f>VLOOKUP(F903,'Set up'!$A$2:$C$64,2,FALSE)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up'!$A$2:$C$64,3,FALSE)</f>
        <v>Cash</v>
      </c>
      <c r="J903" s="5">
        <f>VLOOKUP(F903,'Set up'!$A$2:$D$64,4,FALSE)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up'!$A$2:$E$64,5,FALSE)</f>
        <v>Trsf</v>
      </c>
      <c r="S903" s="1" t="s">
        <v>1163</v>
      </c>
    </row>
    <row r="904" spans="1:19" x14ac:dyDescent="0.3">
      <c r="A904" s="4">
        <v>44756</v>
      </c>
      <c r="B904" s="5">
        <f t="shared" si="173"/>
        <v>7</v>
      </c>
      <c r="C904" s="5">
        <f t="shared" si="174"/>
        <v>2022</v>
      </c>
      <c r="D904" s="5" t="s">
        <v>858</v>
      </c>
      <c r="E904" s="5" t="str">
        <f>VLOOKUP(F904,'Set up'!$A$2:$C$64,2,FALSE)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up'!$A$2:$C$64,3,FALSE)</f>
        <v>Cash</v>
      </c>
      <c r="J904" s="5">
        <f>VLOOKUP(F904,'Set up'!$A$2:$D$64,4,FALSE)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up'!$A$2:$E$64,5,FALSE)</f>
        <v>Trsf</v>
      </c>
      <c r="S904" s="1" t="s">
        <v>1163</v>
      </c>
    </row>
    <row r="905" spans="1:19" x14ac:dyDescent="0.3">
      <c r="A905" s="4">
        <v>44756</v>
      </c>
      <c r="B905" s="5">
        <f t="shared" si="173"/>
        <v>7</v>
      </c>
      <c r="C905" s="5">
        <f t="shared" si="174"/>
        <v>2022</v>
      </c>
      <c r="D905" s="5" t="s">
        <v>861</v>
      </c>
      <c r="E905" s="5" t="str">
        <f>VLOOKUP(F905,'Set up'!$A$2:$C$64,2,FALSE)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up'!$A$2:$C$64,3,FALSE)</f>
        <v>Cash</v>
      </c>
      <c r="J905" s="5">
        <f>VLOOKUP(F905,'Set up'!$A$2:$D$64,4,FALSE)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up'!$A$2:$E$64,5,FALSE)</f>
        <v>Trsf</v>
      </c>
      <c r="S905" s="1" t="s">
        <v>1030</v>
      </c>
    </row>
    <row r="906" spans="1:19" x14ac:dyDescent="0.3">
      <c r="A906" s="4">
        <v>44756</v>
      </c>
      <c r="B906" s="5">
        <f t="shared" si="173"/>
        <v>7</v>
      </c>
      <c r="C906" s="5">
        <f t="shared" si="174"/>
        <v>2022</v>
      </c>
      <c r="D906" s="5" t="s">
        <v>861</v>
      </c>
      <c r="E906" s="5" t="str">
        <f>VLOOKUP(F906,'Set up'!$A$2:$C$64,2,FALSE)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up'!$A$2:$C$64,3,FALSE)</f>
        <v>Cash</v>
      </c>
      <c r="J906" s="5">
        <f>VLOOKUP(F906,'Set up'!$A$2:$D$64,4,FALSE)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up'!$A$2:$E$64,5,FALSE)</f>
        <v>Trsf</v>
      </c>
      <c r="S906" s="1" t="s">
        <v>1030</v>
      </c>
    </row>
    <row r="907" spans="1:19" x14ac:dyDescent="0.3">
      <c r="A907" s="4">
        <v>44756</v>
      </c>
      <c r="B907" s="5">
        <f t="shared" si="173"/>
        <v>7</v>
      </c>
      <c r="C907" s="5">
        <f t="shared" si="174"/>
        <v>2022</v>
      </c>
      <c r="D907" s="5" t="s">
        <v>861</v>
      </c>
      <c r="E907" s="5" t="str">
        <f>VLOOKUP(F907,'Set up'!$A$2:$C$64,2,FALSE)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up'!$A$2:$C$64,3,FALSE)</f>
        <v>Cash</v>
      </c>
      <c r="J907" s="5">
        <f>VLOOKUP(F907,'Set up'!$A$2:$D$64,4,FALSE)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up'!$A$2:$E$64,5,FALSE)</f>
        <v>Trsf</v>
      </c>
      <c r="S907" s="1" t="s">
        <v>1030</v>
      </c>
    </row>
    <row r="908" spans="1:19" x14ac:dyDescent="0.3">
      <c r="A908" s="4">
        <v>44756</v>
      </c>
      <c r="B908" s="5">
        <f t="shared" si="173"/>
        <v>7</v>
      </c>
      <c r="C908" s="5">
        <f t="shared" si="174"/>
        <v>2022</v>
      </c>
      <c r="D908" s="5" t="s">
        <v>861</v>
      </c>
      <c r="E908" s="5" t="str">
        <f>VLOOKUP(F908,'Set up'!$A$2:$C$64,2,FALSE)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up'!$A$2:$C$64,3,FALSE)</f>
        <v>Cash</v>
      </c>
      <c r="J908" s="5">
        <f>VLOOKUP(F908,'Set up'!$A$2:$D$64,4,FALSE)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up'!$A$2:$E$64,5,FALSE)</f>
        <v>Trsf</v>
      </c>
      <c r="S908" s="1" t="s">
        <v>1030</v>
      </c>
    </row>
    <row r="909" spans="1:19" x14ac:dyDescent="0.3">
      <c r="A909" s="4">
        <v>44756</v>
      </c>
      <c r="B909" s="5">
        <f t="shared" si="173"/>
        <v>7</v>
      </c>
      <c r="C909" s="5">
        <f t="shared" si="174"/>
        <v>2022</v>
      </c>
      <c r="D909" s="5" t="s">
        <v>861</v>
      </c>
      <c r="E909" s="5" t="str">
        <f>VLOOKUP(F909,'Set up'!$A$2:$C$64,2,FALSE)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up'!$A$2:$C$64,3,FALSE)</f>
        <v>Cash</v>
      </c>
      <c r="J909" s="5">
        <f>VLOOKUP(F909,'Set up'!$A$2:$D$64,4,FALSE)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up'!$A$2:$E$64,5,FALSE)</f>
        <v>Trsf</v>
      </c>
      <c r="S909" s="1" t="s">
        <v>1030</v>
      </c>
    </row>
    <row r="910" spans="1:19" x14ac:dyDescent="0.3">
      <c r="A910" s="4">
        <v>44756</v>
      </c>
      <c r="B910" s="5">
        <f t="shared" si="173"/>
        <v>7</v>
      </c>
      <c r="C910" s="5">
        <f t="shared" si="174"/>
        <v>2022</v>
      </c>
      <c r="D910" s="5" t="s">
        <v>861</v>
      </c>
      <c r="E910" s="5" t="str">
        <f>VLOOKUP(F910,'Set up'!$A$2:$C$64,2,FALSE)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up'!$A$2:$C$64,3,FALSE)</f>
        <v>Cash</v>
      </c>
      <c r="J910" s="5">
        <f>VLOOKUP(F910,'Set up'!$A$2:$D$64,4,FALSE)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up'!$A$2:$E$64,5,FALSE)</f>
        <v>Trsf</v>
      </c>
      <c r="S910" s="1" t="s">
        <v>1030</v>
      </c>
    </row>
    <row r="911" spans="1:19" x14ac:dyDescent="0.3">
      <c r="A911" s="4">
        <v>44756</v>
      </c>
      <c r="B911" s="5">
        <f t="shared" si="173"/>
        <v>7</v>
      </c>
      <c r="C911" s="5">
        <f t="shared" si="174"/>
        <v>2022</v>
      </c>
      <c r="D911" s="5" t="s">
        <v>861</v>
      </c>
      <c r="E911" s="5" t="str">
        <f>VLOOKUP(F911,'Set up'!$A$2:$C$64,2,FALSE)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up'!$A$2:$C$64,3,FALSE)</f>
        <v>Cash</v>
      </c>
      <c r="J911" s="5">
        <f>VLOOKUP(F911,'Set up'!$A$2:$D$64,4,FALSE)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up'!$A$2:$E$64,5,FALSE)</f>
        <v>Trsf</v>
      </c>
      <c r="S911" s="1" t="s">
        <v>1030</v>
      </c>
    </row>
    <row r="912" spans="1:19" x14ac:dyDescent="0.3">
      <c r="A912" s="4">
        <v>44756</v>
      </c>
      <c r="B912" s="5">
        <f t="shared" si="173"/>
        <v>7</v>
      </c>
      <c r="C912" s="5">
        <f t="shared" si="174"/>
        <v>2022</v>
      </c>
      <c r="D912" s="5" t="s">
        <v>861</v>
      </c>
      <c r="E912" s="5" t="str">
        <f>VLOOKUP(F912,'Set up'!$A$2:$C$64,2,FALSE)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up'!$A$2:$C$64,3,FALSE)</f>
        <v>Cash</v>
      </c>
      <c r="J912" s="5">
        <f>VLOOKUP(F912,'Set up'!$A$2:$D$64,4,FALSE)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up'!$A$2:$E$64,5,FALSE)</f>
        <v>Trsf</v>
      </c>
      <c r="S912" s="1" t="s">
        <v>1030</v>
      </c>
    </row>
    <row r="913" spans="1:19" x14ac:dyDescent="0.3">
      <c r="A913" s="4">
        <v>44760</v>
      </c>
      <c r="B913" s="5">
        <f t="shared" si="173"/>
        <v>7</v>
      </c>
      <c r="C913" s="5">
        <f t="shared" si="174"/>
        <v>2022</v>
      </c>
      <c r="D913" s="5" t="s">
        <v>866</v>
      </c>
      <c r="E913" s="5" t="str">
        <f>VLOOKUP(F913,'Set up'!$A$2:$C$64,2,FALSE)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up'!$A$2:$C$64,3,FALSE)</f>
        <v>Cash</v>
      </c>
      <c r="J913" s="5">
        <f>VLOOKUP(F913,'Set up'!$A$2:$D$64,4,FALSE)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up'!$A$2:$E$64,5,FALSE)</f>
        <v>Trsf</v>
      </c>
      <c r="S913" s="1" t="s">
        <v>1163</v>
      </c>
    </row>
    <row r="914" spans="1:19" x14ac:dyDescent="0.3">
      <c r="A914" s="4">
        <v>44760</v>
      </c>
      <c r="B914" s="5">
        <f t="shared" si="173"/>
        <v>7</v>
      </c>
      <c r="C914" s="5">
        <f t="shared" si="174"/>
        <v>2022</v>
      </c>
      <c r="D914" s="5" t="s">
        <v>866</v>
      </c>
      <c r="E914" s="5" t="str">
        <f>VLOOKUP(F914,'Set up'!$A$2:$C$64,2,FALSE)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up'!$A$2:$C$64,3,FALSE)</f>
        <v>Cash</v>
      </c>
      <c r="J914" s="5">
        <f>VLOOKUP(F914,'Set up'!$A$2:$D$64,4,FALSE)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up'!$A$2:$E$64,5,FALSE)</f>
        <v>Trsf</v>
      </c>
      <c r="S914" s="1" t="s">
        <v>1163</v>
      </c>
    </row>
    <row r="915" spans="1:19" x14ac:dyDescent="0.3">
      <c r="A915" s="4">
        <v>44760</v>
      </c>
      <c r="B915" s="5">
        <f t="shared" si="173"/>
        <v>7</v>
      </c>
      <c r="C915" s="5">
        <f t="shared" si="174"/>
        <v>2022</v>
      </c>
      <c r="D915" s="5" t="s">
        <v>866</v>
      </c>
      <c r="E915" s="5" t="str">
        <f>VLOOKUP(F915,'Set up'!$A$2:$C$64,2,FALSE)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up'!$A$2:$C$64,3,FALSE)</f>
        <v>Cash</v>
      </c>
      <c r="J915" s="5">
        <f>VLOOKUP(F915,'Set up'!$A$2:$D$64,4,FALSE)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up'!$A$2:$E$64,5,FALSE)</f>
        <v>Trsf</v>
      </c>
      <c r="S915" s="1" t="s">
        <v>1164</v>
      </c>
    </row>
    <row r="916" spans="1:19" x14ac:dyDescent="0.3">
      <c r="A916" s="4">
        <v>44760</v>
      </c>
      <c r="B916" s="5">
        <f t="shared" si="173"/>
        <v>7</v>
      </c>
      <c r="C916" s="5">
        <f t="shared" si="174"/>
        <v>2022</v>
      </c>
      <c r="D916" s="5" t="s">
        <v>866</v>
      </c>
      <c r="E916" s="5" t="str">
        <f>VLOOKUP(F916,'Set up'!$A$2:$C$64,2,FALSE)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up'!$A$2:$C$64,3,FALSE)</f>
        <v>Cash</v>
      </c>
      <c r="J916" s="5">
        <f>VLOOKUP(F916,'Set up'!$A$2:$D$64,4,FALSE)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up'!$A$2:$E$64,5,FALSE)</f>
        <v>Trsf</v>
      </c>
      <c r="S916" s="1" t="s">
        <v>1165</v>
      </c>
    </row>
    <row r="917" spans="1:19" x14ac:dyDescent="0.3">
      <c r="A917" s="4">
        <v>44760</v>
      </c>
      <c r="B917" s="5">
        <f t="shared" si="173"/>
        <v>7</v>
      </c>
      <c r="C917" s="5">
        <f t="shared" si="174"/>
        <v>2022</v>
      </c>
      <c r="D917" s="5" t="s">
        <v>866</v>
      </c>
      <c r="E917" s="5" t="str">
        <f>VLOOKUP(F917,'Set up'!$A$2:$C$64,2,FALSE)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up'!$A$2:$C$64,3,FALSE)</f>
        <v>Cash</v>
      </c>
      <c r="J917" s="5">
        <f>VLOOKUP(F917,'Set up'!$A$2:$D$64,4,FALSE)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up'!$A$2:$E$64,5,FALSE)</f>
        <v>Trsf</v>
      </c>
      <c r="S917" s="1" t="s">
        <v>1165</v>
      </c>
    </row>
    <row r="918" spans="1:19" x14ac:dyDescent="0.3">
      <c r="A918" s="4">
        <v>44760</v>
      </c>
      <c r="B918" s="5">
        <f t="shared" si="173"/>
        <v>7</v>
      </c>
      <c r="C918" s="5">
        <f t="shared" si="174"/>
        <v>2022</v>
      </c>
      <c r="D918" s="5" t="s">
        <v>866</v>
      </c>
      <c r="E918" s="5" t="str">
        <f>VLOOKUP(F918,'Set up'!$A$2:$C$64,2,FALSE)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up'!$A$2:$C$64,3,FALSE)</f>
        <v>Cash</v>
      </c>
      <c r="J918" s="5">
        <f>VLOOKUP(F918,'Set up'!$A$2:$D$64,4,FALSE)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up'!$A$2:$E$64,5,FALSE)</f>
        <v>Trsf</v>
      </c>
      <c r="S918" s="1" t="s">
        <v>1165</v>
      </c>
    </row>
    <row r="919" spans="1:19" x14ac:dyDescent="0.3">
      <c r="A919" s="4">
        <v>44762</v>
      </c>
      <c r="B919" s="5">
        <f t="shared" si="173"/>
        <v>7</v>
      </c>
      <c r="C919" s="5">
        <f t="shared" si="174"/>
        <v>2022</v>
      </c>
      <c r="D919" s="5" t="s">
        <v>867</v>
      </c>
      <c r="E919" s="5" t="str">
        <f>VLOOKUP(F919,'Set up'!$A$2:$C$64,2,FALSE)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up'!$A$2:$C$64,3,FALSE)</f>
        <v>Cash</v>
      </c>
      <c r="J919" s="5">
        <f>VLOOKUP(F919,'Set up'!$A$2:$D$64,4,FALSE)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up'!$A$2:$E$64,5,FALSE)</f>
        <v>Trsf</v>
      </c>
      <c r="S919" s="1" t="s">
        <v>1165</v>
      </c>
    </row>
    <row r="920" spans="1:19" x14ac:dyDescent="0.3">
      <c r="A920" s="4">
        <v>44762</v>
      </c>
      <c r="B920" s="5">
        <f t="shared" si="173"/>
        <v>7</v>
      </c>
      <c r="C920" s="5">
        <f t="shared" si="174"/>
        <v>2022</v>
      </c>
      <c r="D920" s="5" t="s">
        <v>867</v>
      </c>
      <c r="E920" s="5" t="str">
        <f>VLOOKUP(F920,'Set up'!$A$2:$C$64,2,FALSE)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up'!$A$2:$C$64,3,FALSE)</f>
        <v>Cash</v>
      </c>
      <c r="J920" s="5">
        <f>VLOOKUP(F920,'Set up'!$A$2:$D$64,4,FALSE)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up'!$A$2:$E$64,5,FALSE)</f>
        <v>Trsf</v>
      </c>
      <c r="S920" s="1" t="s">
        <v>1165</v>
      </c>
    </row>
    <row r="921" spans="1:19" x14ac:dyDescent="0.3">
      <c r="A921" s="4">
        <v>44765</v>
      </c>
      <c r="B921" s="5">
        <f t="shared" si="173"/>
        <v>7</v>
      </c>
      <c r="C921" s="5">
        <f t="shared" si="174"/>
        <v>2022</v>
      </c>
      <c r="D921" s="5" t="s">
        <v>868</v>
      </c>
      <c r="E921" s="5" t="str">
        <f>VLOOKUP(F921,'Set up'!$A$2:$C$64,2,FALSE)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up'!$A$2:$C$64,3,FALSE)</f>
        <v>Cash</v>
      </c>
      <c r="J921" s="5">
        <f>VLOOKUP(F921,'Set up'!$A$2:$D$64,4,FALSE)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up'!$A$2:$E$64,5,FALSE)</f>
        <v>Trsf</v>
      </c>
      <c r="S921" s="1" t="s">
        <v>1228</v>
      </c>
    </row>
    <row r="922" spans="1:19" x14ac:dyDescent="0.3">
      <c r="A922" s="4">
        <v>44765</v>
      </c>
      <c r="B922" s="5">
        <f t="shared" si="173"/>
        <v>7</v>
      </c>
      <c r="C922" s="5">
        <f t="shared" si="174"/>
        <v>2022</v>
      </c>
      <c r="D922" s="5" t="s">
        <v>868</v>
      </c>
      <c r="E922" s="5" t="str">
        <f>VLOOKUP(F922,'Set up'!$A$2:$C$64,2,FALSE)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up'!$A$2:$C$64,3,FALSE)</f>
        <v>Cash</v>
      </c>
      <c r="J922" s="5">
        <f>VLOOKUP(F922,'Set up'!$A$2:$D$64,4,FALSE)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up'!$A$2:$E$64,5,FALSE)</f>
        <v>Trsf</v>
      </c>
      <c r="S922" s="1" t="s">
        <v>1208</v>
      </c>
    </row>
    <row r="923" spans="1:19" x14ac:dyDescent="0.3">
      <c r="A923" s="4">
        <v>44765</v>
      </c>
      <c r="B923" s="5">
        <f t="shared" si="173"/>
        <v>7</v>
      </c>
      <c r="C923" s="5">
        <f t="shared" si="174"/>
        <v>2022</v>
      </c>
      <c r="D923" s="5" t="s">
        <v>868</v>
      </c>
      <c r="E923" s="5" t="str">
        <f>VLOOKUP(F923,'Set up'!$A$2:$C$64,2,FALSE)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up'!$A$2:$C$64,3,FALSE)</f>
        <v>Cash</v>
      </c>
      <c r="J923" s="5">
        <f>VLOOKUP(F923,'Set up'!$A$2:$D$64,4,FALSE)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up'!$A$2:$E$64,5,FALSE)</f>
        <v>Trsf</v>
      </c>
      <c r="S923" s="1" t="s">
        <v>1208</v>
      </c>
    </row>
    <row r="924" spans="1:19" x14ac:dyDescent="0.3">
      <c r="A924" s="4">
        <v>44765</v>
      </c>
      <c r="B924" s="5">
        <f t="shared" si="173"/>
        <v>7</v>
      </c>
      <c r="C924" s="5">
        <f t="shared" si="174"/>
        <v>2022</v>
      </c>
      <c r="D924" s="5" t="s">
        <v>868</v>
      </c>
      <c r="E924" s="5" t="str">
        <f>VLOOKUP(F924,'Set up'!$A$2:$C$64,2,FALSE)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up'!$A$2:$C$64,3,FALSE)</f>
        <v>Cash</v>
      </c>
      <c r="J924" s="5">
        <f>VLOOKUP(F924,'Set up'!$A$2:$D$64,4,FALSE)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up'!$A$2:$E$64,5,FALSE)</f>
        <v>Trsf</v>
      </c>
      <c r="S924" s="1" t="s">
        <v>1208</v>
      </c>
    </row>
    <row r="925" spans="1:19" x14ac:dyDescent="0.3">
      <c r="A925" s="4">
        <v>44765</v>
      </c>
      <c r="B925" s="5">
        <f t="shared" si="173"/>
        <v>7</v>
      </c>
      <c r="C925" s="5">
        <f t="shared" si="174"/>
        <v>2022</v>
      </c>
      <c r="D925" s="5" t="s">
        <v>869</v>
      </c>
      <c r="E925" s="5" t="str">
        <f>VLOOKUP(F925,'Set up'!$A$2:$C$64,2,FALSE)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up'!$A$2:$C$64,3,FALSE)</f>
        <v>Cash</v>
      </c>
      <c r="J925" s="5">
        <f>VLOOKUP(F925,'Set up'!$A$2:$D$64,4,FALSE)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up'!$A$2:$E$64,5,FALSE)</f>
        <v>Trsf</v>
      </c>
      <c r="S925" s="1" t="s">
        <v>890</v>
      </c>
    </row>
    <row r="926" spans="1:19" x14ac:dyDescent="0.3">
      <c r="A926" s="4">
        <v>44768</v>
      </c>
      <c r="B926" s="5">
        <f t="shared" si="173"/>
        <v>7</v>
      </c>
      <c r="C926" s="5">
        <f t="shared" si="174"/>
        <v>2022</v>
      </c>
      <c r="D926" s="5" t="s">
        <v>870</v>
      </c>
      <c r="E926" s="5" t="str">
        <f>VLOOKUP(F926,'Set up'!$A$2:$C$64,2,FALSE)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up'!$A$2:$C$64,3,FALSE)</f>
        <v>120</v>
      </c>
      <c r="J926" s="5">
        <f>VLOOKUP(F926,'Set up'!$A$2:$D$64,4,FALSE)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up'!$A$2:$E$64,5,FALSE)</f>
        <v>Trsf</v>
      </c>
      <c r="S926" s="1" t="s">
        <v>1027</v>
      </c>
    </row>
    <row r="927" spans="1:19" x14ac:dyDescent="0.3">
      <c r="A927" s="4">
        <v>44768</v>
      </c>
      <c r="B927" s="5">
        <f t="shared" si="173"/>
        <v>7</v>
      </c>
      <c r="C927" s="5">
        <f t="shared" si="174"/>
        <v>2022</v>
      </c>
      <c r="D927" s="5" t="s">
        <v>870</v>
      </c>
      <c r="E927" s="5" t="str">
        <f>VLOOKUP(F927,'Set up'!$A$2:$C$64,2,FALSE)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up'!$A$2:$C$64,3,FALSE)</f>
        <v>120</v>
      </c>
      <c r="J927" s="5">
        <f>VLOOKUP(F927,'Set up'!$A$2:$D$64,4,FALSE)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up'!$A$2:$E$64,5,FALSE)</f>
        <v>Trsf</v>
      </c>
      <c r="S927" s="1" t="s">
        <v>1027</v>
      </c>
    </row>
    <row r="928" spans="1:19" x14ac:dyDescent="0.3">
      <c r="A928" s="4">
        <v>44768</v>
      </c>
      <c r="B928" s="5">
        <f t="shared" si="173"/>
        <v>7</v>
      </c>
      <c r="C928" s="5">
        <f t="shared" si="174"/>
        <v>2022</v>
      </c>
      <c r="D928" s="5" t="s">
        <v>870</v>
      </c>
      <c r="E928" s="5" t="str">
        <f>VLOOKUP(F928,'Set up'!$A$2:$C$64,2,FALSE)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up'!$A$2:$C$64,3,FALSE)</f>
        <v>120</v>
      </c>
      <c r="J928" s="5">
        <f>VLOOKUP(F928,'Set up'!$A$2:$D$64,4,FALSE)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up'!$A$2:$E$64,5,FALSE)</f>
        <v>Trsf</v>
      </c>
      <c r="S928" s="1" t="s">
        <v>1027</v>
      </c>
    </row>
    <row r="929" spans="1:19" x14ac:dyDescent="0.3">
      <c r="A929" s="4">
        <v>44768</v>
      </c>
      <c r="B929" s="5">
        <f t="shared" si="173"/>
        <v>7</v>
      </c>
      <c r="C929" s="5">
        <f t="shared" si="174"/>
        <v>2022</v>
      </c>
      <c r="D929" s="5" t="s">
        <v>870</v>
      </c>
      <c r="E929" s="5" t="str">
        <f>VLOOKUP(F929,'Set up'!$A$2:$C$64,2,FALSE)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up'!$A$2:$C$64,3,FALSE)</f>
        <v>120</v>
      </c>
      <c r="J929" s="5">
        <f>VLOOKUP(F929,'Set up'!$A$2:$D$64,4,FALSE)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up'!$A$2:$E$64,5,FALSE)</f>
        <v>Trsf</v>
      </c>
      <c r="S929" s="1" t="s">
        <v>1027</v>
      </c>
    </row>
    <row r="930" spans="1:19" x14ac:dyDescent="0.3">
      <c r="A930" s="4">
        <v>44771</v>
      </c>
      <c r="B930" s="5">
        <f t="shared" si="173"/>
        <v>7</v>
      </c>
      <c r="C930" s="5">
        <f t="shared" si="174"/>
        <v>2022</v>
      </c>
      <c r="D930" s="5" t="s">
        <v>871</v>
      </c>
      <c r="E930" s="5" t="str">
        <f>VLOOKUP(F930,'Set up'!$A$2:$C$64,2,FALSE)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up'!$A$2:$C$64,3,FALSE)</f>
        <v>Cash</v>
      </c>
      <c r="J930" s="5">
        <f>VLOOKUP(F930,'Set up'!$A$2:$D$64,4,FALSE)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up'!$A$2:$E$64,5,FALSE)</f>
        <v>PD Chq</v>
      </c>
      <c r="S930" s="1" t="s">
        <v>1024</v>
      </c>
    </row>
    <row r="931" spans="1:19" x14ac:dyDescent="0.3">
      <c r="A931" s="4">
        <v>44771</v>
      </c>
      <c r="B931" s="5">
        <f t="shared" si="173"/>
        <v>7</v>
      </c>
      <c r="C931" s="5">
        <f t="shared" si="174"/>
        <v>2022</v>
      </c>
      <c r="D931" s="5" t="s">
        <v>871</v>
      </c>
      <c r="E931" s="5" t="str">
        <f>VLOOKUP(F931,'Set up'!$A$2:$C$64,2,FALSE)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up'!$A$2:$C$64,3,FALSE)</f>
        <v>Cash</v>
      </c>
      <c r="J931" s="5">
        <f>VLOOKUP(F931,'Set up'!$A$2:$D$64,4,FALSE)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up'!$A$2:$E$64,5,FALSE)</f>
        <v>PD Chq</v>
      </c>
      <c r="S931" s="1" t="s">
        <v>1024</v>
      </c>
    </row>
    <row r="932" spans="1:19" x14ac:dyDescent="0.3">
      <c r="A932" s="4">
        <v>44771</v>
      </c>
      <c r="B932" s="5">
        <f t="shared" si="173"/>
        <v>7</v>
      </c>
      <c r="C932" s="5">
        <f t="shared" si="174"/>
        <v>2022</v>
      </c>
      <c r="D932" s="5" t="s">
        <v>873</v>
      </c>
      <c r="E932" s="5" t="str">
        <f>VLOOKUP(F932,'Set up'!$A$2:$C$64,2,FALSE)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up'!$A$2:$C$64,3,FALSE)</f>
        <v>60</v>
      </c>
      <c r="J932" s="5">
        <f>VLOOKUP(F932,'Set up'!$A$2:$D$64,4,FALSE)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up'!$A$2:$E$64,5,FALSE)</f>
        <v>Chq</v>
      </c>
      <c r="S932" s="1" t="s">
        <v>1086</v>
      </c>
    </row>
    <row r="933" spans="1:19" x14ac:dyDescent="0.3">
      <c r="A933" s="4">
        <v>44771</v>
      </c>
      <c r="B933" s="5">
        <f t="shared" si="173"/>
        <v>7</v>
      </c>
      <c r="C933" s="5">
        <f t="shared" si="174"/>
        <v>2022</v>
      </c>
      <c r="D933" s="5" t="s">
        <v>873</v>
      </c>
      <c r="E933" s="5" t="str">
        <f>VLOOKUP(F933,'Set up'!$A$2:$C$64,2,FALSE)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up'!$A$2:$C$64,3,FALSE)</f>
        <v>60</v>
      </c>
      <c r="J933" s="5">
        <f>VLOOKUP(F933,'Set up'!$A$2:$D$64,4,FALSE)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up'!$A$2:$E$64,5,FALSE)</f>
        <v>Chq</v>
      </c>
      <c r="S933" s="1" t="s">
        <v>1086</v>
      </c>
    </row>
    <row r="934" spans="1:19" x14ac:dyDescent="0.3">
      <c r="A934" s="4">
        <v>44777</v>
      </c>
      <c r="B934" s="5">
        <f t="shared" si="173"/>
        <v>8</v>
      </c>
      <c r="C934" s="5">
        <f t="shared" si="174"/>
        <v>2022</v>
      </c>
      <c r="D934" s="5" t="s">
        <v>891</v>
      </c>
      <c r="E934" s="5" t="str">
        <f>VLOOKUP(F934,'Set up'!$A$2:$C$64,2,FALSE)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up'!$A$2:$C$64,3,FALSE)</f>
        <v>Cash</v>
      </c>
      <c r="J934" s="5">
        <f>VLOOKUP(F934,'Set up'!$A$2:$D$64,4,FALSE)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up'!$A$2:$E$64,5,FALSE)</f>
        <v>Trsf</v>
      </c>
      <c r="S934" s="1" t="s">
        <v>1031</v>
      </c>
    </row>
    <row r="935" spans="1:19" x14ac:dyDescent="0.3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891</v>
      </c>
      <c r="E935" s="5" t="str">
        <f>VLOOKUP(F935,'Set up'!$A$2:$C$64,2,FALSE)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up'!$A$2:$C$64,3,FALSE)</f>
        <v>Cash</v>
      </c>
      <c r="J935" s="5">
        <f>VLOOKUP(F935,'Set up'!$A$2:$D$64,4,FALSE)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up'!$A$2:$E$64,5,FALSE)</f>
        <v>Trsf</v>
      </c>
      <c r="S935" s="1" t="s">
        <v>1032</v>
      </c>
    </row>
    <row r="936" spans="1:19" x14ac:dyDescent="0.3">
      <c r="A936" s="4">
        <v>44777</v>
      </c>
      <c r="B936" s="5">
        <f t="shared" si="187"/>
        <v>8</v>
      </c>
      <c r="C936" s="5">
        <f t="shared" si="188"/>
        <v>2022</v>
      </c>
      <c r="D936" s="5" t="s">
        <v>891</v>
      </c>
      <c r="E936" s="5" t="str">
        <f>VLOOKUP(F936,'Set up'!$A$2:$C$64,2,FALSE)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up'!$A$2:$C$64,3,FALSE)</f>
        <v>Cash</v>
      </c>
      <c r="J936" s="5">
        <f>VLOOKUP(F936,'Set up'!$A$2:$D$64,4,FALSE)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up'!$A$2:$E$64,5,FALSE)</f>
        <v>Trsf</v>
      </c>
      <c r="S936" s="1" t="s">
        <v>1031</v>
      </c>
    </row>
    <row r="937" spans="1:19" x14ac:dyDescent="0.3">
      <c r="A937" s="4">
        <v>44777</v>
      </c>
      <c r="B937" s="5">
        <f t="shared" si="187"/>
        <v>8</v>
      </c>
      <c r="C937" s="5">
        <f t="shared" si="188"/>
        <v>2022</v>
      </c>
      <c r="D937" s="5" t="s">
        <v>891</v>
      </c>
      <c r="E937" s="5" t="str">
        <f>VLOOKUP(F937,'Set up'!$A$2:$C$64,2,FALSE)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up'!$A$2:$C$64,3,FALSE)</f>
        <v>Cash</v>
      </c>
      <c r="J937" s="5">
        <f>VLOOKUP(F937,'Set up'!$A$2:$D$64,4,FALSE)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up'!$A$2:$E$64,5,FALSE)</f>
        <v>Trsf</v>
      </c>
      <c r="S937" s="1" t="s">
        <v>1031</v>
      </c>
    </row>
    <row r="938" spans="1:19" x14ac:dyDescent="0.3">
      <c r="A938" s="4">
        <v>44777</v>
      </c>
      <c r="B938" s="5">
        <f t="shared" si="187"/>
        <v>8</v>
      </c>
      <c r="C938" s="5">
        <f t="shared" si="188"/>
        <v>2022</v>
      </c>
      <c r="D938" s="5" t="s">
        <v>891</v>
      </c>
      <c r="E938" s="5" t="str">
        <f>VLOOKUP(F938,'Set up'!$A$2:$C$64,2,FALSE)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up'!$A$2:$C$64,3,FALSE)</f>
        <v>Cash</v>
      </c>
      <c r="J938" s="5">
        <f>VLOOKUP(F938,'Set up'!$A$2:$D$64,4,FALSE)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up'!$A$2:$E$64,5,FALSE)</f>
        <v>Trsf</v>
      </c>
      <c r="S938" s="1" t="s">
        <v>1031</v>
      </c>
    </row>
    <row r="939" spans="1:19" x14ac:dyDescent="0.3">
      <c r="A939" s="4">
        <v>44777</v>
      </c>
      <c r="B939" s="5">
        <f t="shared" si="187"/>
        <v>8</v>
      </c>
      <c r="C939" s="5">
        <f t="shared" si="188"/>
        <v>2022</v>
      </c>
      <c r="D939" s="5" t="s">
        <v>891</v>
      </c>
      <c r="E939" s="5" t="str">
        <f>VLOOKUP(F939,'Set up'!$A$2:$C$64,2,FALSE)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up'!$A$2:$C$64,3,FALSE)</f>
        <v>Cash</v>
      </c>
      <c r="J939" s="5">
        <f>VLOOKUP(F939,'Set up'!$A$2:$D$64,4,FALSE)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up'!$A$2:$E$64,5,FALSE)</f>
        <v>Trsf</v>
      </c>
      <c r="S939" s="1" t="s">
        <v>1031</v>
      </c>
    </row>
    <row r="940" spans="1:19" x14ac:dyDescent="0.3">
      <c r="A940" s="4">
        <v>44777</v>
      </c>
      <c r="B940" s="5">
        <f t="shared" si="187"/>
        <v>8</v>
      </c>
      <c r="C940" s="5">
        <f t="shared" si="188"/>
        <v>2022</v>
      </c>
      <c r="D940" s="5" t="s">
        <v>891</v>
      </c>
      <c r="E940" s="5" t="str">
        <f>VLOOKUP(F940,'Set up'!$A$2:$C$64,2,FALSE)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up'!$A$2:$C$64,3,FALSE)</f>
        <v>Cash</v>
      </c>
      <c r="J940" s="5">
        <f>VLOOKUP(F940,'Set up'!$A$2:$D$64,4,FALSE)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up'!$A$2:$E$64,5,FALSE)</f>
        <v>Trsf</v>
      </c>
      <c r="S940" s="1" t="s">
        <v>1031</v>
      </c>
    </row>
    <row r="941" spans="1:19" x14ac:dyDescent="0.3">
      <c r="A941" s="4">
        <v>44777</v>
      </c>
      <c r="B941" s="5">
        <f t="shared" si="187"/>
        <v>8</v>
      </c>
      <c r="C941" s="5">
        <f t="shared" si="188"/>
        <v>2022</v>
      </c>
      <c r="D941" s="5" t="s">
        <v>891</v>
      </c>
      <c r="E941" s="5" t="str">
        <f>VLOOKUP(F941,'Set up'!$A$2:$C$64,2,FALSE)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up'!$A$2:$C$64,3,FALSE)</f>
        <v>Cash</v>
      </c>
      <c r="J941" s="5">
        <f>VLOOKUP(F941,'Set up'!$A$2:$D$64,4,FALSE)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up'!$A$2:$E$64,5,FALSE)</f>
        <v>Trsf</v>
      </c>
      <c r="S941" s="1" t="s">
        <v>1031</v>
      </c>
    </row>
    <row r="942" spans="1:19" x14ac:dyDescent="0.3">
      <c r="A942" s="4">
        <v>44777</v>
      </c>
      <c r="B942" s="5">
        <f t="shared" si="187"/>
        <v>8</v>
      </c>
      <c r="C942" s="5">
        <f t="shared" si="188"/>
        <v>2022</v>
      </c>
      <c r="D942" s="5" t="s">
        <v>891</v>
      </c>
      <c r="E942" s="5" t="str">
        <f>VLOOKUP(F942,'Set up'!$A$2:$C$64,2,FALSE)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up'!$A$2:$C$64,3,FALSE)</f>
        <v>Cash</v>
      </c>
      <c r="J942" s="5">
        <f>VLOOKUP(F942,'Set up'!$A$2:$D$64,4,FALSE)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up'!$A$2:$E$64,5,FALSE)</f>
        <v>Trsf</v>
      </c>
      <c r="S942" s="1" t="s">
        <v>1031</v>
      </c>
    </row>
    <row r="943" spans="1:19" x14ac:dyDescent="0.3">
      <c r="A943" s="4">
        <v>44779</v>
      </c>
      <c r="B943" s="5">
        <f t="shared" si="187"/>
        <v>8</v>
      </c>
      <c r="C943" s="5">
        <f t="shared" si="188"/>
        <v>2022</v>
      </c>
      <c r="D943" s="5" t="s">
        <v>895</v>
      </c>
      <c r="E943" s="5" t="str">
        <f>VLOOKUP(F943,'Set up'!$A$2:$C$64,2,FALSE)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up'!$A$2:$C$64,3,FALSE)</f>
        <v>Cash</v>
      </c>
      <c r="J943" s="5">
        <f>VLOOKUP(F943,'Set up'!$A$2:$D$64,4,FALSE)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up'!$A$2:$E$64,5,FALSE)</f>
        <v>Trsf</v>
      </c>
      <c r="S943" s="1" t="s">
        <v>1208</v>
      </c>
    </row>
    <row r="944" spans="1:19" x14ac:dyDescent="0.3">
      <c r="A944" s="4">
        <v>44779</v>
      </c>
      <c r="B944" s="5">
        <f t="shared" si="187"/>
        <v>8</v>
      </c>
      <c r="C944" s="5">
        <f t="shared" si="188"/>
        <v>2022</v>
      </c>
      <c r="D944" s="5" t="s">
        <v>895</v>
      </c>
      <c r="E944" s="5" t="str">
        <f>VLOOKUP(F944,'Set up'!$A$2:$C$64,2,FALSE)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up'!$A$2:$C$64,3,FALSE)</f>
        <v>Cash</v>
      </c>
      <c r="J944" s="5">
        <f>VLOOKUP(F944,'Set up'!$A$2:$D$64,4,FALSE)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up'!$A$2:$E$64,5,FALSE)</f>
        <v>Trsf</v>
      </c>
      <c r="S944" s="1" t="s">
        <v>1208</v>
      </c>
    </row>
    <row r="945" spans="1:19" x14ac:dyDescent="0.3">
      <c r="A945" s="4">
        <v>44779</v>
      </c>
      <c r="B945" s="5">
        <f t="shared" si="187"/>
        <v>8</v>
      </c>
      <c r="C945" s="5">
        <f t="shared" si="188"/>
        <v>2022</v>
      </c>
      <c r="D945" s="5" t="s">
        <v>895</v>
      </c>
      <c r="E945" s="5" t="str">
        <f>VLOOKUP(F945,'Set up'!$A$2:$C$64,2,FALSE)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up'!$A$2:$C$64,3,FALSE)</f>
        <v>Cash</v>
      </c>
      <c r="J945" s="5">
        <f>VLOOKUP(F945,'Set up'!$A$2:$D$64,4,FALSE)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up'!$A$2:$E$64,5,FALSE)</f>
        <v>Trsf</v>
      </c>
      <c r="S945" s="1" t="s">
        <v>1208</v>
      </c>
    </row>
    <row r="946" spans="1:19" x14ac:dyDescent="0.3">
      <c r="A946" s="4">
        <v>44779</v>
      </c>
      <c r="B946" s="5">
        <f t="shared" si="187"/>
        <v>8</v>
      </c>
      <c r="C946" s="5">
        <f t="shared" si="188"/>
        <v>2022</v>
      </c>
      <c r="D946" s="5" t="s">
        <v>895</v>
      </c>
      <c r="E946" s="5" t="str">
        <f>VLOOKUP(F946,'Set up'!$A$2:$C$64,2,FALSE)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up'!$A$2:$C$64,3,FALSE)</f>
        <v>Cash</v>
      </c>
      <c r="J946" s="5">
        <f>VLOOKUP(F946,'Set up'!$A$2:$D$64,4,FALSE)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up'!$A$2:$E$64,5,FALSE)</f>
        <v>Trsf</v>
      </c>
      <c r="S946" s="1" t="s">
        <v>1208</v>
      </c>
    </row>
    <row r="947" spans="1:19" x14ac:dyDescent="0.3">
      <c r="A947" s="4">
        <v>44779</v>
      </c>
      <c r="B947" s="5">
        <f t="shared" si="187"/>
        <v>8</v>
      </c>
      <c r="C947" s="5">
        <f t="shared" si="188"/>
        <v>2022</v>
      </c>
      <c r="D947" s="5" t="s">
        <v>897</v>
      </c>
      <c r="E947" s="5" t="str">
        <f>VLOOKUP(F947,'Set up'!$A$2:$C$64,2,FALSE)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up'!$A$2:$C$64,3,FALSE)</f>
        <v>Cash</v>
      </c>
      <c r="J947" s="5">
        <f>VLOOKUP(F947,'Set up'!$A$2:$D$64,4,FALSE)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up'!$A$2:$E$64,5,FALSE)</f>
        <v>Trsf</v>
      </c>
      <c r="S947" s="1" t="s">
        <v>918</v>
      </c>
    </row>
    <row r="948" spans="1:19" x14ac:dyDescent="0.3">
      <c r="A948" s="4">
        <v>44782</v>
      </c>
      <c r="B948" s="5">
        <f t="shared" si="187"/>
        <v>8</v>
      </c>
      <c r="C948" s="5">
        <f t="shared" si="188"/>
        <v>2022</v>
      </c>
      <c r="D948" s="5" t="s">
        <v>898</v>
      </c>
      <c r="E948" s="5" t="str">
        <f>VLOOKUP(F948,'Set up'!$A$2:$C$64,2,FALSE)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up'!$A$2:$C$64,3,FALSE)</f>
        <v>Cash</v>
      </c>
      <c r="J948" s="5">
        <f>VLOOKUP(F948,'Set up'!$A$2:$D$64,4,FALSE)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up'!$A$2:$E$64,5,FALSE)</f>
        <v>Trsf</v>
      </c>
      <c r="S948" s="1" t="s">
        <v>917</v>
      </c>
    </row>
    <row r="949" spans="1:19" x14ac:dyDescent="0.3">
      <c r="A949" s="4">
        <v>44785</v>
      </c>
      <c r="B949" s="5">
        <f t="shared" si="187"/>
        <v>8</v>
      </c>
      <c r="C949" s="5">
        <f t="shared" si="188"/>
        <v>2022</v>
      </c>
      <c r="D949" s="5" t="s">
        <v>899</v>
      </c>
      <c r="E949" s="5" t="str">
        <f>VLOOKUP(F949,'Set up'!$A$2:$C$64,2,FALSE)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up'!$A$2:$C$64,3,FALSE)</f>
        <v>Cash</v>
      </c>
      <c r="J949" s="5">
        <f>VLOOKUP(F949,'Set up'!$A$2:$D$64,4,FALSE)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up'!$A$2:$E$64,5,FALSE)</f>
        <v>Trsf</v>
      </c>
      <c r="S949" s="1" t="s">
        <v>1208</v>
      </c>
    </row>
    <row r="950" spans="1:19" x14ac:dyDescent="0.3">
      <c r="A950" s="4">
        <v>44785</v>
      </c>
      <c r="B950" s="5">
        <f t="shared" si="187"/>
        <v>8</v>
      </c>
      <c r="C950" s="5">
        <f t="shared" si="188"/>
        <v>2022</v>
      </c>
      <c r="D950" s="5" t="s">
        <v>899</v>
      </c>
      <c r="E950" s="5" t="str">
        <f>VLOOKUP(F950,'Set up'!$A$2:$C$64,2,FALSE)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up'!$A$2:$C$64,3,FALSE)</f>
        <v>Cash</v>
      </c>
      <c r="J950" s="5">
        <f>VLOOKUP(F950,'Set up'!$A$2:$D$64,4,FALSE)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up'!$A$2:$E$64,5,FALSE)</f>
        <v>Trsf</v>
      </c>
      <c r="S950" s="1" t="s">
        <v>1208</v>
      </c>
    </row>
    <row r="951" spans="1:19" x14ac:dyDescent="0.3">
      <c r="A951" s="4">
        <v>44785</v>
      </c>
      <c r="B951" s="5">
        <f t="shared" si="187"/>
        <v>8</v>
      </c>
      <c r="C951" s="5">
        <f t="shared" si="188"/>
        <v>2022</v>
      </c>
      <c r="D951" s="5" t="s">
        <v>899</v>
      </c>
      <c r="E951" s="5" t="str">
        <f>VLOOKUP(F951,'Set up'!$A$2:$C$64,2,FALSE)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up'!$A$2:$C$64,3,FALSE)</f>
        <v>Cash</v>
      </c>
      <c r="J951" s="5">
        <f>VLOOKUP(F951,'Set up'!$A$2:$D$64,4,FALSE)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up'!$A$2:$E$64,5,FALSE)</f>
        <v>Trsf</v>
      </c>
      <c r="S951" s="1" t="s">
        <v>1208</v>
      </c>
    </row>
    <row r="952" spans="1:19" x14ac:dyDescent="0.3">
      <c r="A952" s="4">
        <v>44785</v>
      </c>
      <c r="B952" s="5">
        <f t="shared" si="187"/>
        <v>8</v>
      </c>
      <c r="C952" s="5">
        <f t="shared" si="188"/>
        <v>2022</v>
      </c>
      <c r="D952" s="5" t="s">
        <v>899</v>
      </c>
      <c r="E952" s="5" t="str">
        <f>VLOOKUP(F952,'Set up'!$A$2:$C$64,2,FALSE)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up'!$A$2:$C$64,3,FALSE)</f>
        <v>Cash</v>
      </c>
      <c r="J952" s="5">
        <f>VLOOKUP(F952,'Set up'!$A$2:$D$64,4,FALSE)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up'!$A$2:$E$64,5,FALSE)</f>
        <v>Trsf</v>
      </c>
      <c r="S952" s="1" t="s">
        <v>1208</v>
      </c>
    </row>
    <row r="953" spans="1:19" x14ac:dyDescent="0.3">
      <c r="A953" s="4">
        <v>44785</v>
      </c>
      <c r="B953" s="5">
        <f t="shared" si="187"/>
        <v>8</v>
      </c>
      <c r="C953" s="5">
        <f t="shared" si="188"/>
        <v>2022</v>
      </c>
      <c r="D953" s="5" t="s">
        <v>899</v>
      </c>
      <c r="E953" s="5" t="str">
        <f>VLOOKUP(F953,'Set up'!$A$2:$C$64,2,FALSE)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up'!$A$2:$C$64,3,FALSE)</f>
        <v>Cash</v>
      </c>
      <c r="J953" s="5">
        <f>VLOOKUP(F953,'Set up'!$A$2:$D$64,4,FALSE)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up'!$A$2:$E$64,5,FALSE)</f>
        <v>Trsf</v>
      </c>
      <c r="S953" s="1" t="s">
        <v>1208</v>
      </c>
    </row>
    <row r="954" spans="1:19" x14ac:dyDescent="0.3">
      <c r="A954" s="4">
        <v>44788</v>
      </c>
      <c r="B954" s="5">
        <f t="shared" si="187"/>
        <v>8</v>
      </c>
      <c r="C954" s="5">
        <f t="shared" si="188"/>
        <v>2022</v>
      </c>
      <c r="D954" s="5" t="s">
        <v>900</v>
      </c>
      <c r="E954" s="5" t="e">
        <f>VLOOKUP(F954,'Set up'!$A$2:$C$64,2,FALSE)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up'!$A$2:$C$64,3,FALSE)</f>
        <v>#N/A</v>
      </c>
      <c r="J954" s="5" t="e">
        <f>VLOOKUP(F954,'Set up'!$A$2:$D$64,4,FALSE)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up'!$A$2:$E$64,5,FALSE)</f>
        <v>#N/A</v>
      </c>
    </row>
    <row r="955" spans="1:19" x14ac:dyDescent="0.3">
      <c r="A955" s="4">
        <v>44788</v>
      </c>
      <c r="B955" s="5">
        <f t="shared" si="187"/>
        <v>8</v>
      </c>
      <c r="C955" s="5">
        <f t="shared" si="188"/>
        <v>2022</v>
      </c>
      <c r="D955" s="5" t="s">
        <v>902</v>
      </c>
      <c r="E955" s="5" t="str">
        <f>VLOOKUP(F955,'Set up'!$A$2:$C$64,2,FALSE)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up'!$A$2:$C$64,3,FALSE)</f>
        <v>120</v>
      </c>
      <c r="J955" s="5">
        <f>VLOOKUP(F955,'Set up'!$A$2:$D$64,4,FALSE)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up'!$A$2:$E$64,5,FALSE)</f>
        <v>Chq</v>
      </c>
      <c r="S955" s="1" t="s">
        <v>1087</v>
      </c>
    </row>
    <row r="956" spans="1:19" x14ac:dyDescent="0.3">
      <c r="A956" s="4">
        <v>44788</v>
      </c>
      <c r="B956" s="5">
        <f t="shared" si="187"/>
        <v>8</v>
      </c>
      <c r="C956" s="5">
        <f t="shared" si="188"/>
        <v>2022</v>
      </c>
      <c r="D956" s="5" t="s">
        <v>902</v>
      </c>
      <c r="E956" s="5" t="str">
        <f>VLOOKUP(F956,'Set up'!$A$2:$C$64,2,FALSE)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up'!$A$2:$C$64,3,FALSE)</f>
        <v>120</v>
      </c>
      <c r="J956" s="5">
        <f>VLOOKUP(F956,'Set up'!$A$2:$D$64,4,FALSE)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up'!$A$2:$E$64,5,FALSE)</f>
        <v>Chq</v>
      </c>
      <c r="S956" s="1" t="s">
        <v>1087</v>
      </c>
    </row>
    <row r="957" spans="1:19" x14ac:dyDescent="0.3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902</v>
      </c>
      <c r="E957" s="5" t="str">
        <f>VLOOKUP(F957,'Set up'!$A$2:$C$64,2,FALSE)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up'!$A$2:$C$64,3,FALSE)</f>
        <v>120</v>
      </c>
      <c r="J957" s="5">
        <f>VLOOKUP(F957,'Set up'!$A$2:$D$64,4,FALSE)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up'!$A$2:$E$64,5,FALSE)</f>
        <v>Chq</v>
      </c>
      <c r="S957" s="1" t="s">
        <v>1087</v>
      </c>
    </row>
    <row r="958" spans="1:19" x14ac:dyDescent="0.3">
      <c r="A958" s="4">
        <v>44788</v>
      </c>
      <c r="B958" s="5">
        <f t="shared" si="192"/>
        <v>8</v>
      </c>
      <c r="C958" s="5">
        <f t="shared" si="193"/>
        <v>2022</v>
      </c>
      <c r="D958" s="5" t="s">
        <v>902</v>
      </c>
      <c r="E958" s="5" t="str">
        <f>VLOOKUP(F958,'Set up'!$A$2:$C$64,2,FALSE)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up'!$A$2:$C$64,3,FALSE)</f>
        <v>120</v>
      </c>
      <c r="J958" s="5">
        <f>VLOOKUP(F958,'Set up'!$A$2:$D$64,4,FALSE)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up'!$A$2:$E$64,5,FALSE)</f>
        <v>Chq</v>
      </c>
      <c r="S958" s="1" t="s">
        <v>1087</v>
      </c>
    </row>
    <row r="959" spans="1:19" x14ac:dyDescent="0.3">
      <c r="A959" s="4">
        <v>44788</v>
      </c>
      <c r="B959" s="5">
        <f t="shared" si="192"/>
        <v>8</v>
      </c>
      <c r="C959" s="5">
        <f t="shared" si="193"/>
        <v>2022</v>
      </c>
      <c r="D959" s="5" t="s">
        <v>902</v>
      </c>
      <c r="E959" s="5" t="str">
        <f>VLOOKUP(F959,'Set up'!$A$2:$C$64,2,FALSE)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up'!$A$2:$C$64,3,FALSE)</f>
        <v>120</v>
      </c>
      <c r="J959" s="5">
        <f>VLOOKUP(F959,'Set up'!$A$2:$D$64,4,FALSE)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up'!$A$2:$E$64,5,FALSE)</f>
        <v>Chq</v>
      </c>
      <c r="S959" s="1" t="s">
        <v>1087</v>
      </c>
    </row>
    <row r="960" spans="1:19" x14ac:dyDescent="0.3">
      <c r="A960" s="4">
        <v>44788</v>
      </c>
      <c r="B960" s="5">
        <f t="shared" si="192"/>
        <v>8</v>
      </c>
      <c r="C960" s="5">
        <f t="shared" si="193"/>
        <v>2022</v>
      </c>
      <c r="D960" s="5" t="s">
        <v>902</v>
      </c>
      <c r="E960" s="5" t="str">
        <f>VLOOKUP(F960,'Set up'!$A$2:$C$64,2,FALSE)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up'!$A$2:$C$64,3,FALSE)</f>
        <v>120</v>
      </c>
      <c r="J960" s="5">
        <f>VLOOKUP(F960,'Set up'!$A$2:$D$64,4,FALSE)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up'!$A$2:$E$64,5,FALSE)</f>
        <v>Chq</v>
      </c>
      <c r="S960" s="1" t="s">
        <v>1087</v>
      </c>
    </row>
    <row r="961" spans="1:21" ht="109.2" x14ac:dyDescent="0.3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906</v>
      </c>
      <c r="E961" s="5" t="str">
        <f>VLOOKUP(F961,'Set up'!$A$2:$C$64,2,FALSE)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up'!$A$2:$C$64,3,FALSE)</f>
        <v>45</v>
      </c>
      <c r="J961" s="5">
        <f>VLOOKUP(F961,'Set up'!$A$2:$D$64,4,FALSE)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up'!$A$2:$E$64,5,FALSE)</f>
        <v>PD Chq</v>
      </c>
      <c r="S961" s="40" t="s">
        <v>1028</v>
      </c>
      <c r="U961" s="1" t="s">
        <v>3603</v>
      </c>
    </row>
    <row r="962" spans="1:21" x14ac:dyDescent="0.3">
      <c r="A962" s="4">
        <v>44788</v>
      </c>
      <c r="B962" s="5">
        <f t="shared" si="194"/>
        <v>8</v>
      </c>
      <c r="C962" s="5">
        <f t="shared" si="195"/>
        <v>2022</v>
      </c>
      <c r="D962" s="5" t="s">
        <v>906</v>
      </c>
      <c r="E962" s="5" t="str">
        <f>VLOOKUP(F962,'Set up'!$A$2:$C$64,2,FALSE)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up'!$A$2:$C$64,3,FALSE)</f>
        <v>45</v>
      </c>
      <c r="J962" s="5">
        <f>VLOOKUP(F962,'Set up'!$A$2:$D$64,4,FALSE)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up'!$A$2:$E$64,5,FALSE)</f>
        <v>PD Chq</v>
      </c>
      <c r="S962" s="1" t="s">
        <v>1029</v>
      </c>
      <c r="U962" s="1" t="s">
        <v>3603</v>
      </c>
    </row>
    <row r="963" spans="1:21" x14ac:dyDescent="0.3">
      <c r="A963" s="4">
        <v>44788</v>
      </c>
      <c r="B963" s="5">
        <f t="shared" si="194"/>
        <v>8</v>
      </c>
      <c r="C963" s="5">
        <f t="shared" si="195"/>
        <v>2022</v>
      </c>
      <c r="D963" s="5" t="s">
        <v>906</v>
      </c>
      <c r="E963" s="5" t="str">
        <f>VLOOKUP(F963,'Set up'!$A$2:$C$64,2,FALSE)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up'!$A$2:$C$64,3,FALSE)</f>
        <v>45</v>
      </c>
      <c r="J963" s="5">
        <f>VLOOKUP(F963,'Set up'!$A$2:$D$64,4,FALSE)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up'!$A$2:$E$64,5,FALSE)</f>
        <v>PD Chq</v>
      </c>
      <c r="S963" s="1" t="s">
        <v>1029</v>
      </c>
      <c r="U963" s="1" t="s">
        <v>3603</v>
      </c>
    </row>
    <row r="964" spans="1:21" x14ac:dyDescent="0.3">
      <c r="A964" s="4">
        <v>44788</v>
      </c>
      <c r="B964" s="5">
        <f t="shared" si="194"/>
        <v>8</v>
      </c>
      <c r="C964" s="5">
        <f t="shared" si="195"/>
        <v>2022</v>
      </c>
      <c r="D964" s="5" t="s">
        <v>906</v>
      </c>
      <c r="E964" s="5" t="str">
        <f>VLOOKUP(F964,'Set up'!$A$2:$C$64,2,FALSE)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up'!$A$2:$C$64,3,FALSE)</f>
        <v>45</v>
      </c>
      <c r="J964" s="5">
        <f>VLOOKUP(F964,'Set up'!$A$2:$D$64,4,FALSE)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up'!$A$2:$E$64,5,FALSE)</f>
        <v>PD Chq</v>
      </c>
      <c r="S964" s="1" t="s">
        <v>1029</v>
      </c>
      <c r="U964" s="1" t="s">
        <v>3603</v>
      </c>
    </row>
    <row r="965" spans="1:21" x14ac:dyDescent="0.3">
      <c r="A965" s="4">
        <v>44788</v>
      </c>
      <c r="B965" s="5">
        <f t="shared" si="194"/>
        <v>8</v>
      </c>
      <c r="C965" s="5">
        <f t="shared" si="195"/>
        <v>2022</v>
      </c>
      <c r="D965" s="5" t="s">
        <v>906</v>
      </c>
      <c r="E965" s="5" t="str">
        <f>VLOOKUP(F965,'Set up'!$A$2:$C$64,2,FALSE)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up'!$A$2:$C$64,3,FALSE)</f>
        <v>45</v>
      </c>
      <c r="J965" s="5">
        <f>VLOOKUP(F965,'Set up'!$A$2:$D$64,4,FALSE)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up'!$A$2:$E$64,5,FALSE)</f>
        <v>PD Chq</v>
      </c>
      <c r="S965" s="1" t="s">
        <v>1029</v>
      </c>
      <c r="U965" s="1" t="s">
        <v>3603</v>
      </c>
    </row>
    <row r="966" spans="1:21" x14ac:dyDescent="0.3">
      <c r="A966" s="4">
        <v>44789</v>
      </c>
      <c r="B966" s="5">
        <f t="shared" si="194"/>
        <v>8</v>
      </c>
      <c r="C966" s="5">
        <f t="shared" si="195"/>
        <v>2022</v>
      </c>
      <c r="D966" s="5" t="s">
        <v>907</v>
      </c>
      <c r="E966" s="5" t="str">
        <f>VLOOKUP(F966,'Set up'!$A$2:$C$64,2,FALSE)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up'!$A$2:$C$64,3,FALSE)</f>
        <v>Cash</v>
      </c>
      <c r="J966" s="5">
        <f>VLOOKUP(F966,'Set up'!$A$2:$D$64,4,FALSE)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up'!$A$2:$E$64,5,FALSE)</f>
        <v>PD Chq</v>
      </c>
      <c r="S966" s="1" t="s">
        <v>1025</v>
      </c>
    </row>
    <row r="967" spans="1:21" x14ac:dyDescent="0.3">
      <c r="A967" s="4">
        <v>44789</v>
      </c>
      <c r="B967" s="5">
        <f t="shared" si="194"/>
        <v>8</v>
      </c>
      <c r="C967" s="5">
        <f t="shared" si="195"/>
        <v>2022</v>
      </c>
      <c r="D967" s="5" t="s">
        <v>907</v>
      </c>
      <c r="E967" s="5" t="str">
        <f>VLOOKUP(F967,'Set up'!$A$2:$C$64,2,FALSE)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up'!$A$2:$C$64,3,FALSE)</f>
        <v>Cash</v>
      </c>
      <c r="J967" s="5">
        <f>VLOOKUP(F967,'Set up'!$A$2:$D$64,4,FALSE)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up'!$A$2:$E$64,5,FALSE)</f>
        <v>PD Chq</v>
      </c>
      <c r="S967" s="1" t="s">
        <v>1025</v>
      </c>
    </row>
    <row r="968" spans="1:21" x14ac:dyDescent="0.3">
      <c r="A968" s="4">
        <v>44789</v>
      </c>
      <c r="B968" s="5">
        <f t="shared" si="194"/>
        <v>8</v>
      </c>
      <c r="C968" s="5">
        <f t="shared" si="195"/>
        <v>2022</v>
      </c>
      <c r="D968" s="5" t="s">
        <v>907</v>
      </c>
      <c r="E968" s="5" t="str">
        <f>VLOOKUP(F968,'Set up'!$A$2:$C$64,2,FALSE)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up'!$A$2:$C$64,3,FALSE)</f>
        <v>Cash</v>
      </c>
      <c r="J968" s="5">
        <f>VLOOKUP(F968,'Set up'!$A$2:$D$64,4,FALSE)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up'!$A$2:$E$64,5,FALSE)</f>
        <v>PD Chq</v>
      </c>
      <c r="S968" s="1" t="s">
        <v>1025</v>
      </c>
    </row>
    <row r="969" spans="1:21" x14ac:dyDescent="0.3">
      <c r="A969" s="4">
        <v>44789</v>
      </c>
      <c r="B969" s="5">
        <f t="shared" si="194"/>
        <v>8</v>
      </c>
      <c r="C969" s="5">
        <f t="shared" si="195"/>
        <v>2022</v>
      </c>
      <c r="D969" s="5" t="s">
        <v>907</v>
      </c>
      <c r="E969" s="5" t="str">
        <f>VLOOKUP(F969,'Set up'!$A$2:$C$64,2,FALSE)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up'!$A$2:$C$64,3,FALSE)</f>
        <v>Cash</v>
      </c>
      <c r="J969" s="5">
        <f>VLOOKUP(F969,'Set up'!$A$2:$D$64,4,FALSE)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up'!$A$2:$E$64,5,FALSE)</f>
        <v>PD Chq</v>
      </c>
      <c r="S969" s="1" t="s">
        <v>1025</v>
      </c>
    </row>
    <row r="970" spans="1:21" x14ac:dyDescent="0.3">
      <c r="A970" s="4">
        <v>44796</v>
      </c>
      <c r="B970" s="5">
        <f t="shared" si="194"/>
        <v>8</v>
      </c>
      <c r="C970" s="5">
        <f t="shared" si="195"/>
        <v>2022</v>
      </c>
      <c r="D970" s="5" t="s">
        <v>909</v>
      </c>
      <c r="E970" s="5" t="str">
        <f>VLOOKUP(F970,'Set up'!$A$2:$C$64,2,FALSE)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up'!$A$2:$C$64,3,FALSE)</f>
        <v>Cash</v>
      </c>
      <c r="J970" s="5">
        <f>VLOOKUP(F970,'Set up'!$A$2:$D$64,4,FALSE)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up'!$A$2:$E$64,5,FALSE)</f>
        <v>Trsf</v>
      </c>
      <c r="S970" s="1" t="s">
        <v>1033</v>
      </c>
    </row>
    <row r="971" spans="1:21" x14ac:dyDescent="0.3">
      <c r="A971" s="4">
        <v>44796</v>
      </c>
      <c r="B971" s="5">
        <f t="shared" si="194"/>
        <v>8</v>
      </c>
      <c r="C971" s="5">
        <f t="shared" si="195"/>
        <v>2022</v>
      </c>
      <c r="D971" s="5" t="s">
        <v>909</v>
      </c>
      <c r="E971" s="5" t="str">
        <f>VLOOKUP(F971,'Set up'!$A$2:$C$64,2,FALSE)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up'!$A$2:$C$64,3,FALSE)</f>
        <v>Cash</v>
      </c>
      <c r="J971" s="5">
        <f>VLOOKUP(F971,'Set up'!$A$2:$D$64,4,FALSE)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up'!$A$2:$E$64,5,FALSE)</f>
        <v>Trsf</v>
      </c>
      <c r="S971" s="1" t="s">
        <v>1033</v>
      </c>
    </row>
    <row r="972" spans="1:21" x14ac:dyDescent="0.3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909</v>
      </c>
      <c r="E972" s="5" t="str">
        <f>VLOOKUP(F972,'Set up'!$A$2:$C$64,2,FALSE)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up'!$A$2:$C$64,3,FALSE)</f>
        <v>Cash</v>
      </c>
      <c r="J972" s="5">
        <f>VLOOKUP(F972,'Set up'!$A$2:$D$64,4,FALSE)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up'!$A$2:$E$64,5,FALSE)</f>
        <v>Trsf</v>
      </c>
      <c r="S972" s="1" t="s">
        <v>1033</v>
      </c>
    </row>
    <row r="973" spans="1:21" x14ac:dyDescent="0.3">
      <c r="A973" s="4">
        <v>44796</v>
      </c>
      <c r="B973" s="5">
        <f t="shared" si="203"/>
        <v>8</v>
      </c>
      <c r="C973" s="5">
        <f t="shared" si="204"/>
        <v>2022</v>
      </c>
      <c r="D973" s="5" t="s">
        <v>909</v>
      </c>
      <c r="E973" s="5" t="str">
        <f>VLOOKUP(F973,'Set up'!$A$2:$C$64,2,FALSE)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up'!$A$2:$C$64,3,FALSE)</f>
        <v>Cash</v>
      </c>
      <c r="J973" s="5">
        <f>VLOOKUP(F973,'Set up'!$A$2:$D$64,4,FALSE)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up'!$A$2:$E$64,5,FALSE)</f>
        <v>Trsf</v>
      </c>
      <c r="S973" s="1" t="s">
        <v>1033</v>
      </c>
    </row>
    <row r="974" spans="1:21" x14ac:dyDescent="0.3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910</v>
      </c>
      <c r="E974" s="5" t="str">
        <f>VLOOKUP(F974,'Set up'!$A$2:$C$64,2,FALSE)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up'!$A$2:$C$64,3,FALSE)</f>
        <v>Cash</v>
      </c>
      <c r="J974" s="5">
        <f>VLOOKUP(F974,'Set up'!$A$2:$D$64,4,FALSE)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up'!$A$2:$E$64,5,FALSE)</f>
        <v>Trsf</v>
      </c>
      <c r="S974" s="1" t="s">
        <v>1208</v>
      </c>
    </row>
    <row r="975" spans="1:21" x14ac:dyDescent="0.3">
      <c r="A975" s="4">
        <v>44796</v>
      </c>
      <c r="B975" s="5">
        <f t="shared" si="205"/>
        <v>8</v>
      </c>
      <c r="C975" s="5">
        <f t="shared" si="206"/>
        <v>2022</v>
      </c>
      <c r="D975" s="5" t="s">
        <v>910</v>
      </c>
      <c r="E975" s="5" t="str">
        <f>VLOOKUP(F975,'Set up'!$A$2:$C$64,2,FALSE)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up'!$A$2:$C$64,3,FALSE)</f>
        <v>Cash</v>
      </c>
      <c r="J975" s="5">
        <f>VLOOKUP(F975,'Set up'!$A$2:$D$64,4,FALSE)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up'!$A$2:$E$64,5,FALSE)</f>
        <v>Trsf</v>
      </c>
      <c r="S975" s="1" t="s">
        <v>1208</v>
      </c>
    </row>
    <row r="976" spans="1:21" x14ac:dyDescent="0.3">
      <c r="A976" s="4">
        <v>44796</v>
      </c>
      <c r="B976" s="5">
        <f t="shared" si="205"/>
        <v>8</v>
      </c>
      <c r="C976" s="5">
        <f t="shared" si="206"/>
        <v>2022</v>
      </c>
      <c r="D976" s="5" t="s">
        <v>910</v>
      </c>
      <c r="E976" s="5" t="str">
        <f>VLOOKUP(F976,'Set up'!$A$2:$C$64,2,FALSE)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up'!$A$2:$C$64,3,FALSE)</f>
        <v>Cash</v>
      </c>
      <c r="J976" s="5">
        <f>VLOOKUP(F976,'Set up'!$A$2:$D$64,4,FALSE)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up'!$A$2:$E$64,5,FALSE)</f>
        <v>Trsf</v>
      </c>
      <c r="S976" s="1" t="s">
        <v>1208</v>
      </c>
    </row>
    <row r="977" spans="1:19" x14ac:dyDescent="0.3">
      <c r="A977" s="4">
        <v>44796</v>
      </c>
      <c r="B977" s="5">
        <f t="shared" si="205"/>
        <v>8</v>
      </c>
      <c r="C977" s="5">
        <f t="shared" si="206"/>
        <v>2022</v>
      </c>
      <c r="D977" s="5" t="s">
        <v>910</v>
      </c>
      <c r="E977" s="5" t="str">
        <f>VLOOKUP(F977,'Set up'!$A$2:$C$64,2,FALSE)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up'!$A$2:$C$64,3,FALSE)</f>
        <v>Cash</v>
      </c>
      <c r="J977" s="5">
        <f>VLOOKUP(F977,'Set up'!$A$2:$D$64,4,FALSE)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up'!$A$2:$E$64,5,FALSE)</f>
        <v>Trsf</v>
      </c>
      <c r="S977" s="1" t="s">
        <v>1208</v>
      </c>
    </row>
    <row r="978" spans="1:19" x14ac:dyDescent="0.3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911</v>
      </c>
      <c r="E978" s="5" t="str">
        <f>VLOOKUP(F978,'Set up'!$A$2:$C$64,2,FALSE)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up'!$A$2:$C$64,3,FALSE)</f>
        <v>60</v>
      </c>
      <c r="J978" s="5">
        <f>VLOOKUP(F978,'Set up'!$A$2:$D$64,4,FALSE)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up'!$A$2:$E$64,5,FALSE)</f>
        <v>Chq</v>
      </c>
      <c r="S978" s="1" t="s">
        <v>1222</v>
      </c>
    </row>
    <row r="979" spans="1:19" x14ac:dyDescent="0.3">
      <c r="A979" s="4">
        <v>44798</v>
      </c>
      <c r="B979" s="5">
        <f t="shared" si="207"/>
        <v>8</v>
      </c>
      <c r="C979" s="5">
        <f t="shared" si="208"/>
        <v>2022</v>
      </c>
      <c r="D979" s="5" t="s">
        <v>912</v>
      </c>
      <c r="E979" s="5" t="str">
        <f>VLOOKUP(F979,'Set up'!$A$2:$C$64,2,FALSE)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up'!$A$2:$C$64,3,FALSE)</f>
        <v>120</v>
      </c>
      <c r="J979" s="5">
        <f>VLOOKUP(F979,'Set up'!$A$2:$D$64,4,FALSE)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up'!$A$2:$E$64,5,FALSE)</f>
        <v>Trsf</v>
      </c>
      <c r="S979" s="1" t="s">
        <v>1095</v>
      </c>
    </row>
    <row r="980" spans="1:19" x14ac:dyDescent="0.3">
      <c r="A980" s="4">
        <v>44798</v>
      </c>
      <c r="B980" s="5">
        <f t="shared" si="207"/>
        <v>8</v>
      </c>
      <c r="C980" s="5">
        <f t="shared" si="208"/>
        <v>2022</v>
      </c>
      <c r="D980" s="5" t="s">
        <v>912</v>
      </c>
      <c r="E980" s="5" t="str">
        <f>VLOOKUP(F980,'Set up'!$A$2:$C$64,2,FALSE)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up'!$A$2:$C$64,3,FALSE)</f>
        <v>120</v>
      </c>
      <c r="J980" s="5">
        <f>VLOOKUP(F980,'Set up'!$A$2:$D$64,4,FALSE)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up'!$A$2:$E$64,5,FALSE)</f>
        <v>Trsf</v>
      </c>
      <c r="S980" s="1" t="s">
        <v>1095</v>
      </c>
    </row>
    <row r="981" spans="1:19" x14ac:dyDescent="0.3">
      <c r="A981" s="4">
        <v>44798</v>
      </c>
      <c r="B981" s="5">
        <f t="shared" si="207"/>
        <v>8</v>
      </c>
      <c r="C981" s="5">
        <f t="shared" si="208"/>
        <v>2022</v>
      </c>
      <c r="D981" s="5" t="s">
        <v>912</v>
      </c>
      <c r="E981" s="5" t="str">
        <f>VLOOKUP(F981,'Set up'!$A$2:$C$64,2,FALSE)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up'!$A$2:$C$64,3,FALSE)</f>
        <v>120</v>
      </c>
      <c r="J981" s="5">
        <f>VLOOKUP(F981,'Set up'!$A$2:$D$64,4,FALSE)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up'!$A$2:$E$64,5,FALSE)</f>
        <v>Trsf</v>
      </c>
      <c r="S981" s="1" t="s">
        <v>1095</v>
      </c>
    </row>
    <row r="982" spans="1:19" x14ac:dyDescent="0.3">
      <c r="A982" s="4">
        <v>44798</v>
      </c>
      <c r="B982" s="5">
        <f t="shared" si="207"/>
        <v>8</v>
      </c>
      <c r="C982" s="5">
        <f t="shared" si="208"/>
        <v>2022</v>
      </c>
      <c r="D982" s="5" t="s">
        <v>912</v>
      </c>
      <c r="E982" s="5" t="str">
        <f>VLOOKUP(F982,'Set up'!$A$2:$C$64,2,FALSE)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up'!$A$2:$C$64,3,FALSE)</f>
        <v>120</v>
      </c>
      <c r="J982" s="5">
        <f>VLOOKUP(F982,'Set up'!$A$2:$D$64,4,FALSE)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up'!$A$2:$E$64,5,FALSE)</f>
        <v>Trsf</v>
      </c>
      <c r="S982" s="1" t="s">
        <v>1095</v>
      </c>
    </row>
    <row r="983" spans="1:19" x14ac:dyDescent="0.3">
      <c r="A983" s="4">
        <v>44798</v>
      </c>
      <c r="B983" s="5">
        <f t="shared" si="207"/>
        <v>8</v>
      </c>
      <c r="C983" s="5">
        <f t="shared" si="208"/>
        <v>2022</v>
      </c>
      <c r="D983" s="5" t="s">
        <v>912</v>
      </c>
      <c r="E983" s="5" t="str">
        <f>VLOOKUP(F983,'Set up'!$A$2:$C$64,2,FALSE)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up'!$A$2:$C$64,3,FALSE)</f>
        <v>120</v>
      </c>
      <c r="J983" s="5">
        <f>VLOOKUP(F983,'Set up'!$A$2:$D$64,4,FALSE)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up'!$A$2:$E$64,5,FALSE)</f>
        <v>Trsf</v>
      </c>
      <c r="S983" s="1" t="s">
        <v>1095</v>
      </c>
    </row>
    <row r="984" spans="1:19" x14ac:dyDescent="0.3">
      <c r="A984" s="4">
        <v>44798</v>
      </c>
      <c r="B984" s="5">
        <f t="shared" si="207"/>
        <v>8</v>
      </c>
      <c r="C984" s="5">
        <f t="shared" si="208"/>
        <v>2022</v>
      </c>
      <c r="D984" s="5" t="s">
        <v>914</v>
      </c>
      <c r="E984" s="5" t="str">
        <f>VLOOKUP(F984,'Set up'!$A$2:$C$64,2,FALSE)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up'!$A$2:$C$64,3,FALSE)</f>
        <v>Cash</v>
      </c>
      <c r="J984" s="5">
        <f>VLOOKUP(F984,'Set up'!$A$2:$D$64,4,FALSE)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up'!$A$2:$E$64,5,FALSE)</f>
        <v>Trsf</v>
      </c>
      <c r="S984" s="1" t="s">
        <v>1033</v>
      </c>
    </row>
    <row r="985" spans="1:19" x14ac:dyDescent="0.3">
      <c r="A985" s="4">
        <v>44798</v>
      </c>
      <c r="B985" s="5">
        <f t="shared" si="207"/>
        <v>8</v>
      </c>
      <c r="C985" s="5">
        <f t="shared" si="208"/>
        <v>2022</v>
      </c>
      <c r="D985" s="5" t="s">
        <v>915</v>
      </c>
      <c r="E985" s="5" t="str">
        <f>VLOOKUP(F985,'Set up'!$A$2:$C$64,2,FALSE)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up'!$A$2:$C$64,3,FALSE)</f>
        <v>Cash</v>
      </c>
      <c r="J985" s="5">
        <f>VLOOKUP(F985,'Set up'!$A$2:$D$64,4,FALSE)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up'!$A$2:$E$64,5,FALSE)</f>
        <v>Trsf</v>
      </c>
      <c r="S985" s="1" t="s">
        <v>1018</v>
      </c>
    </row>
    <row r="986" spans="1:19" x14ac:dyDescent="0.3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915</v>
      </c>
      <c r="E986" s="5" t="str">
        <f>VLOOKUP(F986,'Set up'!$A$2:$C$64,2,FALSE)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up'!$A$2:$C$64,3,FALSE)</f>
        <v>Cash</v>
      </c>
      <c r="J986" s="5">
        <f>VLOOKUP(F986,'Set up'!$A$2:$D$64,4,FALSE)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up'!$A$2:$E$64,5,FALSE)</f>
        <v>Trsf</v>
      </c>
      <c r="S986" s="1" t="s">
        <v>1019</v>
      </c>
    </row>
    <row r="987" spans="1:19" x14ac:dyDescent="0.3">
      <c r="A987" s="4">
        <v>44798</v>
      </c>
      <c r="B987" s="5">
        <f t="shared" si="213"/>
        <v>8</v>
      </c>
      <c r="C987" s="5">
        <f t="shared" si="214"/>
        <v>2022</v>
      </c>
      <c r="D987" s="5" t="s">
        <v>915</v>
      </c>
      <c r="E987" s="5" t="str">
        <f>VLOOKUP(F987,'Set up'!$A$2:$C$64,2,FALSE)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up'!$A$2:$C$64,3,FALSE)</f>
        <v>Cash</v>
      </c>
      <c r="J987" s="5">
        <f>VLOOKUP(F987,'Set up'!$A$2:$D$64,4,FALSE)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up'!$A$2:$E$64,5,FALSE)</f>
        <v>Trsf</v>
      </c>
      <c r="S987" s="1" t="s">
        <v>1020</v>
      </c>
    </row>
    <row r="988" spans="1:19" x14ac:dyDescent="0.3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915</v>
      </c>
      <c r="E988" s="5" t="str">
        <f>VLOOKUP(F988,'Set up'!$A$2:$C$64,2,FALSE)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up'!$A$2:$C$64,3,FALSE)</f>
        <v>Cash</v>
      </c>
      <c r="J988" s="5">
        <f>VLOOKUP(F988,'Set up'!$A$2:$D$64,4,FALSE)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up'!$A$2:$E$64,5,FALSE)</f>
        <v>Trsf</v>
      </c>
      <c r="S988" s="1" t="s">
        <v>1021</v>
      </c>
    </row>
    <row r="989" spans="1:19" x14ac:dyDescent="0.3">
      <c r="A989" s="4">
        <v>44799</v>
      </c>
      <c r="B989" s="5">
        <f t="shared" si="216"/>
        <v>8</v>
      </c>
      <c r="C989" s="5">
        <f t="shared" si="217"/>
        <v>2022</v>
      </c>
      <c r="D989" s="5" t="s">
        <v>915</v>
      </c>
      <c r="E989" s="5" t="str">
        <f>VLOOKUP(F989,'Set up'!$A$2:$C$64,2,FALSE)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up'!$A$2:$C$64,3,FALSE)</f>
        <v>Cash</v>
      </c>
      <c r="J989" s="5">
        <f>VLOOKUP(F989,'Set up'!$A$2:$D$64,4,FALSE)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up'!$A$2:$E$64,5,FALSE)</f>
        <v>Trsf</v>
      </c>
      <c r="S989" s="1" t="s">
        <v>1022</v>
      </c>
    </row>
    <row r="990" spans="1:19" x14ac:dyDescent="0.3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924</v>
      </c>
      <c r="E990" s="5" t="str">
        <f>VLOOKUP(F990,'Set up'!$A$2:$C$64,2,FALSE)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up'!$A$2:$C$64,3,FALSE)</f>
        <v>Cash</v>
      </c>
      <c r="J990" s="5">
        <f>VLOOKUP(F990,'Set up'!$A$2:$D$64,4,FALSE)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up'!$A$2:$E$64,5,FALSE)</f>
        <v>Trsf</v>
      </c>
      <c r="S990" s="1" t="s">
        <v>1208</v>
      </c>
    </row>
    <row r="991" spans="1:19" x14ac:dyDescent="0.3">
      <c r="A991" s="4">
        <v>44806</v>
      </c>
      <c r="B991" s="5">
        <f t="shared" si="220"/>
        <v>9</v>
      </c>
      <c r="C991" s="5">
        <f t="shared" si="221"/>
        <v>2022</v>
      </c>
      <c r="D991" s="5" t="s">
        <v>924</v>
      </c>
      <c r="E991" s="5" t="str">
        <f>VLOOKUP(F991,'Set up'!$A$2:$C$64,2,FALSE)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up'!$A$2:$C$64,3,FALSE)</f>
        <v>Cash</v>
      </c>
      <c r="J991" s="5">
        <f>VLOOKUP(F991,'Set up'!$A$2:$D$64,4,FALSE)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up'!$A$2:$E$64,5,FALSE)</f>
        <v>Trsf</v>
      </c>
      <c r="S991" s="1" t="s">
        <v>1208</v>
      </c>
    </row>
    <row r="992" spans="1:19" x14ac:dyDescent="0.3">
      <c r="A992" s="4">
        <v>44806</v>
      </c>
      <c r="B992" s="5">
        <f t="shared" si="220"/>
        <v>9</v>
      </c>
      <c r="C992" s="5">
        <f t="shared" si="221"/>
        <v>2022</v>
      </c>
      <c r="D992" s="5" t="s">
        <v>924</v>
      </c>
      <c r="E992" s="5" t="str">
        <f>VLOOKUP(F992,'Set up'!$A$2:$C$64,2,FALSE)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up'!$A$2:$C$64,3,FALSE)</f>
        <v>Cash</v>
      </c>
      <c r="J992" s="5">
        <f>VLOOKUP(F992,'Set up'!$A$2:$D$64,4,FALSE)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up'!$A$2:$E$64,5,FALSE)</f>
        <v>Trsf</v>
      </c>
      <c r="S992" s="1" t="s">
        <v>1184</v>
      </c>
    </row>
    <row r="993" spans="1:19" x14ac:dyDescent="0.3">
      <c r="A993" s="4">
        <v>44806</v>
      </c>
      <c r="B993" s="5">
        <f t="shared" si="220"/>
        <v>9</v>
      </c>
      <c r="C993" s="5">
        <f t="shared" si="221"/>
        <v>2022</v>
      </c>
      <c r="D993" s="5" t="s">
        <v>924</v>
      </c>
      <c r="E993" s="5" t="str">
        <f>VLOOKUP(F993,'Set up'!$A$2:$C$64,2,FALSE)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up'!$A$2:$C$64,3,FALSE)</f>
        <v>Cash</v>
      </c>
      <c r="J993" s="5">
        <f>VLOOKUP(F993,'Set up'!$A$2:$D$64,4,FALSE)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up'!$A$2:$E$64,5,FALSE)</f>
        <v>Trsf</v>
      </c>
      <c r="S993" s="1" t="s">
        <v>1185</v>
      </c>
    </row>
    <row r="994" spans="1:19" x14ac:dyDescent="0.3">
      <c r="A994" s="97" t="s">
        <v>926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925</v>
      </c>
      <c r="E994" s="5" t="str">
        <f>VLOOKUP(F994,'Set up'!$A$2:$C$64,2,FALSE)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up'!$A$2:$C$64,3,FALSE)</f>
        <v>60</v>
      </c>
      <c r="J994" s="5">
        <f>VLOOKUP(F994,'Set up'!$A$2:$D$64,4,FALSE)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up'!$A$2:$E$64,5,FALSE)</f>
        <v>Chq</v>
      </c>
      <c r="S994" s="1" t="s">
        <v>1222</v>
      </c>
    </row>
    <row r="995" spans="1:19" x14ac:dyDescent="0.3">
      <c r="A995" s="4">
        <v>44810</v>
      </c>
      <c r="B995" s="5">
        <f t="shared" si="223"/>
        <v>9</v>
      </c>
      <c r="C995" s="5">
        <f t="shared" si="224"/>
        <v>2022</v>
      </c>
      <c r="D995" s="5" t="s">
        <v>927</v>
      </c>
      <c r="E995" s="5" t="str">
        <f>VLOOKUP(F995,'Set up'!$A$2:$C$64,2,FALSE)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up'!$A$2:$C$64,3,FALSE)</f>
        <v>Cash</v>
      </c>
      <c r="J995" s="5">
        <f>VLOOKUP(F995,'Set up'!$A$2:$D$64,4,FALSE)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up'!$A$2:$E$64,5,FALSE)</f>
        <v>Trsf</v>
      </c>
      <c r="S995" s="1" t="s">
        <v>1187</v>
      </c>
    </row>
    <row r="996" spans="1:19" x14ac:dyDescent="0.3">
      <c r="A996" s="4">
        <v>44810</v>
      </c>
      <c r="B996" s="5">
        <f t="shared" si="223"/>
        <v>9</v>
      </c>
      <c r="C996" s="5">
        <f t="shared" si="224"/>
        <v>2022</v>
      </c>
      <c r="D996" s="5" t="s">
        <v>927</v>
      </c>
      <c r="E996" s="5" t="str">
        <f>VLOOKUP(F996,'Set up'!$A$2:$C$64,2,FALSE)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up'!$A$2:$C$64,3,FALSE)</f>
        <v>Cash</v>
      </c>
      <c r="J996" s="5">
        <f>VLOOKUP(F996,'Set up'!$A$2:$D$64,4,FALSE)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up'!$A$2:$E$64,5,FALSE)</f>
        <v>Trsf</v>
      </c>
      <c r="S996" s="1" t="s">
        <v>1186</v>
      </c>
    </row>
    <row r="997" spans="1:19" x14ac:dyDescent="0.3">
      <c r="A997" s="4">
        <v>44810</v>
      </c>
      <c r="B997" s="5">
        <f t="shared" si="223"/>
        <v>9</v>
      </c>
      <c r="C997" s="5">
        <f t="shared" si="224"/>
        <v>2022</v>
      </c>
      <c r="D997" s="5" t="s">
        <v>927</v>
      </c>
      <c r="E997" s="5" t="str">
        <f>VLOOKUP(F997,'Set up'!$A$2:$C$64,2,FALSE)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up'!$A$2:$C$64,3,FALSE)</f>
        <v>Cash</v>
      </c>
      <c r="J997" s="5">
        <f>VLOOKUP(F997,'Set up'!$A$2:$D$64,4,FALSE)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up'!$A$2:$E$64,5,FALSE)</f>
        <v>Trsf</v>
      </c>
      <c r="S997" s="1" t="s">
        <v>1229</v>
      </c>
    </row>
    <row r="998" spans="1:19" x14ac:dyDescent="0.3">
      <c r="A998" s="4">
        <v>44810</v>
      </c>
      <c r="B998" s="5">
        <f t="shared" si="223"/>
        <v>9</v>
      </c>
      <c r="C998" s="5">
        <f t="shared" si="224"/>
        <v>2022</v>
      </c>
      <c r="D998" s="5" t="s">
        <v>927</v>
      </c>
      <c r="E998" s="5" t="str">
        <f>VLOOKUP(F998,'Set up'!$A$2:$C$64,2,FALSE)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up'!$A$2:$C$64,3,FALSE)</f>
        <v>Cash</v>
      </c>
      <c r="J998" s="5">
        <f>VLOOKUP(F998,'Set up'!$A$2:$D$64,4,FALSE)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up'!$A$2:$E$64,5,FALSE)</f>
        <v>Trsf</v>
      </c>
      <c r="S998" s="1" t="s">
        <v>1230</v>
      </c>
    </row>
    <row r="999" spans="1:19" x14ac:dyDescent="0.3">
      <c r="A999" s="4">
        <v>44810</v>
      </c>
      <c r="B999" s="5">
        <f t="shared" si="223"/>
        <v>9</v>
      </c>
      <c r="C999" s="5">
        <f t="shared" si="224"/>
        <v>2022</v>
      </c>
      <c r="D999" s="5" t="s">
        <v>927</v>
      </c>
      <c r="E999" s="5" t="str">
        <f>VLOOKUP(F999,'Set up'!$A$2:$C$64,2,FALSE)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up'!$A$2:$C$64,3,FALSE)</f>
        <v>Cash</v>
      </c>
      <c r="J999" s="5">
        <f>VLOOKUP(F999,'Set up'!$A$2:$D$64,4,FALSE)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up'!$A$2:$E$64,5,FALSE)</f>
        <v>Trsf</v>
      </c>
      <c r="S999" s="1" t="s">
        <v>1230</v>
      </c>
    </row>
    <row r="1000" spans="1:19" x14ac:dyDescent="0.3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930</v>
      </c>
      <c r="E1000" s="5" t="str">
        <f>VLOOKUP(F1000,'Set up'!$A$2:$C$64,2,FALSE)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up'!$A$2:$C$64,3,FALSE)</f>
        <v>Cash</v>
      </c>
      <c r="J1000" s="5">
        <f>VLOOKUP(F1000,'Set up'!$A$2:$D$64,4,FALSE)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up'!$A$2:$E$64,5,FALSE)</f>
        <v>Trsf</v>
      </c>
      <c r="S1000" s="1" t="s">
        <v>973</v>
      </c>
    </row>
    <row r="1001" spans="1:19" x14ac:dyDescent="0.3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930</v>
      </c>
      <c r="E1001" s="5" t="str">
        <f>VLOOKUP(F1001,'Set up'!$A$2:$C$64,2,FALSE)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up'!$A$2:$C$64,3,FALSE)</f>
        <v>Cash</v>
      </c>
      <c r="J1001" s="5">
        <f>VLOOKUP(F1001,'Set up'!$A$2:$D$64,4,FALSE)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up'!$A$2:$E$64,5,FALSE)</f>
        <v>Trsf</v>
      </c>
      <c r="S1001" s="1" t="s">
        <v>973</v>
      </c>
    </row>
    <row r="1002" spans="1:19" x14ac:dyDescent="0.3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931</v>
      </c>
      <c r="E1002" s="5" t="str">
        <f>VLOOKUP(F1002,'Set up'!$A$2:$C$64,2,FALSE)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up'!$A$2:$C$64,3,FALSE)</f>
        <v>Cash</v>
      </c>
      <c r="J1002" s="5">
        <f>VLOOKUP(F1002,'Set up'!$A$2:$D$64,4,FALSE)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up'!$A$2:$E$64,5,FALSE)</f>
        <v>Trsf</v>
      </c>
      <c r="S1002" s="1" t="s">
        <v>1230</v>
      </c>
    </row>
    <row r="1003" spans="1:19" x14ac:dyDescent="0.3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932</v>
      </c>
      <c r="E1003" s="5" t="str">
        <f>VLOOKUP(F1003,'Set up'!$A$2:$C$64,2,FALSE)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up'!$A$2:$C$64,3,FALSE)</f>
        <v>Cash</v>
      </c>
      <c r="J1003" s="5">
        <f>VLOOKUP(F1003,'Set up'!$A$2:$D$64,4,FALSE)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up'!$A$2:$E$64,5,FALSE)</f>
        <v>PD Chq</v>
      </c>
      <c r="S1003" s="1" t="s">
        <v>1085</v>
      </c>
    </row>
    <row r="1004" spans="1:19" x14ac:dyDescent="0.3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932</v>
      </c>
      <c r="E1004" s="5" t="str">
        <f>VLOOKUP(F1004,'Set up'!$A$2:$C$64,2,FALSE)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up'!$A$2:$C$64,3,FALSE)</f>
        <v>Cash</v>
      </c>
      <c r="J1004" s="5">
        <f>VLOOKUP(F1004,'Set up'!$A$2:$D$64,4,FALSE)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up'!$A$2:$E$64,5,FALSE)</f>
        <v>PD Chq</v>
      </c>
      <c r="S1004" s="1" t="s">
        <v>1085</v>
      </c>
    </row>
    <row r="1005" spans="1:19" x14ac:dyDescent="0.3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932</v>
      </c>
      <c r="E1005" s="5" t="str">
        <f>VLOOKUP(F1005,'Set up'!$A$2:$C$64,2,FALSE)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up'!$A$2:$C$64,3,FALSE)</f>
        <v>Cash</v>
      </c>
      <c r="J1005" s="5">
        <f>VLOOKUP(F1005,'Set up'!$A$2:$D$64,4,FALSE)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up'!$A$2:$E$64,5,FALSE)</f>
        <v>PD Chq</v>
      </c>
      <c r="S1005" s="1" t="s">
        <v>1085</v>
      </c>
    </row>
    <row r="1006" spans="1:19" x14ac:dyDescent="0.3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933</v>
      </c>
      <c r="E1006" s="5" t="str">
        <f>VLOOKUP(F1006,'Set up'!$A$2:$C$64,2,FALSE)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up'!$A$2:$C$64,3,FALSE)</f>
        <v>Cash</v>
      </c>
      <c r="J1006" s="5">
        <f>VLOOKUP(F1006,'Set up'!$A$2:$D$64,4,FALSE)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up'!$A$2:$E$64,5,FALSE)</f>
        <v>Trsf</v>
      </c>
      <c r="S1006" s="1" t="s">
        <v>1231</v>
      </c>
    </row>
    <row r="1007" spans="1:19" x14ac:dyDescent="0.3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933</v>
      </c>
      <c r="E1007" s="5" t="str">
        <f>VLOOKUP(F1007,'Set up'!$A$2:$C$64,2,FALSE)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up'!$A$2:$C$64,3,FALSE)</f>
        <v>Cash</v>
      </c>
      <c r="J1007" s="5">
        <f>VLOOKUP(F1007,'Set up'!$A$2:$D$64,4,FALSE)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up'!$A$2:$E$64,5,FALSE)</f>
        <v>Trsf</v>
      </c>
      <c r="S1007" s="1" t="s">
        <v>1209</v>
      </c>
    </row>
    <row r="1008" spans="1:19" x14ac:dyDescent="0.3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933</v>
      </c>
      <c r="E1008" s="5" t="str">
        <f>VLOOKUP(F1008,'Set up'!$A$2:$C$64,2,FALSE)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up'!$A$2:$C$64,3,FALSE)</f>
        <v>Cash</v>
      </c>
      <c r="J1008" s="5">
        <f>VLOOKUP(F1008,'Set up'!$A$2:$D$64,4,FALSE)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up'!$A$2:$E$64,5,FALSE)</f>
        <v>Trsf</v>
      </c>
      <c r="S1008" s="1" t="s">
        <v>1209</v>
      </c>
    </row>
    <row r="1009" spans="1:19" x14ac:dyDescent="0.3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933</v>
      </c>
      <c r="E1009" s="5" t="str">
        <f>VLOOKUP(F1009,'Set up'!$A$2:$C$64,2,FALSE)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up'!$A$2:$C$64,3,FALSE)</f>
        <v>Cash</v>
      </c>
      <c r="J1009" s="5">
        <f>VLOOKUP(F1009,'Set up'!$A$2:$D$64,4,FALSE)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up'!$A$2:$E$64,5,FALSE)</f>
        <v>Trsf</v>
      </c>
      <c r="S1009" s="1" t="s">
        <v>1209</v>
      </c>
    </row>
    <row r="1010" spans="1:19" x14ac:dyDescent="0.3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933</v>
      </c>
      <c r="E1010" s="5" t="str">
        <f>VLOOKUP(F1010,'Set up'!$A$2:$C$64,2,FALSE)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up'!$A$2:$C$64,3,FALSE)</f>
        <v>Cash</v>
      </c>
      <c r="J1010" s="5">
        <f>VLOOKUP(F1010,'Set up'!$A$2:$D$64,4,FALSE)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up'!$A$2:$E$64,5,FALSE)</f>
        <v>Trsf</v>
      </c>
      <c r="S1010" s="1" t="s">
        <v>1209</v>
      </c>
    </row>
    <row r="1011" spans="1:19" x14ac:dyDescent="0.3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933</v>
      </c>
      <c r="E1011" s="5" t="str">
        <f>VLOOKUP(F1011,'Set up'!$A$2:$C$64,2,FALSE)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up'!$A$2:$C$64,3,FALSE)</f>
        <v>Cash</v>
      </c>
      <c r="J1011" s="5">
        <f>VLOOKUP(F1011,'Set up'!$A$2:$D$64,4,FALSE)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up'!$A$2:$E$64,5,FALSE)</f>
        <v>Trsf</v>
      </c>
      <c r="S1011" s="1" t="s">
        <v>1209</v>
      </c>
    </row>
    <row r="1012" spans="1:19" x14ac:dyDescent="0.3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934</v>
      </c>
      <c r="E1012" s="5" t="str">
        <f>VLOOKUP(F1012,'Set up'!$A$2:$C$64,2,FALSE)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up'!$A$2:$C$64,3,FALSE)</f>
        <v>Cash</v>
      </c>
      <c r="J1012" s="5">
        <f>VLOOKUP(F1012,'Set up'!$A$2:$D$64,4,FALSE)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up'!$A$2:$E$64,5,FALSE)</f>
        <v>Trsf</v>
      </c>
      <c r="S1012" s="1" t="s">
        <v>1209</v>
      </c>
    </row>
    <row r="1013" spans="1:19" x14ac:dyDescent="0.3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934</v>
      </c>
      <c r="E1013" s="5" t="str">
        <f>VLOOKUP(F1013,'Set up'!$A$2:$C$64,2,FALSE)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up'!$A$2:$C$64,3,FALSE)</f>
        <v>Cash</v>
      </c>
      <c r="J1013" s="5">
        <f>VLOOKUP(F1013,'Set up'!$A$2:$D$64,4,FALSE)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up'!$A$2:$E$64,5,FALSE)</f>
        <v>Trsf</v>
      </c>
      <c r="S1013" s="1" t="s">
        <v>1209</v>
      </c>
    </row>
    <row r="1014" spans="1:19" x14ac:dyDescent="0.3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934</v>
      </c>
      <c r="E1014" s="5" t="str">
        <f>VLOOKUP(F1014,'Set up'!$A$2:$C$64,2,FALSE)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up'!$A$2:$C$64,3,FALSE)</f>
        <v>Cash</v>
      </c>
      <c r="J1014" s="5">
        <f>VLOOKUP(F1014,'Set up'!$A$2:$D$64,4,FALSE)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up'!$A$2:$E$64,5,FALSE)</f>
        <v>Trsf</v>
      </c>
      <c r="S1014" s="1" t="s">
        <v>1209</v>
      </c>
    </row>
    <row r="1015" spans="1:19" x14ac:dyDescent="0.3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934</v>
      </c>
      <c r="E1015" s="5" t="str">
        <f>VLOOKUP(F1015,'Set up'!$A$2:$C$64,2,FALSE)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up'!$A$2:$C$64,3,FALSE)</f>
        <v>Cash</v>
      </c>
      <c r="J1015" s="5">
        <f>VLOOKUP(F1015,'Set up'!$A$2:$D$64,4,FALSE)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up'!$A$2:$E$64,5,FALSE)</f>
        <v>Trsf</v>
      </c>
      <c r="S1015" s="1" t="s">
        <v>1209</v>
      </c>
    </row>
    <row r="1016" spans="1:19" x14ac:dyDescent="0.3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936</v>
      </c>
      <c r="E1016" s="5" t="str">
        <f>VLOOKUP(F1016,'Set up'!$A$2:$C$64,2,FALSE)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up'!$A$2:$C$64,3,FALSE)</f>
        <v>Cash</v>
      </c>
      <c r="J1016" s="5">
        <f>VLOOKUP(F1016,'Set up'!$A$2:$D$64,4,FALSE)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up'!$A$2:$E$64,5,FALSE)</f>
        <v>Trsf</v>
      </c>
      <c r="S1016" s="1" t="s">
        <v>1017</v>
      </c>
    </row>
    <row r="1017" spans="1:19" x14ac:dyDescent="0.3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937</v>
      </c>
      <c r="E1017" s="5" t="str">
        <f>VLOOKUP(F1017,'Set up'!$A$2:$C$64,2,FALSE)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up'!$A$2:$C$64,3,FALSE)</f>
        <v>Cash</v>
      </c>
      <c r="J1017" s="5">
        <f>VLOOKUP(F1017,'Set up'!$A$2:$D$64,4,FALSE)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up'!$A$2:$E$64,5,FALSE)</f>
        <v>PD Chq</v>
      </c>
      <c r="S1017" s="1" t="s">
        <v>1149</v>
      </c>
    </row>
    <row r="1018" spans="1:19" x14ac:dyDescent="0.3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937</v>
      </c>
      <c r="E1018" s="5" t="str">
        <f>VLOOKUP(F1018,'Set up'!$A$2:$C$64,2,FALSE)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up'!$A$2:$C$64,3,FALSE)</f>
        <v>Cash</v>
      </c>
      <c r="J1018" s="5">
        <f>VLOOKUP(F1018,'Set up'!$A$2:$D$64,4,FALSE)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up'!$A$2:$E$64,5,FALSE)</f>
        <v>PD Chq</v>
      </c>
      <c r="S1018" s="1" t="s">
        <v>1149</v>
      </c>
    </row>
    <row r="1019" spans="1:19" x14ac:dyDescent="0.3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937</v>
      </c>
      <c r="E1019" s="5" t="str">
        <f>VLOOKUP(F1019,'Set up'!$A$2:$C$64,2,FALSE)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up'!$A$2:$C$64,3,FALSE)</f>
        <v>Cash</v>
      </c>
      <c r="J1019" s="5">
        <f>VLOOKUP(F1019,'Set up'!$A$2:$D$64,4,FALSE)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up'!$A$2:$E$64,5,FALSE)</f>
        <v>PD Chq</v>
      </c>
      <c r="S1019" s="1" t="s">
        <v>1149</v>
      </c>
    </row>
    <row r="1020" spans="1:19" x14ac:dyDescent="0.3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937</v>
      </c>
      <c r="E1020" s="5" t="str">
        <f>VLOOKUP(F1020,'Set up'!$A$2:$C$64,2,FALSE)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up'!$A$2:$C$64,3,FALSE)</f>
        <v>Cash</v>
      </c>
      <c r="J1020" s="5">
        <f>VLOOKUP(F1020,'Set up'!$A$2:$D$64,4,FALSE)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up'!$A$2:$E$64,5,FALSE)</f>
        <v>PD Chq</v>
      </c>
      <c r="S1020" s="1" t="s">
        <v>1149</v>
      </c>
    </row>
    <row r="1021" spans="1:19" x14ac:dyDescent="0.3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943</v>
      </c>
      <c r="E1021" s="5" t="str">
        <f>VLOOKUP(F1021,'Set up'!$A$2:$C$64,2,FALSE)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up'!$A$2:$C$64,3,FALSE)</f>
        <v>Cash</v>
      </c>
      <c r="J1021" s="5">
        <f>VLOOKUP(F1021,'Set up'!$A$2:$D$64,4,FALSE)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up'!$A$2:$E$64,5,FALSE)</f>
        <v>Trsf</v>
      </c>
      <c r="S1021" s="1" t="s">
        <v>1077</v>
      </c>
    </row>
    <row r="1022" spans="1:19" x14ac:dyDescent="0.3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943</v>
      </c>
      <c r="E1022" s="5" t="str">
        <f>VLOOKUP(F1022,'Set up'!$A$2:$C$64,2,FALSE)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up'!$A$2:$C$64,3,FALSE)</f>
        <v>Cash</v>
      </c>
      <c r="J1022" s="5">
        <f>VLOOKUP(F1022,'Set up'!$A$2:$D$64,4,FALSE)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up'!$A$2:$E$64,5,FALSE)</f>
        <v>Trsf</v>
      </c>
      <c r="S1022" s="1" t="s">
        <v>1077</v>
      </c>
    </row>
    <row r="1023" spans="1:19" x14ac:dyDescent="0.3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943</v>
      </c>
      <c r="E1023" s="5" t="str">
        <f>VLOOKUP(F1023,'Set up'!$A$2:$C$64,2,FALSE)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up'!$A$2:$C$64,3,FALSE)</f>
        <v>Cash</v>
      </c>
      <c r="J1023" s="5">
        <f>VLOOKUP(F1023,'Set up'!$A$2:$D$64,4,FALSE)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up'!$A$2:$E$64,5,FALSE)</f>
        <v>Trsf</v>
      </c>
      <c r="S1023" s="1" t="s">
        <v>1077</v>
      </c>
    </row>
    <row r="1024" spans="1:19" x14ac:dyDescent="0.3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943</v>
      </c>
      <c r="E1024" s="5" t="str">
        <f>VLOOKUP(F1024,'Set up'!$A$2:$C$64,2,FALSE)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up'!$A$2:$C$64,3,FALSE)</f>
        <v>Cash</v>
      </c>
      <c r="J1024" s="5">
        <f>VLOOKUP(F1024,'Set up'!$A$2:$D$64,4,FALSE)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up'!$A$2:$E$64,5,FALSE)</f>
        <v>Trsf</v>
      </c>
      <c r="S1024" s="1" t="s">
        <v>1077</v>
      </c>
    </row>
    <row r="1025" spans="1:19" x14ac:dyDescent="0.3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947</v>
      </c>
      <c r="E1025" s="5" t="str">
        <f>VLOOKUP(F1025,'Set up'!$A$2:$C$64,2,FALSE)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up'!$A$2:$C$64,3,FALSE)</f>
        <v>120</v>
      </c>
      <c r="J1025" s="5">
        <f>VLOOKUP(F1025,'Set up'!$A$2:$D$64,4,FALSE)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up'!$A$2:$E$64,5,FALSE)</f>
        <v>Trsf</v>
      </c>
      <c r="S1025" s="1" t="s">
        <v>1148</v>
      </c>
    </row>
    <row r="1026" spans="1:19" x14ac:dyDescent="0.3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947</v>
      </c>
      <c r="E1026" s="5" t="str">
        <f>VLOOKUP(F1026,'Set up'!$A$2:$C$64,2,FALSE)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up'!$A$2:$C$64,3,FALSE)</f>
        <v>120</v>
      </c>
      <c r="J1026" s="5">
        <f>VLOOKUP(F1026,'Set up'!$A$2:$D$64,4,FALSE)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up'!$A$2:$E$64,5,FALSE)</f>
        <v>Trsf</v>
      </c>
      <c r="S1026" s="1" t="s">
        <v>1148</v>
      </c>
    </row>
    <row r="1027" spans="1:19" x14ac:dyDescent="0.3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947</v>
      </c>
      <c r="E1027" s="5" t="str">
        <f>VLOOKUP(F1027,'Set up'!$A$2:$C$64,2,FALSE)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up'!$A$2:$C$64,3,FALSE)</f>
        <v>120</v>
      </c>
      <c r="J1027" s="5">
        <f>VLOOKUP(F1027,'Set up'!$A$2:$D$64,4,FALSE)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up'!$A$2:$E$64,5,FALSE)</f>
        <v>Trsf</v>
      </c>
      <c r="S1027" s="1" t="s">
        <v>1148</v>
      </c>
    </row>
    <row r="1028" spans="1:19" x14ac:dyDescent="0.3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947</v>
      </c>
      <c r="E1028" s="5" t="str">
        <f>VLOOKUP(F1028,'Set up'!$A$2:$C$64,2,FALSE)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up'!$A$2:$C$64,3,FALSE)</f>
        <v>120</v>
      </c>
      <c r="J1028" s="5">
        <f>VLOOKUP(F1028,'Set up'!$A$2:$D$64,4,FALSE)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up'!$A$2:$E$64,5,FALSE)</f>
        <v>Trsf</v>
      </c>
      <c r="S1028" s="1" t="s">
        <v>1148</v>
      </c>
    </row>
    <row r="1029" spans="1:19" x14ac:dyDescent="0.3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947</v>
      </c>
      <c r="E1029" s="5" t="str">
        <f>VLOOKUP(F1029,'Set up'!$A$2:$C$64,2,FALSE)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up'!$A$2:$C$64,3,FALSE)</f>
        <v>120</v>
      </c>
      <c r="J1029" s="5">
        <f>VLOOKUP(F1029,'Set up'!$A$2:$D$64,4,FALSE)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up'!$A$2:$E$64,5,FALSE)</f>
        <v>Trsf</v>
      </c>
      <c r="S1029" s="1" t="s">
        <v>1148</v>
      </c>
    </row>
    <row r="1030" spans="1:19" x14ac:dyDescent="0.3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947</v>
      </c>
      <c r="E1030" s="5" t="str">
        <f>VLOOKUP(F1030,'Set up'!$A$2:$C$64,2,FALSE)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up'!$A$2:$C$64,3,FALSE)</f>
        <v>120</v>
      </c>
      <c r="J1030" s="5">
        <f>VLOOKUP(F1030,'Set up'!$A$2:$D$64,4,FALSE)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up'!$A$2:$E$64,5,FALSE)</f>
        <v>Trsf</v>
      </c>
      <c r="S1030" s="1" t="s">
        <v>1148</v>
      </c>
    </row>
    <row r="1031" spans="1:19" x14ac:dyDescent="0.3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950</v>
      </c>
      <c r="E1031" s="5" t="str">
        <f>VLOOKUP(F1031,'Set up'!$A$2:$C$64,2,FALSE)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up'!$A$2:$C$64,3,FALSE)</f>
        <v>Cash</v>
      </c>
      <c r="J1031" s="5">
        <f>VLOOKUP(F1031,'Set up'!$A$2:$D$64,4,FALSE)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up'!$A$2:$E$64,5,FALSE)</f>
        <v>PD Chq</v>
      </c>
      <c r="S1031" s="1" t="s">
        <v>1150</v>
      </c>
    </row>
    <row r="1032" spans="1:19" x14ac:dyDescent="0.3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950</v>
      </c>
      <c r="E1032" s="5" t="str">
        <f>VLOOKUP(F1032,'Set up'!$A$2:$C$64,2,FALSE)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up'!$A$2:$C$64,3,FALSE)</f>
        <v>Cash</v>
      </c>
      <c r="J1032" s="5">
        <f>VLOOKUP(F1032,'Set up'!$A$2:$D$64,4,FALSE)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up'!$A$2:$E$64,5,FALSE)</f>
        <v>PD Chq</v>
      </c>
      <c r="S1032" s="1" t="s">
        <v>1150</v>
      </c>
    </row>
    <row r="1033" spans="1:19" x14ac:dyDescent="0.3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950</v>
      </c>
      <c r="E1033" s="5" t="str">
        <f>VLOOKUP(F1033,'Set up'!$A$2:$C$64,2,FALSE)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up'!$A$2:$C$64,3,FALSE)</f>
        <v>Cash</v>
      </c>
      <c r="J1033" s="5">
        <f>VLOOKUP(F1033,'Set up'!$A$2:$D$64,4,FALSE)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up'!$A$2:$E$64,5,FALSE)</f>
        <v>PD Chq</v>
      </c>
      <c r="S1033" s="1" t="s">
        <v>1150</v>
      </c>
    </row>
    <row r="1034" spans="1:19" x14ac:dyDescent="0.3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950</v>
      </c>
      <c r="E1034" s="5" t="str">
        <f>VLOOKUP(F1034,'Set up'!$A$2:$C$64,2,FALSE)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up'!$A$2:$C$64,3,FALSE)</f>
        <v>Cash</v>
      </c>
      <c r="J1034" s="5">
        <f>VLOOKUP(F1034,'Set up'!$A$2:$D$64,4,FALSE)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up'!$A$2:$E$64,5,FALSE)</f>
        <v>PD Chq</v>
      </c>
      <c r="S1034" s="1" t="s">
        <v>1150</v>
      </c>
    </row>
    <row r="1035" spans="1:19" x14ac:dyDescent="0.3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950</v>
      </c>
      <c r="E1035" s="5" t="str">
        <f>VLOOKUP(F1035,'Set up'!$A$2:$C$64,2,FALSE)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up'!$A$2:$C$64,3,FALSE)</f>
        <v>Cash</v>
      </c>
      <c r="J1035" s="5">
        <f>VLOOKUP(F1035,'Set up'!$A$2:$D$64,4,FALSE)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up'!$A$2:$E$64,5,FALSE)</f>
        <v>PD Chq</v>
      </c>
      <c r="S1035" s="1" t="s">
        <v>1150</v>
      </c>
    </row>
    <row r="1036" spans="1:19" x14ac:dyDescent="0.3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952</v>
      </c>
      <c r="E1036" s="5" t="str">
        <f>VLOOKUP(F1036,'Set up'!$A$2:$C$64,2,FALSE)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up'!$A$2:$C$64,3,FALSE)</f>
        <v>Cash</v>
      </c>
      <c r="J1036" s="5">
        <f>VLOOKUP(F1036,'Set up'!$A$2:$D$64,4,FALSE)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up'!$A$2:$E$64,5,FALSE)</f>
        <v>Trsf</v>
      </c>
      <c r="S1036" s="1" t="s">
        <v>982</v>
      </c>
    </row>
    <row r="1037" spans="1:19" x14ac:dyDescent="0.3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952</v>
      </c>
      <c r="E1037" s="5" t="str">
        <f>VLOOKUP(F1037,'Set up'!$A$2:$C$64,2,FALSE)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up'!$A$2:$C$64,3,FALSE)</f>
        <v>Cash</v>
      </c>
      <c r="J1037" s="5">
        <f>VLOOKUP(F1037,'Set up'!$A$2:$D$64,4,FALSE)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up'!$A$2:$E$64,5,FALSE)</f>
        <v>Trsf</v>
      </c>
      <c r="S1037" s="1" t="s">
        <v>982</v>
      </c>
    </row>
    <row r="1038" spans="1:19" x14ac:dyDescent="0.3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952</v>
      </c>
      <c r="E1038" s="5" t="str">
        <f>VLOOKUP(F1038,'Set up'!$A$2:$C$64,2,FALSE)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up'!$A$2:$C$64,3,FALSE)</f>
        <v>Cash</v>
      </c>
      <c r="J1038" s="5">
        <f>VLOOKUP(F1038,'Set up'!$A$2:$D$64,4,FALSE)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up'!$A$2:$E$64,5,FALSE)</f>
        <v>Trsf</v>
      </c>
      <c r="S1038" s="1" t="s">
        <v>982</v>
      </c>
    </row>
    <row r="1039" spans="1:19" x14ac:dyDescent="0.3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953</v>
      </c>
      <c r="E1039" s="5" t="str">
        <f>VLOOKUP(F1039,'Set up'!$A$2:$C$64,2,FALSE)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up'!$A$2:$C$64,3,FALSE)</f>
        <v>Cash</v>
      </c>
      <c r="J1039" s="5">
        <f>VLOOKUP(F1039,'Set up'!$A$2:$D$64,4,FALSE)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up'!$A$2:$E$64,5,FALSE)</f>
        <v>Trsf</v>
      </c>
      <c r="S1039" s="1" t="s">
        <v>982</v>
      </c>
    </row>
    <row r="1040" spans="1:19" x14ac:dyDescent="0.3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953</v>
      </c>
      <c r="E1040" s="5" t="str">
        <f>VLOOKUP(F1040,'Set up'!$A$2:$C$64,2,FALSE)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up'!$A$2:$C$64,3,FALSE)</f>
        <v>Cash</v>
      </c>
      <c r="J1040" s="5">
        <f>VLOOKUP(F1040,'Set up'!$A$2:$D$64,4,FALSE)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up'!$A$2:$E$64,5,FALSE)</f>
        <v>Trsf</v>
      </c>
      <c r="S1040" s="1" t="s">
        <v>982</v>
      </c>
    </row>
    <row r="1041" spans="1:19" x14ac:dyDescent="0.3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953</v>
      </c>
      <c r="E1041" s="5" t="str">
        <f>VLOOKUP(F1041,'Set up'!$A$2:$C$64,2,FALSE)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up'!$A$2:$C$64,3,FALSE)</f>
        <v>Cash</v>
      </c>
      <c r="J1041" s="5">
        <f>VLOOKUP(F1041,'Set up'!$A$2:$D$64,4,FALSE)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up'!$A$2:$E$64,5,FALSE)</f>
        <v>Trsf</v>
      </c>
      <c r="S1041" s="1" t="s">
        <v>982</v>
      </c>
    </row>
    <row r="1042" spans="1:19" x14ac:dyDescent="0.3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955</v>
      </c>
      <c r="E1042" s="5" t="str">
        <f>VLOOKUP(F1042,'Set up'!$A$2:$C$64,2,FALSE)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up'!$A$2:$C$64,3,FALSE)</f>
        <v>Cash</v>
      </c>
      <c r="J1042" s="5">
        <f>VLOOKUP(F1042,'Set up'!$A$2:$D$64,4,FALSE)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up'!$A$2:$E$64,5,FALSE)</f>
        <v>Trsf</v>
      </c>
      <c r="S1042" s="1" t="s">
        <v>1297</v>
      </c>
    </row>
    <row r="1043" spans="1:19" x14ac:dyDescent="0.3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955</v>
      </c>
      <c r="E1043" s="5" t="str">
        <f>VLOOKUP(F1043,'Set up'!$A$2:$C$64,2,FALSE)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up'!$A$2:$C$64,3,FALSE)</f>
        <v>Cash</v>
      </c>
      <c r="J1043" s="5">
        <f>VLOOKUP(F1043,'Set up'!$A$2:$D$64,4,FALSE)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up'!$A$2:$E$64,5,FALSE)</f>
        <v>Trsf</v>
      </c>
      <c r="S1043" s="1" t="s">
        <v>1297</v>
      </c>
    </row>
    <row r="1044" spans="1:19" x14ac:dyDescent="0.3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955</v>
      </c>
      <c r="E1044" s="5" t="str">
        <f>VLOOKUP(F1044,'Set up'!$A$2:$C$64,2,FALSE)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up'!$A$2:$C$64,3,FALSE)</f>
        <v>Cash</v>
      </c>
      <c r="J1044" s="5">
        <f>VLOOKUP(F1044,'Set up'!$A$2:$D$64,4,FALSE)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up'!$A$2:$E$64,5,FALSE)</f>
        <v>Trsf</v>
      </c>
      <c r="S1044" s="1" t="s">
        <v>1297</v>
      </c>
    </row>
    <row r="1045" spans="1:19" x14ac:dyDescent="0.3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955</v>
      </c>
      <c r="E1045" s="5" t="str">
        <f>VLOOKUP(F1045,'Set up'!$A$2:$C$64,2,FALSE)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up'!$A$2:$C$64,3,FALSE)</f>
        <v>Cash</v>
      </c>
      <c r="J1045" s="5">
        <f>VLOOKUP(F1045,'Set up'!$A$2:$D$64,4,FALSE)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up'!$A$2:$E$64,5,FALSE)</f>
        <v>Trsf</v>
      </c>
      <c r="S1045" s="1" t="s">
        <v>1297</v>
      </c>
    </row>
    <row r="1046" spans="1:19" x14ac:dyDescent="0.3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955</v>
      </c>
      <c r="E1046" s="5" t="str">
        <f>VLOOKUP(F1046,'Set up'!$A$2:$C$64,2,FALSE)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up'!$A$2:$C$64,3,FALSE)</f>
        <v>Cash</v>
      </c>
      <c r="J1046" s="5">
        <f>VLOOKUP(F1046,'Set up'!$A$2:$D$64,4,FALSE)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up'!$A$2:$E$64,5,FALSE)</f>
        <v>Trsf</v>
      </c>
      <c r="S1046" s="1" t="s">
        <v>1297</v>
      </c>
    </row>
    <row r="1047" spans="1:19" x14ac:dyDescent="0.3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955</v>
      </c>
      <c r="E1047" s="5" t="str">
        <f>VLOOKUP(F1047,'Set up'!$A$2:$C$64,2,FALSE)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up'!$A$2:$C$64,3,FALSE)</f>
        <v>Cash</v>
      </c>
      <c r="J1047" s="5">
        <f>VLOOKUP(F1047,'Set up'!$A$2:$D$64,4,FALSE)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up'!$A$2:$E$64,5,FALSE)</f>
        <v>Trsf</v>
      </c>
      <c r="S1047" s="1" t="s">
        <v>1297</v>
      </c>
    </row>
    <row r="1048" spans="1:19" x14ac:dyDescent="0.3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955</v>
      </c>
      <c r="E1048" s="5" t="str">
        <f>VLOOKUP(F1048,'Set up'!$A$2:$C$64,2,FALSE)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up'!$A$2:$C$64,3,FALSE)</f>
        <v>Cash</v>
      </c>
      <c r="J1048" s="5">
        <f>VLOOKUP(F1048,'Set up'!$A$2:$D$64,4,FALSE)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up'!$A$2:$E$64,5,FALSE)</f>
        <v>Trsf</v>
      </c>
      <c r="S1048" s="1" t="s">
        <v>1297</v>
      </c>
    </row>
    <row r="1049" spans="1:19" x14ac:dyDescent="0.3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955</v>
      </c>
      <c r="E1049" s="5" t="str">
        <f>VLOOKUP(F1049,'Set up'!$A$2:$C$64,2,FALSE)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up'!$A$2:$C$64,3,FALSE)</f>
        <v>Cash</v>
      </c>
      <c r="J1049" s="5">
        <f>VLOOKUP(F1049,'Set up'!$A$2:$D$64,4,FALSE)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up'!$A$2:$E$64,5,FALSE)</f>
        <v>Trsf</v>
      </c>
      <c r="S1049" s="1" t="s">
        <v>1297</v>
      </c>
    </row>
    <row r="1050" spans="1:19" x14ac:dyDescent="0.3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955</v>
      </c>
      <c r="E1050" s="5" t="str">
        <f>VLOOKUP(F1050,'Set up'!$A$2:$C$64,2,FALSE)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up'!$A$2:$C$64,3,FALSE)</f>
        <v>Cash</v>
      </c>
      <c r="J1050" s="5">
        <f>VLOOKUP(F1050,'Set up'!$A$2:$D$64,4,FALSE)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up'!$A$2:$E$64,5,FALSE)</f>
        <v>Trsf</v>
      </c>
      <c r="S1050" s="1" t="s">
        <v>1297</v>
      </c>
    </row>
    <row r="1051" spans="1:19" x14ac:dyDescent="0.3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956</v>
      </c>
      <c r="E1051" s="5" t="str">
        <f>VLOOKUP(F1051,'Set up'!$A$2:$C$64,2,FALSE)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up'!$A$2:$C$64,3,FALSE)</f>
        <v>Cash</v>
      </c>
      <c r="J1051" s="5">
        <f>VLOOKUP(F1051,'Set up'!$A$2:$D$64,4,FALSE)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up'!$A$2:$E$64,5,FALSE)</f>
        <v>Trsf</v>
      </c>
      <c r="S1051" s="1" t="s">
        <v>974</v>
      </c>
    </row>
    <row r="1052" spans="1:19" x14ac:dyDescent="0.3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956</v>
      </c>
      <c r="E1052" s="5" t="str">
        <f>VLOOKUP(F1052,'Set up'!$A$2:$C$64,2,FALSE)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up'!$A$2:$C$64,3,FALSE)</f>
        <v>Cash</v>
      </c>
      <c r="J1052" s="5">
        <f>VLOOKUP(F1052,'Set up'!$A$2:$D$64,4,FALSE)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up'!$A$2:$E$64,5,FALSE)</f>
        <v>Trsf</v>
      </c>
      <c r="S1052" s="1" t="s">
        <v>974</v>
      </c>
    </row>
    <row r="1053" spans="1:19" x14ac:dyDescent="0.3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956</v>
      </c>
      <c r="E1053" s="5" t="str">
        <f>VLOOKUP(F1053,'Set up'!$A$2:$C$64,2,FALSE)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up'!$A$2:$C$64,3,FALSE)</f>
        <v>Cash</v>
      </c>
      <c r="J1053" s="5">
        <f>VLOOKUP(F1053,'Set up'!$A$2:$D$64,4,FALSE)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up'!$A$2:$E$64,5,FALSE)</f>
        <v>Trsf</v>
      </c>
      <c r="S1053" s="1" t="s">
        <v>974</v>
      </c>
    </row>
    <row r="1054" spans="1:19" x14ac:dyDescent="0.3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986</v>
      </c>
      <c r="E1054" s="5" t="str">
        <f>VLOOKUP(F1054,'Set up'!$A$2:$C$64,2,FALSE)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up'!$A$2:$C$64,3,FALSE)</f>
        <v>120</v>
      </c>
      <c r="J1054" s="5">
        <f>VLOOKUP(F1054,'Set up'!$A$2:$D$64,4,FALSE)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up'!$A$2:$E$64,5,FALSE)</f>
        <v>Trsf</v>
      </c>
      <c r="S1054" s="1" t="s">
        <v>1226</v>
      </c>
    </row>
    <row r="1055" spans="1:19" x14ac:dyDescent="0.3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986</v>
      </c>
      <c r="E1055" s="5" t="str">
        <f>VLOOKUP(F1055,'Set up'!$A$2:$C$64,2,FALSE)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up'!$A$2:$C$64,3,FALSE)</f>
        <v>120</v>
      </c>
      <c r="J1055" s="5">
        <f>VLOOKUP(F1055,'Set up'!$A$2:$D$64,4,FALSE)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up'!$A$2:$E$64,5,FALSE)</f>
        <v>Trsf</v>
      </c>
      <c r="S1055" s="1" t="s">
        <v>1226</v>
      </c>
    </row>
    <row r="1056" spans="1:19" x14ac:dyDescent="0.3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986</v>
      </c>
      <c r="E1056" s="5" t="str">
        <f>VLOOKUP(F1056,'Set up'!$A$2:$C$64,2,FALSE)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up'!$A$2:$C$64,3,FALSE)</f>
        <v>120</v>
      </c>
      <c r="J1056" s="5">
        <f>VLOOKUP(F1056,'Set up'!$A$2:$D$64,4,FALSE)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up'!$A$2:$E$64,5,FALSE)</f>
        <v>Trsf</v>
      </c>
      <c r="S1056" s="1" t="s">
        <v>1226</v>
      </c>
    </row>
    <row r="1057" spans="1:21" x14ac:dyDescent="0.3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986</v>
      </c>
      <c r="E1057" s="5" t="str">
        <f>VLOOKUP(F1057,'Set up'!$A$2:$C$64,2,FALSE)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up'!$A$2:$C$64,3,FALSE)</f>
        <v>120</v>
      </c>
      <c r="J1057" s="5">
        <f>VLOOKUP(F1057,'Set up'!$A$2:$D$64,4,FALSE)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up'!$A$2:$E$64,5,FALSE)</f>
        <v>Trsf</v>
      </c>
      <c r="S1057" s="1" t="s">
        <v>1226</v>
      </c>
    </row>
    <row r="1058" spans="1:21" x14ac:dyDescent="0.3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986</v>
      </c>
      <c r="E1058" s="5" t="str">
        <f>VLOOKUP(F1058,'Set up'!$A$2:$C$64,2,FALSE)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up'!$A$2:$C$64,3,FALSE)</f>
        <v>120</v>
      </c>
      <c r="J1058" s="5">
        <f>VLOOKUP(F1058,'Set up'!$A$2:$D$64,4,FALSE)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up'!$A$2:$E$64,5,FALSE)</f>
        <v>Trsf</v>
      </c>
      <c r="S1058" s="1" t="s">
        <v>1226</v>
      </c>
    </row>
    <row r="1059" spans="1:21" x14ac:dyDescent="0.3">
      <c r="A1059" s="4" t="s">
        <v>992</v>
      </c>
      <c r="B1059" s="5">
        <f t="shared" si="248"/>
        <v>10</v>
      </c>
      <c r="C1059" s="5">
        <f t="shared" si="249"/>
        <v>2022</v>
      </c>
      <c r="D1059" s="5" t="s">
        <v>987</v>
      </c>
      <c r="E1059" s="5" t="str">
        <f>VLOOKUP(F1059,'Set up'!$A$2:$C$64,2,FALSE)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up'!$A$2:$C$64,3,FALSE)</f>
        <v>Cash</v>
      </c>
      <c r="J1059" s="5">
        <f>VLOOKUP(F1059,'Set up'!$A$2:$D$64,4,FALSE)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up'!$A$2:$E$64,5,FALSE)</f>
        <v>Trsf</v>
      </c>
      <c r="S1059" s="1" t="s">
        <v>1286</v>
      </c>
    </row>
    <row r="1060" spans="1:21" x14ac:dyDescent="0.3">
      <c r="A1060" s="4" t="s">
        <v>992</v>
      </c>
      <c r="B1060" s="5">
        <f t="shared" si="248"/>
        <v>10</v>
      </c>
      <c r="C1060" s="5">
        <f t="shared" si="249"/>
        <v>2022</v>
      </c>
      <c r="D1060" s="5" t="s">
        <v>987</v>
      </c>
      <c r="E1060" s="5" t="str">
        <f>VLOOKUP(F1060,'Set up'!$A$2:$C$64,2,FALSE)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up'!$A$2:$C$64,3,FALSE)</f>
        <v>Cash</v>
      </c>
      <c r="J1060" s="5">
        <f>VLOOKUP(F1060,'Set up'!$A$2:$D$64,4,FALSE)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up'!$A$2:$E$64,5,FALSE)</f>
        <v>Trsf</v>
      </c>
      <c r="S1060" s="1" t="s">
        <v>1287</v>
      </c>
    </row>
    <row r="1061" spans="1:21" x14ac:dyDescent="0.3">
      <c r="A1061" s="4" t="s">
        <v>992</v>
      </c>
      <c r="B1061" s="5">
        <f t="shared" si="248"/>
        <v>10</v>
      </c>
      <c r="C1061" s="5">
        <f t="shared" si="249"/>
        <v>2022</v>
      </c>
      <c r="D1061" s="5" t="s">
        <v>987</v>
      </c>
      <c r="E1061" s="5" t="str">
        <f>VLOOKUP(F1061,'Set up'!$A$2:$C$64,2,FALSE)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up'!$A$2:$C$64,3,FALSE)</f>
        <v>Cash</v>
      </c>
      <c r="J1061" s="5">
        <f>VLOOKUP(F1061,'Set up'!$A$2:$D$64,4,FALSE)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up'!$A$2:$E$64,5,FALSE)</f>
        <v>Trsf</v>
      </c>
      <c r="S1061" s="1" t="s">
        <v>1288</v>
      </c>
    </row>
    <row r="1062" spans="1:21" x14ac:dyDescent="0.3">
      <c r="A1062" s="4" t="s">
        <v>992</v>
      </c>
      <c r="B1062" s="5">
        <f t="shared" si="248"/>
        <v>10</v>
      </c>
      <c r="C1062" s="5">
        <f t="shared" si="249"/>
        <v>2022</v>
      </c>
      <c r="D1062" s="5" t="s">
        <v>987</v>
      </c>
      <c r="E1062" s="5" t="str">
        <f>VLOOKUP(F1062,'Set up'!$A$2:$C$64,2,FALSE)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up'!$A$2:$C$64,3,FALSE)</f>
        <v>Cash</v>
      </c>
      <c r="J1062" s="5">
        <f>VLOOKUP(F1062,'Set up'!$A$2:$D$64,4,FALSE)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up'!$A$2:$E$64,5,FALSE)</f>
        <v>Trsf</v>
      </c>
      <c r="S1062" s="1" t="s">
        <v>1288</v>
      </c>
    </row>
    <row r="1063" spans="1:21" x14ac:dyDescent="0.3">
      <c r="A1063" s="4" t="s">
        <v>992</v>
      </c>
      <c r="B1063" s="5">
        <f t="shared" si="248"/>
        <v>10</v>
      </c>
      <c r="C1063" s="5">
        <f t="shared" si="249"/>
        <v>2022</v>
      </c>
      <c r="D1063" s="5" t="s">
        <v>987</v>
      </c>
      <c r="E1063" s="5" t="str">
        <f>VLOOKUP(F1063,'Set up'!$A$2:$C$64,2,FALSE)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up'!$A$2:$C$64,3,FALSE)</f>
        <v>Cash</v>
      </c>
      <c r="J1063" s="5">
        <f>VLOOKUP(F1063,'Set up'!$A$2:$D$64,4,FALSE)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up'!$A$2:$E$64,5,FALSE)</f>
        <v>Trsf</v>
      </c>
      <c r="S1063" s="1" t="s">
        <v>1288</v>
      </c>
    </row>
    <row r="1064" spans="1:21" x14ac:dyDescent="0.3">
      <c r="A1064" s="4" t="s">
        <v>992</v>
      </c>
      <c r="B1064" s="5">
        <f t="shared" si="248"/>
        <v>10</v>
      </c>
      <c r="C1064" s="5">
        <f t="shared" si="249"/>
        <v>2022</v>
      </c>
      <c r="D1064" s="5" t="s">
        <v>987</v>
      </c>
      <c r="E1064" s="5" t="str">
        <f>VLOOKUP(F1064,'Set up'!$A$2:$C$64,2,FALSE)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up'!$A$2:$C$64,3,FALSE)</f>
        <v>Cash</v>
      </c>
      <c r="J1064" s="5">
        <f>VLOOKUP(F1064,'Set up'!$A$2:$D$64,4,FALSE)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up'!$A$2:$E$64,5,FALSE)</f>
        <v>Trsf</v>
      </c>
      <c r="S1064" s="1" t="s">
        <v>1288</v>
      </c>
    </row>
    <row r="1065" spans="1:21" x14ac:dyDescent="0.3">
      <c r="A1065" s="4" t="s">
        <v>994</v>
      </c>
      <c r="B1065" s="5">
        <f t="shared" si="248"/>
        <v>10</v>
      </c>
      <c r="C1065" s="5">
        <f t="shared" si="249"/>
        <v>2022</v>
      </c>
      <c r="D1065" s="5" t="s">
        <v>993</v>
      </c>
      <c r="E1065" s="5" t="str">
        <f>VLOOKUP(F1065,'Set up'!$A$2:$C$64,2,FALSE)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up'!$A$2:$C$64,3,FALSE)</f>
        <v>Cash</v>
      </c>
      <c r="J1065" s="5">
        <f>VLOOKUP(F1065,'Set up'!$A$2:$D$64,4,FALSE)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up'!$A$2:$E$64,5,FALSE)</f>
        <v>PD Chq</v>
      </c>
      <c r="S1065" s="1" t="s">
        <v>1224</v>
      </c>
    </row>
    <row r="1066" spans="1:21" x14ac:dyDescent="0.3">
      <c r="A1066" s="4" t="s">
        <v>994</v>
      </c>
      <c r="B1066" s="5">
        <f t="shared" si="248"/>
        <v>10</v>
      </c>
      <c r="C1066" s="5">
        <f t="shared" si="249"/>
        <v>2022</v>
      </c>
      <c r="D1066" s="5" t="s">
        <v>993</v>
      </c>
      <c r="E1066" s="5" t="str">
        <f>VLOOKUP(F1066,'Set up'!$A$2:$C$64,2,FALSE)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up'!$A$2:$C$64,3,FALSE)</f>
        <v>Cash</v>
      </c>
      <c r="J1066" s="5">
        <f>VLOOKUP(F1066,'Set up'!$A$2:$D$64,4,FALSE)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up'!$A$2:$E$64,5,FALSE)</f>
        <v>PD Chq</v>
      </c>
      <c r="S1066" s="1" t="s">
        <v>1224</v>
      </c>
    </row>
    <row r="1067" spans="1:21" x14ac:dyDescent="0.3">
      <c r="A1067" s="4" t="s">
        <v>994</v>
      </c>
      <c r="B1067" s="5">
        <f t="shared" si="248"/>
        <v>10</v>
      </c>
      <c r="C1067" s="5">
        <f t="shared" si="249"/>
        <v>2022</v>
      </c>
      <c r="D1067" s="5" t="s">
        <v>993</v>
      </c>
      <c r="E1067" s="5" t="str">
        <f>VLOOKUP(F1067,'Set up'!$A$2:$C$64,2,FALSE)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up'!$A$2:$C$64,3,FALSE)</f>
        <v>Cash</v>
      </c>
      <c r="J1067" s="5">
        <f>VLOOKUP(F1067,'Set up'!$A$2:$D$64,4,FALSE)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up'!$A$2:$E$64,5,FALSE)</f>
        <v>PD Chq</v>
      </c>
      <c r="S1067" s="1" t="s">
        <v>1224</v>
      </c>
    </row>
    <row r="1068" spans="1:21" x14ac:dyDescent="0.3">
      <c r="A1068" s="4" t="s">
        <v>994</v>
      </c>
      <c r="B1068" s="5">
        <f t="shared" si="248"/>
        <v>10</v>
      </c>
      <c r="C1068" s="5">
        <f t="shared" si="249"/>
        <v>2022</v>
      </c>
      <c r="D1068" s="5" t="s">
        <v>993</v>
      </c>
      <c r="E1068" s="5" t="str">
        <f>VLOOKUP(F1068,'Set up'!$A$2:$C$64,2,FALSE)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up'!$A$2:$C$64,3,FALSE)</f>
        <v>Cash</v>
      </c>
      <c r="J1068" s="5">
        <f>VLOOKUP(F1068,'Set up'!$A$2:$D$64,4,FALSE)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up'!$A$2:$E$64,5,FALSE)</f>
        <v>PD Chq</v>
      </c>
      <c r="S1068" s="1" t="s">
        <v>1224</v>
      </c>
    </row>
    <row r="1069" spans="1:21" x14ac:dyDescent="0.3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995</v>
      </c>
      <c r="E1069" s="5" t="str">
        <f>VLOOKUP(F1069,'Set up'!$A$2:$C$64,2,FALSE)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up'!$A$2:$C$64,3,FALSE)</f>
        <v>45</v>
      </c>
      <c r="J1069" s="5">
        <f>VLOOKUP(F1069,'Set up'!$A$2:$D$64,4,FALSE)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up'!$A$2:$E$64,5,FALSE)</f>
        <v>PD Chq</v>
      </c>
      <c r="S1069" s="1" t="s">
        <v>1142</v>
      </c>
      <c r="U1069" s="1" t="s">
        <v>3603</v>
      </c>
    </row>
    <row r="1070" spans="1:21" x14ac:dyDescent="0.3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995</v>
      </c>
      <c r="E1070" s="5" t="str">
        <f>VLOOKUP(F1070,'Set up'!$A$2:$C$64,2,FALSE)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up'!$A$2:$C$64,3,FALSE)</f>
        <v>45</v>
      </c>
      <c r="J1070" s="5">
        <f>VLOOKUP(F1070,'Set up'!$A$2:$D$64,4,FALSE)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up'!$A$2:$E$64,5,FALSE)</f>
        <v>PD Chq</v>
      </c>
      <c r="S1070" s="1" t="s">
        <v>1143</v>
      </c>
      <c r="U1070" s="1" t="s">
        <v>3603</v>
      </c>
    </row>
    <row r="1071" spans="1:21" x14ac:dyDescent="0.3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995</v>
      </c>
      <c r="E1071" s="5" t="str">
        <f>VLOOKUP(F1071,'Set up'!$A$2:$C$64,2,FALSE)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up'!$A$2:$C$64,3,FALSE)</f>
        <v>45</v>
      </c>
      <c r="J1071" s="5">
        <f>VLOOKUP(F1071,'Set up'!$A$2:$D$64,4,FALSE)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up'!$A$2:$E$64,5,FALSE)</f>
        <v>PD Chq</v>
      </c>
      <c r="S1071" s="1" t="s">
        <v>1144</v>
      </c>
      <c r="U1071" s="1" t="s">
        <v>3603</v>
      </c>
    </row>
    <row r="1072" spans="1:21" x14ac:dyDescent="0.3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996</v>
      </c>
      <c r="E1072" s="5" t="str">
        <f>VLOOKUP(F1072,'Set up'!$A$2:$C$64,2,FALSE)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up'!$A$2:$C$64,3,FALSE)</f>
        <v>45</v>
      </c>
      <c r="J1072" s="5">
        <f>VLOOKUP(F1072,'Set up'!$A$2:$D$64,4,FALSE)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up'!$A$2:$E$64,5,FALSE)</f>
        <v>PD Chq</v>
      </c>
      <c r="S1072" s="1" t="s">
        <v>1207</v>
      </c>
      <c r="U1072" s="1" t="s">
        <v>3603</v>
      </c>
    </row>
    <row r="1073" spans="1:19" x14ac:dyDescent="0.3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997</v>
      </c>
      <c r="E1073" s="5" t="str">
        <f>VLOOKUP(F1073,'Set up'!$A$2:$C$64,2,FALSE)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up'!$A$2:$C$64,3,FALSE)</f>
        <v>Cash</v>
      </c>
      <c r="J1073" s="5">
        <f>VLOOKUP(F1073,'Set up'!$A$2:$D$64,4,FALSE)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up'!$A$2:$E$64,5,FALSE)</f>
        <v>Chq</v>
      </c>
      <c r="S1073" s="1" t="s">
        <v>1094</v>
      </c>
    </row>
    <row r="1074" spans="1:19" x14ac:dyDescent="0.3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997</v>
      </c>
      <c r="E1074" s="5" t="str">
        <f>VLOOKUP(F1074,'Set up'!$A$2:$C$64,2,FALSE)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up'!$A$2:$C$64,3,FALSE)</f>
        <v>Cash</v>
      </c>
      <c r="J1074" s="5">
        <f>VLOOKUP(F1074,'Set up'!$A$2:$D$64,4,FALSE)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up'!$A$2:$E$64,5,FALSE)</f>
        <v>Chq</v>
      </c>
      <c r="S1074" s="1" t="s">
        <v>1094</v>
      </c>
    </row>
    <row r="1075" spans="1:19" x14ac:dyDescent="0.3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998</v>
      </c>
      <c r="E1075" s="5" t="str">
        <f>VLOOKUP(F1075,'Set up'!$A$2:$C$64,2,FALSE)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up'!$A$2:$C$64,3,FALSE)</f>
        <v>Cash</v>
      </c>
      <c r="J1075" s="5">
        <f>VLOOKUP(F1075,'Set up'!$A$2:$D$64,4,FALSE)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up'!$A$2:$E$64,5,FALSE)</f>
        <v>Trsf</v>
      </c>
      <c r="S1075" s="1" t="s">
        <v>1082</v>
      </c>
    </row>
    <row r="1076" spans="1:19" x14ac:dyDescent="0.3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998</v>
      </c>
      <c r="E1076" s="5" t="str">
        <f>VLOOKUP(F1076,'Set up'!$A$2:$C$64,2,FALSE)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up'!$A$2:$C$64,3,FALSE)</f>
        <v>Cash</v>
      </c>
      <c r="J1076" s="5">
        <f>VLOOKUP(F1076,'Set up'!$A$2:$D$64,4,FALSE)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up'!$A$2:$E$64,5,FALSE)</f>
        <v>Trsf</v>
      </c>
      <c r="S1076" s="1" t="s">
        <v>1082</v>
      </c>
    </row>
    <row r="1077" spans="1:19" x14ac:dyDescent="0.3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998</v>
      </c>
      <c r="E1077" s="5" t="str">
        <f>VLOOKUP(F1077,'Set up'!$A$2:$C$64,2,FALSE)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up'!$A$2:$C$64,3,FALSE)</f>
        <v>Cash</v>
      </c>
      <c r="J1077" s="5">
        <f>VLOOKUP(F1077,'Set up'!$A$2:$D$64,4,FALSE)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up'!$A$2:$E$64,5,FALSE)</f>
        <v>Trsf</v>
      </c>
      <c r="S1077" s="1" t="s">
        <v>1082</v>
      </c>
    </row>
    <row r="1078" spans="1:19" x14ac:dyDescent="0.3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998</v>
      </c>
      <c r="E1078" s="5" t="str">
        <f>VLOOKUP(F1078,'Set up'!$A$2:$C$64,2,FALSE)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up'!$A$2:$C$64,3,FALSE)</f>
        <v>Cash</v>
      </c>
      <c r="J1078" s="5">
        <f>VLOOKUP(F1078,'Set up'!$A$2:$D$64,4,FALSE)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up'!$A$2:$E$64,5,FALSE)</f>
        <v>Trsf</v>
      </c>
      <c r="S1078" s="1" t="s">
        <v>1082</v>
      </c>
    </row>
    <row r="1079" spans="1:19" x14ac:dyDescent="0.3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998</v>
      </c>
      <c r="E1079" s="5" t="str">
        <f>VLOOKUP(F1079,'Set up'!$A$2:$C$64,2,FALSE)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up'!$A$2:$C$64,3,FALSE)</f>
        <v>Cash</v>
      </c>
      <c r="J1079" s="5">
        <f>VLOOKUP(F1079,'Set up'!$A$2:$D$64,4,FALSE)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up'!$A$2:$E$64,5,FALSE)</f>
        <v>Trsf</v>
      </c>
      <c r="S1079" s="1" t="s">
        <v>1082</v>
      </c>
    </row>
    <row r="1080" spans="1:19" x14ac:dyDescent="0.3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999</v>
      </c>
      <c r="E1080" s="5" t="str">
        <f>VLOOKUP(F1080,'Set up'!$A$2:$C$64,2,FALSE)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up'!$A$2:$C$64,3,FALSE)</f>
        <v>Cash</v>
      </c>
      <c r="J1080" s="5">
        <f>VLOOKUP(F1080,'Set up'!$A$2:$D$64,4,FALSE)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up'!$A$2:$E$64,5,FALSE)</f>
        <v>Trsf</v>
      </c>
      <c r="S1080" s="1" t="s">
        <v>1288</v>
      </c>
    </row>
    <row r="1081" spans="1:19" x14ac:dyDescent="0.3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999</v>
      </c>
      <c r="E1081" s="5" t="str">
        <f>VLOOKUP(F1081,'Set up'!$A$2:$C$64,2,FALSE)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up'!$A$2:$C$64,3,FALSE)</f>
        <v>Cash</v>
      </c>
      <c r="J1081" s="5">
        <f>VLOOKUP(F1081,'Set up'!$A$2:$D$64,4,FALSE)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up'!$A$2:$E$64,5,FALSE)</f>
        <v>Trsf</v>
      </c>
      <c r="S1081" s="1" t="s">
        <v>1288</v>
      </c>
    </row>
    <row r="1082" spans="1:19" x14ac:dyDescent="0.3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999</v>
      </c>
      <c r="E1082" s="5" t="str">
        <f>VLOOKUP(F1082,'Set up'!$A$2:$C$64,2,FALSE)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up'!$A$2:$C$64,3,FALSE)</f>
        <v>Cash</v>
      </c>
      <c r="J1082" s="5">
        <f>VLOOKUP(F1082,'Set up'!$A$2:$D$64,4,FALSE)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up'!$A$2:$E$64,5,FALSE)</f>
        <v>Trsf</v>
      </c>
      <c r="S1082" s="1" t="s">
        <v>1288</v>
      </c>
    </row>
    <row r="1083" spans="1:19" x14ac:dyDescent="0.3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999</v>
      </c>
      <c r="E1083" s="5" t="str">
        <f>VLOOKUP(F1083,'Set up'!$A$2:$C$64,2,FALSE)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up'!$A$2:$C$64,3,FALSE)</f>
        <v>Cash</v>
      </c>
      <c r="J1083" s="5">
        <f>VLOOKUP(F1083,'Set up'!$A$2:$D$64,4,FALSE)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up'!$A$2:$E$64,5,FALSE)</f>
        <v>Trsf</v>
      </c>
      <c r="S1083" s="1" t="s">
        <v>1288</v>
      </c>
    </row>
    <row r="1084" spans="1:19" x14ac:dyDescent="0.3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999</v>
      </c>
      <c r="E1084" s="5" t="str">
        <f>VLOOKUP(F1084,'Set up'!$A$2:$C$64,2,FALSE)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up'!$A$2:$C$64,3,FALSE)</f>
        <v>Cash</v>
      </c>
      <c r="J1084" s="5">
        <f>VLOOKUP(F1084,'Set up'!$A$2:$D$64,4,FALSE)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up'!$A$2:$E$64,5,FALSE)</f>
        <v>Trsf</v>
      </c>
      <c r="S1084" s="1" t="s">
        <v>1288</v>
      </c>
    </row>
    <row r="1085" spans="1:19" x14ac:dyDescent="0.3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999</v>
      </c>
      <c r="E1085" s="5" t="str">
        <f>VLOOKUP(F1085,'Set up'!$A$2:$C$64,2,FALSE)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up'!$A$2:$C$64,3,FALSE)</f>
        <v>Cash</v>
      </c>
      <c r="J1085" s="5">
        <f>VLOOKUP(F1085,'Set up'!$A$2:$D$64,4,FALSE)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up'!$A$2:$E$64,5,FALSE)</f>
        <v>Trsf</v>
      </c>
      <c r="S1085" s="1" t="s">
        <v>1288</v>
      </c>
    </row>
    <row r="1086" spans="1:19" x14ac:dyDescent="0.3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999</v>
      </c>
      <c r="E1086" s="5" t="str">
        <f>VLOOKUP(F1086,'Set up'!$A$2:$C$64,2,FALSE)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up'!$A$2:$C$64,3,FALSE)</f>
        <v>Cash</v>
      </c>
      <c r="J1086" s="5">
        <f>VLOOKUP(F1086,'Set up'!$A$2:$D$64,4,FALSE)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up'!$A$2:$E$64,5,FALSE)</f>
        <v>Trsf</v>
      </c>
      <c r="S1086" s="1" t="s">
        <v>1288</v>
      </c>
    </row>
    <row r="1087" spans="1:19" x14ac:dyDescent="0.3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1000</v>
      </c>
      <c r="E1087" s="5" t="str">
        <f>VLOOKUP(F1087,'Set up'!$A$2:$C$64,2,FALSE)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up'!$A$2:$C$64,3,FALSE)</f>
        <v>Cash</v>
      </c>
      <c r="J1087" s="5">
        <f>VLOOKUP(F1087,'Set up'!$A$2:$D$64,4,FALSE)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up'!$A$2:$E$64,5,FALSE)</f>
        <v>PD Chq</v>
      </c>
      <c r="S1087" s="1" t="s">
        <v>1225</v>
      </c>
    </row>
    <row r="1088" spans="1:19" x14ac:dyDescent="0.3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1000</v>
      </c>
      <c r="E1088" s="5" t="str">
        <f>VLOOKUP(F1088,'Set up'!$A$2:$C$64,2,FALSE)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up'!$A$2:$C$64,3,FALSE)</f>
        <v>Cash</v>
      </c>
      <c r="J1088" s="5">
        <f>VLOOKUP(F1088,'Set up'!$A$2:$D$64,4,FALSE)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up'!$A$2:$E$64,5,FALSE)</f>
        <v>PD Chq</v>
      </c>
      <c r="S1088" s="1" t="s">
        <v>1225</v>
      </c>
    </row>
    <row r="1089" spans="1:19" x14ac:dyDescent="0.3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1000</v>
      </c>
      <c r="E1089" s="5" t="str">
        <f>VLOOKUP(F1089,'Set up'!$A$2:$C$64,2,FALSE)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up'!$A$2:$C$64,3,FALSE)</f>
        <v>Cash</v>
      </c>
      <c r="J1089" s="5">
        <f>VLOOKUP(F1089,'Set up'!$A$2:$D$64,4,FALSE)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up'!$A$2:$E$64,5,FALSE)</f>
        <v>PD Chq</v>
      </c>
      <c r="S1089" s="1" t="s">
        <v>1225</v>
      </c>
    </row>
    <row r="1090" spans="1:19" x14ac:dyDescent="0.3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1001</v>
      </c>
      <c r="E1090" s="5" t="str">
        <f>VLOOKUP(F1090,'Set up'!$A$2:$C$64,2,FALSE)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up'!$A$2:$C$64,3,FALSE)</f>
        <v>120</v>
      </c>
      <c r="J1090" s="5">
        <f>VLOOKUP(F1090,'Set up'!$A$2:$D$64,4,FALSE)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up'!$A$2:$E$64,5,FALSE)</f>
        <v>Trsf</v>
      </c>
      <c r="S1090" s="1" t="s">
        <v>1226</v>
      </c>
    </row>
    <row r="1091" spans="1:19" x14ac:dyDescent="0.3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1001</v>
      </c>
      <c r="E1091" s="5" t="str">
        <f>VLOOKUP(F1091,'Set up'!$A$2:$C$64,2,FALSE)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up'!$A$2:$C$64,3,FALSE)</f>
        <v>120</v>
      </c>
      <c r="J1091" s="5">
        <f>VLOOKUP(F1091,'Set up'!$A$2:$D$64,4,FALSE)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up'!$A$2:$E$64,5,FALSE)</f>
        <v>Trsf</v>
      </c>
      <c r="S1091" s="1" t="s">
        <v>1226</v>
      </c>
    </row>
    <row r="1092" spans="1:19" x14ac:dyDescent="0.3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1001</v>
      </c>
      <c r="E1092" s="5" t="str">
        <f>VLOOKUP(F1092,'Set up'!$A$2:$C$64,2,FALSE)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up'!$A$2:$C$64,3,FALSE)</f>
        <v>120</v>
      </c>
      <c r="J1092" s="5">
        <f>VLOOKUP(F1092,'Set up'!$A$2:$D$64,4,FALSE)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up'!$A$2:$E$64,5,FALSE)</f>
        <v>Trsf</v>
      </c>
      <c r="S1092" s="1" t="s">
        <v>1226</v>
      </c>
    </row>
    <row r="1093" spans="1:19" x14ac:dyDescent="0.3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1001</v>
      </c>
      <c r="E1093" s="5" t="str">
        <f>VLOOKUP(F1093,'Set up'!$A$2:$C$64,2,FALSE)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up'!$A$2:$C$64,3,FALSE)</f>
        <v>120</v>
      </c>
      <c r="J1093" s="5">
        <f>VLOOKUP(F1093,'Set up'!$A$2:$D$64,4,FALSE)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up'!$A$2:$E$64,5,FALSE)</f>
        <v>Trsf</v>
      </c>
      <c r="S1093" s="1" t="s">
        <v>1226</v>
      </c>
    </row>
    <row r="1094" spans="1:19" x14ac:dyDescent="0.3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1001</v>
      </c>
      <c r="E1094" s="5" t="str">
        <f>VLOOKUP(F1094,'Set up'!$A$2:$C$64,2,FALSE)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up'!$A$2:$C$64,3,FALSE)</f>
        <v>120</v>
      </c>
      <c r="J1094" s="5">
        <f>VLOOKUP(F1094,'Set up'!$A$2:$D$64,4,FALSE)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up'!$A$2:$E$64,5,FALSE)</f>
        <v>Trsf</v>
      </c>
      <c r="S1094" s="1" t="s">
        <v>1226</v>
      </c>
    </row>
    <row r="1095" spans="1:19" x14ac:dyDescent="0.3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1004</v>
      </c>
      <c r="E1095" s="5" t="str">
        <f>VLOOKUP(F1095,'Set up'!$A$2:$C$64,2,FALSE)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up'!$A$2:$C$64,3,FALSE)</f>
        <v>Cash</v>
      </c>
      <c r="J1095" s="5">
        <f>VLOOKUP(F1095,'Set up'!$A$2:$D$64,4,FALSE)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up'!$A$2:$E$64,5,FALSE)</f>
        <v>Trsf</v>
      </c>
      <c r="S1095" s="1" t="s">
        <v>1026</v>
      </c>
    </row>
    <row r="1096" spans="1:19" x14ac:dyDescent="0.3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1004</v>
      </c>
      <c r="E1096" s="5" t="str">
        <f>VLOOKUP(F1096,'Set up'!$A$2:$C$64,2,FALSE)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up'!$A$2:$C$64,3,FALSE)</f>
        <v>Cash</v>
      </c>
      <c r="J1096" s="5">
        <f>VLOOKUP(F1096,'Set up'!$A$2:$D$64,4,FALSE)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up'!$A$2:$E$64,5,FALSE)</f>
        <v>Trsf</v>
      </c>
      <c r="S1096" s="1" t="s">
        <v>1026</v>
      </c>
    </row>
    <row r="1097" spans="1:19" x14ac:dyDescent="0.3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1004</v>
      </c>
      <c r="E1097" s="5" t="str">
        <f>VLOOKUP(F1097,'Set up'!$A$2:$C$64,2,FALSE)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up'!$A$2:$C$64,3,FALSE)</f>
        <v>Cash</v>
      </c>
      <c r="J1097" s="5">
        <f>VLOOKUP(F1097,'Set up'!$A$2:$D$64,4,FALSE)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up'!$A$2:$E$64,5,FALSE)</f>
        <v>Trsf</v>
      </c>
      <c r="S1097" s="1" t="s">
        <v>1026</v>
      </c>
    </row>
    <row r="1098" spans="1:19" x14ac:dyDescent="0.3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1004</v>
      </c>
      <c r="E1098" s="5" t="str">
        <f>VLOOKUP(F1098,'Set up'!$A$2:$C$64,2,FALSE)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up'!$A$2:$C$64,3,FALSE)</f>
        <v>Cash</v>
      </c>
      <c r="J1098" s="5">
        <f>VLOOKUP(F1098,'Set up'!$A$2:$D$64,4,FALSE)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up'!$A$2:$E$64,5,FALSE)</f>
        <v>Trsf</v>
      </c>
      <c r="S1098" s="1" t="s">
        <v>1026</v>
      </c>
    </row>
    <row r="1099" spans="1:19" x14ac:dyDescent="0.3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1004</v>
      </c>
      <c r="E1099" s="5" t="str">
        <f>VLOOKUP(F1099,'Set up'!$A$2:$C$64,2,FALSE)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up'!$A$2:$C$64,3,FALSE)</f>
        <v>Cash</v>
      </c>
      <c r="J1099" s="5">
        <f>VLOOKUP(F1099,'Set up'!$A$2:$D$64,4,FALSE)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up'!$A$2:$E$64,5,FALSE)</f>
        <v>Trsf</v>
      </c>
      <c r="S1099" s="1" t="s">
        <v>1026</v>
      </c>
    </row>
    <row r="1100" spans="1:19" x14ac:dyDescent="0.3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1004</v>
      </c>
      <c r="E1100" s="5" t="str">
        <f>VLOOKUP(F1100,'Set up'!$A$2:$C$64,2,FALSE)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up'!$A$2:$C$64,3,FALSE)</f>
        <v>Cash</v>
      </c>
      <c r="J1100" s="5">
        <f>VLOOKUP(F1100,'Set up'!$A$2:$D$64,4,FALSE)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up'!$A$2:$E$64,5,FALSE)</f>
        <v>Trsf</v>
      </c>
      <c r="S1100" s="1" t="s">
        <v>1026</v>
      </c>
    </row>
    <row r="1101" spans="1:19" x14ac:dyDescent="0.3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1004</v>
      </c>
      <c r="E1101" s="5" t="str">
        <f>VLOOKUP(F1101,'Set up'!$A$2:$C$64,2,FALSE)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up'!$A$2:$C$64,3,FALSE)</f>
        <v>Cash</v>
      </c>
      <c r="J1101" s="5">
        <f>VLOOKUP(F1101,'Set up'!$A$2:$D$64,4,FALSE)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up'!$A$2:$E$64,5,FALSE)</f>
        <v>Trsf</v>
      </c>
      <c r="S1101" s="1" t="s">
        <v>1026</v>
      </c>
    </row>
    <row r="1102" spans="1:19" x14ac:dyDescent="0.3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1004</v>
      </c>
      <c r="E1102" s="5" t="str">
        <f>VLOOKUP(F1102,'Set up'!$A$2:$C$64,2,FALSE)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up'!$A$2:$C$64,3,FALSE)</f>
        <v>Cash</v>
      </c>
      <c r="J1102" s="5">
        <f>VLOOKUP(F1102,'Set up'!$A$2:$D$64,4,FALSE)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up'!$A$2:$E$64,5,FALSE)</f>
        <v>Trsf</v>
      </c>
      <c r="S1102" s="1" t="s">
        <v>1026</v>
      </c>
    </row>
    <row r="1103" spans="1:19" x14ac:dyDescent="0.3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1004</v>
      </c>
      <c r="E1103" s="5" t="str">
        <f>VLOOKUP(F1103,'Set up'!$A$2:$C$64,2,FALSE)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up'!$A$2:$C$64,3,FALSE)</f>
        <v>Cash</v>
      </c>
      <c r="J1103" s="5">
        <f>VLOOKUP(F1103,'Set up'!$A$2:$D$64,4,FALSE)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up'!$A$2:$E$64,5,FALSE)</f>
        <v>Trsf</v>
      </c>
      <c r="S1103" s="1" t="s">
        <v>1026</v>
      </c>
    </row>
    <row r="1104" spans="1:19" x14ac:dyDescent="0.3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1005</v>
      </c>
      <c r="E1104" s="5" t="str">
        <f>VLOOKUP(F1104,'Set up'!$A$2:$C$64,2,FALSE)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up'!$A$2:$C$64,3,FALSE)</f>
        <v>120</v>
      </c>
      <c r="J1104" s="5">
        <f>VLOOKUP(F1104,'Set up'!$A$2:$D$64,4,FALSE)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up'!$A$2:$E$64,5,FALSE)</f>
        <v>Trsf</v>
      </c>
      <c r="S1104" s="1" t="s">
        <v>1226</v>
      </c>
    </row>
    <row r="1105" spans="1:19" x14ac:dyDescent="0.3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1006</v>
      </c>
      <c r="E1105" s="5" t="str">
        <f>VLOOKUP(F1105,'Set up'!$A$2:$C$64,2,FALSE)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up'!$A$2:$C$64,3,FALSE)</f>
        <v>60</v>
      </c>
      <c r="J1105" s="5">
        <f>VLOOKUP(F1105,'Set up'!$A$2:$D$64,4,FALSE)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up'!$A$2:$E$64,5,FALSE)</f>
        <v>Chq</v>
      </c>
      <c r="S1105" s="1" t="s">
        <v>1382</v>
      </c>
    </row>
    <row r="1106" spans="1:19" x14ac:dyDescent="0.3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1006</v>
      </c>
      <c r="E1106" s="5" t="str">
        <f>VLOOKUP(F1106,'Set up'!$A$2:$C$64,2,FALSE)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up'!$A$2:$C$64,3,FALSE)</f>
        <v>60</v>
      </c>
      <c r="J1106" s="5">
        <f>VLOOKUP(F1106,'Set up'!$A$2:$D$64,4,FALSE)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up'!$A$2:$E$64,5,FALSE)</f>
        <v>Chq</v>
      </c>
      <c r="S1106" s="1" t="s">
        <v>1382</v>
      </c>
    </row>
    <row r="1107" spans="1:19" x14ac:dyDescent="0.3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1008</v>
      </c>
      <c r="E1107" s="5" t="str">
        <f>VLOOKUP(F1107,'Set up'!$A$2:$C$64,2,FALSE)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up'!$A$2:$C$64,3,FALSE)</f>
        <v>120</v>
      </c>
      <c r="J1107" s="5">
        <f>VLOOKUP(F1107,'Set up'!$A$2:$D$64,4,FALSE)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up'!$A$2:$E$64,5,FALSE)</f>
        <v>Chq</v>
      </c>
      <c r="S1107" s="1" t="s">
        <v>1296</v>
      </c>
    </row>
    <row r="1108" spans="1:19" x14ac:dyDescent="0.3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1008</v>
      </c>
      <c r="E1108" s="5" t="str">
        <f>VLOOKUP(F1108,'Set up'!$A$2:$C$64,2,FALSE)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up'!$A$2:$C$64,3,FALSE)</f>
        <v>120</v>
      </c>
      <c r="J1108" s="5">
        <f>VLOOKUP(F1108,'Set up'!$A$2:$D$64,4,FALSE)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up'!$A$2:$E$64,5,FALSE)</f>
        <v>Chq</v>
      </c>
      <c r="S1108" s="1" t="s">
        <v>1296</v>
      </c>
    </row>
    <row r="1109" spans="1:19" x14ac:dyDescent="0.3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1008</v>
      </c>
      <c r="E1109" s="5" t="str">
        <f>VLOOKUP(F1109,'Set up'!$A$2:$C$64,2,FALSE)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up'!$A$2:$C$64,3,FALSE)</f>
        <v>120</v>
      </c>
      <c r="J1109" s="5">
        <f>VLOOKUP(F1109,'Set up'!$A$2:$D$64,4,FALSE)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up'!$A$2:$E$64,5,FALSE)</f>
        <v>Chq</v>
      </c>
      <c r="S1109" s="1" t="s">
        <v>1296</v>
      </c>
    </row>
    <row r="1110" spans="1:19" x14ac:dyDescent="0.3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1008</v>
      </c>
      <c r="E1110" s="5" t="str">
        <f>VLOOKUP(F1110,'Set up'!$A$2:$C$64,2,FALSE)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up'!$A$2:$C$64,3,FALSE)</f>
        <v>120</v>
      </c>
      <c r="J1110" s="5">
        <f>VLOOKUP(F1110,'Set up'!$A$2:$D$64,4,FALSE)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up'!$A$2:$E$64,5,FALSE)</f>
        <v>Chq</v>
      </c>
      <c r="S1110" s="1" t="s">
        <v>1296</v>
      </c>
    </row>
    <row r="1111" spans="1:19" x14ac:dyDescent="0.3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1008</v>
      </c>
      <c r="E1111" s="5" t="str">
        <f>VLOOKUP(F1111,'Set up'!$A$2:$C$64,2,FALSE)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up'!$A$2:$C$64,3,FALSE)</f>
        <v>120</v>
      </c>
      <c r="J1111" s="5">
        <f>VLOOKUP(F1111,'Set up'!$A$2:$D$64,4,FALSE)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up'!$A$2:$E$64,5,FALSE)</f>
        <v>Chq</v>
      </c>
      <c r="S1111" s="1" t="s">
        <v>1296</v>
      </c>
    </row>
    <row r="1112" spans="1:19" x14ac:dyDescent="0.3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1009</v>
      </c>
      <c r="E1112" s="5" t="str">
        <f>VLOOKUP(F1112,'Set up'!$A$2:$C$64,2,FALSE)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up'!$A$2:$C$64,3,FALSE)</f>
        <v>Cash</v>
      </c>
      <c r="J1112" s="5">
        <f>VLOOKUP(F1112,'Set up'!$A$2:$D$64,4,FALSE)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up'!$A$2:$E$64,5,FALSE)</f>
        <v>Trsf</v>
      </c>
      <c r="S1112" s="1" t="s">
        <v>1076</v>
      </c>
    </row>
    <row r="1113" spans="1:19" x14ac:dyDescent="0.3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1009</v>
      </c>
      <c r="E1113" s="5" t="str">
        <f>VLOOKUP(F1113,'Set up'!$A$2:$C$64,2,FALSE)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up'!$A$2:$C$64,3,FALSE)</f>
        <v>Cash</v>
      </c>
      <c r="J1113" s="5">
        <f>VLOOKUP(F1113,'Set up'!$A$2:$D$64,4,FALSE)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up'!$A$2:$E$64,5,FALSE)</f>
        <v>Trsf</v>
      </c>
      <c r="S1113" s="1" t="s">
        <v>1076</v>
      </c>
    </row>
    <row r="1114" spans="1:19" x14ac:dyDescent="0.3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1010</v>
      </c>
      <c r="E1114" s="5" t="str">
        <f>VLOOKUP(F1114,'Set up'!$A$2:$C$64,2,FALSE)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up'!$A$2:$C$64,3,FALSE)</f>
        <v>Cash</v>
      </c>
      <c r="J1114" s="5">
        <f>VLOOKUP(F1114,'Set up'!$A$2:$D$64,4,FALSE)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up'!$A$2:$E$64,5,FALSE)</f>
        <v>Trsf</v>
      </c>
      <c r="S1114" s="1" t="s">
        <v>1034</v>
      </c>
    </row>
    <row r="1115" spans="1:19" x14ac:dyDescent="0.3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1010</v>
      </c>
      <c r="E1115" s="5" t="str">
        <f>VLOOKUP(F1115,'Set up'!$A$2:$C$64,2,FALSE)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up'!$A$2:$C$64,3,FALSE)</f>
        <v>Cash</v>
      </c>
      <c r="J1115" s="5">
        <f>VLOOKUP(F1115,'Set up'!$A$2:$D$64,4,FALSE)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up'!$A$2:$E$64,5,FALSE)</f>
        <v>Trsf</v>
      </c>
      <c r="S1115" s="1" t="s">
        <v>1034</v>
      </c>
    </row>
    <row r="1116" spans="1:19" x14ac:dyDescent="0.3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1010</v>
      </c>
      <c r="E1116" s="5" t="str">
        <f>VLOOKUP(F1116,'Set up'!$A$2:$C$64,2,FALSE)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up'!$A$2:$C$64,3,FALSE)</f>
        <v>Cash</v>
      </c>
      <c r="J1116" s="5">
        <f>VLOOKUP(F1116,'Set up'!$A$2:$D$64,4,FALSE)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up'!$A$2:$E$64,5,FALSE)</f>
        <v>Trsf</v>
      </c>
      <c r="S1116" s="1" t="s">
        <v>1034</v>
      </c>
    </row>
    <row r="1117" spans="1:19" x14ac:dyDescent="0.3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1011</v>
      </c>
      <c r="E1117" s="5" t="str">
        <f>VLOOKUP(F1117,'Set up'!$A$2:$C$64,2,FALSE)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up'!$A$2:$C$64,3,FALSE)</f>
        <v>Cash</v>
      </c>
      <c r="J1117" s="5">
        <f>VLOOKUP(F1117,'Set up'!$A$2:$D$64,4,FALSE)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up'!$A$2:$E$64,5,FALSE)</f>
        <v>PD Chq</v>
      </c>
      <c r="S1117" s="1" t="s">
        <v>1285</v>
      </c>
    </row>
    <row r="1118" spans="1:19" x14ac:dyDescent="0.3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1011</v>
      </c>
      <c r="E1118" s="5" t="str">
        <f>VLOOKUP(F1118,'Set up'!$A$2:$C$64,2,FALSE)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up'!$A$2:$C$64,3,FALSE)</f>
        <v>Cash</v>
      </c>
      <c r="J1118" s="5">
        <f>VLOOKUP(F1118,'Set up'!$A$2:$D$64,4,FALSE)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up'!$A$2:$E$64,5,FALSE)</f>
        <v>PD Chq</v>
      </c>
      <c r="S1118" s="1" t="s">
        <v>1285</v>
      </c>
    </row>
    <row r="1119" spans="1:19" x14ac:dyDescent="0.3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1011</v>
      </c>
      <c r="E1119" s="5" t="str">
        <f>VLOOKUP(F1119,'Set up'!$A$2:$C$64,2,FALSE)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up'!$A$2:$C$64,3,FALSE)</f>
        <v>Cash</v>
      </c>
      <c r="J1119" s="5">
        <f>VLOOKUP(F1119,'Set up'!$A$2:$D$64,4,FALSE)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up'!$A$2:$E$64,5,FALSE)</f>
        <v>PD Chq</v>
      </c>
      <c r="S1119" s="1" t="s">
        <v>1285</v>
      </c>
    </row>
    <row r="1120" spans="1:19" x14ac:dyDescent="0.3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1012</v>
      </c>
      <c r="E1120" s="5" t="str">
        <f>VLOOKUP(F1120,'Set up'!$A$2:$C$64,2,FALSE)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up'!$A$2:$C$64,3,FALSE)</f>
        <v>Cash</v>
      </c>
      <c r="J1120" s="5">
        <f>VLOOKUP(F1120,'Set up'!$A$2:$D$64,4,FALSE)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up'!$A$2:$E$64,5,FALSE)</f>
        <v>Trsf</v>
      </c>
      <c r="S1120" s="1" t="s">
        <v>1040</v>
      </c>
    </row>
    <row r="1121" spans="1:19" x14ac:dyDescent="0.3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1014</v>
      </c>
      <c r="E1121" s="5" t="str">
        <f>VLOOKUP(F1121,'Set up'!$A$2:$C$64,2,FALSE)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up'!$A$2:$C$64,3,FALSE)</f>
        <v>Cash</v>
      </c>
      <c r="J1121" s="5">
        <f>VLOOKUP(F1121,'Set up'!$A$2:$D$64,4,FALSE)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up'!$A$2:$E$64,5,FALSE)</f>
        <v>Trsf</v>
      </c>
      <c r="S1121" s="1" t="s">
        <v>1374</v>
      </c>
    </row>
    <row r="1122" spans="1:19" x14ac:dyDescent="0.3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1014</v>
      </c>
      <c r="E1122" s="5" t="str">
        <f>VLOOKUP(F1122,'Set up'!$A$2:$C$64,2,FALSE)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up'!$A$2:$C$64,3,FALSE)</f>
        <v>Cash</v>
      </c>
      <c r="J1122" s="5">
        <f>VLOOKUP(F1122,'Set up'!$A$2:$D$64,4,FALSE)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up'!$A$2:$E$64,5,FALSE)</f>
        <v>Trsf</v>
      </c>
      <c r="S1122" s="1" t="s">
        <v>1375</v>
      </c>
    </row>
    <row r="1123" spans="1:19" x14ac:dyDescent="0.3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1014</v>
      </c>
      <c r="E1123" s="5" t="str">
        <f>VLOOKUP(F1123,'Set up'!$A$2:$C$64,2,FALSE)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up'!$A$2:$C$64,3,FALSE)</f>
        <v>Cash</v>
      </c>
      <c r="J1123" s="5">
        <f>VLOOKUP(F1123,'Set up'!$A$2:$D$64,4,FALSE)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up'!$A$2:$E$64,5,FALSE)</f>
        <v>Trsf</v>
      </c>
      <c r="S1123" s="1" t="s">
        <v>1375</v>
      </c>
    </row>
    <row r="1124" spans="1:19" x14ac:dyDescent="0.3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1014</v>
      </c>
      <c r="E1124" s="5" t="str">
        <f>VLOOKUP(F1124,'Set up'!$A$2:$C$64,2,FALSE)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up'!$A$2:$C$64,3,FALSE)</f>
        <v>Cash</v>
      </c>
      <c r="J1124" s="5">
        <f>VLOOKUP(F1124,'Set up'!$A$2:$D$64,4,FALSE)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up'!$A$2:$E$64,5,FALSE)</f>
        <v>Trsf</v>
      </c>
      <c r="S1124" s="1" t="s">
        <v>1375</v>
      </c>
    </row>
    <row r="1125" spans="1:19" x14ac:dyDescent="0.3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1014</v>
      </c>
      <c r="E1125" s="5" t="str">
        <f>VLOOKUP(F1125,'Set up'!$A$2:$C$64,2,FALSE)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up'!$A$2:$C$64,3,FALSE)</f>
        <v>Cash</v>
      </c>
      <c r="J1125" s="5">
        <f>VLOOKUP(F1125,'Set up'!$A$2:$D$64,4,FALSE)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up'!$A$2:$E$64,5,FALSE)</f>
        <v>Trsf</v>
      </c>
      <c r="S1125" s="1" t="s">
        <v>1375</v>
      </c>
    </row>
    <row r="1126" spans="1:19" x14ac:dyDescent="0.3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1014</v>
      </c>
      <c r="E1126" s="5" t="str">
        <f>VLOOKUP(F1126,'Set up'!$A$2:$C$64,2,FALSE)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up'!$A$2:$C$64,3,FALSE)</f>
        <v>Cash</v>
      </c>
      <c r="J1126" s="5">
        <f>VLOOKUP(F1126,'Set up'!$A$2:$D$64,4,FALSE)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up'!$A$2:$E$64,5,FALSE)</f>
        <v>Trsf</v>
      </c>
      <c r="S1126" s="1" t="s">
        <v>1375</v>
      </c>
    </row>
    <row r="1127" spans="1:19" x14ac:dyDescent="0.3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1014</v>
      </c>
      <c r="E1127" s="5" t="str">
        <f>VLOOKUP(F1127,'Set up'!$A$2:$C$64,2,FALSE)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up'!$A$2:$C$64,3,FALSE)</f>
        <v>Cash</v>
      </c>
      <c r="J1127" s="5">
        <f>VLOOKUP(F1127,'Set up'!$A$2:$D$64,4,FALSE)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up'!$A$2:$E$64,5,FALSE)</f>
        <v>Trsf</v>
      </c>
      <c r="S1127" s="1" t="s">
        <v>1375</v>
      </c>
    </row>
    <row r="1128" spans="1:19" x14ac:dyDescent="0.3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1015</v>
      </c>
      <c r="E1128" s="5" t="str">
        <f>VLOOKUP(F1128,'Set up'!$A$2:$C$64,2,FALSE)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up'!$A$2:$C$64,3,FALSE)</f>
        <v>Cash</v>
      </c>
      <c r="J1128" s="5">
        <f>VLOOKUP(F1128,'Set up'!$A$2:$D$64,4,FALSE)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up'!$A$2:$E$64,5,FALSE)</f>
        <v>PD Chq</v>
      </c>
      <c r="S1128" s="1" t="s">
        <v>1295</v>
      </c>
    </row>
    <row r="1129" spans="1:19" x14ac:dyDescent="0.3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1015</v>
      </c>
      <c r="E1129" s="5" t="str">
        <f>VLOOKUP(F1129,'Set up'!$A$2:$C$64,2,FALSE)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up'!$A$2:$C$64,3,FALSE)</f>
        <v>Cash</v>
      </c>
      <c r="J1129" s="5">
        <f>VLOOKUP(F1129,'Set up'!$A$2:$D$64,4,FALSE)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up'!$A$2:$E$64,5,FALSE)</f>
        <v>PD Chq</v>
      </c>
      <c r="S1129" s="1" t="s">
        <v>1295</v>
      </c>
    </row>
    <row r="1130" spans="1:19" x14ac:dyDescent="0.3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1015</v>
      </c>
      <c r="E1130" s="5" t="str">
        <f>VLOOKUP(F1130,'Set up'!$A$2:$C$64,2,FALSE)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up'!$A$2:$C$64,3,FALSE)</f>
        <v>Cash</v>
      </c>
      <c r="J1130" s="5">
        <f>VLOOKUP(F1130,'Set up'!$A$2:$D$64,4,FALSE)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up'!$A$2:$E$64,5,FALSE)</f>
        <v>PD Chq</v>
      </c>
      <c r="S1130" s="1" t="s">
        <v>1295</v>
      </c>
    </row>
    <row r="1131" spans="1:19" x14ac:dyDescent="0.3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1015</v>
      </c>
      <c r="E1131" s="5" t="str">
        <f>VLOOKUP(F1131,'Set up'!$A$2:$C$64,2,FALSE)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up'!$A$2:$C$64,3,FALSE)</f>
        <v>Cash</v>
      </c>
      <c r="J1131" s="5">
        <f>VLOOKUP(F1131,'Set up'!$A$2:$D$64,4,FALSE)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up'!$A$2:$E$64,5,FALSE)</f>
        <v>PD Chq</v>
      </c>
      <c r="S1131" s="1" t="s">
        <v>1295</v>
      </c>
    </row>
    <row r="1132" spans="1:19" x14ac:dyDescent="0.3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1046</v>
      </c>
      <c r="E1132" s="5" t="str">
        <f>VLOOKUP(F1132,'Set up'!$A$2:$C$64,2,FALSE)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up'!$A$2:$C$64,3,FALSE)</f>
        <v>120</v>
      </c>
      <c r="J1132" s="5">
        <f>VLOOKUP(F1132,'Set up'!$A$2:$D$64,4,FALSE)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up'!$A$2:$E$64,5,FALSE)</f>
        <v>Chq</v>
      </c>
      <c r="S1132" s="1" t="s">
        <v>1785</v>
      </c>
    </row>
    <row r="1133" spans="1:19" x14ac:dyDescent="0.3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1046</v>
      </c>
      <c r="E1133" s="5" t="str">
        <f>VLOOKUP(F1133,'Set up'!$A$2:$C$64,2,FALSE)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up'!$A$2:$C$64,3,FALSE)</f>
        <v>120</v>
      </c>
      <c r="J1133" s="5">
        <f>VLOOKUP(F1133,'Set up'!$A$2:$D$64,4,FALSE)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up'!$A$2:$E$64,5,FALSE)</f>
        <v>Chq</v>
      </c>
      <c r="S1133" s="1" t="s">
        <v>1785</v>
      </c>
    </row>
    <row r="1134" spans="1:19" x14ac:dyDescent="0.3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1047</v>
      </c>
      <c r="E1134" s="5" t="str">
        <f>VLOOKUP(F1134,'Set up'!$A$2:$C$64,2,FALSE)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up'!$A$2:$C$64,3,FALSE)</f>
        <v>120</v>
      </c>
      <c r="J1134" s="5">
        <f>VLOOKUP(F1134,'Set up'!$A$2:$D$64,4,FALSE)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up'!$A$2:$E$64,5,FALSE)</f>
        <v>Trsf</v>
      </c>
      <c r="S1134" s="1" t="s">
        <v>1298</v>
      </c>
    </row>
    <row r="1135" spans="1:19" x14ac:dyDescent="0.3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1047</v>
      </c>
      <c r="E1135" s="5" t="str">
        <f>VLOOKUP(F1135,'Set up'!$A$2:$C$64,2,FALSE)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up'!$A$2:$C$64,3,FALSE)</f>
        <v>120</v>
      </c>
      <c r="J1135" s="5">
        <f>VLOOKUP(F1135,'Set up'!$A$2:$D$64,4,FALSE)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up'!$A$2:$E$64,5,FALSE)</f>
        <v>Trsf</v>
      </c>
      <c r="S1135" s="1" t="s">
        <v>1298</v>
      </c>
    </row>
    <row r="1136" spans="1:19" x14ac:dyDescent="0.3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1047</v>
      </c>
      <c r="E1136" s="5" t="str">
        <f>VLOOKUP(F1136,'Set up'!$A$2:$C$64,2,FALSE)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up'!$A$2:$C$64,3,FALSE)</f>
        <v>120</v>
      </c>
      <c r="J1136" s="5">
        <f>VLOOKUP(F1136,'Set up'!$A$2:$D$64,4,FALSE)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up'!$A$2:$E$64,5,FALSE)</f>
        <v>Trsf</v>
      </c>
      <c r="S1136" s="1" t="s">
        <v>1298</v>
      </c>
    </row>
    <row r="1137" spans="1:19" x14ac:dyDescent="0.3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1047</v>
      </c>
      <c r="E1137" s="5" t="str">
        <f>VLOOKUP(F1137,'Set up'!$A$2:$C$64,2,FALSE)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up'!$A$2:$C$64,3,FALSE)</f>
        <v>120</v>
      </c>
      <c r="J1137" s="5">
        <f>VLOOKUP(F1137,'Set up'!$A$2:$D$64,4,FALSE)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up'!$A$2:$E$64,5,FALSE)</f>
        <v>Trsf</v>
      </c>
      <c r="S1137" s="1" t="s">
        <v>1298</v>
      </c>
    </row>
    <row r="1138" spans="1:19" x14ac:dyDescent="0.3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1048</v>
      </c>
      <c r="E1138" s="5" t="str">
        <f>VLOOKUP(F1138,'Set up'!$A$2:$C$64,2,FALSE)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up'!$A$2:$C$64,3,FALSE)</f>
        <v>60</v>
      </c>
      <c r="J1138" s="5">
        <f>VLOOKUP(F1138,'Set up'!$A$2:$D$64,4,FALSE)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up'!$A$2:$E$64,5,FALSE)</f>
        <v>Chq</v>
      </c>
      <c r="S1138" s="1" t="s">
        <v>1382</v>
      </c>
    </row>
    <row r="1139" spans="1:19" x14ac:dyDescent="0.3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1048</v>
      </c>
      <c r="E1139" s="5" t="str">
        <f>VLOOKUP(F1139,'Set up'!$A$2:$C$64,2,FALSE)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up'!$A$2:$C$64,3,FALSE)</f>
        <v>60</v>
      </c>
      <c r="J1139" s="5">
        <f>VLOOKUP(F1139,'Set up'!$A$2:$D$64,4,FALSE)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up'!$A$2:$E$64,5,FALSE)</f>
        <v>Chq</v>
      </c>
      <c r="S1139" s="1" t="s">
        <v>1382</v>
      </c>
    </row>
    <row r="1140" spans="1:19" x14ac:dyDescent="0.3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1048</v>
      </c>
      <c r="E1140" s="5" t="str">
        <f>VLOOKUP(F1140,'Set up'!$A$2:$C$64,2,FALSE)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up'!$A$2:$C$64,3,FALSE)</f>
        <v>60</v>
      </c>
      <c r="J1140" s="5">
        <f>VLOOKUP(F1140,'Set up'!$A$2:$D$64,4,FALSE)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up'!$A$2:$E$64,5,FALSE)</f>
        <v>Chq</v>
      </c>
      <c r="S1140" s="1" t="s">
        <v>1382</v>
      </c>
    </row>
    <row r="1141" spans="1:19" x14ac:dyDescent="0.3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1050</v>
      </c>
      <c r="E1141" s="5" t="str">
        <f>VLOOKUP(F1141,'Set up'!$A$2:$C$64,2,FALSE)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up'!$A$2:$C$64,3,FALSE)</f>
        <v>Cash</v>
      </c>
      <c r="J1141" s="5">
        <f>VLOOKUP(F1141,'Set up'!$A$2:$D$64,4,FALSE)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up'!$A$2:$E$64,5,FALSE)</f>
        <v>Trsf</v>
      </c>
      <c r="S1141" s="1" t="s">
        <v>1078</v>
      </c>
    </row>
    <row r="1142" spans="1:19" x14ac:dyDescent="0.3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1050</v>
      </c>
      <c r="E1142" s="5" t="str">
        <f>VLOOKUP(F1142,'Set up'!$A$2:$C$64,2,FALSE)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up'!$A$2:$C$64,3,FALSE)</f>
        <v>Cash</v>
      </c>
      <c r="J1142" s="5">
        <f>VLOOKUP(F1142,'Set up'!$A$2:$D$64,4,FALSE)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up'!$A$2:$E$64,5,FALSE)</f>
        <v>Trsf</v>
      </c>
      <c r="S1142" s="1" t="s">
        <v>1078</v>
      </c>
    </row>
    <row r="1143" spans="1:19" x14ac:dyDescent="0.3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1053</v>
      </c>
      <c r="E1143" s="5" t="str">
        <f>VLOOKUP(F1143,'Set up'!$A$2:$C$64,2,FALSE)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up'!$A$2:$C$64,3,FALSE)</f>
        <v>Cash</v>
      </c>
      <c r="J1143" s="5">
        <f>VLOOKUP(F1143,'Set up'!$A$2:$D$64,4,FALSE)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up'!$A$2:$E$64,5,FALSE)</f>
        <v>Trsf</v>
      </c>
      <c r="S1143" s="1" t="s">
        <v>1083</v>
      </c>
    </row>
    <row r="1144" spans="1:19" x14ac:dyDescent="0.3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1053</v>
      </c>
      <c r="E1144" s="5" t="str">
        <f>VLOOKUP(F1144,'Set up'!$A$2:$C$64,2,FALSE)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up'!$A$2:$C$64,3,FALSE)</f>
        <v>Cash</v>
      </c>
      <c r="J1144" s="5">
        <f>VLOOKUP(F1144,'Set up'!$A$2:$D$64,4,FALSE)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up'!$A$2:$E$64,5,FALSE)</f>
        <v>Trsf</v>
      </c>
      <c r="S1144" s="1" t="s">
        <v>1083</v>
      </c>
    </row>
    <row r="1145" spans="1:19" x14ac:dyDescent="0.3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1053</v>
      </c>
      <c r="E1145" s="5" t="str">
        <f>VLOOKUP(F1145,'Set up'!$A$2:$C$64,2,FALSE)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up'!$A$2:$C$64,3,FALSE)</f>
        <v>Cash</v>
      </c>
      <c r="J1145" s="5">
        <f>VLOOKUP(F1145,'Set up'!$A$2:$D$64,4,FALSE)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up'!$A$2:$E$64,5,FALSE)</f>
        <v>Trsf</v>
      </c>
      <c r="S1145" s="1" t="s">
        <v>1083</v>
      </c>
    </row>
    <row r="1146" spans="1:19" x14ac:dyDescent="0.3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1055</v>
      </c>
      <c r="E1146" s="5" t="str">
        <f>VLOOKUP(F1146,'Set up'!$A$2:$C$64,2,FALSE)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up'!$A$2:$C$64,3,FALSE)</f>
        <v>Cash</v>
      </c>
      <c r="J1146" s="5">
        <f>VLOOKUP(F1146,'Set up'!$A$2:$D$64,4,FALSE)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up'!$A$2:$E$64,5,FALSE)</f>
        <v>Trsf</v>
      </c>
      <c r="S1146" s="1" t="s">
        <v>1151</v>
      </c>
    </row>
    <row r="1147" spans="1:19" x14ac:dyDescent="0.3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1055</v>
      </c>
      <c r="E1147" s="5" t="str">
        <f>VLOOKUP(F1147,'Set up'!$A$2:$C$64,2,FALSE)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up'!$A$2:$C$64,3,FALSE)</f>
        <v>Cash</v>
      </c>
      <c r="J1147" s="5">
        <f>VLOOKUP(F1147,'Set up'!$A$2:$D$64,4,FALSE)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up'!$A$2:$E$64,5,FALSE)</f>
        <v>Trsf</v>
      </c>
      <c r="S1147" s="1" t="s">
        <v>1151</v>
      </c>
    </row>
    <row r="1148" spans="1:19" x14ac:dyDescent="0.3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1062</v>
      </c>
      <c r="E1148" s="5" t="str">
        <f>VLOOKUP(F1148,'Set up'!$A$2:$C$64,2,FALSE)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up'!$A$2:$C$64,3,FALSE)</f>
        <v>Cash</v>
      </c>
      <c r="J1148" s="5">
        <f>VLOOKUP(F1148,'Set up'!$A$2:$D$64,4,FALSE)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up'!$A$2:$E$64,5,FALSE)</f>
        <v>Trsf</v>
      </c>
      <c r="S1148" s="1" t="s">
        <v>1084</v>
      </c>
    </row>
    <row r="1149" spans="1:19" x14ac:dyDescent="0.3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1062</v>
      </c>
      <c r="E1149" s="5" t="str">
        <f>VLOOKUP(F1149,'Set up'!$A$2:$C$64,2,FALSE)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up'!$A$2:$C$64,3,FALSE)</f>
        <v>Cash</v>
      </c>
      <c r="J1149" s="5">
        <f>VLOOKUP(F1149,'Set up'!$A$2:$D$64,4,FALSE)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up'!$A$2:$E$64,5,FALSE)</f>
        <v>Trsf</v>
      </c>
      <c r="S1149" s="1" t="s">
        <v>1084</v>
      </c>
    </row>
    <row r="1150" spans="1:19" x14ac:dyDescent="0.3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1062</v>
      </c>
      <c r="E1150" s="5" t="str">
        <f>VLOOKUP(F1150,'Set up'!$A$2:$C$64,2,FALSE)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up'!$A$2:$C$64,3,FALSE)</f>
        <v>Cash</v>
      </c>
      <c r="J1150" s="5">
        <f>VLOOKUP(F1150,'Set up'!$A$2:$D$64,4,FALSE)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up'!$A$2:$E$64,5,FALSE)</f>
        <v>Trsf</v>
      </c>
      <c r="S1150" s="1" t="s">
        <v>1084</v>
      </c>
    </row>
    <row r="1151" spans="1:19" x14ac:dyDescent="0.3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1062</v>
      </c>
      <c r="E1151" s="5" t="str">
        <f>VLOOKUP(F1151,'Set up'!$A$2:$C$64,2,FALSE)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up'!$A$2:$C$64,3,FALSE)</f>
        <v>Cash</v>
      </c>
      <c r="J1151" s="5">
        <f>VLOOKUP(F1151,'Set up'!$A$2:$D$64,4,FALSE)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up'!$A$2:$E$64,5,FALSE)</f>
        <v>Trsf</v>
      </c>
      <c r="S1151" s="1" t="s">
        <v>1084</v>
      </c>
    </row>
    <row r="1152" spans="1:19" x14ac:dyDescent="0.3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1063</v>
      </c>
      <c r="E1152" s="5" t="str">
        <f>VLOOKUP(F1152,'Set up'!$A$2:$C$64,2,FALSE)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up'!$A$2:$C$64,3,FALSE)</f>
        <v>Cash</v>
      </c>
      <c r="J1152" s="5">
        <f>VLOOKUP(F1152,'Set up'!$A$2:$D$64,4,FALSE)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up'!$A$2:$E$64,5,FALSE)</f>
        <v>PD Chq</v>
      </c>
      <c r="S1152" s="1" t="s">
        <v>1372</v>
      </c>
    </row>
    <row r="1153" spans="1:19" x14ac:dyDescent="0.3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1063</v>
      </c>
      <c r="E1153" s="5" t="str">
        <f>VLOOKUP(F1153,'Set up'!$A$2:$C$64,2,FALSE)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up'!$A$2:$C$64,3,FALSE)</f>
        <v>Cash</v>
      </c>
      <c r="J1153" s="5">
        <f>VLOOKUP(F1153,'Set up'!$A$2:$D$64,4,FALSE)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up'!$A$2:$E$64,5,FALSE)</f>
        <v>PD Chq</v>
      </c>
      <c r="S1153" s="1" t="s">
        <v>1372</v>
      </c>
    </row>
    <row r="1154" spans="1:19" x14ac:dyDescent="0.3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1063</v>
      </c>
      <c r="E1154" s="5" t="str">
        <f>VLOOKUP(F1154,'Set up'!$A$2:$C$64,2,FALSE)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up'!$A$2:$C$64,3,FALSE)</f>
        <v>Cash</v>
      </c>
      <c r="J1154" s="5">
        <f>VLOOKUP(F1154,'Set up'!$A$2:$D$64,4,FALSE)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up'!$A$2:$E$64,5,FALSE)</f>
        <v>PD Chq</v>
      </c>
      <c r="S1154" s="1" t="s">
        <v>1372</v>
      </c>
    </row>
    <row r="1155" spans="1:19" x14ac:dyDescent="0.3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1064</v>
      </c>
      <c r="E1155" s="5" t="str">
        <f>VLOOKUP(F1155,'Set up'!$A$2:$C$64,2,FALSE)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up'!$A$2:$C$64,3,FALSE)</f>
        <v>Cash</v>
      </c>
      <c r="J1155" s="5">
        <f>VLOOKUP(F1155,'Set up'!$A$2:$D$64,4,FALSE)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up'!$A$2:$E$64,5,FALSE)</f>
        <v>Trsf</v>
      </c>
      <c r="S1155" s="1" t="s">
        <v>1500</v>
      </c>
    </row>
    <row r="1156" spans="1:19" x14ac:dyDescent="0.3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1064</v>
      </c>
      <c r="E1156" s="5" t="str">
        <f>VLOOKUP(F1156,'Set up'!$A$2:$C$64,2,FALSE)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up'!$A$2:$C$64,3,FALSE)</f>
        <v>Cash</v>
      </c>
      <c r="J1156" s="5">
        <f>VLOOKUP(F1156,'Set up'!$A$2:$D$64,4,FALSE)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up'!$A$2:$E$64,5,FALSE)</f>
        <v>Trsf</v>
      </c>
      <c r="S1156" s="1" t="s">
        <v>1501</v>
      </c>
    </row>
    <row r="1157" spans="1:19" x14ac:dyDescent="0.3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1064</v>
      </c>
      <c r="E1157" s="5" t="str">
        <f>VLOOKUP(F1157,'Set up'!$A$2:$C$64,2,FALSE)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up'!$A$2:$C$64,3,FALSE)</f>
        <v>Cash</v>
      </c>
      <c r="J1157" s="5">
        <f>VLOOKUP(F1157,'Set up'!$A$2:$D$64,4,FALSE)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up'!$A$2:$E$64,5,FALSE)</f>
        <v>Trsf</v>
      </c>
      <c r="S1157" s="1" t="s">
        <v>1502</v>
      </c>
    </row>
    <row r="1158" spans="1:19" x14ac:dyDescent="0.3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1064</v>
      </c>
      <c r="E1158" s="5" t="str">
        <f>VLOOKUP(F1158,'Set up'!$A$2:$C$64,2,FALSE)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up'!$A$2:$C$64,3,FALSE)</f>
        <v>Cash</v>
      </c>
      <c r="J1158" s="5">
        <f>VLOOKUP(F1158,'Set up'!$A$2:$D$64,4,FALSE)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up'!$A$2:$E$64,5,FALSE)</f>
        <v>Trsf</v>
      </c>
      <c r="S1158" s="1" t="s">
        <v>1503</v>
      </c>
    </row>
    <row r="1159" spans="1:19" x14ac:dyDescent="0.3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1064</v>
      </c>
      <c r="E1159" s="5" t="str">
        <f>VLOOKUP(F1159,'Set up'!$A$2:$C$64,2,FALSE)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up'!$A$2:$C$64,3,FALSE)</f>
        <v>Cash</v>
      </c>
      <c r="J1159" s="5">
        <f>VLOOKUP(F1159,'Set up'!$A$2:$D$64,4,FALSE)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up'!$A$2:$E$64,5,FALSE)</f>
        <v>Trsf</v>
      </c>
      <c r="S1159" s="1" t="s">
        <v>1504</v>
      </c>
    </row>
    <row r="1160" spans="1:19" x14ac:dyDescent="0.3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1064</v>
      </c>
      <c r="E1160" s="5" t="str">
        <f>VLOOKUP(F1160,'Set up'!$A$2:$C$64,2,FALSE)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up'!$A$2:$C$64,3,FALSE)</f>
        <v>Cash</v>
      </c>
      <c r="J1160" s="5">
        <f>VLOOKUP(F1160,'Set up'!$A$2:$D$64,4,FALSE)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up'!$A$2:$E$64,5,FALSE)</f>
        <v>Trsf</v>
      </c>
      <c r="S1160" s="1" t="s">
        <v>1505</v>
      </c>
    </row>
    <row r="1161" spans="1:19" x14ac:dyDescent="0.3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1065</v>
      </c>
      <c r="E1161" s="5" t="str">
        <f>VLOOKUP(F1161,'Set up'!$A$2:$C$64,2,FALSE)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up'!$A$2:$C$64,3,FALSE)</f>
        <v>Cash</v>
      </c>
      <c r="J1161" s="5">
        <f>VLOOKUP(F1161,'Set up'!$A$2:$D$64,4,FALSE)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up'!$A$2:$E$64,5,FALSE)</f>
        <v>Trsf</v>
      </c>
      <c r="S1161" s="1" t="s">
        <v>1477</v>
      </c>
    </row>
    <row r="1162" spans="1:19" x14ac:dyDescent="0.3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1065</v>
      </c>
      <c r="E1162" s="5" t="str">
        <f>VLOOKUP(F1162,'Set up'!$A$2:$C$64,2,FALSE)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up'!$A$2:$C$64,3,FALSE)</f>
        <v>Cash</v>
      </c>
      <c r="J1162" s="5">
        <f>VLOOKUP(F1162,'Set up'!$A$2:$D$64,4,FALSE)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up'!$A$2:$E$64,5,FALSE)</f>
        <v>Trsf</v>
      </c>
      <c r="S1162" s="1" t="s">
        <v>1477</v>
      </c>
    </row>
    <row r="1163" spans="1:19" x14ac:dyDescent="0.3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1065</v>
      </c>
      <c r="E1163" s="5" t="str">
        <f>VLOOKUP(F1163,'Set up'!$A$2:$C$64,2,FALSE)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up'!$A$2:$C$64,3,FALSE)</f>
        <v>Cash</v>
      </c>
      <c r="J1163" s="5">
        <f>VLOOKUP(F1163,'Set up'!$A$2:$D$64,4,FALSE)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up'!$A$2:$E$64,5,FALSE)</f>
        <v>Trsf</v>
      </c>
      <c r="S1163" s="1" t="s">
        <v>1477</v>
      </c>
    </row>
    <row r="1164" spans="1:19" x14ac:dyDescent="0.3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1065</v>
      </c>
      <c r="E1164" s="5" t="str">
        <f>VLOOKUP(F1164,'Set up'!$A$2:$C$64,2,FALSE)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up'!$A$2:$C$64,3,FALSE)</f>
        <v>Cash</v>
      </c>
      <c r="J1164" s="5">
        <f>VLOOKUP(F1164,'Set up'!$A$2:$D$64,4,FALSE)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up'!$A$2:$E$64,5,FALSE)</f>
        <v>Trsf</v>
      </c>
      <c r="S1164" s="1" t="s">
        <v>1477</v>
      </c>
    </row>
    <row r="1165" spans="1:19" x14ac:dyDescent="0.3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1065</v>
      </c>
      <c r="E1165" s="5" t="str">
        <f>VLOOKUP(F1165,'Set up'!$A$2:$C$64,2,FALSE)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up'!$A$2:$C$64,3,FALSE)</f>
        <v>Cash</v>
      </c>
      <c r="J1165" s="5">
        <f>VLOOKUP(F1165,'Set up'!$A$2:$D$64,4,FALSE)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up'!$A$2:$E$64,5,FALSE)</f>
        <v>Trsf</v>
      </c>
      <c r="S1165" s="1" t="s">
        <v>1477</v>
      </c>
    </row>
    <row r="1166" spans="1:19" x14ac:dyDescent="0.3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1065</v>
      </c>
      <c r="E1166" s="5" t="str">
        <f>VLOOKUP(F1166,'Set up'!$A$2:$C$64,2,FALSE)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up'!$A$2:$C$64,3,FALSE)</f>
        <v>Cash</v>
      </c>
      <c r="J1166" s="5">
        <f>VLOOKUP(F1166,'Set up'!$A$2:$D$64,4,FALSE)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up'!$A$2:$E$64,5,FALSE)</f>
        <v>Trsf</v>
      </c>
      <c r="S1166" s="1" t="s">
        <v>1477</v>
      </c>
    </row>
    <row r="1167" spans="1:19" x14ac:dyDescent="0.3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1065</v>
      </c>
      <c r="E1167" s="5" t="str">
        <f>VLOOKUP(F1167,'Set up'!$A$2:$C$64,2,FALSE)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up'!$A$2:$C$64,3,FALSE)</f>
        <v>Cash</v>
      </c>
      <c r="J1167" s="5">
        <f>VLOOKUP(F1167,'Set up'!$A$2:$D$64,4,FALSE)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up'!$A$2:$E$64,5,FALSE)</f>
        <v>Trsf</v>
      </c>
      <c r="S1167" s="1" t="s">
        <v>1477</v>
      </c>
    </row>
    <row r="1168" spans="1:19" x14ac:dyDescent="0.3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1065</v>
      </c>
      <c r="E1168" s="5" t="str">
        <f>VLOOKUP(F1168,'Set up'!$A$2:$C$64,2,FALSE)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up'!$A$2:$C$64,3,FALSE)</f>
        <v>Cash</v>
      </c>
      <c r="J1168" s="5">
        <f>VLOOKUP(F1168,'Set up'!$A$2:$D$64,4,FALSE)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up'!$A$2:$E$64,5,FALSE)</f>
        <v>Trsf</v>
      </c>
      <c r="S1168" s="1" t="s">
        <v>1477</v>
      </c>
    </row>
    <row r="1169" spans="1:21" x14ac:dyDescent="0.3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1065</v>
      </c>
      <c r="E1169" s="5" t="str">
        <f>VLOOKUP(F1169,'Set up'!$A$2:$C$64,2,FALSE)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up'!$A$2:$C$64,3,FALSE)</f>
        <v>Cash</v>
      </c>
      <c r="J1169" s="5">
        <f>VLOOKUP(F1169,'Set up'!$A$2:$D$64,4,FALSE)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up'!$A$2:$E$64,5,FALSE)</f>
        <v>Trsf</v>
      </c>
      <c r="S1169" s="1" t="s">
        <v>1477</v>
      </c>
    </row>
    <row r="1170" spans="1:21" x14ac:dyDescent="0.3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1065</v>
      </c>
      <c r="E1170" s="5" t="str">
        <f>VLOOKUP(F1170,'Set up'!$A$2:$C$64,2,FALSE)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up'!$A$2:$C$64,3,FALSE)</f>
        <v>Cash</v>
      </c>
      <c r="J1170" s="5">
        <f>VLOOKUP(F1170,'Set up'!$A$2:$D$64,4,FALSE)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up'!$A$2:$E$64,5,FALSE)</f>
        <v>Trsf</v>
      </c>
      <c r="S1170" s="1" t="s">
        <v>1477</v>
      </c>
    </row>
    <row r="1171" spans="1:21" x14ac:dyDescent="0.3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1066</v>
      </c>
      <c r="E1171" s="5" t="str">
        <f>VLOOKUP(F1171,'Set up'!$A$2:$C$64,2,FALSE)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up'!$A$2:$C$64,3,FALSE)</f>
        <v>Cash</v>
      </c>
      <c r="J1171" s="5">
        <f>VLOOKUP(F1171,'Set up'!$A$2:$D$64,4,FALSE)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up'!$A$2:$E$64,5,FALSE)</f>
        <v>Trsf</v>
      </c>
      <c r="S1171" s="1" t="s">
        <v>1216</v>
      </c>
    </row>
    <row r="1172" spans="1:21" x14ac:dyDescent="0.3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1066</v>
      </c>
      <c r="E1172" s="5" t="str">
        <f>VLOOKUP(F1172,'Set up'!$A$2:$C$64,2,FALSE)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up'!$A$2:$C$64,3,FALSE)</f>
        <v>Cash</v>
      </c>
      <c r="J1172" s="5">
        <f>VLOOKUP(F1172,'Set up'!$A$2:$D$64,4,FALSE)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up'!$A$2:$E$64,5,FALSE)</f>
        <v>Trsf</v>
      </c>
      <c r="S1172" s="1" t="s">
        <v>1215</v>
      </c>
    </row>
    <row r="1173" spans="1:21" x14ac:dyDescent="0.3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1066</v>
      </c>
      <c r="E1173" s="5" t="str">
        <f>VLOOKUP(F1173,'Set up'!$A$2:$C$64,2,FALSE)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up'!$A$2:$C$64,3,FALSE)</f>
        <v>Cash</v>
      </c>
      <c r="J1173" s="5">
        <f>VLOOKUP(F1173,'Set up'!$A$2:$D$64,4,FALSE)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up'!$A$2:$E$64,5,FALSE)</f>
        <v>Trsf</v>
      </c>
      <c r="S1173" s="1" t="s">
        <v>1217</v>
      </c>
    </row>
    <row r="1174" spans="1:21" x14ac:dyDescent="0.3">
      <c r="A1174" s="97" t="s">
        <v>1069</v>
      </c>
      <c r="B1174" s="5">
        <f t="shared" si="280"/>
        <v>11</v>
      </c>
      <c r="C1174" s="5">
        <f t="shared" si="281"/>
        <v>2022</v>
      </c>
      <c r="D1174" s="5" t="s">
        <v>1067</v>
      </c>
      <c r="E1174" s="5" t="str">
        <f>VLOOKUP(F1174,'Set up'!$A$2:$C$64,2,FALSE)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up'!$A$2:$C$64,3,FALSE)</f>
        <v>Cash</v>
      </c>
      <c r="J1174" s="5">
        <f>VLOOKUP(F1174,'Set up'!$A$2:$D$64,4,FALSE)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up'!$A$2:$E$64,5,FALSE)</f>
        <v>Trsf</v>
      </c>
      <c r="S1174" s="1" t="s">
        <v>1218</v>
      </c>
    </row>
    <row r="1175" spans="1:21" x14ac:dyDescent="0.3">
      <c r="A1175" s="97" t="s">
        <v>1070</v>
      </c>
      <c r="B1175" s="5">
        <f t="shared" si="280"/>
        <v>11</v>
      </c>
      <c r="C1175" s="5">
        <f t="shared" si="281"/>
        <v>2022</v>
      </c>
      <c r="D1175" s="5" t="s">
        <v>1068</v>
      </c>
      <c r="E1175" s="5" t="str">
        <f>VLOOKUP(F1175,'Set up'!$A$2:$C$64,2,FALSE)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up'!$A$2:$C$64,3,FALSE)</f>
        <v>Cash</v>
      </c>
      <c r="J1175" s="5">
        <f>VLOOKUP(F1175,'Set up'!$A$2:$D$64,4,FALSE)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up'!$A$2:$E$64,5,FALSE)</f>
        <v>Trsf</v>
      </c>
      <c r="S1175" s="1" t="s">
        <v>1141</v>
      </c>
    </row>
    <row r="1176" spans="1:21" x14ac:dyDescent="0.3">
      <c r="A1176" s="97" t="s">
        <v>1070</v>
      </c>
      <c r="B1176" s="5">
        <f t="shared" si="280"/>
        <v>11</v>
      </c>
      <c r="C1176" s="5">
        <f t="shared" si="281"/>
        <v>2022</v>
      </c>
      <c r="D1176" s="5" t="s">
        <v>1071</v>
      </c>
      <c r="E1176" s="5" t="str">
        <f>VLOOKUP(F1176,'Set up'!$A$2:$C$64,2,FALSE)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up'!$A$2:$C$64,3,FALSE)</f>
        <v>Cash</v>
      </c>
      <c r="J1176" s="5">
        <f>VLOOKUP(F1176,'Set up'!$A$2:$D$64,4,FALSE)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up'!$A$2:$E$64,5,FALSE)</f>
        <v>Trsf</v>
      </c>
      <c r="S1176" s="1" t="s">
        <v>1090</v>
      </c>
    </row>
    <row r="1177" spans="1:21" x14ac:dyDescent="0.3">
      <c r="A1177" s="97" t="s">
        <v>1070</v>
      </c>
      <c r="B1177" s="5">
        <f t="shared" si="280"/>
        <v>11</v>
      </c>
      <c r="C1177" s="5">
        <f t="shared" si="281"/>
        <v>2022</v>
      </c>
      <c r="D1177" s="5" t="s">
        <v>1075</v>
      </c>
      <c r="E1177" s="5" t="str">
        <f>VLOOKUP(F1177,'Set up'!$A$2:$C$64,2,FALSE)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up'!$A$2:$C$64,3,FALSE)</f>
        <v>Cash</v>
      </c>
      <c r="J1177" s="5">
        <f>VLOOKUP(F1177,'Set up'!$A$2:$D$64,4,FALSE)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up'!$A$2:$E$64,5,FALSE)</f>
        <v>Trsf</v>
      </c>
      <c r="S1177" s="1" t="s">
        <v>1506</v>
      </c>
    </row>
    <row r="1178" spans="1:21" x14ac:dyDescent="0.3">
      <c r="A1178" s="97" t="s">
        <v>1070</v>
      </c>
      <c r="B1178" s="5">
        <f t="shared" si="280"/>
        <v>11</v>
      </c>
      <c r="C1178" s="5">
        <f t="shared" si="281"/>
        <v>2022</v>
      </c>
      <c r="D1178" s="5" t="s">
        <v>1075</v>
      </c>
      <c r="E1178" s="5" t="str">
        <f>VLOOKUP(F1178,'Set up'!$A$2:$C$64,2,FALSE)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up'!$A$2:$C$64,3,FALSE)</f>
        <v>Cash</v>
      </c>
      <c r="J1178" s="5">
        <f>VLOOKUP(F1178,'Set up'!$A$2:$D$64,4,FALSE)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up'!$A$2:$E$64,5,FALSE)</f>
        <v>Trsf</v>
      </c>
      <c r="S1178" s="1" t="s">
        <v>1507</v>
      </c>
    </row>
    <row r="1179" spans="1:21" x14ac:dyDescent="0.3">
      <c r="A1179" s="97" t="s">
        <v>1070</v>
      </c>
      <c r="B1179" s="5">
        <f t="shared" si="280"/>
        <v>11</v>
      </c>
      <c r="C1179" s="5">
        <f t="shared" si="281"/>
        <v>2022</v>
      </c>
      <c r="D1179" s="5" t="s">
        <v>1075</v>
      </c>
      <c r="E1179" s="5" t="str">
        <f>VLOOKUP(F1179,'Set up'!$A$2:$C$64,2,FALSE)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up'!$A$2:$C$64,3,FALSE)</f>
        <v>Cash</v>
      </c>
      <c r="J1179" s="5">
        <f>VLOOKUP(F1179,'Set up'!$A$2:$D$64,4,FALSE)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up'!$A$2:$E$64,5,FALSE)</f>
        <v>Trsf</v>
      </c>
      <c r="S1179" s="1" t="s">
        <v>1508</v>
      </c>
    </row>
    <row r="1180" spans="1:21" x14ac:dyDescent="0.3">
      <c r="A1180" s="97" t="s">
        <v>1070</v>
      </c>
      <c r="B1180" s="5">
        <f t="shared" si="280"/>
        <v>11</v>
      </c>
      <c r="C1180" s="5">
        <f t="shared" si="281"/>
        <v>2022</v>
      </c>
      <c r="D1180" s="5" t="s">
        <v>1075</v>
      </c>
      <c r="E1180" s="5" t="str">
        <f>VLOOKUP(F1180,'Set up'!$A$2:$C$64,2,FALSE)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up'!$A$2:$C$64,3,FALSE)</f>
        <v>Cash</v>
      </c>
      <c r="J1180" s="5">
        <f>VLOOKUP(F1180,'Set up'!$A$2:$D$64,4,FALSE)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up'!$A$2:$E$64,5,FALSE)</f>
        <v>Trsf</v>
      </c>
      <c r="S1180" s="1" t="s">
        <v>1509</v>
      </c>
    </row>
    <row r="1181" spans="1:21" x14ac:dyDescent="0.3">
      <c r="A1181" s="97" t="s">
        <v>1070</v>
      </c>
      <c r="B1181" s="5">
        <f t="shared" si="280"/>
        <v>11</v>
      </c>
      <c r="C1181" s="5">
        <f t="shared" si="281"/>
        <v>2022</v>
      </c>
      <c r="D1181" s="5" t="s">
        <v>1075</v>
      </c>
      <c r="E1181" s="5" t="str">
        <f>VLOOKUP(F1181,'Set up'!$A$2:$C$64,2,FALSE)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up'!$A$2:$C$64,3,FALSE)</f>
        <v>Cash</v>
      </c>
      <c r="J1181" s="5">
        <f>VLOOKUP(F1181,'Set up'!$A$2:$D$64,4,FALSE)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up'!$A$2:$E$64,5,FALSE)</f>
        <v>Trsf</v>
      </c>
      <c r="S1181" s="1" t="s">
        <v>1511</v>
      </c>
    </row>
    <row r="1182" spans="1:21" x14ac:dyDescent="0.3">
      <c r="A1182" s="97" t="s">
        <v>1070</v>
      </c>
      <c r="B1182" s="5">
        <f t="shared" si="280"/>
        <v>11</v>
      </c>
      <c r="C1182" s="5">
        <f t="shared" si="281"/>
        <v>2022</v>
      </c>
      <c r="D1182" s="5" t="s">
        <v>1075</v>
      </c>
      <c r="E1182" s="5" t="str">
        <f>VLOOKUP(F1182,'Set up'!$A$2:$C$64,2,FALSE)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up'!$A$2:$C$64,3,FALSE)</f>
        <v>Cash</v>
      </c>
      <c r="J1182" s="5">
        <f>VLOOKUP(F1182,'Set up'!$A$2:$D$64,4,FALSE)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up'!$A$2:$E$64,5,FALSE)</f>
        <v>Trsf</v>
      </c>
      <c r="S1182" s="1" t="s">
        <v>1512</v>
      </c>
    </row>
    <row r="1183" spans="1:21" x14ac:dyDescent="0.3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1091</v>
      </c>
      <c r="E1183" s="5" t="str">
        <f>VLOOKUP(F1183,'Set up'!$A$2:$C$64,2,FALSE)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up'!$A$2:$C$64,3,FALSE)</f>
        <v>45</v>
      </c>
      <c r="J1183" s="5">
        <f>VLOOKUP(F1183,'Set up'!$A$2:$D$64,4,FALSE)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up'!$A$2:$E$64,5,FALSE)</f>
        <v>PD Chq</v>
      </c>
      <c r="S1183" s="1" t="s">
        <v>1223</v>
      </c>
      <c r="U1183" s="1" t="s">
        <v>3603</v>
      </c>
    </row>
    <row r="1184" spans="1:21" x14ac:dyDescent="0.3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1091</v>
      </c>
      <c r="E1184" s="5" t="str">
        <f>VLOOKUP(F1184,'Set up'!$A$2:$C$64,2,FALSE)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up'!$A$2:$C$64,3,FALSE)</f>
        <v>45</v>
      </c>
      <c r="J1184" s="5">
        <f>VLOOKUP(F1184,'Set up'!$A$2:$D$64,4,FALSE)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up'!$A$2:$E$64,5,FALSE)</f>
        <v>PD Chq</v>
      </c>
      <c r="S1184" s="1" t="s">
        <v>1290</v>
      </c>
      <c r="U1184" s="1" t="s">
        <v>3603</v>
      </c>
    </row>
    <row r="1185" spans="1:21" x14ac:dyDescent="0.3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1091</v>
      </c>
      <c r="E1185" s="5" t="str">
        <f>VLOOKUP(F1185,'Set up'!$A$2:$C$64,2,FALSE)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up'!$A$2:$C$64,3,FALSE)</f>
        <v>45</v>
      </c>
      <c r="J1185" s="5">
        <f>VLOOKUP(F1185,'Set up'!$A$2:$D$64,4,FALSE)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up'!$A$2:$E$64,5,FALSE)</f>
        <v>PD Chq</v>
      </c>
      <c r="S1185" s="1" t="s">
        <v>1291</v>
      </c>
      <c r="U1185" s="1" t="s">
        <v>3603</v>
      </c>
    </row>
    <row r="1186" spans="1:21" x14ac:dyDescent="0.3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1091</v>
      </c>
      <c r="E1186" s="5" t="str">
        <f>VLOOKUP(F1186,'Set up'!$A$2:$C$64,2,FALSE)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up'!$A$2:$C$64,3,FALSE)</f>
        <v>45</v>
      </c>
      <c r="J1186" s="5">
        <f>VLOOKUP(F1186,'Set up'!$A$2:$D$64,4,FALSE)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up'!$A$2:$E$64,5,FALSE)</f>
        <v>PD Chq</v>
      </c>
      <c r="S1186" s="1" t="s">
        <v>1292</v>
      </c>
      <c r="U1186" s="1" t="s">
        <v>3603</v>
      </c>
    </row>
    <row r="1187" spans="1:21" x14ac:dyDescent="0.3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1091</v>
      </c>
      <c r="E1187" s="5" t="str">
        <f>VLOOKUP(F1187,'Set up'!$A$2:$C$64,2,FALSE)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up'!$A$2:$C$64,3,FALSE)</f>
        <v>45</v>
      </c>
      <c r="J1187" s="5">
        <f>VLOOKUP(F1187,'Set up'!$A$2:$D$64,4,FALSE)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up'!$A$2:$E$64,5,FALSE)</f>
        <v>PD Chq</v>
      </c>
      <c r="S1187" s="1" t="s">
        <v>1293</v>
      </c>
      <c r="U1187" s="1" t="s">
        <v>3603</v>
      </c>
    </row>
    <row r="1188" spans="1:21" x14ac:dyDescent="0.3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1092</v>
      </c>
      <c r="E1188" s="5" t="str">
        <f>VLOOKUP(F1188,'Set up'!$A$2:$C$64,2,FALSE)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up'!$A$2:$C$64,3,FALSE)</f>
        <v>120</v>
      </c>
      <c r="J1188" s="5">
        <f>VLOOKUP(F1188,'Set up'!$A$2:$D$64,4,FALSE)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up'!$A$2:$E$64,5,FALSE)</f>
        <v>Trsf</v>
      </c>
      <c r="S1188" s="1" t="s">
        <v>1298</v>
      </c>
    </row>
    <row r="1189" spans="1:21" x14ac:dyDescent="0.3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1092</v>
      </c>
      <c r="E1189" s="5" t="str">
        <f>VLOOKUP(F1189,'Set up'!$A$2:$C$64,2,FALSE)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up'!$A$2:$C$64,3,FALSE)</f>
        <v>120</v>
      </c>
      <c r="J1189" s="5">
        <f>VLOOKUP(F1189,'Set up'!$A$2:$D$64,4,FALSE)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up'!$A$2:$E$64,5,FALSE)</f>
        <v>Trsf</v>
      </c>
      <c r="S1189" s="1" t="s">
        <v>1298</v>
      </c>
    </row>
    <row r="1190" spans="1:21" x14ac:dyDescent="0.3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1092</v>
      </c>
      <c r="E1190" s="5" t="str">
        <f>VLOOKUP(F1190,'Set up'!$A$2:$C$64,2,FALSE)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up'!$A$2:$C$64,3,FALSE)</f>
        <v>120</v>
      </c>
      <c r="J1190" s="5">
        <f>VLOOKUP(F1190,'Set up'!$A$2:$D$64,4,FALSE)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up'!$A$2:$E$64,5,FALSE)</f>
        <v>Trsf</v>
      </c>
      <c r="S1190" s="1" t="s">
        <v>1298</v>
      </c>
    </row>
    <row r="1191" spans="1:21" x14ac:dyDescent="0.3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1092</v>
      </c>
      <c r="E1191" s="5" t="str">
        <f>VLOOKUP(F1191,'Set up'!$A$2:$C$64,2,FALSE)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up'!$A$2:$C$64,3,FALSE)</f>
        <v>120</v>
      </c>
      <c r="J1191" s="5">
        <f>VLOOKUP(F1191,'Set up'!$A$2:$D$64,4,FALSE)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up'!$A$2:$E$64,5,FALSE)</f>
        <v>Trsf</v>
      </c>
      <c r="S1191" s="1" t="s">
        <v>1298</v>
      </c>
    </row>
    <row r="1192" spans="1:21" x14ac:dyDescent="0.3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1092</v>
      </c>
      <c r="E1192" s="5" t="str">
        <f>VLOOKUP(F1192,'Set up'!$A$2:$C$64,2,FALSE)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up'!$A$2:$C$64,3,FALSE)</f>
        <v>120</v>
      </c>
      <c r="J1192" s="5">
        <f>VLOOKUP(F1192,'Set up'!$A$2:$D$64,4,FALSE)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up'!$A$2:$E$64,5,FALSE)</f>
        <v>Trsf</v>
      </c>
      <c r="S1192" s="1" t="s">
        <v>1298</v>
      </c>
    </row>
    <row r="1193" spans="1:21" x14ac:dyDescent="0.3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1092</v>
      </c>
      <c r="E1193" s="5" t="str">
        <f>VLOOKUP(F1193,'Set up'!$A$2:$C$64,2,FALSE)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up'!$A$2:$C$64,3,FALSE)</f>
        <v>120</v>
      </c>
      <c r="J1193" s="5">
        <f>VLOOKUP(F1193,'Set up'!$A$2:$D$64,4,FALSE)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up'!$A$2:$E$64,5,FALSE)</f>
        <v>Trsf</v>
      </c>
      <c r="S1193" s="1" t="s">
        <v>1298</v>
      </c>
    </row>
    <row r="1194" spans="1:21" x14ac:dyDescent="0.3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1096</v>
      </c>
      <c r="E1194" s="5" t="str">
        <f>VLOOKUP(F1194,'Set up'!$A$2:$C$64,2,FALSE)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up'!$A$2:$C$64,3,FALSE)</f>
        <v>Cash</v>
      </c>
      <c r="J1194" s="5">
        <f>VLOOKUP(F1194,'Set up'!$A$2:$D$64,4,FALSE)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up'!$A$2:$E$64,5,FALSE)</f>
        <v>Trsf</v>
      </c>
      <c r="S1194" s="1" t="s">
        <v>1102</v>
      </c>
    </row>
    <row r="1195" spans="1:21" x14ac:dyDescent="0.3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1097</v>
      </c>
      <c r="E1195" s="5" t="str">
        <f>VLOOKUP(F1195,'Set up'!$A$2:$C$64,2,FALSE)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up'!$A$2:$C$64,3,FALSE)</f>
        <v>Cash</v>
      </c>
      <c r="J1195" s="5">
        <f>VLOOKUP(F1195,'Set up'!$A$2:$D$64,4,FALSE)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up'!$A$2:$E$64,5,FALSE)</f>
        <v>Trsf</v>
      </c>
      <c r="S1195" s="1" t="s">
        <v>1103</v>
      </c>
    </row>
    <row r="1196" spans="1:21" x14ac:dyDescent="0.3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1097</v>
      </c>
      <c r="E1196" s="5" t="str">
        <f>VLOOKUP(F1196,'Set up'!$A$2:$C$64,2,FALSE)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up'!$A$2:$C$64,3,FALSE)</f>
        <v>Cash</v>
      </c>
      <c r="J1196" s="5">
        <f>VLOOKUP(F1196,'Set up'!$A$2:$D$64,4,FALSE)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up'!$A$2:$E$64,5,FALSE)</f>
        <v>Trsf</v>
      </c>
      <c r="S1196" s="1" t="s">
        <v>1103</v>
      </c>
    </row>
    <row r="1197" spans="1:21" x14ac:dyDescent="0.3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1106</v>
      </c>
      <c r="E1197" s="5" t="str">
        <f>VLOOKUP(F1197,'Set up'!$A$2:$C$64,2,FALSE)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up'!$A$2:$C$64,3,FALSE)</f>
        <v>Cash</v>
      </c>
      <c r="J1197" s="5">
        <f>VLOOKUP(F1197,'Set up'!$A$2:$D$64,4,FALSE)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up'!$A$2:$E$64,5,FALSE)</f>
        <v>Trsf</v>
      </c>
    </row>
    <row r="1198" spans="1:21" x14ac:dyDescent="0.3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1108</v>
      </c>
      <c r="E1198" s="5" t="str">
        <f>VLOOKUP(F1198,'Set up'!$A$2:$C$64,2,FALSE)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up'!$A$2:$C$64,3,FALSE)</f>
        <v>Cash</v>
      </c>
      <c r="J1198" s="5">
        <f>VLOOKUP(F1198,'Set up'!$A$2:$D$64,4,FALSE)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up'!$A$2:$E$64,5,FALSE)</f>
        <v>Trsf</v>
      </c>
      <c r="S1198" s="1" t="s">
        <v>1214</v>
      </c>
    </row>
    <row r="1199" spans="1:21" x14ac:dyDescent="0.3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1109</v>
      </c>
      <c r="E1199" s="5" t="str">
        <f>VLOOKUP(F1199,'Set up'!$A$2:$C$64,2,FALSE)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up'!$A$2:$C$64,3,FALSE)</f>
        <v>Cash</v>
      </c>
      <c r="J1199" s="5">
        <f>VLOOKUP(F1199,'Set up'!$A$2:$D$64,4,FALSE)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up'!$A$2:$E$64,5,FALSE)</f>
        <v>Trsf</v>
      </c>
      <c r="S1199" s="1" t="s">
        <v>1513</v>
      </c>
    </row>
    <row r="1200" spans="1:21" x14ac:dyDescent="0.3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1109</v>
      </c>
      <c r="E1200" s="5" t="str">
        <f>VLOOKUP(F1200,'Set up'!$A$2:$C$64,2,FALSE)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up'!$A$2:$C$64,3,FALSE)</f>
        <v>Cash</v>
      </c>
      <c r="J1200" s="5">
        <f>VLOOKUP(F1200,'Set up'!$A$2:$D$64,4,FALSE)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up'!$A$2:$E$64,5,FALSE)</f>
        <v>Trsf</v>
      </c>
      <c r="S1200" s="1" t="s">
        <v>1510</v>
      </c>
    </row>
    <row r="1201" spans="1:19" x14ac:dyDescent="0.3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1109</v>
      </c>
      <c r="E1201" s="5" t="str">
        <f>VLOOKUP(F1201,'Set up'!$A$2:$C$64,2,FALSE)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up'!$A$2:$C$64,3,FALSE)</f>
        <v>Cash</v>
      </c>
      <c r="J1201" s="5">
        <f>VLOOKUP(F1201,'Set up'!$A$2:$D$64,4,FALSE)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up'!$A$2:$E$64,5,FALSE)</f>
        <v>Trsf</v>
      </c>
      <c r="S1201" s="1" t="s">
        <v>1514</v>
      </c>
    </row>
    <row r="1202" spans="1:19" x14ac:dyDescent="0.3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1111</v>
      </c>
      <c r="E1202" s="5" t="str">
        <f>VLOOKUP(F1202,'Set up'!$A$2:$C$64,2,FALSE)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up'!$A$2:$C$64,3,FALSE)</f>
        <v>Cash</v>
      </c>
      <c r="J1202" s="5">
        <f>VLOOKUP(F1202,'Set up'!$A$2:$D$64,4,FALSE)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up'!$A$2:$E$64,5,FALSE)</f>
        <v>Trsf</v>
      </c>
      <c r="S1202" s="1" t="s">
        <v>1515</v>
      </c>
    </row>
    <row r="1203" spans="1:19" x14ac:dyDescent="0.3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1111</v>
      </c>
      <c r="E1203" s="5" t="str">
        <f>VLOOKUP(F1203,'Set up'!$A$2:$C$64,2,FALSE)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up'!$A$2:$C$64,3,FALSE)</f>
        <v>Cash</v>
      </c>
      <c r="J1203" s="5">
        <f>VLOOKUP(F1203,'Set up'!$A$2:$D$64,4,FALSE)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up'!$A$2:$E$64,5,FALSE)</f>
        <v>Trsf</v>
      </c>
      <c r="S1203" s="1" t="s">
        <v>1516</v>
      </c>
    </row>
    <row r="1204" spans="1:19" x14ac:dyDescent="0.3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1111</v>
      </c>
      <c r="E1204" s="5" t="str">
        <f>VLOOKUP(F1204,'Set up'!$A$2:$C$64,2,FALSE)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up'!$A$2:$C$64,3,FALSE)</f>
        <v>Cash</v>
      </c>
      <c r="J1204" s="5">
        <f>VLOOKUP(F1204,'Set up'!$A$2:$D$64,4,FALSE)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up'!$A$2:$E$64,5,FALSE)</f>
        <v>Trsf</v>
      </c>
      <c r="S1204" s="1" t="s">
        <v>1517</v>
      </c>
    </row>
    <row r="1205" spans="1:19" x14ac:dyDescent="0.3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1111</v>
      </c>
      <c r="E1205" s="5" t="str">
        <f>VLOOKUP(F1205,'Set up'!$A$2:$C$64,2,FALSE)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up'!$A$2:$C$64,3,FALSE)</f>
        <v>Cash</v>
      </c>
      <c r="J1205" s="5">
        <f>VLOOKUP(F1205,'Set up'!$A$2:$D$64,4,FALSE)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up'!$A$2:$E$64,5,FALSE)</f>
        <v>Trsf</v>
      </c>
      <c r="S1205" s="1" t="s">
        <v>1518</v>
      </c>
    </row>
    <row r="1206" spans="1:19" x14ac:dyDescent="0.3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1111</v>
      </c>
      <c r="E1206" s="5" t="str">
        <f>VLOOKUP(F1206,'Set up'!$A$2:$C$64,2,FALSE)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up'!$A$2:$C$64,3,FALSE)</f>
        <v>Cash</v>
      </c>
      <c r="J1206" s="5">
        <f>VLOOKUP(F1206,'Set up'!$A$2:$D$64,4,FALSE)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up'!$A$2:$E$64,5,FALSE)</f>
        <v>Trsf</v>
      </c>
      <c r="S1206" s="1" t="s">
        <v>1519</v>
      </c>
    </row>
    <row r="1207" spans="1:19" x14ac:dyDescent="0.3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1113</v>
      </c>
      <c r="E1207" s="5" t="str">
        <f>VLOOKUP(F1207,'Set up'!$A$2:$C$64,2,FALSE)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up'!$A$2:$C$64,3,FALSE)</f>
        <v>60</v>
      </c>
      <c r="J1207" s="5">
        <f>VLOOKUP(F1207,'Set up'!$A$2:$D$64,4,FALSE)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up'!$A$2:$E$64,5,FALSE)</f>
        <v>Chq</v>
      </c>
      <c r="S1207" s="1" t="s">
        <v>1682</v>
      </c>
    </row>
    <row r="1208" spans="1:19" x14ac:dyDescent="0.3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1113</v>
      </c>
      <c r="E1208" s="5" t="str">
        <f>VLOOKUP(F1208,'Set up'!$A$2:$C$64,2,FALSE)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up'!$A$2:$C$64,3,FALSE)</f>
        <v>60</v>
      </c>
      <c r="J1208" s="5">
        <f>VLOOKUP(F1208,'Set up'!$A$2:$D$64,4,FALSE)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up'!$A$2:$E$64,5,FALSE)</f>
        <v>Chq</v>
      </c>
      <c r="S1208" s="1" t="s">
        <v>1682</v>
      </c>
    </row>
    <row r="1209" spans="1:19" x14ac:dyDescent="0.3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1113</v>
      </c>
      <c r="E1209" s="5" t="str">
        <f>VLOOKUP(F1209,'Set up'!$A$2:$C$64,2,FALSE)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up'!$A$2:$C$64,3,FALSE)</f>
        <v>60</v>
      </c>
      <c r="J1209" s="5">
        <f>VLOOKUP(F1209,'Set up'!$A$2:$D$64,4,FALSE)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up'!$A$2:$E$64,5,FALSE)</f>
        <v>Chq</v>
      </c>
      <c r="S1209" s="1" t="s">
        <v>1682</v>
      </c>
    </row>
    <row r="1210" spans="1:19" x14ac:dyDescent="0.3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1113</v>
      </c>
      <c r="E1210" s="5" t="str">
        <f>VLOOKUP(F1210,'Set up'!$A$2:$C$64,2,FALSE)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up'!$A$2:$C$64,3,FALSE)</f>
        <v>60</v>
      </c>
      <c r="J1210" s="5">
        <f>VLOOKUP(F1210,'Set up'!$A$2:$D$64,4,FALSE)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up'!$A$2:$E$64,5,FALSE)</f>
        <v>Chq</v>
      </c>
      <c r="S1210" s="1" t="s">
        <v>1682</v>
      </c>
    </row>
    <row r="1211" spans="1:19" x14ac:dyDescent="0.3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1115</v>
      </c>
      <c r="E1211" s="5" t="str">
        <f>VLOOKUP(F1211,'Set up'!$A$2:$C$64,2,FALSE)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up'!$A$2:$C$64,3,FALSE)</f>
        <v>Cash</v>
      </c>
      <c r="J1211" s="5">
        <f>VLOOKUP(F1211,'Set up'!$A$2:$D$64,4,FALSE)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up'!$A$2:$E$64,5,FALSE)</f>
        <v>Trsf</v>
      </c>
      <c r="S1211" s="1" t="s">
        <v>1520</v>
      </c>
    </row>
    <row r="1212" spans="1:19" x14ac:dyDescent="0.3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1115</v>
      </c>
      <c r="E1212" s="5" t="str">
        <f>VLOOKUP(F1212,'Set up'!$A$2:$C$64,2,FALSE)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up'!$A$2:$C$64,3,FALSE)</f>
        <v>Cash</v>
      </c>
      <c r="J1212" s="5">
        <f>VLOOKUP(F1212,'Set up'!$A$2:$D$64,4,FALSE)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up'!$A$2:$E$64,5,FALSE)</f>
        <v>Trsf</v>
      </c>
      <c r="S1212" s="1" t="s">
        <v>1516</v>
      </c>
    </row>
    <row r="1213" spans="1:19" x14ac:dyDescent="0.3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1115</v>
      </c>
      <c r="E1213" s="5" t="str">
        <f>VLOOKUP(F1213,'Set up'!$A$2:$C$64,2,FALSE)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up'!$A$2:$C$64,3,FALSE)</f>
        <v>Cash</v>
      </c>
      <c r="J1213" s="5">
        <f>VLOOKUP(F1213,'Set up'!$A$2:$D$64,4,FALSE)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up'!$A$2:$E$64,5,FALSE)</f>
        <v>Trsf</v>
      </c>
      <c r="S1213" s="1" t="s">
        <v>1521</v>
      </c>
    </row>
    <row r="1214" spans="1:19" x14ac:dyDescent="0.3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1115</v>
      </c>
      <c r="E1214" s="5" t="str">
        <f>VLOOKUP(F1214,'Set up'!$A$2:$C$64,2,FALSE)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up'!$A$2:$C$64,3,FALSE)</f>
        <v>Cash</v>
      </c>
      <c r="J1214" s="5">
        <f>VLOOKUP(F1214,'Set up'!$A$2:$D$64,4,FALSE)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up'!$A$2:$E$64,5,FALSE)</f>
        <v>Trsf</v>
      </c>
      <c r="S1214" s="1" t="s">
        <v>1522</v>
      </c>
    </row>
    <row r="1215" spans="1:19" x14ac:dyDescent="0.3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1116</v>
      </c>
      <c r="E1215" s="5" t="str">
        <f>VLOOKUP(F1215,'Set up'!$A$2:$C$64,2,FALSE)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up'!$A$2:$C$64,3,FALSE)</f>
        <v>Cash</v>
      </c>
      <c r="J1215" s="5">
        <f>VLOOKUP(F1215,'Set up'!$A$2:$D$64,4,FALSE)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up'!$A$2:$E$64,5,FALSE)</f>
        <v>Trsf</v>
      </c>
      <c r="S1215" s="1" t="s">
        <v>1151</v>
      </c>
    </row>
    <row r="1216" spans="1:19" x14ac:dyDescent="0.3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1116</v>
      </c>
      <c r="E1216" s="5" t="str">
        <f>VLOOKUP(F1216,'Set up'!$A$2:$C$64,2,FALSE)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up'!$A$2:$C$64,3,FALSE)</f>
        <v>Cash</v>
      </c>
      <c r="J1216" s="5">
        <f>VLOOKUP(F1216,'Set up'!$A$2:$D$64,4,FALSE)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up'!$A$2:$E$64,5,FALSE)</f>
        <v>Trsf</v>
      </c>
      <c r="S1216" s="1" t="s">
        <v>1151</v>
      </c>
    </row>
    <row r="1217" spans="1:19" x14ac:dyDescent="0.3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1119</v>
      </c>
      <c r="E1217" s="5" t="str">
        <f>VLOOKUP(F1217,'Set up'!$A$2:$C$64,2,FALSE)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up'!$A$2:$C$64,3,FALSE)</f>
        <v>Cash</v>
      </c>
      <c r="J1217" s="5">
        <f>VLOOKUP(F1217,'Set up'!$A$2:$D$64,4,FALSE)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up'!$A$2:$E$64,5,FALSE)</f>
        <v>PD Chq</v>
      </c>
      <c r="S1217" s="1" t="s">
        <v>1373</v>
      </c>
    </row>
    <row r="1218" spans="1:19" x14ac:dyDescent="0.3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1119</v>
      </c>
      <c r="E1218" s="5" t="str">
        <f>VLOOKUP(F1218,'Set up'!$A$2:$C$64,2,FALSE)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up'!$A$2:$C$64,3,FALSE)</f>
        <v>Cash</v>
      </c>
      <c r="J1218" s="5">
        <f>VLOOKUP(F1218,'Set up'!$A$2:$D$64,4,FALSE)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up'!$A$2:$E$64,5,FALSE)</f>
        <v>PD Chq</v>
      </c>
      <c r="S1218" s="1" t="s">
        <v>1373</v>
      </c>
    </row>
    <row r="1219" spans="1:19" x14ac:dyDescent="0.3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1119</v>
      </c>
      <c r="E1219" s="5" t="str">
        <f>VLOOKUP(F1219,'Set up'!$A$2:$C$64,2,FALSE)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up'!$A$2:$C$64,3,FALSE)</f>
        <v>Cash</v>
      </c>
      <c r="J1219" s="5">
        <f>VLOOKUP(F1219,'Set up'!$A$2:$D$64,4,FALSE)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up'!$A$2:$E$64,5,FALSE)</f>
        <v>PD Chq</v>
      </c>
      <c r="S1219" s="1" t="s">
        <v>1373</v>
      </c>
    </row>
    <row r="1220" spans="1:19" x14ac:dyDescent="0.3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1119</v>
      </c>
      <c r="E1220" s="5" t="str">
        <f>VLOOKUP(F1220,'Set up'!$A$2:$C$64,2,FALSE)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up'!$A$2:$C$64,3,FALSE)</f>
        <v>Cash</v>
      </c>
      <c r="J1220" s="5">
        <f>VLOOKUP(F1220,'Set up'!$A$2:$D$64,4,FALSE)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up'!$A$2:$E$64,5,FALSE)</f>
        <v>PD Chq</v>
      </c>
      <c r="S1220" s="1" t="s">
        <v>1373</v>
      </c>
    </row>
    <row r="1221" spans="1:19" x14ac:dyDescent="0.3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1120</v>
      </c>
      <c r="E1221" s="5" t="str">
        <f>VLOOKUP(F1221,'Set up'!$A$2:$C$64,2,FALSE)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up'!$A$2:$C$64,3,FALSE)</f>
        <v>Cash</v>
      </c>
      <c r="J1221" s="5">
        <f>VLOOKUP(F1221,'Set up'!$A$2:$D$64,4,FALSE)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up'!$A$2:$E$64,5,FALSE)</f>
        <v>Trsf</v>
      </c>
      <c r="S1221" s="1" t="s">
        <v>1299</v>
      </c>
    </row>
    <row r="1222" spans="1:19" x14ac:dyDescent="0.3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1122</v>
      </c>
      <c r="E1222" s="5" t="str">
        <f>VLOOKUP(F1222,'Set up'!$A$2:$C$64,2,FALSE)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up'!$A$2:$C$64,3,FALSE)</f>
        <v>Cash</v>
      </c>
      <c r="J1222" s="5">
        <f>VLOOKUP(F1222,'Set up'!$A$2:$D$64,4,FALSE)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up'!$A$2:$E$64,5,FALSE)</f>
        <v>Trsf</v>
      </c>
      <c r="S1222" s="1" t="s">
        <v>1523</v>
      </c>
    </row>
    <row r="1223" spans="1:19" x14ac:dyDescent="0.3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1122</v>
      </c>
      <c r="E1223" s="5" t="str">
        <f>VLOOKUP(F1223,'Set up'!$A$2:$C$64,2,FALSE)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up'!$A$2:$C$64,3,FALSE)</f>
        <v>Cash</v>
      </c>
      <c r="J1223" s="5">
        <f>VLOOKUP(F1223,'Set up'!$A$2:$D$64,4,FALSE)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up'!$A$2:$E$64,5,FALSE)</f>
        <v>Trsf</v>
      </c>
      <c r="S1223" s="1" t="s">
        <v>1570</v>
      </c>
    </row>
    <row r="1224" spans="1:19" x14ac:dyDescent="0.3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1122</v>
      </c>
      <c r="E1224" s="5" t="str">
        <f>VLOOKUP(F1224,'Set up'!$A$2:$C$64,2,FALSE)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up'!$A$2:$C$64,3,FALSE)</f>
        <v>Cash</v>
      </c>
      <c r="J1224" s="5">
        <f>VLOOKUP(F1224,'Set up'!$A$2:$D$64,4,FALSE)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up'!$A$2:$E$64,5,FALSE)</f>
        <v>Trsf</v>
      </c>
      <c r="S1224" s="1" t="s">
        <v>1571</v>
      </c>
    </row>
    <row r="1225" spans="1:19" x14ac:dyDescent="0.3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1122</v>
      </c>
      <c r="E1225" s="5" t="str">
        <f>VLOOKUP(F1225,'Set up'!$A$2:$C$64,2,FALSE)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up'!$A$2:$C$64,3,FALSE)</f>
        <v>Cash</v>
      </c>
      <c r="J1225" s="5">
        <f>VLOOKUP(F1225,'Set up'!$A$2:$D$64,4,FALSE)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up'!$A$2:$E$64,5,FALSE)</f>
        <v>Trsf</v>
      </c>
      <c r="S1225" s="1" t="s">
        <v>1692</v>
      </c>
    </row>
    <row r="1226" spans="1:19" x14ac:dyDescent="0.3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1122</v>
      </c>
      <c r="E1226" s="5" t="str">
        <f>VLOOKUP(F1226,'Set up'!$A$2:$C$64,2,FALSE)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up'!$A$2:$C$64,3,FALSE)</f>
        <v>Cash</v>
      </c>
      <c r="J1226" s="5">
        <f>VLOOKUP(F1226,'Set up'!$A$2:$D$64,4,FALSE)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up'!$A$2:$E$64,5,FALSE)</f>
        <v>Trsf</v>
      </c>
      <c r="S1226" s="1" t="s">
        <v>1693</v>
      </c>
    </row>
    <row r="1227" spans="1:19" x14ac:dyDescent="0.3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1122</v>
      </c>
      <c r="E1227" s="5" t="str">
        <f>VLOOKUP(F1227,'Set up'!$A$2:$C$64,2,FALSE)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up'!$A$2:$C$64,3,FALSE)</f>
        <v>Cash</v>
      </c>
      <c r="J1227" s="5">
        <f>VLOOKUP(F1227,'Set up'!$A$2:$D$64,4,FALSE)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up'!$A$2:$E$64,5,FALSE)</f>
        <v>Trsf</v>
      </c>
      <c r="S1227" s="1" t="s">
        <v>1693</v>
      </c>
    </row>
    <row r="1228" spans="1:19" x14ac:dyDescent="0.3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1122</v>
      </c>
      <c r="E1228" s="5" t="str">
        <f>VLOOKUP(F1228,'Set up'!$A$2:$C$64,2,FALSE)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up'!$A$2:$C$64,3,FALSE)</f>
        <v>Cash</v>
      </c>
      <c r="J1228" s="5">
        <f>VLOOKUP(F1228,'Set up'!$A$2:$D$64,4,FALSE)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up'!$A$2:$E$64,5,FALSE)</f>
        <v>Trsf</v>
      </c>
      <c r="S1228" s="1" t="s">
        <v>1693</v>
      </c>
    </row>
    <row r="1229" spans="1:19" x14ac:dyDescent="0.3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1122</v>
      </c>
      <c r="E1229" s="5" t="str">
        <f>VLOOKUP(F1229,'Set up'!$A$2:$C$64,2,FALSE)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up'!$A$2:$C$64,3,FALSE)</f>
        <v>Cash</v>
      </c>
      <c r="J1229" s="5">
        <f>VLOOKUP(F1229,'Set up'!$A$2:$D$64,4,FALSE)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up'!$A$2:$E$64,5,FALSE)</f>
        <v>Trsf</v>
      </c>
      <c r="S1229" s="1" t="s">
        <v>1693</v>
      </c>
    </row>
    <row r="1230" spans="1:19" x14ac:dyDescent="0.3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1123</v>
      </c>
      <c r="E1230" s="5" t="str">
        <f>VLOOKUP(F1230,'Set up'!$A$2:$C$64,2,FALSE)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up'!$A$2:$C$64,3,FALSE)</f>
        <v>Cash</v>
      </c>
      <c r="J1230" s="5">
        <f>VLOOKUP(F1230,'Set up'!$A$2:$D$64,4,FALSE)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up'!$A$2:$E$64,5,FALSE)</f>
        <v>PD Chq</v>
      </c>
      <c r="S1230" s="1" t="s">
        <v>1478</v>
      </c>
    </row>
    <row r="1231" spans="1:19" x14ac:dyDescent="0.3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1123</v>
      </c>
      <c r="E1231" s="5" t="str">
        <f>VLOOKUP(F1231,'Set up'!$A$2:$C$64,2,FALSE)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up'!$A$2:$C$64,3,FALSE)</f>
        <v>Cash</v>
      </c>
      <c r="J1231" s="5">
        <f>VLOOKUP(F1231,'Set up'!$A$2:$D$64,4,FALSE)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up'!$A$2:$E$64,5,FALSE)</f>
        <v>PD Chq</v>
      </c>
      <c r="S1231" s="1" t="s">
        <v>1478</v>
      </c>
    </row>
    <row r="1232" spans="1:19" x14ac:dyDescent="0.3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1123</v>
      </c>
      <c r="E1232" s="5" t="str">
        <f>VLOOKUP(F1232,'Set up'!$A$2:$C$64,2,FALSE)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up'!$A$2:$C$64,3,FALSE)</f>
        <v>Cash</v>
      </c>
      <c r="J1232" s="5">
        <f>VLOOKUP(F1232,'Set up'!$A$2:$D$64,4,FALSE)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up'!$A$2:$E$64,5,FALSE)</f>
        <v>PD Chq</v>
      </c>
      <c r="S1232" s="1" t="s">
        <v>1478</v>
      </c>
    </row>
    <row r="1233" spans="1:19" x14ac:dyDescent="0.3">
      <c r="A1233" s="4" t="s">
        <v>1124</v>
      </c>
      <c r="B1233" s="5">
        <f t="shared" si="312"/>
        <v>12</v>
      </c>
      <c r="C1233" s="5">
        <f t="shared" si="313"/>
        <v>2022</v>
      </c>
      <c r="D1233" s="5" t="s">
        <v>1125</v>
      </c>
      <c r="E1233" s="5" t="str">
        <f>VLOOKUP(F1233,'Set up'!$A$2:$C$64,2,FALSE)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up'!$A$2:$C$64,3,FALSE)</f>
        <v>Cash</v>
      </c>
      <c r="J1233" s="5">
        <f>VLOOKUP(F1233,'Set up'!$A$2:$D$64,4,FALSE)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up'!$A$2:$E$64,5,FALSE)</f>
        <v>Trsf</v>
      </c>
      <c r="S1233" s="1" t="s">
        <v>1146</v>
      </c>
    </row>
    <row r="1234" spans="1:19" x14ac:dyDescent="0.3">
      <c r="A1234" s="4" t="s">
        <v>1124</v>
      </c>
      <c r="B1234" s="5">
        <f t="shared" si="312"/>
        <v>12</v>
      </c>
      <c r="C1234" s="5">
        <f t="shared" si="313"/>
        <v>2022</v>
      </c>
      <c r="D1234" s="5" t="s">
        <v>1125</v>
      </c>
      <c r="E1234" s="5" t="str">
        <f>VLOOKUP(F1234,'Set up'!$A$2:$C$64,2,FALSE)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up'!$A$2:$C$64,3,FALSE)</f>
        <v>Cash</v>
      </c>
      <c r="J1234" s="5">
        <f>VLOOKUP(F1234,'Set up'!$A$2:$D$64,4,FALSE)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up'!$A$2:$E$64,5,FALSE)</f>
        <v>Trsf</v>
      </c>
      <c r="S1234" s="1" t="s">
        <v>1146</v>
      </c>
    </row>
    <row r="1235" spans="1:19" x14ac:dyDescent="0.3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1127</v>
      </c>
      <c r="E1235" s="5" t="str">
        <f>VLOOKUP(F1235,'Set up'!$A$2:$C$64,2,FALSE)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up'!$A$2:$C$64,3,FALSE)</f>
        <v>Cash</v>
      </c>
      <c r="J1235" s="5">
        <f>VLOOKUP(F1235,'Set up'!$A$2:$D$64,4,FALSE)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up'!$A$2:$E$64,5,FALSE)</f>
        <v>Trsf</v>
      </c>
      <c r="S1235" s="1" t="s">
        <v>1760</v>
      </c>
    </row>
    <row r="1236" spans="1:19" x14ac:dyDescent="0.3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1127</v>
      </c>
      <c r="E1236" s="5" t="str">
        <f>VLOOKUP(F1236,'Set up'!$A$2:$C$64,2,FALSE)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up'!$A$2:$C$64,3,FALSE)</f>
        <v>Cash</v>
      </c>
      <c r="J1236" s="5">
        <f>VLOOKUP(F1236,'Set up'!$A$2:$D$64,4,FALSE)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up'!$A$2:$E$64,5,FALSE)</f>
        <v>Trsf</v>
      </c>
      <c r="S1236" s="1" t="s">
        <v>1761</v>
      </c>
    </row>
    <row r="1237" spans="1:19" x14ac:dyDescent="0.3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1127</v>
      </c>
      <c r="E1237" s="5" t="str">
        <f>VLOOKUP(F1237,'Set up'!$A$2:$C$64,2,FALSE)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up'!$A$2:$C$64,3,FALSE)</f>
        <v>Cash</v>
      </c>
      <c r="J1237" s="5">
        <f>VLOOKUP(F1237,'Set up'!$A$2:$D$64,4,FALSE)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up'!$A$2:$E$64,5,FALSE)</f>
        <v>Trsf</v>
      </c>
      <c r="S1237" s="1" t="s">
        <v>1762</v>
      </c>
    </row>
    <row r="1238" spans="1:19" x14ac:dyDescent="0.3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1127</v>
      </c>
      <c r="E1238" s="5" t="str">
        <f>VLOOKUP(F1238,'Set up'!$A$2:$C$64,2,FALSE)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up'!$A$2:$C$64,3,FALSE)</f>
        <v>Cash</v>
      </c>
      <c r="J1238" s="5">
        <f>VLOOKUP(F1238,'Set up'!$A$2:$D$64,4,FALSE)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up'!$A$2:$E$64,5,FALSE)</f>
        <v>Trsf</v>
      </c>
      <c r="S1238" s="1" t="s">
        <v>1764</v>
      </c>
    </row>
    <row r="1239" spans="1:19" x14ac:dyDescent="0.3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1127</v>
      </c>
      <c r="E1239" s="5" t="str">
        <f>VLOOKUP(F1239,'Set up'!$A$2:$C$64,2,FALSE)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up'!$A$2:$C$64,3,FALSE)</f>
        <v>Cash</v>
      </c>
      <c r="J1239" s="5">
        <f>VLOOKUP(F1239,'Set up'!$A$2:$D$64,4,FALSE)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up'!$A$2:$E$64,5,FALSE)</f>
        <v>Trsf</v>
      </c>
      <c r="S1239" s="1" t="s">
        <v>1765</v>
      </c>
    </row>
    <row r="1240" spans="1:19" x14ac:dyDescent="0.3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1127</v>
      </c>
      <c r="E1240" s="5" t="str">
        <f>VLOOKUP(F1240,'Set up'!$A$2:$C$64,2,FALSE)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up'!$A$2:$C$64,3,FALSE)</f>
        <v>Cash</v>
      </c>
      <c r="J1240" s="5">
        <f>VLOOKUP(F1240,'Set up'!$A$2:$D$64,4,FALSE)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up'!$A$2:$E$64,5,FALSE)</f>
        <v>Trsf</v>
      </c>
      <c r="S1240" s="1" t="s">
        <v>1766</v>
      </c>
    </row>
    <row r="1241" spans="1:19" x14ac:dyDescent="0.3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1127</v>
      </c>
      <c r="E1241" s="5" t="str">
        <f>VLOOKUP(F1241,'Set up'!$A$2:$C$64,2,FALSE)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up'!$A$2:$C$64,3,FALSE)</f>
        <v>Cash</v>
      </c>
      <c r="J1241" s="5">
        <f>VLOOKUP(F1241,'Set up'!$A$2:$D$64,4,FALSE)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up'!$A$2:$E$64,5,FALSE)</f>
        <v>Trsf</v>
      </c>
      <c r="S1241" s="1" t="s">
        <v>1767</v>
      </c>
    </row>
    <row r="1242" spans="1:19" x14ac:dyDescent="0.3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1127</v>
      </c>
      <c r="E1242" s="5" t="str">
        <f>VLOOKUP(F1242,'Set up'!$A$2:$C$64,2,FALSE)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up'!$A$2:$C$64,3,FALSE)</f>
        <v>Cash</v>
      </c>
      <c r="J1242" s="5">
        <f>VLOOKUP(F1242,'Set up'!$A$2:$D$64,4,FALSE)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up'!$A$2:$E$64,5,FALSE)</f>
        <v>Trsf</v>
      </c>
      <c r="S1242" s="1" t="s">
        <v>1768</v>
      </c>
    </row>
    <row r="1243" spans="1:19" x14ac:dyDescent="0.3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1128</v>
      </c>
      <c r="E1243" s="5" t="str">
        <f>VLOOKUP(F1243,'Set up'!$A$2:$C$64,2,FALSE)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up'!$A$2:$C$64,3,FALSE)</f>
        <v>Cash</v>
      </c>
      <c r="J1243" s="5">
        <f>VLOOKUP(F1243,'Set up'!$A$2:$D$64,4,FALSE)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up'!$A$2:$E$64,5,FALSE)</f>
        <v>Trsf</v>
      </c>
      <c r="S1243" s="1" t="s">
        <v>1145</v>
      </c>
    </row>
    <row r="1244" spans="1:19" x14ac:dyDescent="0.3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1128</v>
      </c>
      <c r="E1244" s="5" t="str">
        <f>VLOOKUP(F1244,'Set up'!$A$2:$C$64,2,FALSE)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up'!$A$2:$C$64,3,FALSE)</f>
        <v>Cash</v>
      </c>
      <c r="J1244" s="5">
        <f>VLOOKUP(F1244,'Set up'!$A$2:$D$64,4,FALSE)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up'!$A$2:$E$64,5,FALSE)</f>
        <v>Trsf</v>
      </c>
      <c r="S1244" s="1" t="s">
        <v>1145</v>
      </c>
    </row>
    <row r="1245" spans="1:19" x14ac:dyDescent="0.3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1128</v>
      </c>
      <c r="E1245" s="5" t="str">
        <f>VLOOKUP(F1245,'Set up'!$A$2:$C$64,2,FALSE)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up'!$A$2:$C$64,3,FALSE)</f>
        <v>Cash</v>
      </c>
      <c r="J1245" s="5">
        <f>VLOOKUP(F1245,'Set up'!$A$2:$D$64,4,FALSE)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up'!$A$2:$E$64,5,FALSE)</f>
        <v>Trsf</v>
      </c>
      <c r="S1245" s="1" t="s">
        <v>1145</v>
      </c>
    </row>
    <row r="1246" spans="1:19" x14ac:dyDescent="0.3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1130</v>
      </c>
      <c r="E1246" s="5" t="str">
        <f>VLOOKUP(F1246,'Set up'!$A$2:$C$64,2,FALSE)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up'!$A$2:$C$64,3,FALSE)</f>
        <v>Cash</v>
      </c>
      <c r="J1246" s="5">
        <f>VLOOKUP(F1246,'Set up'!$A$2:$D$64,4,FALSE)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up'!$A$2:$E$64,5,FALSE)</f>
        <v>Trsf</v>
      </c>
      <c r="S1246" s="1" t="s">
        <v>1214</v>
      </c>
    </row>
    <row r="1247" spans="1:19" x14ac:dyDescent="0.3">
      <c r="A1247" s="4" t="s">
        <v>1134</v>
      </c>
      <c r="B1247" s="5">
        <f t="shared" si="317"/>
        <v>12</v>
      </c>
      <c r="C1247" s="5">
        <f t="shared" si="318"/>
        <v>2022</v>
      </c>
      <c r="D1247" s="5" t="s">
        <v>1133</v>
      </c>
      <c r="E1247" s="5" t="str">
        <f>VLOOKUP(F1247,'Set up'!$A$2:$C$64,2,FALSE)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up'!$A$2:$C$64,3,FALSE)</f>
        <v>Cash</v>
      </c>
      <c r="J1247" s="5">
        <f>VLOOKUP(F1247,'Set up'!$A$2:$D$64,4,FALSE)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up'!$A$2:$E$64,5,FALSE)</f>
        <v>Trsf</v>
      </c>
      <c r="S1247" s="1" t="s">
        <v>1367</v>
      </c>
    </row>
    <row r="1248" spans="1:19" x14ac:dyDescent="0.3">
      <c r="A1248" s="4" t="s">
        <v>1134</v>
      </c>
      <c r="B1248" s="5">
        <f t="shared" si="317"/>
        <v>12</v>
      </c>
      <c r="C1248" s="5">
        <f t="shared" si="318"/>
        <v>2022</v>
      </c>
      <c r="D1248" s="5" t="s">
        <v>1133</v>
      </c>
      <c r="E1248" s="5" t="str">
        <f>VLOOKUP(F1248,'Set up'!$A$2:$C$64,2,FALSE)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up'!$A$2:$C$64,3,FALSE)</f>
        <v>Cash</v>
      </c>
      <c r="J1248" s="5">
        <f>VLOOKUP(F1248,'Set up'!$A$2:$D$64,4,FALSE)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up'!$A$2:$E$64,5,FALSE)</f>
        <v>Trsf</v>
      </c>
      <c r="S1248" s="1" t="s">
        <v>1483</v>
      </c>
    </row>
    <row r="1249" spans="1:19" x14ac:dyDescent="0.3">
      <c r="A1249" s="4" t="s">
        <v>1134</v>
      </c>
      <c r="B1249" s="5">
        <f t="shared" si="317"/>
        <v>12</v>
      </c>
      <c r="C1249" s="5">
        <f t="shared" si="318"/>
        <v>2022</v>
      </c>
      <c r="D1249" s="5" t="s">
        <v>1133</v>
      </c>
      <c r="E1249" s="5" t="str">
        <f>VLOOKUP(F1249,'Set up'!$A$2:$C$64,2,FALSE)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up'!$A$2:$C$64,3,FALSE)</f>
        <v>Cash</v>
      </c>
      <c r="J1249" s="5">
        <f>VLOOKUP(F1249,'Set up'!$A$2:$D$64,4,FALSE)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up'!$A$2:$E$64,5,FALSE)</f>
        <v>Trsf</v>
      </c>
      <c r="S1249" s="1" t="s">
        <v>1484</v>
      </c>
    </row>
    <row r="1250" spans="1:19" x14ac:dyDescent="0.3">
      <c r="A1250" s="4" t="s">
        <v>1134</v>
      </c>
      <c r="B1250" s="5">
        <f t="shared" si="317"/>
        <v>12</v>
      </c>
      <c r="C1250" s="5">
        <f t="shared" si="318"/>
        <v>2022</v>
      </c>
      <c r="D1250" s="5" t="s">
        <v>1133</v>
      </c>
      <c r="E1250" s="5" t="str">
        <f>VLOOKUP(F1250,'Set up'!$A$2:$C$64,2,FALSE)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up'!$A$2:$C$64,3,FALSE)</f>
        <v>Cash</v>
      </c>
      <c r="J1250" s="5">
        <f>VLOOKUP(F1250,'Set up'!$A$2:$D$64,4,FALSE)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up'!$A$2:$E$64,5,FALSE)</f>
        <v>Trsf</v>
      </c>
      <c r="S1250" s="1" t="s">
        <v>1484</v>
      </c>
    </row>
    <row r="1251" spans="1:19" x14ac:dyDescent="0.3">
      <c r="A1251" s="4" t="s">
        <v>1134</v>
      </c>
      <c r="B1251" s="5">
        <f t="shared" si="317"/>
        <v>12</v>
      </c>
      <c r="C1251" s="5">
        <f t="shared" si="318"/>
        <v>2022</v>
      </c>
      <c r="D1251" s="5" t="s">
        <v>1133</v>
      </c>
      <c r="E1251" s="5" t="str">
        <f>VLOOKUP(F1251,'Set up'!$A$2:$C$64,2,FALSE)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up'!$A$2:$C$64,3,FALSE)</f>
        <v>Cash</v>
      </c>
      <c r="J1251" s="5">
        <f>VLOOKUP(F1251,'Set up'!$A$2:$D$64,4,FALSE)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up'!$A$2:$E$64,5,FALSE)</f>
        <v>Trsf</v>
      </c>
      <c r="S1251" s="1" t="s">
        <v>1484</v>
      </c>
    </row>
    <row r="1252" spans="1:19" x14ac:dyDescent="0.3">
      <c r="A1252" s="4" t="s">
        <v>1134</v>
      </c>
      <c r="B1252" s="5">
        <f t="shared" si="317"/>
        <v>12</v>
      </c>
      <c r="C1252" s="5">
        <f t="shared" si="318"/>
        <v>2022</v>
      </c>
      <c r="D1252" s="5" t="s">
        <v>1133</v>
      </c>
      <c r="E1252" s="5" t="str">
        <f>VLOOKUP(F1252,'Set up'!$A$2:$C$64,2,FALSE)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up'!$A$2:$C$64,3,FALSE)</f>
        <v>Cash</v>
      </c>
      <c r="J1252" s="5">
        <f>VLOOKUP(F1252,'Set up'!$A$2:$D$64,4,FALSE)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up'!$A$2:$E$64,5,FALSE)</f>
        <v>Trsf</v>
      </c>
      <c r="S1252" s="1" t="s">
        <v>1484</v>
      </c>
    </row>
    <row r="1253" spans="1:19" x14ac:dyDescent="0.3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1135</v>
      </c>
      <c r="E1253" s="5" t="str">
        <f>VLOOKUP(F1253,'Set up'!$A$2:$C$64,2,FALSE)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up'!$A$2:$C$64,3,FALSE)</f>
        <v>Cash</v>
      </c>
      <c r="J1253" s="5">
        <f>VLOOKUP(F1253,'Set up'!$A$2:$D$64,4,FALSE)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up'!$A$2:$E$64,5,FALSE)</f>
        <v>PD Chq</v>
      </c>
      <c r="S1253" s="1" t="s">
        <v>1525</v>
      </c>
    </row>
    <row r="1254" spans="1:19" x14ac:dyDescent="0.3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1135</v>
      </c>
      <c r="E1254" s="5" t="str">
        <f>VLOOKUP(F1254,'Set up'!$A$2:$C$64,2,FALSE)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up'!$A$2:$C$64,3,FALSE)</f>
        <v>Cash</v>
      </c>
      <c r="J1254" s="5">
        <f>VLOOKUP(F1254,'Set up'!$A$2:$D$64,4,FALSE)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up'!$A$2:$E$64,5,FALSE)</f>
        <v>PD Chq</v>
      </c>
      <c r="S1254" s="1" t="s">
        <v>1525</v>
      </c>
    </row>
    <row r="1255" spans="1:19" x14ac:dyDescent="0.3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1135</v>
      </c>
      <c r="E1255" s="5" t="str">
        <f>VLOOKUP(F1255,'Set up'!$A$2:$C$64,2,FALSE)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up'!$A$2:$C$64,3,FALSE)</f>
        <v>Cash</v>
      </c>
      <c r="J1255" s="5">
        <f>VLOOKUP(F1255,'Set up'!$A$2:$D$64,4,FALSE)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up'!$A$2:$E$64,5,FALSE)</f>
        <v>PD Chq</v>
      </c>
      <c r="S1255" s="1" t="s">
        <v>1525</v>
      </c>
    </row>
    <row r="1256" spans="1:19" x14ac:dyDescent="0.3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1137</v>
      </c>
      <c r="E1256" s="5" t="str">
        <f>VLOOKUP(F1256,'Set up'!$A$2:$C$64,2,FALSE)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up'!$A$2:$C$64,3,FALSE)</f>
        <v>120</v>
      </c>
      <c r="J1256" s="5">
        <f>VLOOKUP(F1256,'Set up'!$A$2:$D$64,4,FALSE)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up'!$A$2:$E$64,5,FALSE)</f>
        <v>Trsf</v>
      </c>
      <c r="S1256" s="1" t="s">
        <v>1383</v>
      </c>
    </row>
    <row r="1257" spans="1:19" x14ac:dyDescent="0.3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1137</v>
      </c>
      <c r="E1257" s="5" t="str">
        <f>VLOOKUP(F1257,'Set up'!$A$2:$C$64,2,FALSE)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up'!$A$2:$C$64,3,FALSE)</f>
        <v>120</v>
      </c>
      <c r="J1257" s="5">
        <f>VLOOKUP(F1257,'Set up'!$A$2:$D$64,4,FALSE)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up'!$A$2:$E$64,5,FALSE)</f>
        <v>Trsf</v>
      </c>
      <c r="S1257" s="1" t="s">
        <v>1383</v>
      </c>
    </row>
    <row r="1258" spans="1:19" x14ac:dyDescent="0.3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1137</v>
      </c>
      <c r="E1258" s="5" t="str">
        <f>VLOOKUP(F1258,'Set up'!$A$2:$C$64,2,FALSE)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up'!$A$2:$C$64,3,FALSE)</f>
        <v>120</v>
      </c>
      <c r="J1258" s="5">
        <f>VLOOKUP(F1258,'Set up'!$A$2:$D$64,4,FALSE)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up'!$A$2:$E$64,5,FALSE)</f>
        <v>Trsf</v>
      </c>
      <c r="S1258" s="1" t="s">
        <v>1383</v>
      </c>
    </row>
    <row r="1259" spans="1:19" x14ac:dyDescent="0.3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1137</v>
      </c>
      <c r="E1259" s="5" t="str">
        <f>VLOOKUP(F1259,'Set up'!$A$2:$C$64,2,FALSE)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up'!$A$2:$C$64,3,FALSE)</f>
        <v>120</v>
      </c>
      <c r="J1259" s="5">
        <f>VLOOKUP(F1259,'Set up'!$A$2:$D$64,4,FALSE)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up'!$A$2:$E$64,5,FALSE)</f>
        <v>Trsf</v>
      </c>
      <c r="S1259" s="1" t="s">
        <v>1383</v>
      </c>
    </row>
    <row r="1260" spans="1:19" x14ac:dyDescent="0.3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1137</v>
      </c>
      <c r="E1260" s="5" t="str">
        <f>VLOOKUP(F1260,'Set up'!$A$2:$C$64,2,FALSE)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up'!$A$2:$C$64,3,FALSE)</f>
        <v>120</v>
      </c>
      <c r="J1260" s="5">
        <f>VLOOKUP(F1260,'Set up'!$A$2:$D$64,4,FALSE)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up'!$A$2:$E$64,5,FALSE)</f>
        <v>Trsf</v>
      </c>
      <c r="S1260" s="1" t="s">
        <v>1383</v>
      </c>
    </row>
    <row r="1261" spans="1:19" x14ac:dyDescent="0.3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1137</v>
      </c>
      <c r="E1261" s="5" t="str">
        <f>VLOOKUP(F1261,'Set up'!$A$2:$C$64,2,FALSE)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up'!$A$2:$C$64,3,FALSE)</f>
        <v>120</v>
      </c>
      <c r="J1261" s="5">
        <f>VLOOKUP(F1261,'Set up'!$A$2:$D$64,4,FALSE)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up'!$A$2:$E$64,5,FALSE)</f>
        <v>Trsf</v>
      </c>
      <c r="S1261" s="1" t="s">
        <v>1383</v>
      </c>
    </row>
    <row r="1262" spans="1:19" x14ac:dyDescent="0.3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1137</v>
      </c>
      <c r="E1262" s="5" t="str">
        <f>VLOOKUP(F1262,'Set up'!$A$2:$C$64,2,FALSE)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up'!$A$2:$C$64,3,FALSE)</f>
        <v>120</v>
      </c>
      <c r="J1262" s="5">
        <f>VLOOKUP(F1262,'Set up'!$A$2:$D$64,4,FALSE)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up'!$A$2:$E$64,5,FALSE)</f>
        <v>Trsf</v>
      </c>
      <c r="S1262" s="1" t="s">
        <v>1383</v>
      </c>
    </row>
    <row r="1263" spans="1:19" x14ac:dyDescent="0.3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1138</v>
      </c>
      <c r="E1263" s="5" t="str">
        <f>VLOOKUP(F1263,'Set up'!$A$2:$C$64,2,FALSE)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up'!$A$2:$C$64,3,FALSE)</f>
        <v>Cash</v>
      </c>
      <c r="J1263" s="5">
        <f>VLOOKUP(F1263,'Set up'!$A$2:$D$64,4,FALSE)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up'!$A$2:$E$64,5,FALSE)</f>
        <v>Trsf</v>
      </c>
      <c r="S1263" s="1" t="s">
        <v>1166</v>
      </c>
    </row>
    <row r="1264" spans="1:19" x14ac:dyDescent="0.3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1139</v>
      </c>
      <c r="E1264" s="5" t="str">
        <f>VLOOKUP(F1264,'Set up'!$A$2:$C$64,2,FALSE)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up'!$A$2:$C$64,3,FALSE)</f>
        <v>Cash</v>
      </c>
      <c r="J1264" s="5">
        <f>VLOOKUP(F1264,'Set up'!$A$2:$D$64,4,FALSE)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up'!$A$2:$E$64,5,FALSE)</f>
        <v>Trsf</v>
      </c>
      <c r="S1264" s="1" t="s">
        <v>1860</v>
      </c>
    </row>
    <row r="1265" spans="1:19" x14ac:dyDescent="0.3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1139</v>
      </c>
      <c r="E1265" s="5" t="str">
        <f>VLOOKUP(F1265,'Set up'!$A$2:$C$64,2,FALSE)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up'!$A$2:$C$64,3,FALSE)</f>
        <v>Cash</v>
      </c>
      <c r="J1265" s="5">
        <f>VLOOKUP(F1265,'Set up'!$A$2:$D$64,4,FALSE)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up'!$A$2:$E$64,5,FALSE)</f>
        <v>Trsf</v>
      </c>
      <c r="S1265" s="1" t="s">
        <v>1862</v>
      </c>
    </row>
    <row r="1266" spans="1:19" x14ac:dyDescent="0.3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1139</v>
      </c>
      <c r="E1266" s="5" t="str">
        <f>VLOOKUP(F1266,'Set up'!$A$2:$C$64,2,FALSE)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up'!$A$2:$C$64,3,FALSE)</f>
        <v>Cash</v>
      </c>
      <c r="J1266" s="5">
        <f>VLOOKUP(F1266,'Set up'!$A$2:$D$64,4,FALSE)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up'!$A$2:$E$64,5,FALSE)</f>
        <v>Trsf</v>
      </c>
      <c r="S1266" s="1" t="s">
        <v>1863</v>
      </c>
    </row>
    <row r="1267" spans="1:19" x14ac:dyDescent="0.3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1139</v>
      </c>
      <c r="E1267" s="5" t="str">
        <f>VLOOKUP(F1267,'Set up'!$A$2:$C$64,2,FALSE)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up'!$A$2:$C$64,3,FALSE)</f>
        <v>Cash</v>
      </c>
      <c r="J1267" s="5">
        <f>VLOOKUP(F1267,'Set up'!$A$2:$D$64,4,FALSE)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up'!$A$2:$E$64,5,FALSE)</f>
        <v>Trsf</v>
      </c>
      <c r="S1267" s="1" t="s">
        <v>1864</v>
      </c>
    </row>
    <row r="1268" spans="1:19" x14ac:dyDescent="0.3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1139</v>
      </c>
      <c r="E1268" s="5" t="str">
        <f>VLOOKUP(F1268,'Set up'!$A$2:$C$64,2,FALSE)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up'!$A$2:$C$64,3,FALSE)</f>
        <v>Cash</v>
      </c>
      <c r="J1268" s="5">
        <f>VLOOKUP(F1268,'Set up'!$A$2:$D$64,4,FALSE)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up'!$A$2:$E$64,5,FALSE)</f>
        <v>Trsf</v>
      </c>
      <c r="S1268" s="1" t="s">
        <v>1865</v>
      </c>
    </row>
    <row r="1269" spans="1:19" x14ac:dyDescent="0.3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1139</v>
      </c>
      <c r="E1269" s="5" t="str">
        <f>VLOOKUP(F1269,'Set up'!$A$2:$C$64,2,FALSE)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up'!$A$2:$C$64,3,FALSE)</f>
        <v>Cash</v>
      </c>
      <c r="J1269" s="5">
        <f>VLOOKUP(F1269,'Set up'!$A$2:$D$64,4,FALSE)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up'!$A$2:$E$64,5,FALSE)</f>
        <v>Trsf</v>
      </c>
      <c r="S1269" s="1" t="s">
        <v>1861</v>
      </c>
    </row>
    <row r="1270" spans="1:19" x14ac:dyDescent="0.3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1167</v>
      </c>
      <c r="E1270" s="5" t="str">
        <f>VLOOKUP(F1270,'Set up'!$A$2:$C$64,2,FALSE)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up'!$A$2:$C$64,3,FALSE)</f>
        <v>Cash</v>
      </c>
      <c r="J1270" s="5">
        <f>VLOOKUP(F1270,'Set up'!$A$2:$D$64,4,FALSE)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up'!$A$2:$E$64,5,FALSE)</f>
        <v>Trsf</v>
      </c>
      <c r="S1270" s="1" t="s">
        <v>1866</v>
      </c>
    </row>
    <row r="1271" spans="1:19" x14ac:dyDescent="0.3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1167</v>
      </c>
      <c r="E1271" s="5" t="str">
        <f>VLOOKUP(F1271,'Set up'!$A$2:$C$64,2,FALSE)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up'!$A$2:$C$64,3,FALSE)</f>
        <v>Cash</v>
      </c>
      <c r="J1271" s="5">
        <f>VLOOKUP(F1271,'Set up'!$A$2:$D$64,4,FALSE)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up'!$A$2:$E$64,5,FALSE)</f>
        <v>Trsf</v>
      </c>
      <c r="S1271" s="1" t="s">
        <v>1867</v>
      </c>
    </row>
    <row r="1272" spans="1:19" x14ac:dyDescent="0.3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1167</v>
      </c>
      <c r="E1272" s="5" t="str">
        <f>VLOOKUP(F1272,'Set up'!$A$2:$C$64,2,FALSE)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up'!$A$2:$C$64,3,FALSE)</f>
        <v>Cash</v>
      </c>
      <c r="J1272" s="5">
        <f>VLOOKUP(F1272,'Set up'!$A$2:$D$64,4,FALSE)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up'!$A$2:$E$64,5,FALSE)</f>
        <v>Trsf</v>
      </c>
      <c r="S1272" s="1" t="s">
        <v>1927</v>
      </c>
    </row>
    <row r="1273" spans="1:19" x14ac:dyDescent="0.3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1167</v>
      </c>
      <c r="E1273" s="5" t="str">
        <f>VLOOKUP(F1273,'Set up'!$A$2:$C$64,2,FALSE)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up'!$A$2:$C$64,3,FALSE)</f>
        <v>Cash</v>
      </c>
      <c r="J1273" s="5">
        <f>VLOOKUP(F1273,'Set up'!$A$2:$D$64,4,FALSE)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up'!$A$2:$E$64,5,FALSE)</f>
        <v>Trsf</v>
      </c>
      <c r="S1273" s="1" t="s">
        <v>1928</v>
      </c>
    </row>
    <row r="1274" spans="1:19" x14ac:dyDescent="0.3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1167</v>
      </c>
      <c r="E1274" s="5" t="str">
        <f>VLOOKUP(F1274,'Set up'!$A$2:$C$64,2,FALSE)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up'!$A$2:$C$64,3,FALSE)</f>
        <v>Cash</v>
      </c>
      <c r="J1274" s="5">
        <f>VLOOKUP(F1274,'Set up'!$A$2:$D$64,4,FALSE)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up'!$A$2:$E$64,5,FALSE)</f>
        <v>Trsf</v>
      </c>
      <c r="S1274" s="1" t="s">
        <v>1929</v>
      </c>
    </row>
    <row r="1275" spans="1:19" x14ac:dyDescent="0.3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1167</v>
      </c>
      <c r="E1275" s="5" t="str">
        <f>VLOOKUP(F1275,'Set up'!$A$2:$C$64,2,FALSE)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up'!$A$2:$C$64,3,FALSE)</f>
        <v>Cash</v>
      </c>
      <c r="J1275" s="5">
        <f>VLOOKUP(F1275,'Set up'!$A$2:$D$64,4,FALSE)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up'!$A$2:$E$64,5,FALSE)</f>
        <v>Trsf</v>
      </c>
      <c r="S1275" s="1" t="s">
        <v>1930</v>
      </c>
    </row>
    <row r="1276" spans="1:19" x14ac:dyDescent="0.3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1170</v>
      </c>
      <c r="E1276" s="5" t="str">
        <f>VLOOKUP(F1276,'Set up'!$A$2:$C$64,2,FALSE)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up'!$A$2:$C$64,3,FALSE)</f>
        <v>Cash</v>
      </c>
      <c r="J1276" s="5">
        <f>VLOOKUP(F1276,'Set up'!$A$2:$D$64,4,FALSE)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up'!$A$2:$E$64,5,FALSE)</f>
        <v>Trsf</v>
      </c>
      <c r="S1276" s="1" t="s">
        <v>1213</v>
      </c>
    </row>
    <row r="1277" spans="1:19" x14ac:dyDescent="0.3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1170</v>
      </c>
      <c r="E1277" s="5" t="str">
        <f>VLOOKUP(F1277,'Set up'!$A$2:$C$64,2,FALSE)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up'!$A$2:$C$64,3,FALSE)</f>
        <v>Cash</v>
      </c>
      <c r="J1277" s="5">
        <f>VLOOKUP(F1277,'Set up'!$A$2:$D$64,4,FALSE)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up'!$A$2:$E$64,5,FALSE)</f>
        <v>Trsf</v>
      </c>
      <c r="S1277" s="1" t="s">
        <v>1213</v>
      </c>
    </row>
    <row r="1278" spans="1:19" x14ac:dyDescent="0.3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1170</v>
      </c>
      <c r="E1278" s="5" t="str">
        <f>VLOOKUP(F1278,'Set up'!$A$2:$C$64,2,FALSE)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up'!$A$2:$C$64,3,FALSE)</f>
        <v>Cash</v>
      </c>
      <c r="J1278" s="5">
        <f>VLOOKUP(F1278,'Set up'!$A$2:$D$64,4,FALSE)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up'!$A$2:$E$64,5,FALSE)</f>
        <v>Trsf</v>
      </c>
      <c r="S1278" s="1" t="s">
        <v>1213</v>
      </c>
    </row>
    <row r="1279" spans="1:19" x14ac:dyDescent="0.3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1170</v>
      </c>
      <c r="E1279" s="5" t="str">
        <f>VLOOKUP(F1279,'Set up'!$A$2:$C$64,2,FALSE)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up'!$A$2:$C$64,3,FALSE)</f>
        <v>Cash</v>
      </c>
      <c r="J1279" s="5">
        <f>VLOOKUP(F1279,'Set up'!$A$2:$D$64,4,FALSE)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up'!$A$2:$E$64,5,FALSE)</f>
        <v>Trsf</v>
      </c>
      <c r="S1279" s="1" t="s">
        <v>1213</v>
      </c>
    </row>
    <row r="1280" spans="1:19" x14ac:dyDescent="0.3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1170</v>
      </c>
      <c r="E1280" s="5" t="str">
        <f>VLOOKUP(F1280,'Set up'!$A$2:$C$64,2,FALSE)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up'!$A$2:$C$64,3,FALSE)</f>
        <v>Cash</v>
      </c>
      <c r="J1280" s="5">
        <f>VLOOKUP(F1280,'Set up'!$A$2:$D$64,4,FALSE)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up'!$A$2:$E$64,5,FALSE)</f>
        <v>Trsf</v>
      </c>
      <c r="S1280" s="1" t="s">
        <v>1213</v>
      </c>
    </row>
    <row r="1281" spans="1:19" x14ac:dyDescent="0.3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1171</v>
      </c>
      <c r="E1281" s="5" t="str">
        <f>VLOOKUP(F1281,'Set up'!$A$2:$C$64,2,FALSE)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up'!$A$2:$C$64,3,FALSE)</f>
        <v>Cash</v>
      </c>
      <c r="J1281" s="5">
        <f>VLOOKUP(F1281,'Set up'!$A$2:$D$64,4,FALSE)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up'!$A$2:$E$64,5,FALSE)</f>
        <v>Trsf</v>
      </c>
      <c r="S1281" s="1" t="s">
        <v>1931</v>
      </c>
    </row>
    <row r="1282" spans="1:19" x14ac:dyDescent="0.3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1171</v>
      </c>
      <c r="E1282" s="5" t="str">
        <f>VLOOKUP(F1282,'Set up'!$A$2:$C$64,2,FALSE)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up'!$A$2:$C$64,3,FALSE)</f>
        <v>Cash</v>
      </c>
      <c r="J1282" s="5">
        <f>VLOOKUP(F1282,'Set up'!$A$2:$D$64,4,FALSE)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up'!$A$2:$E$64,5,FALSE)</f>
        <v>Trsf</v>
      </c>
      <c r="S1282" s="1" t="s">
        <v>1932</v>
      </c>
    </row>
    <row r="1283" spans="1:19" x14ac:dyDescent="0.3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1171</v>
      </c>
      <c r="E1283" s="5" t="str">
        <f>VLOOKUP(F1283,'Set up'!$A$2:$C$64,2,FALSE)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up'!$A$2:$C$64,3,FALSE)</f>
        <v>Cash</v>
      </c>
      <c r="J1283" s="5">
        <f>VLOOKUP(F1283,'Set up'!$A$2:$D$64,4,FALSE)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up'!$A$2:$E$64,5,FALSE)</f>
        <v>Trsf</v>
      </c>
      <c r="S1283" s="1" t="s">
        <v>1933</v>
      </c>
    </row>
    <row r="1284" spans="1:19" x14ac:dyDescent="0.3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1171</v>
      </c>
      <c r="E1284" s="5" t="str">
        <f>VLOOKUP(F1284,'Set up'!$A$2:$C$64,2,FALSE)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up'!$A$2:$C$64,3,FALSE)</f>
        <v>Cash</v>
      </c>
      <c r="J1284" s="5">
        <f>VLOOKUP(F1284,'Set up'!$A$2:$D$64,4,FALSE)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up'!$A$2:$E$64,5,FALSE)</f>
        <v>Trsf</v>
      </c>
      <c r="S1284" s="1" t="s">
        <v>1934</v>
      </c>
    </row>
    <row r="1285" spans="1:19" x14ac:dyDescent="0.3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1171</v>
      </c>
      <c r="E1285" s="5" t="str">
        <f>VLOOKUP(F1285,'Set up'!$A$2:$C$64,2,FALSE)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up'!$A$2:$C$64,3,FALSE)</f>
        <v>Cash</v>
      </c>
      <c r="J1285" s="5">
        <f>VLOOKUP(F1285,'Set up'!$A$2:$D$64,4,FALSE)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up'!$A$2:$E$64,5,FALSE)</f>
        <v>Trsf</v>
      </c>
      <c r="S1285" s="1" t="s">
        <v>1935</v>
      </c>
    </row>
    <row r="1286" spans="1:19" x14ac:dyDescent="0.3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1172</v>
      </c>
      <c r="E1286" s="5" t="str">
        <f>VLOOKUP(F1286,'Set up'!$A$2:$C$64,2,FALSE)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up'!$A$2:$C$64,3,FALSE)</f>
        <v>Cash</v>
      </c>
      <c r="J1286" s="5">
        <f>VLOOKUP(F1286,'Set up'!$A$2:$D$64,4,FALSE)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up'!$A$2:$E$64,5,FALSE)</f>
        <v>PD Chq</v>
      </c>
      <c r="S1286" s="1" t="s">
        <v>1526</v>
      </c>
    </row>
    <row r="1287" spans="1:19" x14ac:dyDescent="0.3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1172</v>
      </c>
      <c r="E1287" s="5" t="str">
        <f>VLOOKUP(F1287,'Set up'!$A$2:$C$64,2,FALSE)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up'!$A$2:$C$64,3,FALSE)</f>
        <v>Cash</v>
      </c>
      <c r="J1287" s="5">
        <f>VLOOKUP(F1287,'Set up'!$A$2:$D$64,4,FALSE)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up'!$A$2:$E$64,5,FALSE)</f>
        <v>PD Chq</v>
      </c>
      <c r="S1287" s="1" t="s">
        <v>1526</v>
      </c>
    </row>
    <row r="1288" spans="1:19" x14ac:dyDescent="0.3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1172</v>
      </c>
      <c r="E1288" s="5" t="str">
        <f>VLOOKUP(F1288,'Set up'!$A$2:$C$64,2,FALSE)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up'!$A$2:$C$64,3,FALSE)</f>
        <v>Cash</v>
      </c>
      <c r="J1288" s="5">
        <f>VLOOKUP(F1288,'Set up'!$A$2:$D$64,4,FALSE)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up'!$A$2:$E$64,5,FALSE)</f>
        <v>PD Chq</v>
      </c>
      <c r="S1288" s="1" t="s">
        <v>1526</v>
      </c>
    </row>
    <row r="1289" spans="1:19" x14ac:dyDescent="0.3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1172</v>
      </c>
      <c r="E1289" s="5" t="str">
        <f>VLOOKUP(F1289,'Set up'!$A$2:$C$64,2,FALSE)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up'!$A$2:$C$64,3,FALSE)</f>
        <v>Cash</v>
      </c>
      <c r="J1289" s="5">
        <f>VLOOKUP(F1289,'Set up'!$A$2:$D$64,4,FALSE)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up'!$A$2:$E$64,5,FALSE)</f>
        <v>PD Chq</v>
      </c>
      <c r="S1289" s="1" t="s">
        <v>1526</v>
      </c>
    </row>
    <row r="1290" spans="1:19" x14ac:dyDescent="0.3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1172</v>
      </c>
      <c r="E1290" s="5" t="str">
        <f>VLOOKUP(F1290,'Set up'!$A$2:$C$64,2,FALSE)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up'!$A$2:$C$64,3,FALSE)</f>
        <v>Cash</v>
      </c>
      <c r="J1290" s="5">
        <f>VLOOKUP(F1290,'Set up'!$A$2:$D$64,4,FALSE)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up'!$A$2:$E$64,5,FALSE)</f>
        <v>PD Chq</v>
      </c>
      <c r="S1290" s="1" t="s">
        <v>1526</v>
      </c>
    </row>
    <row r="1291" spans="1:19" x14ac:dyDescent="0.3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1173</v>
      </c>
      <c r="E1291" s="5" t="str">
        <f>VLOOKUP(F1291,'Set up'!$A$2:$C$64,2,FALSE)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up'!$A$2:$C$64,3,FALSE)</f>
        <v>Cash</v>
      </c>
      <c r="J1291" s="5">
        <f>VLOOKUP(F1291,'Set up'!$A$2:$D$64,4,FALSE)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up'!$A$2:$E$64,5,FALSE)</f>
        <v>Trsf</v>
      </c>
      <c r="S1291" s="1" t="s">
        <v>1210</v>
      </c>
    </row>
    <row r="1292" spans="1:19" x14ac:dyDescent="0.3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1173</v>
      </c>
      <c r="E1292" s="5" t="str">
        <f>VLOOKUP(F1292,'Set up'!$A$2:$C$64,2,FALSE)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up'!$A$2:$C$64,3,FALSE)</f>
        <v>Cash</v>
      </c>
      <c r="J1292" s="5">
        <f>VLOOKUP(F1292,'Set up'!$A$2:$D$64,4,FALSE)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up'!$A$2:$E$64,5,FALSE)</f>
        <v>Trsf</v>
      </c>
      <c r="S1292" s="1" t="s">
        <v>1210</v>
      </c>
    </row>
    <row r="1293" spans="1:19" x14ac:dyDescent="0.3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1173</v>
      </c>
      <c r="E1293" s="5" t="str">
        <f>VLOOKUP(F1293,'Set up'!$A$2:$C$64,2,FALSE)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up'!$A$2:$C$64,3,FALSE)</f>
        <v>Cash</v>
      </c>
      <c r="J1293" s="5">
        <f>VLOOKUP(F1293,'Set up'!$A$2:$D$64,4,FALSE)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up'!$A$2:$E$64,5,FALSE)</f>
        <v>Trsf</v>
      </c>
      <c r="S1293" s="1" t="s">
        <v>1210</v>
      </c>
    </row>
    <row r="1294" spans="1:19" x14ac:dyDescent="0.3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1173</v>
      </c>
      <c r="E1294" s="5" t="str">
        <f>VLOOKUP(F1294,'Set up'!$A$2:$C$64,2,FALSE)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up'!$A$2:$C$64,3,FALSE)</f>
        <v>Cash</v>
      </c>
      <c r="J1294" s="5">
        <f>VLOOKUP(F1294,'Set up'!$A$2:$D$64,4,FALSE)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up'!$A$2:$E$64,5,FALSE)</f>
        <v>Trsf</v>
      </c>
      <c r="S1294" s="1" t="s">
        <v>1210</v>
      </c>
    </row>
    <row r="1295" spans="1:19" x14ac:dyDescent="0.3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1174</v>
      </c>
      <c r="E1295" s="5" t="str">
        <f>VLOOKUP(F1295,'Set up'!$A$2:$C$64,2,FALSE)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up'!$A$2:$C$64,3,FALSE)</f>
        <v>Cash</v>
      </c>
      <c r="J1295" s="5">
        <f>VLOOKUP(F1295,'Set up'!$A$2:$D$64,4,FALSE)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up'!$A$2:$E$64,5,FALSE)</f>
        <v>Trsf</v>
      </c>
      <c r="S1295" s="1" t="s">
        <v>1936</v>
      </c>
    </row>
    <row r="1296" spans="1:19" x14ac:dyDescent="0.3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1176</v>
      </c>
      <c r="E1296" s="5" t="str">
        <f>VLOOKUP(F1296,'Set up'!$A$2:$C$64,2,FALSE)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up'!$A$2:$C$64,3,FALSE)</f>
        <v>Cash</v>
      </c>
      <c r="J1296" s="5">
        <f>VLOOKUP(F1296,'Set up'!$A$2:$D$64,4,FALSE)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up'!$A$2:$E$64,5,FALSE)</f>
        <v>Trsf</v>
      </c>
      <c r="S1296" s="1" t="s">
        <v>1221</v>
      </c>
    </row>
    <row r="1297" spans="1:19" x14ac:dyDescent="0.3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1177</v>
      </c>
      <c r="E1297" s="5" t="str">
        <f>VLOOKUP(F1297,'Set up'!$A$2:$C$64,2,FALSE)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up'!$A$2:$C$64,3,FALSE)</f>
        <v>Cash</v>
      </c>
      <c r="J1297" s="5">
        <f>VLOOKUP(F1297,'Set up'!$A$2:$D$64,4,FALSE)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up'!$A$2:$E$64,5,FALSE)</f>
        <v>Cash</v>
      </c>
      <c r="S1297" s="1" t="s">
        <v>1219</v>
      </c>
    </row>
    <row r="1298" spans="1:19" x14ac:dyDescent="0.3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1177</v>
      </c>
      <c r="E1298" s="5" t="str">
        <f>VLOOKUP(F1298,'Set up'!$A$2:$C$64,2,FALSE)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up'!$A$2:$C$64,3,FALSE)</f>
        <v>Cash</v>
      </c>
      <c r="J1298" s="5">
        <f>VLOOKUP(F1298,'Set up'!$A$2:$D$64,4,FALSE)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up'!$A$2:$E$64,5,FALSE)</f>
        <v>Cash</v>
      </c>
      <c r="S1298" s="1" t="s">
        <v>1219</v>
      </c>
    </row>
    <row r="1299" spans="1:19" x14ac:dyDescent="0.3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1177</v>
      </c>
      <c r="E1299" s="5" t="str">
        <f>VLOOKUP(F1299,'Set up'!$A$2:$C$64,2,FALSE)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up'!$A$2:$C$64,3,FALSE)</f>
        <v>Cash</v>
      </c>
      <c r="J1299" s="5">
        <f>VLOOKUP(F1299,'Set up'!$A$2:$D$64,4,FALSE)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up'!$A$2:$E$64,5,FALSE)</f>
        <v>Cash</v>
      </c>
      <c r="S1299" s="1" t="s">
        <v>1219</v>
      </c>
    </row>
    <row r="1300" spans="1:19" x14ac:dyDescent="0.3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1177</v>
      </c>
      <c r="E1300" s="5" t="str">
        <f>VLOOKUP(F1300,'Set up'!$A$2:$C$64,2,FALSE)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up'!$A$2:$C$64,3,FALSE)</f>
        <v>Cash</v>
      </c>
      <c r="J1300" s="5">
        <f>VLOOKUP(F1300,'Set up'!$A$2:$D$64,4,FALSE)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up'!$A$2:$E$64,5,FALSE)</f>
        <v>Cash</v>
      </c>
      <c r="S1300" s="1" t="s">
        <v>1219</v>
      </c>
    </row>
    <row r="1301" spans="1:19" x14ac:dyDescent="0.3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1179</v>
      </c>
      <c r="E1301" s="5" t="str">
        <f>VLOOKUP(F1301,'Set up'!$A$2:$C$64,2,FALSE)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up'!$A$2:$C$64,3,FALSE)</f>
        <v>Cash</v>
      </c>
      <c r="J1301" s="5">
        <f>VLOOKUP(F1301,'Set up'!$A$2:$D$64,4,FALSE)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up'!$A$2:$E$64,5,FALSE)</f>
        <v>Trsf</v>
      </c>
      <c r="S1301" s="1" t="s">
        <v>1211</v>
      </c>
    </row>
    <row r="1302" spans="1:19" x14ac:dyDescent="0.3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1179</v>
      </c>
      <c r="E1302" s="5" t="str">
        <f>VLOOKUP(F1302,'Set up'!$A$2:$C$64,2,FALSE)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up'!$A$2:$C$64,3,FALSE)</f>
        <v>Cash</v>
      </c>
      <c r="J1302" s="5">
        <f>VLOOKUP(F1302,'Set up'!$A$2:$D$64,4,FALSE)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up'!$A$2:$E$64,5,FALSE)</f>
        <v>Trsf</v>
      </c>
      <c r="S1302" s="1" t="s">
        <v>1211</v>
      </c>
    </row>
    <row r="1303" spans="1:19" x14ac:dyDescent="0.3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1180</v>
      </c>
      <c r="E1303" s="5" t="str">
        <f>VLOOKUP(F1303,'Set up'!$A$2:$C$64,2,FALSE)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up'!$A$2:$C$64,3,FALSE)</f>
        <v>120</v>
      </c>
      <c r="J1303" s="5">
        <f>VLOOKUP(F1303,'Set up'!$A$2:$D$64,4,FALSE)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up'!$A$2:$E$64,5,FALSE)</f>
        <v>Trsf</v>
      </c>
      <c r="S1303" s="1" t="s">
        <v>1580</v>
      </c>
    </row>
    <row r="1304" spans="1:19" x14ac:dyDescent="0.3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1180</v>
      </c>
      <c r="E1304" s="5" t="str">
        <f>VLOOKUP(F1304,'Set up'!$A$2:$C$64,2,FALSE)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up'!$A$2:$C$64,3,FALSE)</f>
        <v>120</v>
      </c>
      <c r="J1304" s="5">
        <f>VLOOKUP(F1304,'Set up'!$A$2:$D$64,4,FALSE)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up'!$A$2:$E$64,5,FALSE)</f>
        <v>Trsf</v>
      </c>
      <c r="S1304" s="1" t="s">
        <v>1580</v>
      </c>
    </row>
    <row r="1305" spans="1:19" x14ac:dyDescent="0.3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1180</v>
      </c>
      <c r="E1305" s="5" t="str">
        <f>VLOOKUP(F1305,'Set up'!$A$2:$C$64,2,FALSE)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up'!$A$2:$C$64,3,FALSE)</f>
        <v>120</v>
      </c>
      <c r="J1305" s="5">
        <f>VLOOKUP(F1305,'Set up'!$A$2:$D$64,4,FALSE)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up'!$A$2:$E$64,5,FALSE)</f>
        <v>Trsf</v>
      </c>
      <c r="S1305" s="1" t="s">
        <v>1580</v>
      </c>
    </row>
    <row r="1306" spans="1:19" x14ac:dyDescent="0.3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1180</v>
      </c>
      <c r="E1306" s="5" t="str">
        <f>VLOOKUP(F1306,'Set up'!$A$2:$C$64,2,FALSE)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up'!$A$2:$C$64,3,FALSE)</f>
        <v>120</v>
      </c>
      <c r="J1306" s="5">
        <f>VLOOKUP(F1306,'Set up'!$A$2:$D$64,4,FALSE)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up'!$A$2:$E$64,5,FALSE)</f>
        <v>Trsf</v>
      </c>
      <c r="S1306" s="1" t="s">
        <v>1580</v>
      </c>
    </row>
    <row r="1307" spans="1:19" x14ac:dyDescent="0.3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1180</v>
      </c>
      <c r="E1307" s="5" t="str">
        <f>VLOOKUP(F1307,'Set up'!$A$2:$C$64,2,FALSE)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up'!$A$2:$C$64,3,FALSE)</f>
        <v>120</v>
      </c>
      <c r="J1307" s="5">
        <f>VLOOKUP(F1307,'Set up'!$A$2:$D$64,4,FALSE)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up'!$A$2:$E$64,5,FALSE)</f>
        <v>Trsf</v>
      </c>
      <c r="S1307" s="1" t="s">
        <v>1580</v>
      </c>
    </row>
    <row r="1308" spans="1:19" x14ac:dyDescent="0.3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1180</v>
      </c>
      <c r="E1308" s="5" t="str">
        <f>VLOOKUP(F1308,'Set up'!$A$2:$C$64,2,FALSE)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up'!$A$2:$C$64,3,FALSE)</f>
        <v>120</v>
      </c>
      <c r="J1308" s="5">
        <f>VLOOKUP(F1308,'Set up'!$A$2:$D$64,4,FALSE)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up'!$A$2:$E$64,5,FALSE)</f>
        <v>Trsf</v>
      </c>
      <c r="S1308" s="1" t="s">
        <v>1580</v>
      </c>
    </row>
    <row r="1309" spans="1:19" x14ac:dyDescent="0.3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1180</v>
      </c>
      <c r="E1309" s="5" t="str">
        <f>VLOOKUP(F1309,'Set up'!$A$2:$C$64,2,FALSE)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up'!$A$2:$C$64,3,FALSE)</f>
        <v>120</v>
      </c>
      <c r="J1309" s="5">
        <f>VLOOKUP(F1309,'Set up'!$A$2:$D$64,4,FALSE)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up'!$A$2:$E$64,5,FALSE)</f>
        <v>Trsf</v>
      </c>
      <c r="S1309" s="1" t="s">
        <v>1580</v>
      </c>
    </row>
    <row r="1310" spans="1:19" x14ac:dyDescent="0.3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1181</v>
      </c>
      <c r="E1310" s="5" t="str">
        <f>VLOOKUP(F1310,'Set up'!$A$2:$C$64,2,FALSE)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up'!$A$2:$C$64,3,FALSE)</f>
        <v>Cash</v>
      </c>
      <c r="J1310" s="5">
        <f>VLOOKUP(F1310,'Set up'!$A$2:$D$64,4,FALSE)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up'!$A$2:$E$64,5,FALSE)</f>
        <v>Trsf</v>
      </c>
      <c r="S1310" s="1" t="s">
        <v>1937</v>
      </c>
    </row>
    <row r="1311" spans="1:19" x14ac:dyDescent="0.3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1181</v>
      </c>
      <c r="E1311" s="5" t="str">
        <f>VLOOKUP(F1311,'Set up'!$A$2:$C$64,2,FALSE)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up'!$A$2:$C$64,3,FALSE)</f>
        <v>Cash</v>
      </c>
      <c r="J1311" s="5">
        <f>VLOOKUP(F1311,'Set up'!$A$2:$D$64,4,FALSE)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up'!$A$2:$E$64,5,FALSE)</f>
        <v>Trsf</v>
      </c>
      <c r="S1311" s="1" t="s">
        <v>1938</v>
      </c>
    </row>
    <row r="1312" spans="1:19" x14ac:dyDescent="0.3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1181</v>
      </c>
      <c r="E1312" s="5" t="str">
        <f>VLOOKUP(F1312,'Set up'!$A$2:$C$64,2,FALSE)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up'!$A$2:$C$64,3,FALSE)</f>
        <v>Cash</v>
      </c>
      <c r="J1312" s="5">
        <f>VLOOKUP(F1312,'Set up'!$A$2:$D$64,4,FALSE)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up'!$A$2:$E$64,5,FALSE)</f>
        <v>Trsf</v>
      </c>
      <c r="S1312" s="1" t="s">
        <v>1939</v>
      </c>
    </row>
    <row r="1313" spans="1:19" x14ac:dyDescent="0.3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1181</v>
      </c>
      <c r="E1313" s="5" t="str">
        <f>VLOOKUP(F1313,'Set up'!$A$2:$C$64,2,FALSE)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up'!$A$2:$C$64,3,FALSE)</f>
        <v>Cash</v>
      </c>
      <c r="J1313" s="5">
        <f>VLOOKUP(F1313,'Set up'!$A$2:$D$64,4,FALSE)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up'!$A$2:$E$64,5,FALSE)</f>
        <v>Trsf</v>
      </c>
      <c r="S1313" s="1" t="s">
        <v>1940</v>
      </c>
    </row>
    <row r="1314" spans="1:19" x14ac:dyDescent="0.3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1181</v>
      </c>
      <c r="E1314" s="5" t="str">
        <f>VLOOKUP(F1314,'Set up'!$A$2:$C$64,2,FALSE)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up'!$A$2:$C$64,3,FALSE)</f>
        <v>Cash</v>
      </c>
      <c r="J1314" s="5">
        <f>VLOOKUP(F1314,'Set up'!$A$2:$D$64,4,FALSE)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up'!$A$2:$E$64,5,FALSE)</f>
        <v>Trsf</v>
      </c>
      <c r="S1314" s="1" t="s">
        <v>1945</v>
      </c>
    </row>
    <row r="1315" spans="1:19" x14ac:dyDescent="0.3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1181</v>
      </c>
      <c r="E1315" s="5" t="str">
        <f>VLOOKUP(F1315,'Set up'!$A$2:$C$64,2,FALSE)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up'!$A$2:$C$64,3,FALSE)</f>
        <v>Cash</v>
      </c>
      <c r="J1315" s="5">
        <f>VLOOKUP(F1315,'Set up'!$A$2:$D$64,4,FALSE)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up'!$A$2:$E$64,5,FALSE)</f>
        <v>Trsf</v>
      </c>
      <c r="S1315" s="1" t="s">
        <v>1946</v>
      </c>
    </row>
    <row r="1316" spans="1:19" x14ac:dyDescent="0.3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1182</v>
      </c>
      <c r="E1316" s="5" t="str">
        <f>VLOOKUP(F1316,'Set up'!$A$2:$C$64,2,FALSE)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up'!$A$2:$C$64,3,FALSE)</f>
        <v>Cash</v>
      </c>
      <c r="J1316" s="5">
        <f>VLOOKUP(F1316,'Set up'!$A$2:$D$64,4,FALSE)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up'!$A$2:$E$64,5,FALSE)</f>
        <v>Trsf</v>
      </c>
      <c r="S1316" s="1" t="s">
        <v>1300</v>
      </c>
    </row>
    <row r="1317" spans="1:19" x14ac:dyDescent="0.3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1183</v>
      </c>
      <c r="E1317" s="5" t="str">
        <f>VLOOKUP(F1317,'Set up'!$A$2:$C$64,2,FALSE)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up'!$A$2:$C$64,3,FALSE)</f>
        <v>Cash</v>
      </c>
      <c r="J1317" s="5">
        <f>VLOOKUP(F1317,'Set up'!$A$2:$D$64,4,FALSE)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up'!$A$2:$E$64,5,FALSE)</f>
        <v>Trsf</v>
      </c>
      <c r="S1317" s="1" t="s">
        <v>1212</v>
      </c>
    </row>
    <row r="1318" spans="1:19" x14ac:dyDescent="0.3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1183</v>
      </c>
      <c r="E1318" s="5" t="str">
        <f>VLOOKUP(F1318,'Set up'!$A$2:$C$64,2,FALSE)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up'!$A$2:$C$64,3,FALSE)</f>
        <v>Cash</v>
      </c>
      <c r="J1318" s="5">
        <f>VLOOKUP(F1318,'Set up'!$A$2:$D$64,4,FALSE)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up'!$A$2:$E$64,5,FALSE)</f>
        <v>Trsf</v>
      </c>
      <c r="S1318" s="1" t="s">
        <v>1212</v>
      </c>
    </row>
    <row r="1319" spans="1:19" x14ac:dyDescent="0.3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1188</v>
      </c>
      <c r="E1319" s="5" t="str">
        <f>VLOOKUP(F1319,'Set up'!$A$2:$C$64,2,FALSE)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up'!$A$2:$C$64,3,FALSE)</f>
        <v>Cash</v>
      </c>
      <c r="J1319" s="5">
        <f>VLOOKUP(F1319,'Set up'!$A$2:$D$64,4,FALSE)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up'!$A$2:$E$64,5,FALSE)</f>
        <v>Trsf</v>
      </c>
      <c r="S1319" s="1" t="s">
        <v>1220</v>
      </c>
    </row>
    <row r="1320" spans="1:19" x14ac:dyDescent="0.3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1189</v>
      </c>
      <c r="E1320" s="5" t="str">
        <f>VLOOKUP(F1320,'Set up'!$A$2:$C$64,2,FALSE)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up'!$A$2:$C$64,3,FALSE)</f>
        <v>Cash</v>
      </c>
      <c r="J1320" s="5">
        <f>VLOOKUP(F1320,'Set up'!$A$2:$D$64,4,FALSE)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up'!$A$2:$E$64,5,FALSE)</f>
        <v>Trsf</v>
      </c>
      <c r="S1320" s="1" t="s">
        <v>1941</v>
      </c>
    </row>
    <row r="1321" spans="1:19" x14ac:dyDescent="0.3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1189</v>
      </c>
      <c r="E1321" s="5" t="str">
        <f>VLOOKUP(F1321,'Set up'!$A$2:$C$64,2,FALSE)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up'!$A$2:$C$64,3,FALSE)</f>
        <v>Cash</v>
      </c>
      <c r="J1321" s="5">
        <f>VLOOKUP(F1321,'Set up'!$A$2:$D$64,4,FALSE)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up'!$A$2:$E$64,5,FALSE)</f>
        <v>Trsf</v>
      </c>
      <c r="S1321" s="1" t="s">
        <v>1942</v>
      </c>
    </row>
    <row r="1322" spans="1:19" x14ac:dyDescent="0.3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1189</v>
      </c>
      <c r="E1322" s="5" t="str">
        <f>VLOOKUP(F1322,'Set up'!$A$2:$C$64,2,FALSE)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up'!$A$2:$C$64,3,FALSE)</f>
        <v>Cash</v>
      </c>
      <c r="J1322" s="5">
        <f>VLOOKUP(F1322,'Set up'!$A$2:$D$64,4,FALSE)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up'!$A$2:$E$64,5,FALSE)</f>
        <v>Trsf</v>
      </c>
      <c r="S1322" s="1" t="s">
        <v>1943</v>
      </c>
    </row>
    <row r="1323" spans="1:19" x14ac:dyDescent="0.3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1189</v>
      </c>
      <c r="E1323" s="5" t="str">
        <f>VLOOKUP(F1323,'Set up'!$A$2:$C$64,2,FALSE)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up'!$A$2:$C$64,3,FALSE)</f>
        <v>Cash</v>
      </c>
      <c r="J1323" s="5">
        <f>VLOOKUP(F1323,'Set up'!$A$2:$D$64,4,FALSE)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up'!$A$2:$E$64,5,FALSE)</f>
        <v>Trsf</v>
      </c>
      <c r="S1323" s="1" t="s">
        <v>1944</v>
      </c>
    </row>
    <row r="1324" spans="1:19" x14ac:dyDescent="0.3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1190</v>
      </c>
      <c r="E1324" s="5" t="str">
        <f>VLOOKUP(F1324,'Set up'!$A$2:$C$64,2,FALSE)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up'!$A$2:$C$64,3,FALSE)</f>
        <v>Cash</v>
      </c>
      <c r="J1324" s="5">
        <f>VLOOKUP(F1324,'Set up'!$A$2:$D$64,4,FALSE)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up'!$A$2:$E$64,5,FALSE)</f>
        <v>PD Chq</v>
      </c>
      <c r="S1324" s="1" t="s">
        <v>1527</v>
      </c>
    </row>
    <row r="1325" spans="1:19" x14ac:dyDescent="0.3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1190</v>
      </c>
      <c r="E1325" s="5" t="str">
        <f>VLOOKUP(F1325,'Set up'!$A$2:$C$64,2,FALSE)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up'!$A$2:$C$64,3,FALSE)</f>
        <v>Cash</v>
      </c>
      <c r="J1325" s="5">
        <f>VLOOKUP(F1325,'Set up'!$A$2:$D$64,4,FALSE)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up'!$A$2:$E$64,5,FALSE)</f>
        <v>PD Chq</v>
      </c>
      <c r="S1325" s="1" t="s">
        <v>1527</v>
      </c>
    </row>
    <row r="1326" spans="1:19" x14ac:dyDescent="0.3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1190</v>
      </c>
      <c r="E1326" s="5" t="str">
        <f>VLOOKUP(F1326,'Set up'!$A$2:$C$64,2,FALSE)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up'!$A$2:$C$64,3,FALSE)</f>
        <v>Cash</v>
      </c>
      <c r="J1326" s="5">
        <f>VLOOKUP(F1326,'Set up'!$A$2:$D$64,4,FALSE)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up'!$A$2:$E$64,5,FALSE)</f>
        <v>PD Chq</v>
      </c>
      <c r="S1326" s="1" t="s">
        <v>1527</v>
      </c>
    </row>
    <row r="1327" spans="1:19" x14ac:dyDescent="0.3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1191</v>
      </c>
      <c r="E1327" s="5" t="str">
        <f>VLOOKUP(F1327,'Set up'!$A$2:$C$64,2,FALSE)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up'!$A$2:$C$64,3,FALSE)</f>
        <v>Cash</v>
      </c>
      <c r="J1327" s="5">
        <f>VLOOKUP(F1327,'Set up'!$A$2:$D$64,4,FALSE)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up'!$A$2:$E$64,5,FALSE)</f>
        <v>Trsf</v>
      </c>
      <c r="S1327" s="1" t="s">
        <v>1384</v>
      </c>
    </row>
    <row r="1328" spans="1:19" x14ac:dyDescent="0.3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1192</v>
      </c>
      <c r="E1328" s="5" t="str">
        <f>VLOOKUP(F1328,'Set up'!$A$2:$C$64,2,FALSE)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up'!$A$2:$C$64,3,FALSE)</f>
        <v>120</v>
      </c>
      <c r="J1328" s="5">
        <f>VLOOKUP(F1328,'Set up'!$A$2:$D$64,4,FALSE)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up'!$A$2:$E$64,5,FALSE)</f>
        <v>Trsf</v>
      </c>
      <c r="S1328" s="1" t="s">
        <v>1580</v>
      </c>
    </row>
    <row r="1329" spans="1:19" x14ac:dyDescent="0.3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1192</v>
      </c>
      <c r="E1329" s="5" t="str">
        <f>VLOOKUP(F1329,'Set up'!$A$2:$C$64,2,FALSE)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up'!$A$2:$C$64,3,FALSE)</f>
        <v>120</v>
      </c>
      <c r="J1329" s="5">
        <f>VLOOKUP(F1329,'Set up'!$A$2:$D$64,4,FALSE)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up'!$A$2:$E$64,5,FALSE)</f>
        <v>Trsf</v>
      </c>
      <c r="S1329" s="1" t="s">
        <v>1580</v>
      </c>
    </row>
    <row r="1330" spans="1:19" x14ac:dyDescent="0.3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1192</v>
      </c>
      <c r="E1330" s="5" t="str">
        <f>VLOOKUP(F1330,'Set up'!$A$2:$C$64,2,FALSE)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up'!$A$2:$C$64,3,FALSE)</f>
        <v>120</v>
      </c>
      <c r="J1330" s="5">
        <f>VLOOKUP(F1330,'Set up'!$A$2:$D$64,4,FALSE)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up'!$A$2:$E$64,5,FALSE)</f>
        <v>Trsf</v>
      </c>
      <c r="S1330" s="1" t="s">
        <v>1580</v>
      </c>
    </row>
    <row r="1331" spans="1:19" x14ac:dyDescent="0.3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1192</v>
      </c>
      <c r="E1331" s="5" t="str">
        <f>VLOOKUP(F1331,'Set up'!$A$2:$C$64,2,FALSE)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up'!$A$2:$C$64,3,FALSE)</f>
        <v>120</v>
      </c>
      <c r="J1331" s="5">
        <f>VLOOKUP(F1331,'Set up'!$A$2:$D$64,4,FALSE)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up'!$A$2:$E$64,5,FALSE)</f>
        <v>Trsf</v>
      </c>
      <c r="S1331" s="1" t="s">
        <v>1580</v>
      </c>
    </row>
    <row r="1332" spans="1:19" x14ac:dyDescent="0.3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1192</v>
      </c>
      <c r="E1332" s="5" t="str">
        <f>VLOOKUP(F1332,'Set up'!$A$2:$C$64,2,FALSE)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up'!$A$2:$C$64,3,FALSE)</f>
        <v>120</v>
      </c>
      <c r="J1332" s="5">
        <f>VLOOKUP(F1332,'Set up'!$A$2:$D$64,4,FALSE)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up'!$A$2:$E$64,5,FALSE)</f>
        <v>Trsf</v>
      </c>
      <c r="S1332" s="1" t="s">
        <v>1580</v>
      </c>
    </row>
    <row r="1333" spans="1:19" x14ac:dyDescent="0.3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1192</v>
      </c>
      <c r="E1333" s="5" t="str">
        <f>VLOOKUP(F1333,'Set up'!$A$2:$C$64,2,FALSE)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up'!$A$2:$C$64,3,FALSE)</f>
        <v>120</v>
      </c>
      <c r="J1333" s="5">
        <f>VLOOKUP(F1333,'Set up'!$A$2:$D$64,4,FALSE)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up'!$A$2:$E$64,5,FALSE)</f>
        <v>Trsf</v>
      </c>
      <c r="S1333" s="1" t="s">
        <v>1581</v>
      </c>
    </row>
    <row r="1334" spans="1:19" x14ac:dyDescent="0.3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1193</v>
      </c>
      <c r="E1334" s="5" t="str">
        <f>VLOOKUP(F1334,'Set up'!$A$2:$C$64,2,FALSE)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up'!$A$2:$C$64,3,FALSE)</f>
        <v>Cash</v>
      </c>
      <c r="J1334" s="5">
        <f>VLOOKUP(F1334,'Set up'!$A$2:$D$64,4,FALSE)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up'!$A$2:$E$64,5,FALSE)</f>
        <v>Trsf</v>
      </c>
      <c r="S1334" s="1" t="s">
        <v>2038</v>
      </c>
    </row>
    <row r="1335" spans="1:19" x14ac:dyDescent="0.3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1193</v>
      </c>
      <c r="E1335" s="5" t="str">
        <f>VLOOKUP(F1335,'Set up'!$A$2:$C$64,2,FALSE)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up'!$A$2:$C$64,3,FALSE)</f>
        <v>Cash</v>
      </c>
      <c r="J1335" s="5">
        <f>VLOOKUP(F1335,'Set up'!$A$2:$D$64,4,FALSE)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up'!$A$2:$E$64,5,FALSE)</f>
        <v>Trsf</v>
      </c>
      <c r="S1335" s="1" t="s">
        <v>2039</v>
      </c>
    </row>
    <row r="1336" spans="1:19" x14ac:dyDescent="0.3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1193</v>
      </c>
      <c r="E1336" s="5" t="str">
        <f>VLOOKUP(F1336,'Set up'!$A$2:$C$64,2,FALSE)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up'!$A$2:$C$64,3,FALSE)</f>
        <v>Cash</v>
      </c>
      <c r="J1336" s="5">
        <f>VLOOKUP(F1336,'Set up'!$A$2:$D$64,4,FALSE)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up'!$A$2:$E$64,5,FALSE)</f>
        <v>Trsf</v>
      </c>
      <c r="S1336" s="1" t="s">
        <v>2040</v>
      </c>
    </row>
    <row r="1337" spans="1:19" x14ac:dyDescent="0.3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1193</v>
      </c>
      <c r="E1337" s="5" t="str">
        <f>VLOOKUP(F1337,'Set up'!$A$2:$C$64,2,FALSE)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up'!$A$2:$C$64,3,FALSE)</f>
        <v>Cash</v>
      </c>
      <c r="J1337" s="5">
        <f>VLOOKUP(F1337,'Set up'!$A$2:$D$64,4,FALSE)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up'!$A$2:$E$64,5,FALSE)</f>
        <v>Trsf</v>
      </c>
      <c r="S1337" s="1" t="s">
        <v>2041</v>
      </c>
    </row>
    <row r="1338" spans="1:19" x14ac:dyDescent="0.3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1194</v>
      </c>
      <c r="E1338" s="5" t="str">
        <f>VLOOKUP(F1338,'Set up'!$A$2:$C$64,2,FALSE)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up'!$A$2:$C$64,3,FALSE)</f>
        <v>Cash</v>
      </c>
      <c r="J1338" s="5">
        <f>VLOOKUP(F1338,'Set up'!$A$2:$D$64,4,FALSE)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up'!$A$2:$E$64,5,FALSE)</f>
        <v>Trsf</v>
      </c>
      <c r="S1338" s="1" t="s">
        <v>1573</v>
      </c>
    </row>
    <row r="1339" spans="1:19" x14ac:dyDescent="0.3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1194</v>
      </c>
      <c r="E1339" s="5" t="str">
        <f>VLOOKUP(F1339,'Set up'!$A$2:$C$64,2,FALSE)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up'!$A$2:$C$64,3,FALSE)</f>
        <v>Cash</v>
      </c>
      <c r="J1339" s="5">
        <f>VLOOKUP(F1339,'Set up'!$A$2:$D$64,4,FALSE)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up'!$A$2:$E$64,5,FALSE)</f>
        <v>Trsf</v>
      </c>
      <c r="S1339" s="1" t="s">
        <v>1574</v>
      </c>
    </row>
    <row r="1340" spans="1:19" x14ac:dyDescent="0.3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1194</v>
      </c>
      <c r="E1340" s="5" t="str">
        <f>VLOOKUP(F1340,'Set up'!$A$2:$C$64,2,FALSE)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up'!$A$2:$C$64,3,FALSE)</f>
        <v>Cash</v>
      </c>
      <c r="J1340" s="5">
        <f>VLOOKUP(F1340,'Set up'!$A$2:$D$64,4,FALSE)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up'!$A$2:$E$64,5,FALSE)</f>
        <v>Trsf</v>
      </c>
      <c r="S1340" s="1" t="s">
        <v>1575</v>
      </c>
    </row>
    <row r="1341" spans="1:19" x14ac:dyDescent="0.3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1194</v>
      </c>
      <c r="E1341" s="5" t="str">
        <f>VLOOKUP(F1341,'Set up'!$A$2:$C$64,2,FALSE)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up'!$A$2:$C$64,3,FALSE)</f>
        <v>Cash</v>
      </c>
      <c r="J1341" s="5">
        <f>VLOOKUP(F1341,'Set up'!$A$2:$D$64,4,FALSE)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up'!$A$2:$E$64,5,FALSE)</f>
        <v>Trsf</v>
      </c>
      <c r="S1341" s="1" t="s">
        <v>1576</v>
      </c>
    </row>
    <row r="1342" spans="1:19" x14ac:dyDescent="0.3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1194</v>
      </c>
      <c r="E1342" s="5" t="str">
        <f>VLOOKUP(F1342,'Set up'!$A$2:$C$64,2,FALSE)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up'!$A$2:$C$64,3,FALSE)</f>
        <v>Cash</v>
      </c>
      <c r="J1342" s="5">
        <f>VLOOKUP(F1342,'Set up'!$A$2:$D$64,4,FALSE)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up'!$A$2:$E$64,5,FALSE)</f>
        <v>Trsf</v>
      </c>
      <c r="S1342" s="1" t="s">
        <v>1577</v>
      </c>
    </row>
    <row r="1343" spans="1:19" x14ac:dyDescent="0.3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1194</v>
      </c>
      <c r="E1343" s="5" t="str">
        <f>VLOOKUP(F1343,'Set up'!$A$2:$C$64,2,FALSE)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up'!$A$2:$C$64,3,FALSE)</f>
        <v>Cash</v>
      </c>
      <c r="J1343" s="5">
        <f>VLOOKUP(F1343,'Set up'!$A$2:$D$64,4,FALSE)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up'!$A$2:$E$64,5,FALSE)</f>
        <v>Trsf</v>
      </c>
      <c r="S1343" s="1" t="s">
        <v>1578</v>
      </c>
    </row>
    <row r="1344" spans="1:19" x14ac:dyDescent="0.3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1195</v>
      </c>
      <c r="E1344" s="5" t="str">
        <f>VLOOKUP(F1344,'Set up'!$A$2:$C$64,2,FALSE)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up'!$A$2:$C$64,3,FALSE)</f>
        <v>60</v>
      </c>
      <c r="J1344" s="5">
        <f>VLOOKUP(F1344,'Set up'!$A$2:$D$64,4,FALSE)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up'!$A$2:$E$64,5,FALSE)</f>
        <v>Chq</v>
      </c>
      <c r="S1344" s="1" t="s">
        <v>1499</v>
      </c>
    </row>
    <row r="1345" spans="1:19" x14ac:dyDescent="0.3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1195</v>
      </c>
      <c r="E1345" s="5" t="str">
        <f>VLOOKUP(F1345,'Set up'!$A$2:$C$64,2,FALSE)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up'!$A$2:$C$64,3,FALSE)</f>
        <v>60</v>
      </c>
      <c r="J1345" s="5">
        <f>VLOOKUP(F1345,'Set up'!$A$2:$D$64,4,FALSE)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up'!$A$2:$E$64,5,FALSE)</f>
        <v>Chq</v>
      </c>
      <c r="S1345" s="1" t="s">
        <v>1499</v>
      </c>
    </row>
    <row r="1346" spans="1:19" x14ac:dyDescent="0.3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1195</v>
      </c>
      <c r="E1346" s="5" t="str">
        <f>VLOOKUP(F1346,'Set up'!$A$2:$C$64,2,FALSE)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up'!$A$2:$C$64,3,FALSE)</f>
        <v>60</v>
      </c>
      <c r="J1346" s="5">
        <f>VLOOKUP(F1346,'Set up'!$A$2:$D$64,4,FALSE)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up'!$A$2:$E$64,5,FALSE)</f>
        <v>Chq</v>
      </c>
      <c r="S1346" s="1" t="s">
        <v>1499</v>
      </c>
    </row>
    <row r="1347" spans="1:19" x14ac:dyDescent="0.3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1203</v>
      </c>
      <c r="E1347" s="5" t="str">
        <f>VLOOKUP(F1347,'Set up'!$A$2:$C$64,2,FALSE)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up'!$A$2:$C$64,3,FALSE)</f>
        <v>Cash</v>
      </c>
      <c r="J1347" s="5">
        <f>VLOOKUP(F1347,'Set up'!$A$2:$D$64,4,FALSE)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up'!$A$2:$E$64,5,FALSE)</f>
        <v>Trsf</v>
      </c>
      <c r="S1347" s="1" t="s">
        <v>1227</v>
      </c>
    </row>
    <row r="1348" spans="1:19" x14ac:dyDescent="0.3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1203</v>
      </c>
      <c r="E1348" s="5" t="str">
        <f>VLOOKUP(F1348,'Set up'!$A$2:$C$64,2,FALSE)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up'!$A$2:$C$64,3,FALSE)</f>
        <v>Cash</v>
      </c>
      <c r="J1348" s="5">
        <f>VLOOKUP(F1348,'Set up'!$A$2:$D$64,4,FALSE)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up'!$A$2:$E$64,5,FALSE)</f>
        <v>Trsf</v>
      </c>
      <c r="S1348" s="1" t="s">
        <v>1227</v>
      </c>
    </row>
    <row r="1349" spans="1:19" x14ac:dyDescent="0.3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1203</v>
      </c>
      <c r="E1349" s="5" t="str">
        <f>VLOOKUP(F1349,'Set up'!$A$2:$C$64,2,FALSE)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up'!$A$2:$C$64,3,FALSE)</f>
        <v>Cash</v>
      </c>
      <c r="J1349" s="5">
        <f>VLOOKUP(F1349,'Set up'!$A$2:$D$64,4,FALSE)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up'!$A$2:$E$64,5,FALSE)</f>
        <v>Trsf</v>
      </c>
      <c r="S1349" s="1" t="s">
        <v>1227</v>
      </c>
    </row>
    <row r="1350" spans="1:19" x14ac:dyDescent="0.3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1203</v>
      </c>
      <c r="E1350" s="5" t="str">
        <f>VLOOKUP(F1350,'Set up'!$A$2:$C$64,2,FALSE)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up'!$A$2:$C$64,3,FALSE)</f>
        <v>Cash</v>
      </c>
      <c r="J1350" s="5">
        <f>VLOOKUP(F1350,'Set up'!$A$2:$D$64,4,FALSE)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up'!$A$2:$E$64,5,FALSE)</f>
        <v>Trsf</v>
      </c>
      <c r="S1350" s="1" t="s">
        <v>1227</v>
      </c>
    </row>
    <row r="1351" spans="1:19" x14ac:dyDescent="0.3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1203</v>
      </c>
      <c r="E1351" s="5" t="str">
        <f>VLOOKUP(F1351,'Set up'!$A$2:$C$64,2,FALSE)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up'!$A$2:$C$64,3,FALSE)</f>
        <v>Cash</v>
      </c>
      <c r="J1351" s="5">
        <f>VLOOKUP(F1351,'Set up'!$A$2:$D$64,4,FALSE)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up'!$A$2:$E$64,5,FALSE)</f>
        <v>Trsf</v>
      </c>
      <c r="S1351" s="1" t="s">
        <v>1227</v>
      </c>
    </row>
    <row r="1352" spans="1:19" x14ac:dyDescent="0.3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1203</v>
      </c>
      <c r="E1352" s="5" t="str">
        <f>VLOOKUP(F1352,'Set up'!$A$2:$C$64,2,FALSE)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up'!$A$2:$C$64,3,FALSE)</f>
        <v>Cash</v>
      </c>
      <c r="J1352" s="5">
        <f>VLOOKUP(F1352,'Set up'!$A$2:$D$64,4,FALSE)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up'!$A$2:$E$64,5,FALSE)</f>
        <v>Trsf</v>
      </c>
      <c r="S1352" s="1" t="s">
        <v>1227</v>
      </c>
    </row>
    <row r="1353" spans="1:19" x14ac:dyDescent="0.3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1204</v>
      </c>
      <c r="E1353" s="5" t="str">
        <f>VLOOKUP(F1353,'Set up'!$A$2:$C$64,2,FALSE)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up'!$A$2:$C$64,3,FALSE)</f>
        <v>Cash</v>
      </c>
      <c r="J1353" s="5">
        <f>VLOOKUP(F1353,'Set up'!$A$2:$D$64,4,FALSE)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up'!$A$2:$E$64,5,FALSE)</f>
        <v>Trsf</v>
      </c>
      <c r="S1353" s="1" t="s">
        <v>2042</v>
      </c>
    </row>
    <row r="1354" spans="1:19" x14ac:dyDescent="0.3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1204</v>
      </c>
      <c r="E1354" s="5" t="str">
        <f>VLOOKUP(F1354,'Set up'!$A$2:$C$64,2,FALSE)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up'!$A$2:$C$64,3,FALSE)</f>
        <v>Cash</v>
      </c>
      <c r="J1354" s="5">
        <f>VLOOKUP(F1354,'Set up'!$A$2:$D$64,4,FALSE)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up'!$A$2:$E$64,5,FALSE)</f>
        <v>Trsf</v>
      </c>
      <c r="S1354" s="1" t="s">
        <v>2043</v>
      </c>
    </row>
    <row r="1355" spans="1:19" x14ac:dyDescent="0.3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1204</v>
      </c>
      <c r="E1355" s="5" t="str">
        <f>VLOOKUP(F1355,'Set up'!$A$2:$C$64,2,FALSE)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up'!$A$2:$C$64,3,FALSE)</f>
        <v>Cash</v>
      </c>
      <c r="J1355" s="5">
        <f>VLOOKUP(F1355,'Set up'!$A$2:$D$64,4,FALSE)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up'!$A$2:$E$64,5,FALSE)</f>
        <v>Trsf</v>
      </c>
      <c r="S1355" s="1" t="s">
        <v>2044</v>
      </c>
    </row>
    <row r="1356" spans="1:19" x14ac:dyDescent="0.3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1204</v>
      </c>
      <c r="E1356" s="5" t="str">
        <f>VLOOKUP(F1356,'Set up'!$A$2:$C$64,2,FALSE)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up'!$A$2:$C$64,3,FALSE)</f>
        <v>Cash</v>
      </c>
      <c r="J1356" s="5">
        <f>VLOOKUP(F1356,'Set up'!$A$2:$D$64,4,FALSE)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up'!$A$2:$E$64,5,FALSE)</f>
        <v>Trsf</v>
      </c>
      <c r="S1356" s="1" t="s">
        <v>2045</v>
      </c>
    </row>
    <row r="1357" spans="1:19" x14ac:dyDescent="0.3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1204</v>
      </c>
      <c r="E1357" s="5" t="str">
        <f>VLOOKUP(F1357,'Set up'!$A$2:$C$64,2,FALSE)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up'!$A$2:$C$64,3,FALSE)</f>
        <v>Cash</v>
      </c>
      <c r="J1357" s="5">
        <f>VLOOKUP(F1357,'Set up'!$A$2:$D$64,4,FALSE)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up'!$A$2:$E$64,5,FALSE)</f>
        <v>Trsf</v>
      </c>
      <c r="S1357" s="1" t="s">
        <v>2046</v>
      </c>
    </row>
    <row r="1358" spans="1:19" x14ac:dyDescent="0.3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1204</v>
      </c>
      <c r="E1358" s="5" t="str">
        <f>VLOOKUP(F1358,'Set up'!$A$2:$C$64,2,FALSE)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up'!$A$2:$C$64,3,FALSE)</f>
        <v>Cash</v>
      </c>
      <c r="J1358" s="5">
        <f>VLOOKUP(F1358,'Set up'!$A$2:$D$64,4,FALSE)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up'!$A$2:$E$64,5,FALSE)</f>
        <v>Trsf</v>
      </c>
      <c r="S1358" s="1" t="s">
        <v>2047</v>
      </c>
    </row>
    <row r="1359" spans="1:19" x14ac:dyDescent="0.3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1204</v>
      </c>
      <c r="E1359" s="5" t="str">
        <f>VLOOKUP(F1359,'Set up'!$A$2:$C$64,2,FALSE)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up'!$A$2:$C$64,3,FALSE)</f>
        <v>Cash</v>
      </c>
      <c r="J1359" s="5">
        <f>VLOOKUP(F1359,'Set up'!$A$2:$D$64,4,FALSE)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up'!$A$2:$E$64,5,FALSE)</f>
        <v>Trsf</v>
      </c>
      <c r="S1359" s="1" t="s">
        <v>2048</v>
      </c>
    </row>
    <row r="1360" spans="1:19" x14ac:dyDescent="0.3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1205</v>
      </c>
      <c r="E1360" s="5" t="str">
        <f>VLOOKUP(F1360,'Set up'!$A$2:$C$64,2,FALSE)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up'!$A$2:$C$64,3,FALSE)</f>
        <v>Cash</v>
      </c>
      <c r="J1360" s="5">
        <f>VLOOKUP(F1360,'Set up'!$A$2:$D$64,4,FALSE)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up'!$A$2:$E$64,5,FALSE)</f>
        <v>Trsf</v>
      </c>
      <c r="S1360" s="1" t="s">
        <v>1385</v>
      </c>
    </row>
    <row r="1361" spans="1:19" x14ac:dyDescent="0.3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1234</v>
      </c>
      <c r="E1361" s="5" t="str">
        <f>VLOOKUP(F1361,'Set up'!$A$2:$C$64,2,FALSE)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up'!$A$2:$C$64,3,FALSE)</f>
        <v>Cash</v>
      </c>
      <c r="J1361" s="5">
        <f>VLOOKUP(F1361,'Set up'!$A$2:$D$64,4,FALSE)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up'!$A$2:$E$64,5,FALSE)</f>
        <v>Trsf</v>
      </c>
      <c r="S1361" s="1" t="s">
        <v>1284</v>
      </c>
    </row>
    <row r="1362" spans="1:19" x14ac:dyDescent="0.3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1236</v>
      </c>
      <c r="E1362" s="5" t="str">
        <f>VLOOKUP(F1362,'Set up'!$A$2:$C$64,2,FALSE)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up'!$A$2:$C$64,3,FALSE)</f>
        <v>Cash</v>
      </c>
      <c r="J1362" s="5">
        <f>VLOOKUP(F1362,'Set up'!$A$2:$D$64,4,FALSE)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up'!$A$2:$E$64,5,FALSE)</f>
        <v>PD Chq</v>
      </c>
      <c r="S1362" s="1" t="s">
        <v>1593</v>
      </c>
    </row>
    <row r="1363" spans="1:19" x14ac:dyDescent="0.3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1236</v>
      </c>
      <c r="E1363" s="5" t="str">
        <f>VLOOKUP(F1363,'Set up'!$A$2:$C$64,2,FALSE)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up'!$A$2:$C$64,3,FALSE)</f>
        <v>Cash</v>
      </c>
      <c r="J1363" s="5">
        <f>VLOOKUP(F1363,'Set up'!$A$2:$D$64,4,FALSE)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up'!$A$2:$E$64,5,FALSE)</f>
        <v>PD Chq</v>
      </c>
      <c r="S1363" s="1" t="s">
        <v>1593</v>
      </c>
    </row>
    <row r="1364" spans="1:19" x14ac:dyDescent="0.3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1236</v>
      </c>
      <c r="E1364" s="5" t="str">
        <f>VLOOKUP(F1364,'Set up'!$A$2:$C$64,2,FALSE)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up'!$A$2:$C$64,3,FALSE)</f>
        <v>Cash</v>
      </c>
      <c r="J1364" s="5">
        <f>VLOOKUP(F1364,'Set up'!$A$2:$D$64,4,FALSE)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up'!$A$2:$E$64,5,FALSE)</f>
        <v>PD Chq</v>
      </c>
      <c r="S1364" s="1" t="s">
        <v>1593</v>
      </c>
    </row>
    <row r="1365" spans="1:19" x14ac:dyDescent="0.3">
      <c r="A1365" s="4" t="s">
        <v>1238</v>
      </c>
      <c r="B1365" s="5">
        <f t="shared" si="380"/>
        <v>2</v>
      </c>
      <c r="C1365" s="5">
        <f t="shared" si="381"/>
        <v>2023</v>
      </c>
      <c r="D1365" s="5" t="s">
        <v>1237</v>
      </c>
      <c r="E1365" s="5" t="str">
        <f>VLOOKUP(F1365,'Set up'!$A$2:$C$64,2,FALSE)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up'!$A$2:$C$64,3,FALSE)</f>
        <v>Cash</v>
      </c>
      <c r="J1365" s="5">
        <f>VLOOKUP(F1365,'Set up'!$A$2:$D$64,4,FALSE)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up'!$A$2:$E$64,5,FALSE)</f>
        <v>Trsf</v>
      </c>
      <c r="S1365" s="1" t="s">
        <v>2049</v>
      </c>
    </row>
    <row r="1366" spans="1:19" x14ac:dyDescent="0.3">
      <c r="A1366" s="4" t="s">
        <v>1238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1237</v>
      </c>
      <c r="E1366" s="5" t="str">
        <f>VLOOKUP(F1366,'Set up'!$A$2:$C$64,2,FALSE)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up'!$A$2:$C$64,3,FALSE)</f>
        <v>Cash</v>
      </c>
      <c r="J1366" s="5">
        <f>VLOOKUP(F1366,'Set up'!$A$2:$D$64,4,FALSE)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up'!$A$2:$E$64,5,FALSE)</f>
        <v>Trsf</v>
      </c>
      <c r="S1366" s="1" t="s">
        <v>2050</v>
      </c>
    </row>
    <row r="1367" spans="1:19" x14ac:dyDescent="0.3">
      <c r="A1367" s="4" t="s">
        <v>1238</v>
      </c>
      <c r="B1367" s="5">
        <f t="shared" si="384"/>
        <v>2</v>
      </c>
      <c r="C1367" s="5">
        <f t="shared" si="385"/>
        <v>2023</v>
      </c>
      <c r="D1367" s="5" t="s">
        <v>1237</v>
      </c>
      <c r="E1367" s="5" t="str">
        <f>VLOOKUP(F1367,'Set up'!$A$2:$C$64,2,FALSE)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up'!$A$2:$C$64,3,FALSE)</f>
        <v>Cash</v>
      </c>
      <c r="J1367" s="5">
        <f>VLOOKUP(F1367,'Set up'!$A$2:$D$64,4,FALSE)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up'!$A$2:$E$64,5,FALSE)</f>
        <v>Trsf</v>
      </c>
      <c r="S1367" s="1" t="s">
        <v>2051</v>
      </c>
    </row>
    <row r="1368" spans="1:19" x14ac:dyDescent="0.3">
      <c r="A1368" s="4" t="s">
        <v>1238</v>
      </c>
      <c r="B1368" s="5">
        <f t="shared" si="384"/>
        <v>2</v>
      </c>
      <c r="C1368" s="5">
        <f t="shared" si="385"/>
        <v>2023</v>
      </c>
      <c r="D1368" s="5" t="s">
        <v>1237</v>
      </c>
      <c r="E1368" s="5" t="str">
        <f>VLOOKUP(F1368,'Set up'!$A$2:$C$64,2,FALSE)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up'!$A$2:$C$64,3,FALSE)</f>
        <v>Cash</v>
      </c>
      <c r="J1368" s="5">
        <f>VLOOKUP(F1368,'Set up'!$A$2:$D$64,4,FALSE)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up'!$A$2:$E$64,5,FALSE)</f>
        <v>Trsf</v>
      </c>
      <c r="S1368" s="1" t="s">
        <v>2052</v>
      </c>
    </row>
    <row r="1369" spans="1:19" x14ac:dyDescent="0.3">
      <c r="A1369" s="4" t="s">
        <v>1238</v>
      </c>
      <c r="B1369" s="5">
        <f t="shared" si="384"/>
        <v>2</v>
      </c>
      <c r="C1369" s="5">
        <f t="shared" si="385"/>
        <v>2023</v>
      </c>
      <c r="D1369" s="5" t="s">
        <v>1237</v>
      </c>
      <c r="E1369" s="5" t="str">
        <f>VLOOKUP(F1369,'Set up'!$A$2:$C$64,2,FALSE)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up'!$A$2:$C$64,3,FALSE)</f>
        <v>Cash</v>
      </c>
      <c r="J1369" s="5">
        <f>VLOOKUP(F1369,'Set up'!$A$2:$D$64,4,FALSE)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up'!$A$2:$E$64,5,FALSE)</f>
        <v>Trsf</v>
      </c>
      <c r="S1369" s="1" t="s">
        <v>2053</v>
      </c>
    </row>
    <row r="1370" spans="1:19" x14ac:dyDescent="0.3">
      <c r="A1370" s="4" t="s">
        <v>1240</v>
      </c>
      <c r="B1370" s="5">
        <f t="shared" si="384"/>
        <v>2</v>
      </c>
      <c r="C1370" s="5">
        <f t="shared" si="385"/>
        <v>2023</v>
      </c>
      <c r="D1370" s="5" t="s">
        <v>1239</v>
      </c>
      <c r="E1370" s="5" t="str">
        <f>VLOOKUP(F1370,'Set up'!$A$2:$C$64,2,FALSE)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up'!$A$2:$C$64,3,FALSE)</f>
        <v>Cash</v>
      </c>
      <c r="J1370" s="5">
        <f>VLOOKUP(F1370,'Set up'!$A$2:$D$64,4,FALSE)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up'!$A$2:$E$64,5,FALSE)</f>
        <v>Trsf</v>
      </c>
      <c r="S1370" s="1" t="s">
        <v>1486</v>
      </c>
    </row>
    <row r="1371" spans="1:19" x14ac:dyDescent="0.3">
      <c r="A1371" s="4" t="s">
        <v>1240</v>
      </c>
      <c r="B1371" s="5">
        <f t="shared" si="384"/>
        <v>2</v>
      </c>
      <c r="C1371" s="5">
        <f t="shared" si="385"/>
        <v>2023</v>
      </c>
      <c r="D1371" s="5" t="s">
        <v>1239</v>
      </c>
      <c r="E1371" s="5" t="str">
        <f>VLOOKUP(F1371,'Set up'!$A$2:$C$64,2,FALSE)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up'!$A$2:$C$64,3,FALSE)</f>
        <v>Cash</v>
      </c>
      <c r="J1371" s="5">
        <f>VLOOKUP(F1371,'Set up'!$A$2:$D$64,4,FALSE)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up'!$A$2:$E$64,5,FALSE)</f>
        <v>Trsf</v>
      </c>
      <c r="S1371" s="1" t="s">
        <v>1487</v>
      </c>
    </row>
    <row r="1372" spans="1:19" x14ac:dyDescent="0.3">
      <c r="A1372" s="4" t="s">
        <v>1240</v>
      </c>
      <c r="B1372" s="5">
        <f t="shared" si="384"/>
        <v>2</v>
      </c>
      <c r="C1372" s="5">
        <f t="shared" si="385"/>
        <v>2023</v>
      </c>
      <c r="D1372" s="5" t="s">
        <v>1239</v>
      </c>
      <c r="E1372" s="5" t="str">
        <f>VLOOKUP(F1372,'Set up'!$A$2:$C$64,2,FALSE)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up'!$A$2:$C$64,3,FALSE)</f>
        <v>Cash</v>
      </c>
      <c r="J1372" s="5">
        <f>VLOOKUP(F1372,'Set up'!$A$2:$D$64,4,FALSE)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up'!$A$2:$E$64,5,FALSE)</f>
        <v>Trsf</v>
      </c>
      <c r="S1372" s="1" t="s">
        <v>1684</v>
      </c>
    </row>
    <row r="1373" spans="1:19" x14ac:dyDescent="0.3">
      <c r="A1373" s="4" t="s">
        <v>1240</v>
      </c>
      <c r="B1373" s="5">
        <f t="shared" si="384"/>
        <v>2</v>
      </c>
      <c r="C1373" s="5">
        <f t="shared" si="385"/>
        <v>2023</v>
      </c>
      <c r="D1373" s="5" t="s">
        <v>1244</v>
      </c>
      <c r="E1373" s="5" t="str">
        <f>VLOOKUP(F1373,'Set up'!$A$2:$C$64,2,FALSE)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up'!$A$2:$C$64,3,FALSE)</f>
        <v>Cash</v>
      </c>
      <c r="J1373" s="5">
        <f>VLOOKUP(F1373,'Set up'!$A$2:$D$64,4,FALSE)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up'!$A$2:$E$64,5,FALSE)</f>
        <v>Trsf</v>
      </c>
      <c r="S1373" s="1" t="s">
        <v>1289</v>
      </c>
    </row>
    <row r="1374" spans="1:19" x14ac:dyDescent="0.3">
      <c r="A1374" s="4" t="s">
        <v>1240</v>
      </c>
      <c r="B1374" s="5">
        <f t="shared" si="384"/>
        <v>2</v>
      </c>
      <c r="C1374" s="5">
        <f t="shared" si="385"/>
        <v>2023</v>
      </c>
      <c r="D1374" s="5" t="s">
        <v>1244</v>
      </c>
      <c r="E1374" s="5" t="str">
        <f>VLOOKUP(F1374,'Set up'!$A$2:$C$64,2,FALSE)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up'!$A$2:$C$64,3,FALSE)</f>
        <v>Cash</v>
      </c>
      <c r="J1374" s="5">
        <f>VLOOKUP(F1374,'Set up'!$A$2:$D$64,4,FALSE)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up'!$A$2:$E$64,5,FALSE)</f>
        <v>Trsf</v>
      </c>
      <c r="S1374" s="1" t="s">
        <v>1289</v>
      </c>
    </row>
    <row r="1375" spans="1:19" x14ac:dyDescent="0.3">
      <c r="A1375" s="4" t="s">
        <v>1240</v>
      </c>
      <c r="B1375" s="5">
        <f t="shared" si="384"/>
        <v>2</v>
      </c>
      <c r="C1375" s="5">
        <f t="shared" si="385"/>
        <v>2023</v>
      </c>
      <c r="D1375" s="5" t="s">
        <v>1244</v>
      </c>
      <c r="E1375" s="5" t="str">
        <f>VLOOKUP(F1375,'Set up'!$A$2:$C$64,2,FALSE)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up'!$A$2:$C$64,3,FALSE)</f>
        <v>Cash</v>
      </c>
      <c r="J1375" s="5">
        <f>VLOOKUP(F1375,'Set up'!$A$2:$D$64,4,FALSE)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up'!$A$2:$E$64,5,FALSE)</f>
        <v>Trsf</v>
      </c>
      <c r="S1375" s="1" t="s">
        <v>1289</v>
      </c>
    </row>
    <row r="1376" spans="1:19" x14ac:dyDescent="0.3">
      <c r="A1376" s="4" t="s">
        <v>1240</v>
      </c>
      <c r="B1376" s="5">
        <f t="shared" si="384"/>
        <v>2</v>
      </c>
      <c r="C1376" s="5">
        <f t="shared" si="385"/>
        <v>2023</v>
      </c>
      <c r="D1376" s="5" t="s">
        <v>1244</v>
      </c>
      <c r="E1376" s="5" t="str">
        <f>VLOOKUP(F1376,'Set up'!$A$2:$C$64,2,FALSE)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up'!$A$2:$C$64,3,FALSE)</f>
        <v>Cash</v>
      </c>
      <c r="J1376" s="5">
        <f>VLOOKUP(F1376,'Set up'!$A$2:$D$64,4,FALSE)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up'!$A$2:$E$64,5,FALSE)</f>
        <v>Trsf</v>
      </c>
      <c r="S1376" s="1" t="s">
        <v>1289</v>
      </c>
    </row>
    <row r="1377" spans="1:19" x14ac:dyDescent="0.3">
      <c r="A1377" s="4" t="s">
        <v>1240</v>
      </c>
      <c r="B1377" s="5">
        <f t="shared" si="384"/>
        <v>2</v>
      </c>
      <c r="C1377" s="5">
        <f t="shared" si="385"/>
        <v>2023</v>
      </c>
      <c r="D1377" s="5" t="s">
        <v>1244</v>
      </c>
      <c r="E1377" s="5" t="str">
        <f>VLOOKUP(F1377,'Set up'!$A$2:$C$64,2,FALSE)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up'!$A$2:$C$64,3,FALSE)</f>
        <v>Cash</v>
      </c>
      <c r="J1377" s="5">
        <f>VLOOKUP(F1377,'Set up'!$A$2:$D$64,4,FALSE)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up'!$A$2:$E$64,5,FALSE)</f>
        <v>Trsf</v>
      </c>
      <c r="S1377" s="1" t="s">
        <v>1289</v>
      </c>
    </row>
    <row r="1378" spans="1:19" x14ac:dyDescent="0.3">
      <c r="A1378" s="4" t="s">
        <v>1240</v>
      </c>
      <c r="B1378" s="5">
        <f t="shared" si="384"/>
        <v>2</v>
      </c>
      <c r="C1378" s="5">
        <f t="shared" si="385"/>
        <v>2023</v>
      </c>
      <c r="D1378" s="5" t="s">
        <v>1244</v>
      </c>
      <c r="E1378" s="5" t="str">
        <f>VLOOKUP(F1378,'Set up'!$A$2:$C$64,2,FALSE)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up'!$A$2:$C$64,3,FALSE)</f>
        <v>Cash</v>
      </c>
      <c r="J1378" s="5">
        <f>VLOOKUP(F1378,'Set up'!$A$2:$D$64,4,FALSE)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up'!$A$2:$E$64,5,FALSE)</f>
        <v>Trsf</v>
      </c>
      <c r="S1378" s="1" t="s">
        <v>1289</v>
      </c>
    </row>
    <row r="1379" spans="1:19" x14ac:dyDescent="0.3">
      <c r="A1379" s="4" t="s">
        <v>1246</v>
      </c>
      <c r="B1379" s="5">
        <f t="shared" si="384"/>
        <v>2</v>
      </c>
      <c r="C1379" s="5">
        <f t="shared" si="385"/>
        <v>2023</v>
      </c>
      <c r="D1379" s="5" t="s">
        <v>1245</v>
      </c>
      <c r="E1379" s="5" t="str">
        <f>VLOOKUP(F1379,'Set up'!$A$2:$C$64,2,FALSE)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up'!$A$2:$C$64,3,FALSE)</f>
        <v>Cash</v>
      </c>
      <c r="J1379" s="5">
        <f>VLOOKUP(F1379,'Set up'!$A$2:$D$64,4,FALSE)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up'!$A$2:$E$64,5,FALSE)</f>
        <v>Trsf</v>
      </c>
      <c r="S1379" s="1" t="s">
        <v>2054</v>
      </c>
    </row>
    <row r="1380" spans="1:19" x14ac:dyDescent="0.3">
      <c r="A1380" s="4" t="s">
        <v>1246</v>
      </c>
      <c r="B1380" s="5">
        <f t="shared" si="384"/>
        <v>2</v>
      </c>
      <c r="C1380" s="5">
        <f t="shared" si="385"/>
        <v>2023</v>
      </c>
      <c r="D1380" s="5" t="s">
        <v>1245</v>
      </c>
      <c r="E1380" s="5" t="str">
        <f>VLOOKUP(F1380,'Set up'!$A$2:$C$64,2,FALSE)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up'!$A$2:$C$64,3,FALSE)</f>
        <v>Cash</v>
      </c>
      <c r="J1380" s="5">
        <f>VLOOKUP(F1380,'Set up'!$A$2:$D$64,4,FALSE)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up'!$A$2:$E$64,5,FALSE)</f>
        <v>Trsf</v>
      </c>
      <c r="S1380" s="1" t="s">
        <v>2055</v>
      </c>
    </row>
    <row r="1381" spans="1:19" x14ac:dyDescent="0.3">
      <c r="A1381" s="4" t="s">
        <v>1246</v>
      </c>
      <c r="B1381" s="5">
        <f t="shared" si="384"/>
        <v>2</v>
      </c>
      <c r="C1381" s="5">
        <f t="shared" si="385"/>
        <v>2023</v>
      </c>
      <c r="D1381" s="5" t="s">
        <v>1245</v>
      </c>
      <c r="E1381" s="5" t="str">
        <f>VLOOKUP(F1381,'Set up'!$A$2:$C$64,2,FALSE)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up'!$A$2:$C$64,3,FALSE)</f>
        <v>Cash</v>
      </c>
      <c r="J1381" s="5">
        <f>VLOOKUP(F1381,'Set up'!$A$2:$D$64,4,FALSE)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up'!$A$2:$E$64,5,FALSE)</f>
        <v>Trsf</v>
      </c>
      <c r="S1381" s="1" t="s">
        <v>2056</v>
      </c>
    </row>
    <row r="1382" spans="1:19" x14ac:dyDescent="0.3">
      <c r="A1382" s="4" t="s">
        <v>1246</v>
      </c>
      <c r="B1382" s="5">
        <f t="shared" si="384"/>
        <v>2</v>
      </c>
      <c r="C1382" s="5">
        <f t="shared" si="385"/>
        <v>2023</v>
      </c>
      <c r="D1382" s="5" t="s">
        <v>1245</v>
      </c>
      <c r="E1382" s="5" t="str">
        <f>VLOOKUP(F1382,'Set up'!$A$2:$C$64,2,FALSE)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up'!$A$2:$C$64,3,FALSE)</f>
        <v>Cash</v>
      </c>
      <c r="J1382" s="5">
        <f>VLOOKUP(F1382,'Set up'!$A$2:$D$64,4,FALSE)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up'!$A$2:$E$64,5,FALSE)</f>
        <v>Trsf</v>
      </c>
      <c r="S1382" s="1" t="s">
        <v>2057</v>
      </c>
    </row>
    <row r="1383" spans="1:19" x14ac:dyDescent="0.3">
      <c r="A1383" s="4" t="s">
        <v>1246</v>
      </c>
      <c r="B1383" s="5">
        <f t="shared" si="384"/>
        <v>2</v>
      </c>
      <c r="C1383" s="5">
        <f t="shared" si="385"/>
        <v>2023</v>
      </c>
      <c r="D1383" s="5" t="s">
        <v>1245</v>
      </c>
      <c r="E1383" s="5" t="str">
        <f>VLOOKUP(F1383,'Set up'!$A$2:$C$64,2,FALSE)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up'!$A$2:$C$64,3,FALSE)</f>
        <v>Cash</v>
      </c>
      <c r="J1383" s="5">
        <f>VLOOKUP(F1383,'Set up'!$A$2:$D$64,4,FALSE)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up'!$A$2:$E$64,5,FALSE)</f>
        <v>Trsf</v>
      </c>
      <c r="S1383" s="1" t="s">
        <v>2058</v>
      </c>
    </row>
    <row r="1384" spans="1:19" x14ac:dyDescent="0.3">
      <c r="A1384" s="4" t="s">
        <v>1246</v>
      </c>
      <c r="B1384" s="5">
        <f t="shared" si="384"/>
        <v>2</v>
      </c>
      <c r="C1384" s="5">
        <f t="shared" si="385"/>
        <v>2023</v>
      </c>
      <c r="D1384" s="5" t="s">
        <v>1247</v>
      </c>
      <c r="E1384" s="5" t="str">
        <f>VLOOKUP(F1384,'Set up'!$A$2:$C$64,2,FALSE)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up'!$A$2:$C$64,3,FALSE)</f>
        <v>Cash</v>
      </c>
      <c r="J1384" s="5">
        <f>VLOOKUP(F1384,'Set up'!$A$2:$D$64,4,FALSE)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up'!$A$2:$E$64,5,FALSE)</f>
        <v>Trsf</v>
      </c>
      <c r="S1384" s="1" t="s">
        <v>2059</v>
      </c>
    </row>
    <row r="1385" spans="1:19" x14ac:dyDescent="0.3">
      <c r="A1385" s="4" t="s">
        <v>1246</v>
      </c>
      <c r="B1385" s="5">
        <f t="shared" si="384"/>
        <v>2</v>
      </c>
      <c r="C1385" s="5">
        <f t="shared" si="385"/>
        <v>2023</v>
      </c>
      <c r="D1385" s="5" t="s">
        <v>1248</v>
      </c>
      <c r="E1385" s="5" t="str">
        <f>VLOOKUP(F1385,'Set up'!$A$2:$C$64,2,FALSE)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up'!$A$2:$C$64,3,FALSE)</f>
        <v>Cash</v>
      </c>
      <c r="J1385" s="5">
        <f>VLOOKUP(F1385,'Set up'!$A$2:$D$64,4,FALSE)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up'!$A$2:$E$64,5,FALSE)</f>
        <v>Trsf</v>
      </c>
      <c r="S1385" s="1" t="s">
        <v>1685</v>
      </c>
    </row>
    <row r="1386" spans="1:19" x14ac:dyDescent="0.3">
      <c r="A1386" s="4" t="s">
        <v>1250</v>
      </c>
      <c r="B1386" s="5">
        <f t="shared" si="384"/>
        <v>2</v>
      </c>
      <c r="C1386" s="5">
        <f t="shared" si="385"/>
        <v>2023</v>
      </c>
      <c r="D1386" s="5" t="s">
        <v>1249</v>
      </c>
      <c r="E1386" s="5" t="str">
        <f>VLOOKUP(F1386,'Set up'!$A$2:$C$64,2,FALSE)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up'!$A$2:$C$64,3,FALSE)</f>
        <v>Cash</v>
      </c>
      <c r="J1386" s="5">
        <f>VLOOKUP(F1386,'Set up'!$A$2:$D$64,4,FALSE)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up'!$A$2:$E$64,5,FALSE)</f>
        <v>PD Chq</v>
      </c>
      <c r="S1386" s="1" t="s">
        <v>1779</v>
      </c>
    </row>
    <row r="1387" spans="1:19" x14ac:dyDescent="0.3">
      <c r="A1387" s="4" t="s">
        <v>1250</v>
      </c>
      <c r="B1387" s="5">
        <f t="shared" si="384"/>
        <v>2</v>
      </c>
      <c r="C1387" s="5">
        <f t="shared" si="385"/>
        <v>2023</v>
      </c>
      <c r="D1387" s="5" t="s">
        <v>1249</v>
      </c>
      <c r="E1387" s="5" t="str">
        <f>VLOOKUP(F1387,'Set up'!$A$2:$C$64,2,FALSE)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up'!$A$2:$C$64,3,FALSE)</f>
        <v>Cash</v>
      </c>
      <c r="J1387" s="5">
        <f>VLOOKUP(F1387,'Set up'!$A$2:$D$64,4,FALSE)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up'!$A$2:$E$64,5,FALSE)</f>
        <v>PD Chq</v>
      </c>
      <c r="S1387" s="1" t="s">
        <v>1779</v>
      </c>
    </row>
    <row r="1388" spans="1:19" x14ac:dyDescent="0.3">
      <c r="A1388" s="4" t="s">
        <v>1250</v>
      </c>
      <c r="B1388" s="5">
        <f t="shared" si="384"/>
        <v>2</v>
      </c>
      <c r="C1388" s="5">
        <f t="shared" si="385"/>
        <v>2023</v>
      </c>
      <c r="D1388" s="5" t="s">
        <v>1249</v>
      </c>
      <c r="E1388" s="5" t="str">
        <f>VLOOKUP(F1388,'Set up'!$A$2:$C$64,2,FALSE)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up'!$A$2:$C$64,3,FALSE)</f>
        <v>Cash</v>
      </c>
      <c r="J1388" s="5">
        <f>VLOOKUP(F1388,'Set up'!$A$2:$D$64,4,FALSE)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up'!$A$2:$E$64,5,FALSE)</f>
        <v>PD Chq</v>
      </c>
      <c r="S1388" s="1" t="s">
        <v>1779</v>
      </c>
    </row>
    <row r="1389" spans="1:19" x14ac:dyDescent="0.3">
      <c r="A1389" s="4" t="s">
        <v>1250</v>
      </c>
      <c r="B1389" s="5">
        <f t="shared" si="384"/>
        <v>2</v>
      </c>
      <c r="C1389" s="5">
        <f t="shared" si="385"/>
        <v>2023</v>
      </c>
      <c r="D1389" s="5" t="s">
        <v>1251</v>
      </c>
      <c r="E1389" s="5" t="str">
        <f>VLOOKUP(F1389,'Set up'!$A$2:$C$64,2,FALSE)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up'!$A$2:$C$64,3,FALSE)</f>
        <v>120</v>
      </c>
      <c r="J1389" s="5">
        <f>VLOOKUP(F1389,'Set up'!$A$2:$D$64,4,FALSE)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up'!$A$2:$E$64,5,FALSE)</f>
        <v>Trsf</v>
      </c>
      <c r="S1389" s="1" t="s">
        <v>1581</v>
      </c>
    </row>
    <row r="1390" spans="1:19" x14ac:dyDescent="0.3">
      <c r="A1390" s="4" t="s">
        <v>1250</v>
      </c>
      <c r="B1390" s="5">
        <f t="shared" si="384"/>
        <v>2</v>
      </c>
      <c r="C1390" s="5">
        <f t="shared" si="385"/>
        <v>2023</v>
      </c>
      <c r="D1390" s="5" t="s">
        <v>1251</v>
      </c>
      <c r="E1390" s="5" t="str">
        <f>VLOOKUP(F1390,'Set up'!$A$2:$C$64,2,FALSE)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up'!$A$2:$C$64,3,FALSE)</f>
        <v>120</v>
      </c>
      <c r="J1390" s="5">
        <f>VLOOKUP(F1390,'Set up'!$A$2:$D$64,4,FALSE)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up'!$A$2:$E$64,5,FALSE)</f>
        <v>Trsf</v>
      </c>
      <c r="S1390" s="1" t="s">
        <v>1581</v>
      </c>
    </row>
    <row r="1391" spans="1:19" x14ac:dyDescent="0.3">
      <c r="A1391" s="4" t="s">
        <v>1250</v>
      </c>
      <c r="B1391" s="5">
        <f t="shared" si="384"/>
        <v>2</v>
      </c>
      <c r="C1391" s="5">
        <f t="shared" si="385"/>
        <v>2023</v>
      </c>
      <c r="D1391" s="5" t="s">
        <v>1251</v>
      </c>
      <c r="E1391" s="5" t="str">
        <f>VLOOKUP(F1391,'Set up'!$A$2:$C$64,2,FALSE)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up'!$A$2:$C$64,3,FALSE)</f>
        <v>120</v>
      </c>
      <c r="J1391" s="5">
        <f>VLOOKUP(F1391,'Set up'!$A$2:$D$64,4,FALSE)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up'!$A$2:$E$64,5,FALSE)</f>
        <v>Trsf</v>
      </c>
      <c r="S1391" s="1" t="s">
        <v>1581</v>
      </c>
    </row>
    <row r="1392" spans="1:19" x14ac:dyDescent="0.3">
      <c r="A1392" s="4" t="s">
        <v>1250</v>
      </c>
      <c r="B1392" s="5">
        <f t="shared" si="384"/>
        <v>2</v>
      </c>
      <c r="C1392" s="5">
        <f t="shared" si="385"/>
        <v>2023</v>
      </c>
      <c r="D1392" s="5" t="s">
        <v>1251</v>
      </c>
      <c r="E1392" s="5" t="str">
        <f>VLOOKUP(F1392,'Set up'!$A$2:$C$64,2,FALSE)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up'!$A$2:$C$64,3,FALSE)</f>
        <v>120</v>
      </c>
      <c r="J1392" s="5">
        <f>VLOOKUP(F1392,'Set up'!$A$2:$D$64,4,FALSE)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up'!$A$2:$E$64,5,FALSE)</f>
        <v>Trsf</v>
      </c>
      <c r="S1392" s="1" t="s">
        <v>1581</v>
      </c>
    </row>
    <row r="1393" spans="1:19" x14ac:dyDescent="0.3">
      <c r="A1393" s="4" t="s">
        <v>1250</v>
      </c>
      <c r="B1393" s="5">
        <f t="shared" si="384"/>
        <v>2</v>
      </c>
      <c r="C1393" s="5">
        <f t="shared" si="385"/>
        <v>2023</v>
      </c>
      <c r="D1393" s="5" t="s">
        <v>1251</v>
      </c>
      <c r="E1393" s="5" t="str">
        <f>VLOOKUP(F1393,'Set up'!$A$2:$C$64,2,FALSE)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up'!$A$2:$C$64,3,FALSE)</f>
        <v>120</v>
      </c>
      <c r="J1393" s="5">
        <f>VLOOKUP(F1393,'Set up'!$A$2:$D$64,4,FALSE)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up'!$A$2:$E$64,5,FALSE)</f>
        <v>Trsf</v>
      </c>
      <c r="S1393" s="1" t="s">
        <v>1581</v>
      </c>
    </row>
    <row r="1394" spans="1:19" x14ac:dyDescent="0.3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1254</v>
      </c>
      <c r="E1394" s="5" t="str">
        <f>VLOOKUP(F1394,'Set up'!$A$2:$C$64,2,FALSE)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up'!$A$2:$C$64,3,FALSE)</f>
        <v>Cash</v>
      </c>
      <c r="J1394" s="5">
        <f>VLOOKUP(F1394,'Set up'!$A$2:$D$64,4,FALSE)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up'!$A$2:$E$64,5,FALSE)</f>
        <v>Trsf</v>
      </c>
      <c r="S1394" s="1" t="s">
        <v>2068</v>
      </c>
    </row>
    <row r="1395" spans="1:19" x14ac:dyDescent="0.3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1254</v>
      </c>
      <c r="E1395" s="5" t="str">
        <f>VLOOKUP(F1395,'Set up'!$A$2:$C$64,2,FALSE)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up'!$A$2:$C$64,3,FALSE)</f>
        <v>Cash</v>
      </c>
      <c r="J1395" s="5">
        <f>VLOOKUP(F1395,'Set up'!$A$2:$D$64,4,FALSE)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up'!$A$2:$E$64,5,FALSE)</f>
        <v>Trsf</v>
      </c>
      <c r="S1395" s="1" t="s">
        <v>2060</v>
      </c>
    </row>
    <row r="1396" spans="1:19" x14ac:dyDescent="0.3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1254</v>
      </c>
      <c r="E1396" s="5" t="str">
        <f>VLOOKUP(F1396,'Set up'!$A$2:$C$64,2,FALSE)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up'!$A$2:$C$64,3,FALSE)</f>
        <v>Cash</v>
      </c>
      <c r="J1396" s="5">
        <f>VLOOKUP(F1396,'Set up'!$A$2:$D$64,4,FALSE)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up'!$A$2:$E$64,5,FALSE)</f>
        <v>Trsf</v>
      </c>
      <c r="S1396" s="1" t="s">
        <v>2061</v>
      </c>
    </row>
    <row r="1397" spans="1:19" x14ac:dyDescent="0.3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1254</v>
      </c>
      <c r="E1397" s="5" t="str">
        <f>VLOOKUP(F1397,'Set up'!$A$2:$C$64,2,FALSE)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up'!$A$2:$C$64,3,FALSE)</f>
        <v>Cash</v>
      </c>
      <c r="J1397" s="5">
        <f>VLOOKUP(F1397,'Set up'!$A$2:$D$64,4,FALSE)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up'!$A$2:$E$64,5,FALSE)</f>
        <v>Trsf</v>
      </c>
      <c r="S1397" s="1" t="s">
        <v>2062</v>
      </c>
    </row>
    <row r="1398" spans="1:19" x14ac:dyDescent="0.3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1255</v>
      </c>
      <c r="E1398" s="5" t="str">
        <f>VLOOKUP(F1398,'Set up'!$A$2:$C$64,2,FALSE)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up'!$A$2:$C$64,3,FALSE)</f>
        <v>Cash</v>
      </c>
      <c r="J1398" s="5">
        <f>VLOOKUP(F1398,'Set up'!$A$2:$D$64,4,FALSE)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up'!$A$2:$E$64,5,FALSE)</f>
        <v>Trsf</v>
      </c>
      <c r="S1398" s="1" t="s">
        <v>2327</v>
      </c>
    </row>
    <row r="1399" spans="1:19" x14ac:dyDescent="0.3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1256</v>
      </c>
      <c r="E1399" s="5" t="str">
        <f>VLOOKUP(F1399,'Set up'!$A$2:$C$64,2,FALSE)</f>
        <v>C00000019</v>
      </c>
      <c r="F1399" s="1" t="s">
        <v>400</v>
      </c>
      <c r="G1399" s="89" t="s">
        <v>292</v>
      </c>
      <c r="H1399" s="5">
        <v>1</v>
      </c>
      <c r="I1399" s="5" t="str">
        <f>VLOOKUP(F1399,'Set up'!$A$2:$C$64,3,FALSE)</f>
        <v>Cash</v>
      </c>
      <c r="J1399" s="5">
        <f>VLOOKUP(F1399,'Set up'!$A$2:$D$64,4,FALSE)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up'!$A$2:$E$64,5,FALSE)</f>
        <v>Trsf</v>
      </c>
      <c r="S1399" s="1" t="s">
        <v>1579</v>
      </c>
    </row>
    <row r="1400" spans="1:19" x14ac:dyDescent="0.3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1262</v>
      </c>
      <c r="E1400" s="5" t="str">
        <f>VLOOKUP(F1400,'Set up'!$A$2:$C$64,2,FALSE)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up'!$A$2:$C$64,3,FALSE)</f>
        <v>Cash</v>
      </c>
      <c r="J1400" s="5">
        <f>VLOOKUP(F1400,'Set up'!$A$2:$D$64,4,FALSE)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up'!$A$2:$E$64,5,FALSE)</f>
        <v>Trsf</v>
      </c>
      <c r="S1400" s="1" t="s">
        <v>1294</v>
      </c>
    </row>
    <row r="1401" spans="1:19" x14ac:dyDescent="0.3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1262</v>
      </c>
      <c r="E1401" s="5" t="str">
        <f>VLOOKUP(F1401,'Set up'!$A$2:$C$64,2,FALSE)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up'!$A$2:$C$64,3,FALSE)</f>
        <v>Cash</v>
      </c>
      <c r="J1401" s="5">
        <f>VLOOKUP(F1401,'Set up'!$A$2:$D$64,4,FALSE)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up'!$A$2:$E$64,5,FALSE)</f>
        <v>Trsf</v>
      </c>
      <c r="S1401" s="1" t="s">
        <v>1294</v>
      </c>
    </row>
    <row r="1402" spans="1:19" x14ac:dyDescent="0.3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1262</v>
      </c>
      <c r="E1402" s="5" t="str">
        <f>VLOOKUP(F1402,'Set up'!$A$2:$C$64,2,FALSE)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up'!$A$2:$C$64,3,FALSE)</f>
        <v>Cash</v>
      </c>
      <c r="J1402" s="5">
        <f>VLOOKUP(F1402,'Set up'!$A$2:$D$64,4,FALSE)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up'!$A$2:$E$64,5,FALSE)</f>
        <v>Trsf</v>
      </c>
      <c r="S1402" s="1" t="s">
        <v>1294</v>
      </c>
    </row>
    <row r="1403" spans="1:19" x14ac:dyDescent="0.3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1262</v>
      </c>
      <c r="E1403" s="5" t="str">
        <f>VLOOKUP(F1403,'Set up'!$A$2:$C$64,2,FALSE)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up'!$A$2:$C$64,3,FALSE)</f>
        <v>Cash</v>
      </c>
      <c r="J1403" s="5">
        <f>VLOOKUP(F1403,'Set up'!$A$2:$D$64,4,FALSE)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up'!$A$2:$E$64,5,FALSE)</f>
        <v>Trsf</v>
      </c>
      <c r="S1403" s="1" t="s">
        <v>1294</v>
      </c>
    </row>
    <row r="1404" spans="1:19" x14ac:dyDescent="0.3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1262</v>
      </c>
      <c r="E1404" s="5" t="str">
        <f>VLOOKUP(F1404,'Set up'!$A$2:$C$64,2,FALSE)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up'!$A$2:$C$64,3,FALSE)</f>
        <v>Cash</v>
      </c>
      <c r="J1404" s="5">
        <f>VLOOKUP(F1404,'Set up'!$A$2:$D$64,4,FALSE)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up'!$A$2:$E$64,5,FALSE)</f>
        <v>Trsf</v>
      </c>
      <c r="S1404" s="1" t="s">
        <v>1294</v>
      </c>
    </row>
    <row r="1405" spans="1:19" x14ac:dyDescent="0.3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1262</v>
      </c>
      <c r="E1405" s="5" t="str">
        <f>VLOOKUP(F1405,'Set up'!$A$2:$C$64,2,FALSE)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up'!$A$2:$C$64,3,FALSE)</f>
        <v>Cash</v>
      </c>
      <c r="J1405" s="5">
        <f>VLOOKUP(F1405,'Set up'!$A$2:$D$64,4,FALSE)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up'!$A$2:$E$64,5,FALSE)</f>
        <v>Trsf</v>
      </c>
      <c r="S1405" s="1" t="s">
        <v>1294</v>
      </c>
    </row>
    <row r="1406" spans="1:19" x14ac:dyDescent="0.3">
      <c r="A1406" s="4" t="s">
        <v>1264</v>
      </c>
      <c r="B1406" s="5">
        <f t="shared" si="393"/>
        <v>2</v>
      </c>
      <c r="C1406" s="5">
        <f t="shared" si="394"/>
        <v>2023</v>
      </c>
      <c r="D1406" s="5" t="s">
        <v>1263</v>
      </c>
      <c r="E1406" s="5" t="str">
        <f>VLOOKUP(F1406,'Set up'!$A$2:$C$64,2,FALSE)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up'!$A$2:$C$64,3,FALSE)</f>
        <v>Cash</v>
      </c>
      <c r="J1406" s="5">
        <f>VLOOKUP(F1406,'Set up'!$A$2:$D$64,4,FALSE)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up'!$A$2:$E$64,5,FALSE)</f>
        <v>Trsf</v>
      </c>
      <c r="S1406" s="1" t="s">
        <v>2329</v>
      </c>
    </row>
    <row r="1407" spans="1:19" x14ac:dyDescent="0.3">
      <c r="A1407" s="4" t="s">
        <v>1264</v>
      </c>
      <c r="B1407" s="5">
        <f t="shared" si="393"/>
        <v>2</v>
      </c>
      <c r="C1407" s="5">
        <f t="shared" si="394"/>
        <v>2023</v>
      </c>
      <c r="D1407" s="5" t="s">
        <v>1263</v>
      </c>
      <c r="E1407" s="5" t="str">
        <f>VLOOKUP(F1407,'Set up'!$A$2:$C$64,2,FALSE)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up'!$A$2:$C$64,3,FALSE)</f>
        <v>Cash</v>
      </c>
      <c r="J1407" s="5">
        <f>VLOOKUP(F1407,'Set up'!$A$2:$D$64,4,FALSE)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up'!$A$2:$E$64,5,FALSE)</f>
        <v>Trsf</v>
      </c>
      <c r="S1407" s="1" t="s">
        <v>2328</v>
      </c>
    </row>
    <row r="1408" spans="1:19" x14ac:dyDescent="0.3">
      <c r="A1408" s="4" t="s">
        <v>1264</v>
      </c>
      <c r="B1408" s="5">
        <f t="shared" si="393"/>
        <v>2</v>
      </c>
      <c r="C1408" s="5">
        <f t="shared" si="394"/>
        <v>2023</v>
      </c>
      <c r="D1408" s="5" t="s">
        <v>1263</v>
      </c>
      <c r="E1408" s="5" t="str">
        <f>VLOOKUP(F1408,'Set up'!$A$2:$C$64,2,FALSE)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up'!$A$2:$C$64,3,FALSE)</f>
        <v>Cash</v>
      </c>
      <c r="J1408" s="5">
        <f>VLOOKUP(F1408,'Set up'!$A$2:$D$64,4,FALSE)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up'!$A$2:$E$64,5,FALSE)</f>
        <v>Trsf</v>
      </c>
      <c r="S1408" s="1" t="s">
        <v>2106</v>
      </c>
    </row>
    <row r="1409" spans="1:19" x14ac:dyDescent="0.3">
      <c r="A1409" s="4" t="s">
        <v>1264</v>
      </c>
      <c r="B1409" s="5">
        <f t="shared" si="393"/>
        <v>2</v>
      </c>
      <c r="C1409" s="5">
        <f t="shared" si="394"/>
        <v>2023</v>
      </c>
      <c r="D1409" s="5" t="s">
        <v>1263</v>
      </c>
      <c r="E1409" s="5" t="str">
        <f>VLOOKUP(F1409,'Set up'!$A$2:$C$64,2,FALSE)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up'!$A$2:$C$64,3,FALSE)</f>
        <v>Cash</v>
      </c>
      <c r="J1409" s="5">
        <f>VLOOKUP(F1409,'Set up'!$A$2:$D$64,4,FALSE)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up'!$A$2:$E$64,5,FALSE)</f>
        <v>Trsf</v>
      </c>
      <c r="S1409" s="1" t="s">
        <v>2107</v>
      </c>
    </row>
    <row r="1410" spans="1:19" x14ac:dyDescent="0.3">
      <c r="A1410" s="4" t="s">
        <v>1264</v>
      </c>
      <c r="B1410" s="5">
        <f t="shared" si="393"/>
        <v>2</v>
      </c>
      <c r="C1410" s="5">
        <f t="shared" si="394"/>
        <v>2023</v>
      </c>
      <c r="D1410" s="5" t="s">
        <v>1263</v>
      </c>
      <c r="E1410" s="5" t="str">
        <f>VLOOKUP(F1410,'Set up'!$A$2:$C$64,2,FALSE)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up'!$A$2:$C$64,3,FALSE)</f>
        <v>Cash</v>
      </c>
      <c r="J1410" s="5">
        <f>VLOOKUP(F1410,'Set up'!$A$2:$D$64,4,FALSE)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up'!$A$2:$E$64,5,FALSE)</f>
        <v>Trsf</v>
      </c>
      <c r="S1410" s="1" t="s">
        <v>2108</v>
      </c>
    </row>
    <row r="1411" spans="1:19" x14ac:dyDescent="0.3">
      <c r="A1411" s="4" t="s">
        <v>1264</v>
      </c>
      <c r="B1411" s="5">
        <f t="shared" si="393"/>
        <v>2</v>
      </c>
      <c r="C1411" s="5">
        <f t="shared" si="394"/>
        <v>2023</v>
      </c>
      <c r="D1411" s="5" t="s">
        <v>1266</v>
      </c>
      <c r="E1411" s="5" t="str">
        <f>VLOOKUP(F1411,'Set up'!$A$2:$C$64,2,FALSE)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up'!$A$2:$C$64,3,FALSE)</f>
        <v>Cash</v>
      </c>
      <c r="J1411" s="5">
        <f>VLOOKUP(F1411,'Set up'!$A$2:$D$64,4,FALSE)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up'!$A$2:$E$64,5,FALSE)</f>
        <v>Trsf</v>
      </c>
      <c r="S1411" s="1" t="s">
        <v>2109</v>
      </c>
    </row>
    <row r="1412" spans="1:19" x14ac:dyDescent="0.3">
      <c r="A1412" s="4" t="s">
        <v>1264</v>
      </c>
      <c r="B1412" s="5">
        <f t="shared" si="393"/>
        <v>2</v>
      </c>
      <c r="C1412" s="5">
        <f t="shared" si="394"/>
        <v>2023</v>
      </c>
      <c r="D1412" s="5" t="s">
        <v>1267</v>
      </c>
      <c r="E1412" s="5" t="str">
        <f>VLOOKUP(F1412,'Set up'!$A$2:$C$64,2,FALSE)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up'!$A$2:$C$64,3,FALSE)</f>
        <v>Cash</v>
      </c>
      <c r="J1412" s="5">
        <f>VLOOKUP(F1412,'Set up'!$A$2:$D$64,4,FALSE)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up'!$A$2:$E$64,5,FALSE)</f>
        <v>Trsf</v>
      </c>
      <c r="S1412" s="1" t="s">
        <v>2110</v>
      </c>
    </row>
    <row r="1413" spans="1:19" x14ac:dyDescent="0.3">
      <c r="A1413" s="4" t="s">
        <v>1264</v>
      </c>
      <c r="B1413" s="5">
        <f t="shared" si="393"/>
        <v>2</v>
      </c>
      <c r="C1413" s="5">
        <f t="shared" si="394"/>
        <v>2023</v>
      </c>
      <c r="D1413" s="5" t="s">
        <v>1267</v>
      </c>
      <c r="E1413" s="5" t="str">
        <f>VLOOKUP(F1413,'Set up'!$A$2:$C$64,2,FALSE)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up'!$A$2:$C$64,3,FALSE)</f>
        <v>Cash</v>
      </c>
      <c r="J1413" s="5">
        <f>VLOOKUP(F1413,'Set up'!$A$2:$D$64,4,FALSE)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up'!$A$2:$E$64,5,FALSE)</f>
        <v>Trsf</v>
      </c>
      <c r="S1413" s="1" t="s">
        <v>2111</v>
      </c>
    </row>
    <row r="1414" spans="1:19" x14ac:dyDescent="0.3">
      <c r="A1414" s="4" t="s">
        <v>1264</v>
      </c>
      <c r="B1414" s="5">
        <f t="shared" si="393"/>
        <v>2</v>
      </c>
      <c r="C1414" s="5">
        <f t="shared" si="394"/>
        <v>2023</v>
      </c>
      <c r="D1414" s="5" t="s">
        <v>1268</v>
      </c>
      <c r="E1414" s="5" t="str">
        <f>VLOOKUP(F1414,'Set up'!$A$2:$C$64,2,FALSE)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up'!$A$2:$C$64,3,FALSE)</f>
        <v>Cash</v>
      </c>
      <c r="J1414" s="5">
        <f>VLOOKUP(F1414,'Set up'!$A$2:$D$64,4,FALSE)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up'!$A$2:$E$64,5,FALSE)</f>
        <v>Trsf</v>
      </c>
      <c r="S1414" s="1" t="s">
        <v>1686</v>
      </c>
    </row>
    <row r="1415" spans="1:19" x14ac:dyDescent="0.3">
      <c r="A1415" s="4" t="s">
        <v>1264</v>
      </c>
      <c r="B1415" s="5">
        <f t="shared" si="393"/>
        <v>2</v>
      </c>
      <c r="C1415" s="5">
        <f t="shared" si="394"/>
        <v>2023</v>
      </c>
      <c r="D1415" s="5" t="s">
        <v>1268</v>
      </c>
      <c r="E1415" s="5" t="str">
        <f>VLOOKUP(F1415,'Set up'!$A$2:$C$64,2,FALSE)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up'!$A$2:$C$64,3,FALSE)</f>
        <v>Cash</v>
      </c>
      <c r="J1415" s="5">
        <f>VLOOKUP(F1415,'Set up'!$A$2:$D$64,4,FALSE)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up'!$A$2:$E$64,5,FALSE)</f>
        <v>Trsf</v>
      </c>
      <c r="S1415" s="1" t="s">
        <v>1687</v>
      </c>
    </row>
    <row r="1416" spans="1:19" x14ac:dyDescent="0.3">
      <c r="A1416" s="4" t="s">
        <v>1272</v>
      </c>
      <c r="B1416" s="5">
        <f t="shared" si="393"/>
        <v>2</v>
      </c>
      <c r="C1416" s="5">
        <f t="shared" si="394"/>
        <v>2023</v>
      </c>
      <c r="D1416" s="5" t="s">
        <v>1271</v>
      </c>
      <c r="E1416" s="5" t="str">
        <f>VLOOKUP(F1416,'Set up'!$A$2:$C$64,2,FALSE)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up'!$A$2:$C$64,3,FALSE)</f>
        <v>Cash</v>
      </c>
      <c r="J1416" s="5">
        <f>VLOOKUP(F1416,'Set up'!$A$2:$D$64,4,FALSE)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up'!$A$2:$E$64,5,FALSE)</f>
        <v>PD Chq</v>
      </c>
      <c r="S1416" s="1" t="s">
        <v>1690</v>
      </c>
    </row>
    <row r="1417" spans="1:19" x14ac:dyDescent="0.3">
      <c r="A1417" s="4" t="s">
        <v>1272</v>
      </c>
      <c r="B1417" s="5">
        <f t="shared" si="393"/>
        <v>2</v>
      </c>
      <c r="C1417" s="5">
        <f t="shared" si="394"/>
        <v>2023</v>
      </c>
      <c r="D1417" s="5" t="s">
        <v>1271</v>
      </c>
      <c r="E1417" s="5" t="str">
        <f>VLOOKUP(F1417,'Set up'!$A$2:$C$64,2,FALSE)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up'!$A$2:$C$64,3,FALSE)</f>
        <v>Cash</v>
      </c>
      <c r="J1417" s="5">
        <f>VLOOKUP(F1417,'Set up'!$A$2:$D$64,4,FALSE)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up'!$A$2:$E$64,5,FALSE)</f>
        <v>PD Chq</v>
      </c>
      <c r="S1417" s="1" t="s">
        <v>1690</v>
      </c>
    </row>
    <row r="1418" spans="1:19" x14ac:dyDescent="0.3">
      <c r="A1418" s="4" t="s">
        <v>1272</v>
      </c>
      <c r="B1418" s="5">
        <f t="shared" si="393"/>
        <v>2</v>
      </c>
      <c r="C1418" s="5">
        <f t="shared" si="394"/>
        <v>2023</v>
      </c>
      <c r="D1418" s="5" t="s">
        <v>1271</v>
      </c>
      <c r="E1418" s="5" t="str">
        <f>VLOOKUP(F1418,'Set up'!$A$2:$C$64,2,FALSE)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up'!$A$2:$C$64,3,FALSE)</f>
        <v>Cash</v>
      </c>
      <c r="J1418" s="5">
        <f>VLOOKUP(F1418,'Set up'!$A$2:$D$64,4,FALSE)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up'!$A$2:$E$64,5,FALSE)</f>
        <v>PD Chq</v>
      </c>
      <c r="S1418" s="1" t="s">
        <v>1690</v>
      </c>
    </row>
    <row r="1419" spans="1:19" x14ac:dyDescent="0.3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1273</v>
      </c>
      <c r="E1419" s="5" t="str">
        <f>VLOOKUP(F1419,'Set up'!$A$2:$C$64,2,FALSE)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up'!$A$2:$C$64,3,FALSE)</f>
        <v>120</v>
      </c>
      <c r="J1419" s="5">
        <f>VLOOKUP(F1419,'Set up'!$A$2:$D$64,4,FALSE)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up'!$A$2:$E$64,5,FALSE)</f>
        <v>Chq</v>
      </c>
      <c r="S1419" s="1" t="s">
        <v>1784</v>
      </c>
    </row>
    <row r="1420" spans="1:19" x14ac:dyDescent="0.3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1274</v>
      </c>
      <c r="E1420" s="5" t="str">
        <f>VLOOKUP(F1420,'Set up'!$A$2:$C$64,2,FALSE)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up'!$A$2:$C$64,3,FALSE)</f>
        <v>Cash</v>
      </c>
      <c r="J1420" s="5">
        <f>VLOOKUP(F1420,'Set up'!$A$2:$D$64,4,FALSE)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up'!$A$2:$E$64,5,FALSE)</f>
        <v>Trsf</v>
      </c>
      <c r="S1420" s="1" t="s">
        <v>2112</v>
      </c>
    </row>
    <row r="1421" spans="1:19" x14ac:dyDescent="0.3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1275</v>
      </c>
      <c r="E1421" s="5" t="str">
        <f>VLOOKUP(F1421,'Set up'!$A$2:$C$64,2,FALSE)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up'!$A$2:$C$64,3,FALSE)</f>
        <v>Cash</v>
      </c>
      <c r="J1421" s="5">
        <f>VLOOKUP(F1421,'Set up'!$A$2:$D$64,4,FALSE)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up'!$A$2:$E$64,5,FALSE)</f>
        <v>Trsf</v>
      </c>
      <c r="S1421" s="1" t="s">
        <v>2113</v>
      </c>
    </row>
    <row r="1422" spans="1:19" x14ac:dyDescent="0.3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1275</v>
      </c>
      <c r="E1422" s="5" t="str">
        <f>VLOOKUP(F1422,'Set up'!$A$2:$C$64,2,FALSE)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up'!$A$2:$C$64,3,FALSE)</f>
        <v>Cash</v>
      </c>
      <c r="J1422" s="5">
        <f>VLOOKUP(F1422,'Set up'!$A$2:$D$64,4,FALSE)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up'!$A$2:$E$64,5,FALSE)</f>
        <v>Trsf</v>
      </c>
      <c r="S1422" s="1" t="s">
        <v>2114</v>
      </c>
    </row>
    <row r="1423" spans="1:19" x14ac:dyDescent="0.3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1275</v>
      </c>
      <c r="E1423" s="5" t="str">
        <f>VLOOKUP(F1423,'Set up'!$A$2:$C$64,2,FALSE)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up'!$A$2:$C$64,3,FALSE)</f>
        <v>Cash</v>
      </c>
      <c r="J1423" s="5">
        <f>VLOOKUP(F1423,'Set up'!$A$2:$D$64,4,FALSE)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up'!$A$2:$E$64,5,FALSE)</f>
        <v>Trsf</v>
      </c>
      <c r="S1423" s="1" t="s">
        <v>2225</v>
      </c>
    </row>
    <row r="1424" spans="1:19" x14ac:dyDescent="0.3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1275</v>
      </c>
      <c r="E1424" s="5" t="str">
        <f>VLOOKUP(F1424,'Set up'!$A$2:$C$64,2,FALSE)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up'!$A$2:$C$64,3,FALSE)</f>
        <v>Cash</v>
      </c>
      <c r="J1424" s="5">
        <f>VLOOKUP(F1424,'Set up'!$A$2:$D$64,4,FALSE)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up'!$A$2:$E$64,5,FALSE)</f>
        <v>Trsf</v>
      </c>
      <c r="S1424" s="1" t="s">
        <v>2226</v>
      </c>
    </row>
    <row r="1425" spans="1:19" x14ac:dyDescent="0.3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1275</v>
      </c>
      <c r="E1425" s="5" t="str">
        <f>VLOOKUP(F1425,'Set up'!$A$2:$C$64,2,FALSE)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up'!$A$2:$C$64,3,FALSE)</f>
        <v>Cash</v>
      </c>
      <c r="J1425" s="5">
        <f>VLOOKUP(F1425,'Set up'!$A$2:$D$64,4,FALSE)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up'!$A$2:$E$64,5,FALSE)</f>
        <v>Trsf</v>
      </c>
      <c r="S1425" s="1" t="s">
        <v>2227</v>
      </c>
    </row>
    <row r="1426" spans="1:19" x14ac:dyDescent="0.3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1275</v>
      </c>
      <c r="E1426" s="5" t="str">
        <f>VLOOKUP(F1426,'Set up'!$A$2:$C$64,2,FALSE)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up'!$A$2:$C$64,3,FALSE)</f>
        <v>Cash</v>
      </c>
      <c r="J1426" s="5">
        <f>VLOOKUP(F1426,'Set up'!$A$2:$D$64,4,FALSE)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up'!$A$2:$E$64,5,FALSE)</f>
        <v>Trsf</v>
      </c>
      <c r="S1426" s="1" t="s">
        <v>2228</v>
      </c>
    </row>
    <row r="1427" spans="1:19" x14ac:dyDescent="0.3">
      <c r="A1427" s="4" t="s">
        <v>1278</v>
      </c>
      <c r="B1427" s="5">
        <f t="shared" si="393"/>
        <v>2</v>
      </c>
      <c r="C1427" s="5">
        <f t="shared" si="394"/>
        <v>2023</v>
      </c>
      <c r="D1427" s="5" t="s">
        <v>1276</v>
      </c>
      <c r="E1427" s="5" t="str">
        <f>VLOOKUP(F1427,'Set up'!$A$2:$C$64,2,FALSE)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up'!$A$2:$C$64,3,FALSE)</f>
        <v>Cash</v>
      </c>
      <c r="J1427" s="5">
        <f>VLOOKUP(F1427,'Set up'!$A$2:$D$64,4,FALSE)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up'!$A$2:$E$64,5,FALSE)</f>
        <v>Trsf</v>
      </c>
      <c r="S1427" s="1" t="s">
        <v>2065</v>
      </c>
    </row>
    <row r="1428" spans="1:19" x14ac:dyDescent="0.3">
      <c r="A1428" s="4" t="s">
        <v>1279</v>
      </c>
      <c r="B1428" s="5">
        <f t="shared" si="393"/>
        <v>2</v>
      </c>
      <c r="C1428" s="5">
        <f t="shared" si="394"/>
        <v>2023</v>
      </c>
      <c r="D1428" s="5" t="s">
        <v>1277</v>
      </c>
      <c r="E1428" s="5" t="str">
        <f>VLOOKUP(F1428,'Set up'!$A$2:$C$64,2,FALSE)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up'!$A$2:$C$64,3,FALSE)</f>
        <v>Cash</v>
      </c>
      <c r="J1428" s="5">
        <f>VLOOKUP(F1428,'Set up'!$A$2:$D$64,4,FALSE)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up'!$A$2:$E$64,5,FALSE)</f>
        <v>Trsf</v>
      </c>
      <c r="S1428" s="1" t="s">
        <v>2229</v>
      </c>
    </row>
    <row r="1429" spans="1:19" x14ac:dyDescent="0.3">
      <c r="A1429" s="4" t="s">
        <v>1279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1277</v>
      </c>
      <c r="E1429" s="5" t="str">
        <f>VLOOKUP(F1429,'Set up'!$A$2:$C$64,2,FALSE)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up'!$A$2:$C$64,3,FALSE)</f>
        <v>Cash</v>
      </c>
      <c r="J1429" s="5">
        <f>VLOOKUP(F1429,'Set up'!$A$2:$D$64,4,FALSE)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up'!$A$2:$E$64,5,FALSE)</f>
        <v>Trsf</v>
      </c>
      <c r="S1429" s="1" t="s">
        <v>2227</v>
      </c>
    </row>
    <row r="1430" spans="1:19" x14ac:dyDescent="0.3">
      <c r="A1430" s="4" t="s">
        <v>1279</v>
      </c>
      <c r="B1430" s="5">
        <f t="shared" si="406"/>
        <v>2</v>
      </c>
      <c r="C1430" s="5">
        <f t="shared" si="407"/>
        <v>2023</v>
      </c>
      <c r="D1430" s="5" t="s">
        <v>1277</v>
      </c>
      <c r="E1430" s="5" t="str">
        <f>VLOOKUP(F1430,'Set up'!$A$2:$C$64,2,FALSE)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up'!$A$2:$C$64,3,FALSE)</f>
        <v>Cash</v>
      </c>
      <c r="J1430" s="5">
        <f>VLOOKUP(F1430,'Set up'!$A$2:$D$64,4,FALSE)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up'!$A$2:$E$64,5,FALSE)</f>
        <v>Trsf</v>
      </c>
      <c r="S1430" s="1" t="s">
        <v>2230</v>
      </c>
    </row>
    <row r="1431" spans="1:19" x14ac:dyDescent="0.3">
      <c r="A1431" s="4" t="s">
        <v>1279</v>
      </c>
      <c r="B1431" s="5">
        <f t="shared" si="406"/>
        <v>2</v>
      </c>
      <c r="C1431" s="5">
        <f t="shared" si="407"/>
        <v>2023</v>
      </c>
      <c r="D1431" s="5" t="s">
        <v>1280</v>
      </c>
      <c r="E1431" s="5" t="str">
        <f>VLOOKUP(F1431,'Set up'!$A$2:$C$64,2,FALSE)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up'!$A$2:$C$64,3,FALSE)</f>
        <v>Cash</v>
      </c>
      <c r="J1431" s="5">
        <f>VLOOKUP(F1431,'Set up'!$A$2:$D$64,4,FALSE)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up'!$A$2:$E$64,5,FALSE)</f>
        <v>Trsf</v>
      </c>
      <c r="S1431" s="1" t="s">
        <v>1667</v>
      </c>
    </row>
    <row r="1432" spans="1:19" x14ac:dyDescent="0.3">
      <c r="A1432" s="4" t="s">
        <v>1283</v>
      </c>
      <c r="B1432" s="5">
        <f t="shared" si="406"/>
        <v>2</v>
      </c>
      <c r="C1432" s="5">
        <f t="shared" si="407"/>
        <v>2023</v>
      </c>
      <c r="D1432" s="5" t="s">
        <v>1281</v>
      </c>
      <c r="E1432" s="5" t="str">
        <f>VLOOKUP(F1432,'Set up'!$A$2:$C$64,2,FALSE)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up'!$A$2:$C$64,3,FALSE)</f>
        <v>Cash</v>
      </c>
      <c r="J1432" s="5">
        <f>VLOOKUP(F1432,'Set up'!$A$2:$D$64,4,FALSE)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up'!$A$2:$E$64,5,FALSE)</f>
        <v>Trsf</v>
      </c>
      <c r="S1432" s="1" t="s">
        <v>1668</v>
      </c>
    </row>
    <row r="1433" spans="1:19" x14ac:dyDescent="0.3">
      <c r="A1433" s="4" t="s">
        <v>1301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1282</v>
      </c>
      <c r="E1433" s="5" t="str">
        <f>VLOOKUP(F1433,'Set up'!$A$2:$C$64,2,FALSE)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up'!$A$2:$C$64,3,FALSE)</f>
        <v>Cash</v>
      </c>
      <c r="J1433" s="5">
        <f>VLOOKUP(F1433,'Set up'!$A$2:$D$64,4,FALSE)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up'!$A$2:$E$64,5,FALSE)</f>
        <v>Trsf</v>
      </c>
      <c r="S1433" s="1" t="s">
        <v>1983</v>
      </c>
    </row>
    <row r="1434" spans="1:19" x14ac:dyDescent="0.3">
      <c r="A1434" s="4" t="s">
        <v>1303</v>
      </c>
      <c r="B1434" s="5">
        <f t="shared" si="411"/>
        <v>3</v>
      </c>
      <c r="C1434" s="5">
        <f t="shared" si="412"/>
        <v>2023</v>
      </c>
      <c r="D1434" s="5" t="s">
        <v>1302</v>
      </c>
      <c r="E1434" s="5" t="str">
        <f>VLOOKUP(F1434,'Set up'!$A$2:$C$64,2,FALSE)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up'!$A$2:$C$64,3,FALSE)</f>
        <v>Cash</v>
      </c>
      <c r="J1434" s="5">
        <f>VLOOKUP(F1434,'Set up'!$A$2:$D$64,4,FALSE)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up'!$A$2:$E$64,5,FALSE)</f>
        <v>Trsf</v>
      </c>
      <c r="S1434" s="1" t="s">
        <v>1368</v>
      </c>
    </row>
    <row r="1435" spans="1:19" x14ac:dyDescent="0.3">
      <c r="A1435" s="4" t="s">
        <v>1303</v>
      </c>
      <c r="B1435" s="5">
        <f t="shared" si="411"/>
        <v>3</v>
      </c>
      <c r="C1435" s="5">
        <f t="shared" si="412"/>
        <v>2023</v>
      </c>
      <c r="D1435" s="5" t="s">
        <v>1302</v>
      </c>
      <c r="E1435" s="5" t="str">
        <f>VLOOKUP(F1435,'Set up'!$A$2:$C$64,2,FALSE)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up'!$A$2:$C$64,3,FALSE)</f>
        <v>Cash</v>
      </c>
      <c r="J1435" s="5">
        <f>VLOOKUP(F1435,'Set up'!$A$2:$D$64,4,FALSE)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up'!$A$2:$E$64,5,FALSE)</f>
        <v>Trsf</v>
      </c>
      <c r="S1435" s="1" t="s">
        <v>1368</v>
      </c>
    </row>
    <row r="1436" spans="1:19" x14ac:dyDescent="0.3">
      <c r="A1436" s="4" t="s">
        <v>1303</v>
      </c>
      <c r="B1436" s="5">
        <f t="shared" si="411"/>
        <v>3</v>
      </c>
      <c r="C1436" s="5">
        <f t="shared" si="412"/>
        <v>2023</v>
      </c>
      <c r="D1436" s="5" t="s">
        <v>1306</v>
      </c>
      <c r="E1436" s="5" t="str">
        <f>VLOOKUP(F1436,'Set up'!$A$2:$C$64,2,FALSE)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up'!$A$2:$C$64,3,FALSE)</f>
        <v>Cash</v>
      </c>
      <c r="J1436" s="5">
        <f>VLOOKUP(F1436,'Set up'!$A$2:$D$64,4,FALSE)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up'!$A$2:$E$64,5,FALSE)</f>
        <v>Trsf</v>
      </c>
      <c r="S1436" s="1" t="s">
        <v>1369</v>
      </c>
    </row>
    <row r="1437" spans="1:19" x14ac:dyDescent="0.3">
      <c r="A1437" s="4" t="s">
        <v>1303</v>
      </c>
      <c r="B1437" s="5">
        <f t="shared" si="411"/>
        <v>3</v>
      </c>
      <c r="C1437" s="5">
        <f t="shared" si="412"/>
        <v>2023</v>
      </c>
      <c r="D1437" s="5" t="s">
        <v>1306</v>
      </c>
      <c r="E1437" s="5" t="str">
        <f>VLOOKUP(F1437,'Set up'!$A$2:$C$64,2,FALSE)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up'!$A$2:$C$64,3,FALSE)</f>
        <v>Cash</v>
      </c>
      <c r="J1437" s="5">
        <f>VLOOKUP(F1437,'Set up'!$A$2:$D$64,4,FALSE)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up'!$A$2:$E$64,5,FALSE)</f>
        <v>Trsf</v>
      </c>
      <c r="S1437" s="1" t="s">
        <v>1369</v>
      </c>
    </row>
    <row r="1438" spans="1:19" x14ac:dyDescent="0.3">
      <c r="A1438" s="4" t="s">
        <v>1308</v>
      </c>
      <c r="B1438" s="5">
        <f t="shared" si="411"/>
        <v>3</v>
      </c>
      <c r="C1438" s="5">
        <f t="shared" si="412"/>
        <v>2023</v>
      </c>
      <c r="D1438" s="5" t="s">
        <v>1307</v>
      </c>
      <c r="E1438" s="5" t="str">
        <f>VLOOKUP(F1438,'Set up'!$A$2:$C$64,2,FALSE)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up'!$A$2:$C$64,3,FALSE)</f>
        <v>Cash</v>
      </c>
      <c r="J1438" s="5">
        <f>VLOOKUP(F1438,'Set up'!$A$2:$D$64,4,FALSE)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up'!$A$2:$E$64,5,FALSE)</f>
        <v>Trsf</v>
      </c>
      <c r="S1438" s="1" t="s">
        <v>2231</v>
      </c>
    </row>
    <row r="1439" spans="1:19" x14ac:dyDescent="0.3">
      <c r="A1439" s="4" t="s">
        <v>1308</v>
      </c>
      <c r="B1439" s="5">
        <f t="shared" si="411"/>
        <v>3</v>
      </c>
      <c r="C1439" s="5">
        <f t="shared" si="412"/>
        <v>2023</v>
      </c>
      <c r="D1439" s="5" t="s">
        <v>1311</v>
      </c>
      <c r="E1439" s="5" t="str">
        <f>VLOOKUP(F1439,'Set up'!$A$2:$C$64,2,FALSE)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up'!$A$2:$C$64,3,FALSE)</f>
        <v>Cash</v>
      </c>
      <c r="J1439" s="5">
        <f>VLOOKUP(F1439,'Set up'!$A$2:$D$64,4,FALSE)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up'!$A$2:$E$64,5,FALSE)</f>
        <v>Trsf</v>
      </c>
      <c r="S1439" s="1" t="s">
        <v>2232</v>
      </c>
    </row>
    <row r="1440" spans="1:19" x14ac:dyDescent="0.3">
      <c r="A1440" s="4" t="s">
        <v>1308</v>
      </c>
      <c r="B1440" s="5">
        <f t="shared" si="411"/>
        <v>3</v>
      </c>
      <c r="C1440" s="5">
        <f t="shared" si="412"/>
        <v>2023</v>
      </c>
      <c r="D1440" s="5" t="s">
        <v>1311</v>
      </c>
      <c r="E1440" s="5" t="str">
        <f>VLOOKUP(F1440,'Set up'!$A$2:$C$64,2,FALSE)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up'!$A$2:$C$64,3,FALSE)</f>
        <v>Cash</v>
      </c>
      <c r="J1440" s="5">
        <f>VLOOKUP(F1440,'Set up'!$A$2:$D$64,4,FALSE)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up'!$A$2:$E$64,5,FALSE)</f>
        <v>Trsf</v>
      </c>
      <c r="S1440" s="1" t="s">
        <v>2233</v>
      </c>
    </row>
    <row r="1441" spans="1:19" x14ac:dyDescent="0.3">
      <c r="A1441" s="4" t="s">
        <v>1308</v>
      </c>
      <c r="B1441" s="5">
        <f t="shared" si="411"/>
        <v>3</v>
      </c>
      <c r="C1441" s="5">
        <f t="shared" si="412"/>
        <v>2023</v>
      </c>
      <c r="D1441" s="5" t="s">
        <v>1311</v>
      </c>
      <c r="E1441" s="5" t="str">
        <f>VLOOKUP(F1441,'Set up'!$A$2:$C$64,2,FALSE)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up'!$A$2:$C$64,3,FALSE)</f>
        <v>Cash</v>
      </c>
      <c r="J1441" s="5">
        <f>VLOOKUP(F1441,'Set up'!$A$2:$D$64,4,FALSE)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up'!$A$2:$E$64,5,FALSE)</f>
        <v>Trsf</v>
      </c>
      <c r="S1441" s="1" t="s">
        <v>2234</v>
      </c>
    </row>
    <row r="1442" spans="1:19" x14ac:dyDescent="0.3">
      <c r="A1442" s="4" t="s">
        <v>1308</v>
      </c>
      <c r="B1442" s="5">
        <f t="shared" si="411"/>
        <v>3</v>
      </c>
      <c r="C1442" s="5">
        <f t="shared" si="412"/>
        <v>2023</v>
      </c>
      <c r="D1442" s="5" t="s">
        <v>1311</v>
      </c>
      <c r="E1442" s="5" t="str">
        <f>VLOOKUP(F1442,'Set up'!$A$2:$C$64,2,FALSE)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up'!$A$2:$C$64,3,FALSE)</f>
        <v>Cash</v>
      </c>
      <c r="J1442" s="5">
        <f>VLOOKUP(F1442,'Set up'!$A$2:$D$64,4,FALSE)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up'!$A$2:$E$64,5,FALSE)</f>
        <v>Trsf</v>
      </c>
      <c r="S1442" s="1" t="s">
        <v>2235</v>
      </c>
    </row>
    <row r="1443" spans="1:19" x14ac:dyDescent="0.3">
      <c r="A1443" s="4" t="s">
        <v>1308</v>
      </c>
      <c r="B1443" s="5">
        <f t="shared" si="411"/>
        <v>3</v>
      </c>
      <c r="C1443" s="5">
        <f t="shared" si="412"/>
        <v>2023</v>
      </c>
      <c r="D1443" s="5" t="s">
        <v>1311</v>
      </c>
      <c r="E1443" s="5" t="str">
        <f>VLOOKUP(F1443,'Set up'!$A$2:$C$64,2,FALSE)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up'!$A$2:$C$64,3,FALSE)</f>
        <v>Cash</v>
      </c>
      <c r="J1443" s="5">
        <f>VLOOKUP(F1443,'Set up'!$A$2:$D$64,4,FALSE)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up'!$A$2:$E$64,5,FALSE)</f>
        <v>Trsf</v>
      </c>
      <c r="S1443" s="1" t="s">
        <v>2236</v>
      </c>
    </row>
    <row r="1444" spans="1:19" x14ac:dyDescent="0.3">
      <c r="A1444" s="4" t="s">
        <v>1308</v>
      </c>
      <c r="B1444" s="5">
        <f t="shared" si="411"/>
        <v>3</v>
      </c>
      <c r="C1444" s="5">
        <f t="shared" si="412"/>
        <v>2023</v>
      </c>
      <c r="D1444" s="5" t="s">
        <v>1311</v>
      </c>
      <c r="E1444" s="5" t="str">
        <f>VLOOKUP(F1444,'Set up'!$A$2:$C$64,2,FALSE)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up'!$A$2:$C$64,3,FALSE)</f>
        <v>Cash</v>
      </c>
      <c r="J1444" s="5">
        <f>VLOOKUP(F1444,'Set up'!$A$2:$D$64,4,FALSE)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up'!$A$2:$E$64,5,FALSE)</f>
        <v>Trsf</v>
      </c>
      <c r="S1444" s="1" t="s">
        <v>2237</v>
      </c>
    </row>
    <row r="1445" spans="1:19" x14ac:dyDescent="0.3">
      <c r="A1445" s="4" t="s">
        <v>1308</v>
      </c>
      <c r="B1445" s="5">
        <f t="shared" si="411"/>
        <v>3</v>
      </c>
      <c r="C1445" s="5">
        <f t="shared" si="412"/>
        <v>2023</v>
      </c>
      <c r="D1445" s="5" t="s">
        <v>1312</v>
      </c>
      <c r="E1445" s="5" t="str">
        <f>VLOOKUP(F1445,'Set up'!$A$2:$C$64,2,FALSE)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up'!$A$2:$C$64,3,FALSE)</f>
        <v>30</v>
      </c>
      <c r="J1445" s="5">
        <f>VLOOKUP(F1445,'Set up'!$A$2:$D$64,4,FALSE)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up'!$A$2:$E$64,5,FALSE)</f>
        <v>Chq</v>
      </c>
      <c r="S1445" s="1" t="s">
        <v>1376</v>
      </c>
    </row>
    <row r="1446" spans="1:19" x14ac:dyDescent="0.3">
      <c r="A1446" s="4" t="s">
        <v>1308</v>
      </c>
      <c r="B1446" s="5">
        <f t="shared" si="411"/>
        <v>3</v>
      </c>
      <c r="C1446" s="5">
        <f t="shared" si="412"/>
        <v>2023</v>
      </c>
      <c r="D1446" s="5" t="s">
        <v>1312</v>
      </c>
      <c r="E1446" s="5" t="str">
        <f>VLOOKUP(F1446,'Set up'!$A$2:$C$64,2,FALSE)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up'!$A$2:$C$64,3,FALSE)</f>
        <v>30</v>
      </c>
      <c r="J1446" s="5">
        <f>VLOOKUP(F1446,'Set up'!$A$2:$D$64,4,FALSE)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up'!$A$2:$E$64,5,FALSE)</f>
        <v>Chq</v>
      </c>
      <c r="S1446" s="1" t="s">
        <v>1376</v>
      </c>
    </row>
    <row r="1447" spans="1:19" x14ac:dyDescent="0.3">
      <c r="A1447" s="4" t="s">
        <v>1308</v>
      </c>
      <c r="B1447" s="5">
        <f t="shared" si="411"/>
        <v>3</v>
      </c>
      <c r="C1447" s="5">
        <f t="shared" si="412"/>
        <v>2023</v>
      </c>
      <c r="D1447" s="5" t="s">
        <v>1312</v>
      </c>
      <c r="E1447" s="5" t="str">
        <f>VLOOKUP(F1447,'Set up'!$A$2:$C$64,2,FALSE)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up'!$A$2:$C$64,3,FALSE)</f>
        <v>30</v>
      </c>
      <c r="J1447" s="5">
        <f>VLOOKUP(F1447,'Set up'!$A$2:$D$64,4,FALSE)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up'!$A$2:$E$64,5,FALSE)</f>
        <v>Chq</v>
      </c>
      <c r="S1447" s="1" t="s">
        <v>1376</v>
      </c>
    </row>
    <row r="1448" spans="1:19" x14ac:dyDescent="0.3">
      <c r="A1448" s="4" t="s">
        <v>1308</v>
      </c>
      <c r="B1448" s="5">
        <f t="shared" si="411"/>
        <v>3</v>
      </c>
      <c r="C1448" s="5">
        <f t="shared" si="412"/>
        <v>2023</v>
      </c>
      <c r="D1448" s="5" t="s">
        <v>1312</v>
      </c>
      <c r="E1448" s="5" t="str">
        <f>VLOOKUP(F1448,'Set up'!$A$2:$C$64,2,FALSE)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up'!$A$2:$C$64,3,FALSE)</f>
        <v>30</v>
      </c>
      <c r="J1448" s="5">
        <f>VLOOKUP(F1448,'Set up'!$A$2:$D$64,4,FALSE)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up'!$A$2:$E$64,5,FALSE)</f>
        <v>Chq</v>
      </c>
      <c r="S1448" s="1" t="s">
        <v>1376</v>
      </c>
    </row>
    <row r="1449" spans="1:19" x14ac:dyDescent="0.3">
      <c r="A1449" s="4" t="s">
        <v>1317</v>
      </c>
      <c r="B1449" s="5">
        <f t="shared" si="411"/>
        <v>3</v>
      </c>
      <c r="C1449" s="5">
        <f t="shared" si="412"/>
        <v>2023</v>
      </c>
      <c r="D1449" s="5" t="s">
        <v>1313</v>
      </c>
      <c r="E1449" s="5" t="str">
        <f>VLOOKUP(F1449,'Set up'!$A$2:$C$64,2,FALSE)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up'!$A$2:$C$64,3,FALSE)</f>
        <v>Cash</v>
      </c>
      <c r="J1449" s="5">
        <f>VLOOKUP(F1449,'Set up'!$A$2:$D$64,4,FALSE)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up'!$A$2:$E$64,5,FALSE)</f>
        <v>Trsf</v>
      </c>
      <c r="S1449" s="1" t="s">
        <v>1370</v>
      </c>
    </row>
    <row r="1450" spans="1:19" x14ac:dyDescent="0.3">
      <c r="A1450" s="4" t="s">
        <v>1317</v>
      </c>
      <c r="B1450" s="5">
        <f t="shared" si="411"/>
        <v>3</v>
      </c>
      <c r="C1450" s="5">
        <f t="shared" si="412"/>
        <v>2023</v>
      </c>
      <c r="D1450" s="5" t="s">
        <v>1313</v>
      </c>
      <c r="E1450" s="5" t="str">
        <f>VLOOKUP(F1450,'Set up'!$A$2:$C$64,2,FALSE)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up'!$A$2:$C$64,3,FALSE)</f>
        <v>Cash</v>
      </c>
      <c r="J1450" s="5">
        <f>VLOOKUP(F1450,'Set up'!$A$2:$D$64,4,FALSE)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up'!$A$2:$E$64,5,FALSE)</f>
        <v>Trsf</v>
      </c>
      <c r="S1450" s="1" t="s">
        <v>1370</v>
      </c>
    </row>
    <row r="1451" spans="1:19" x14ac:dyDescent="0.3">
      <c r="A1451" s="4" t="s">
        <v>1317</v>
      </c>
      <c r="B1451" s="5">
        <f t="shared" si="411"/>
        <v>3</v>
      </c>
      <c r="C1451" s="5">
        <f t="shared" si="412"/>
        <v>2023</v>
      </c>
      <c r="D1451" s="5" t="s">
        <v>1313</v>
      </c>
      <c r="E1451" s="5" t="str">
        <f>VLOOKUP(F1451,'Set up'!$A$2:$C$64,2,FALSE)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up'!$A$2:$C$64,3,FALSE)</f>
        <v>Cash</v>
      </c>
      <c r="J1451" s="5">
        <f>VLOOKUP(F1451,'Set up'!$A$2:$D$64,4,FALSE)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up'!$A$2:$E$64,5,FALSE)</f>
        <v>Trsf</v>
      </c>
      <c r="S1451" s="1" t="s">
        <v>1370</v>
      </c>
    </row>
    <row r="1452" spans="1:19" x14ac:dyDescent="0.3">
      <c r="A1452" s="4" t="s">
        <v>1317</v>
      </c>
      <c r="B1452" s="5">
        <f t="shared" si="411"/>
        <v>3</v>
      </c>
      <c r="C1452" s="5">
        <f t="shared" si="412"/>
        <v>2023</v>
      </c>
      <c r="D1452" s="5" t="s">
        <v>1318</v>
      </c>
      <c r="E1452" s="5" t="str">
        <f>VLOOKUP(F1452,'Set up'!$A$2:$C$64,2,FALSE)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up'!$A$2:$C$64,3,FALSE)</f>
        <v>Cash</v>
      </c>
      <c r="J1452" s="5">
        <f>VLOOKUP(F1452,'Set up'!$A$2:$D$64,4,FALSE)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up'!$A$2:$E$64,5,FALSE)</f>
        <v>PD Chq</v>
      </c>
      <c r="S1452" s="1" t="s">
        <v>1780</v>
      </c>
    </row>
    <row r="1453" spans="1:19" x14ac:dyDescent="0.3">
      <c r="A1453" s="4" t="s">
        <v>1317</v>
      </c>
      <c r="B1453" s="5">
        <f t="shared" si="411"/>
        <v>3</v>
      </c>
      <c r="C1453" s="5">
        <f t="shared" si="412"/>
        <v>2023</v>
      </c>
      <c r="D1453" s="5" t="s">
        <v>1318</v>
      </c>
      <c r="E1453" s="5" t="str">
        <f>VLOOKUP(F1453,'Set up'!$A$2:$C$64,2,FALSE)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up'!$A$2:$C$64,3,FALSE)</f>
        <v>Cash</v>
      </c>
      <c r="J1453" s="5">
        <f>VLOOKUP(F1453,'Set up'!$A$2:$D$64,4,FALSE)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up'!$A$2:$E$64,5,FALSE)</f>
        <v>PD Chq</v>
      </c>
      <c r="S1453" s="1" t="s">
        <v>1780</v>
      </c>
    </row>
    <row r="1454" spans="1:19" x14ac:dyDescent="0.3">
      <c r="A1454" s="4" t="s">
        <v>1317</v>
      </c>
      <c r="B1454" s="5">
        <f t="shared" si="411"/>
        <v>3</v>
      </c>
      <c r="C1454" s="5">
        <f t="shared" si="412"/>
        <v>2023</v>
      </c>
      <c r="D1454" s="5" t="s">
        <v>1318</v>
      </c>
      <c r="E1454" s="5" t="str">
        <f>VLOOKUP(F1454,'Set up'!$A$2:$C$64,2,FALSE)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up'!$A$2:$C$64,3,FALSE)</f>
        <v>Cash</v>
      </c>
      <c r="J1454" s="5">
        <f>VLOOKUP(F1454,'Set up'!$A$2:$D$64,4,FALSE)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up'!$A$2:$E$64,5,FALSE)</f>
        <v>PD Chq</v>
      </c>
      <c r="S1454" s="1" t="s">
        <v>1780</v>
      </c>
    </row>
    <row r="1455" spans="1:19" x14ac:dyDescent="0.3">
      <c r="A1455" s="4" t="s">
        <v>1321</v>
      </c>
      <c r="B1455" s="5">
        <f t="shared" si="411"/>
        <v>3</v>
      </c>
      <c r="C1455" s="5">
        <f t="shared" si="412"/>
        <v>2023</v>
      </c>
      <c r="D1455" s="5" t="s">
        <v>1319</v>
      </c>
      <c r="E1455" s="5" t="str">
        <f>VLOOKUP(F1455,'Set up'!$A$2:$C$64,2,FALSE)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up'!$A$2:$C$64,3,FALSE)</f>
        <v>Cash</v>
      </c>
      <c r="J1455" s="5">
        <f>VLOOKUP(F1455,'Set up'!$A$2:$D$64,4,FALSE)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up'!$A$2:$E$64,5,FALSE)</f>
        <v>Trsf</v>
      </c>
      <c r="S1455" s="1" t="s">
        <v>1669</v>
      </c>
    </row>
    <row r="1456" spans="1:19" x14ac:dyDescent="0.3">
      <c r="A1456" s="4" t="s">
        <v>1321</v>
      </c>
      <c r="B1456" s="5">
        <f t="shared" si="411"/>
        <v>3</v>
      </c>
      <c r="C1456" s="5">
        <f t="shared" si="412"/>
        <v>2023</v>
      </c>
      <c r="D1456" s="5" t="s">
        <v>1319</v>
      </c>
      <c r="E1456" s="5" t="str">
        <f>VLOOKUP(F1456,'Set up'!$A$2:$C$64,2,FALSE)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up'!$A$2:$C$64,3,FALSE)</f>
        <v>Cash</v>
      </c>
      <c r="J1456" s="5">
        <f>VLOOKUP(F1456,'Set up'!$A$2:$D$64,4,FALSE)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up'!$A$2:$E$64,5,FALSE)</f>
        <v>Trsf</v>
      </c>
      <c r="S1456" s="1" t="s">
        <v>1769</v>
      </c>
    </row>
    <row r="1457" spans="1:19" x14ac:dyDescent="0.3">
      <c r="A1457" s="4" t="s">
        <v>1324</v>
      </c>
      <c r="B1457" s="5">
        <f t="shared" si="411"/>
        <v>3</v>
      </c>
      <c r="C1457" s="5">
        <f t="shared" si="412"/>
        <v>2023</v>
      </c>
      <c r="D1457" s="5" t="s">
        <v>1320</v>
      </c>
      <c r="E1457" s="5" t="str">
        <f>VLOOKUP(F1457,'Set up'!$A$2:$C$64,2,FALSE)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up'!$A$2:$C$64,3,FALSE)</f>
        <v>Cash</v>
      </c>
      <c r="J1457" s="5">
        <f>VLOOKUP(F1457,'Set up'!$A$2:$D$64,4,FALSE)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up'!$A$2:$E$64,5,FALSE)</f>
        <v>Trsf</v>
      </c>
      <c r="S1457" s="1" t="s">
        <v>1770</v>
      </c>
    </row>
    <row r="1458" spans="1:19" x14ac:dyDescent="0.3">
      <c r="A1458" s="4" t="s">
        <v>1324</v>
      </c>
      <c r="B1458" s="5">
        <f t="shared" si="411"/>
        <v>3</v>
      </c>
      <c r="C1458" s="5">
        <f t="shared" si="412"/>
        <v>2023</v>
      </c>
      <c r="D1458" s="5" t="s">
        <v>1320</v>
      </c>
      <c r="E1458" s="5" t="str">
        <f>VLOOKUP(F1458,'Set up'!$A$2:$C$64,2,FALSE)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up'!$A$2:$C$64,3,FALSE)</f>
        <v>Cash</v>
      </c>
      <c r="J1458" s="5">
        <f>VLOOKUP(F1458,'Set up'!$A$2:$D$64,4,FALSE)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up'!$A$2:$E$64,5,FALSE)</f>
        <v>Trsf</v>
      </c>
      <c r="S1458" s="1" t="s">
        <v>1771</v>
      </c>
    </row>
    <row r="1459" spans="1:19" x14ac:dyDescent="0.3">
      <c r="A1459" s="4" t="s">
        <v>1324</v>
      </c>
      <c r="B1459" s="5">
        <f t="shared" si="411"/>
        <v>3</v>
      </c>
      <c r="C1459" s="5">
        <f t="shared" si="412"/>
        <v>2023</v>
      </c>
      <c r="D1459" s="5" t="s">
        <v>1320</v>
      </c>
      <c r="E1459" s="5" t="str">
        <f>VLOOKUP(F1459,'Set up'!$A$2:$C$64,2,FALSE)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up'!$A$2:$C$64,3,FALSE)</f>
        <v>Cash</v>
      </c>
      <c r="J1459" s="5">
        <f>VLOOKUP(F1459,'Set up'!$A$2:$D$64,4,FALSE)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up'!$A$2:$E$64,5,FALSE)</f>
        <v>Trsf</v>
      </c>
      <c r="S1459" s="1" t="s">
        <v>1772</v>
      </c>
    </row>
    <row r="1460" spans="1:19" x14ac:dyDescent="0.3">
      <c r="A1460" s="4" t="s">
        <v>1324</v>
      </c>
      <c r="B1460" s="5">
        <f t="shared" si="411"/>
        <v>3</v>
      </c>
      <c r="C1460" s="5">
        <f t="shared" si="412"/>
        <v>2023</v>
      </c>
      <c r="D1460" s="5" t="s">
        <v>1320</v>
      </c>
      <c r="E1460" s="5" t="str">
        <f>VLOOKUP(F1460,'Set up'!$A$2:$C$64,2,FALSE)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up'!$A$2:$C$64,3,FALSE)</f>
        <v>Cash</v>
      </c>
      <c r="J1460" s="5">
        <f>VLOOKUP(F1460,'Set up'!$A$2:$D$64,4,FALSE)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up'!$A$2:$E$64,5,FALSE)</f>
        <v>Trsf</v>
      </c>
      <c r="S1460" s="1" t="s">
        <v>1773</v>
      </c>
    </row>
    <row r="1461" spans="1:19" x14ac:dyDescent="0.3">
      <c r="A1461" s="4" t="s">
        <v>1330</v>
      </c>
      <c r="B1461" s="5">
        <f t="shared" si="411"/>
        <v>3</v>
      </c>
      <c r="C1461" s="5">
        <f t="shared" si="412"/>
        <v>2023</v>
      </c>
      <c r="D1461" s="5" t="s">
        <v>1329</v>
      </c>
      <c r="E1461" s="5" t="str">
        <f>VLOOKUP(F1461,'Set up'!$A$2:$C$64,2,FALSE)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up'!$A$2:$C$64,3,FALSE)</f>
        <v>Cash</v>
      </c>
      <c r="J1461" s="5">
        <f>VLOOKUP(F1461,'Set up'!$A$2:$D$64,4,FALSE)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up'!$A$2:$E$64,5,FALSE)</f>
        <v>Cash</v>
      </c>
      <c r="S1461" s="1" t="s">
        <v>1371</v>
      </c>
    </row>
    <row r="1462" spans="1:19" x14ac:dyDescent="0.3">
      <c r="A1462" s="4" t="s">
        <v>1330</v>
      </c>
      <c r="B1462" s="5">
        <f t="shared" si="411"/>
        <v>3</v>
      </c>
      <c r="C1462" s="5">
        <f t="shared" si="412"/>
        <v>2023</v>
      </c>
      <c r="D1462" s="5" t="s">
        <v>1329</v>
      </c>
      <c r="E1462" s="5" t="str">
        <f>VLOOKUP(F1462,'Set up'!$A$2:$C$64,2,FALSE)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up'!$A$2:$C$64,3,FALSE)</f>
        <v>Cash</v>
      </c>
      <c r="J1462" s="5">
        <f>VLOOKUP(F1462,'Set up'!$A$2:$D$64,4,FALSE)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up'!$A$2:$E$64,5,FALSE)</f>
        <v>Cash</v>
      </c>
      <c r="S1462" s="1" t="s">
        <v>1371</v>
      </c>
    </row>
    <row r="1463" spans="1:19" x14ac:dyDescent="0.3">
      <c r="A1463" s="4" t="s">
        <v>1330</v>
      </c>
      <c r="B1463" s="5">
        <f t="shared" si="411"/>
        <v>3</v>
      </c>
      <c r="C1463" s="5">
        <f t="shared" si="412"/>
        <v>2023</v>
      </c>
      <c r="D1463" s="5" t="s">
        <v>1329</v>
      </c>
      <c r="E1463" s="5" t="str">
        <f>VLOOKUP(F1463,'Set up'!$A$2:$C$64,2,FALSE)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up'!$A$2:$C$64,3,FALSE)</f>
        <v>Cash</v>
      </c>
      <c r="J1463" s="5">
        <f>VLOOKUP(F1463,'Set up'!$A$2:$D$64,4,FALSE)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up'!$A$2:$E$64,5,FALSE)</f>
        <v>Cash</v>
      </c>
      <c r="S1463" s="1" t="s">
        <v>1371</v>
      </c>
    </row>
    <row r="1464" spans="1:19" x14ac:dyDescent="0.3">
      <c r="A1464" s="4" t="s">
        <v>1330</v>
      </c>
      <c r="B1464" s="5">
        <f t="shared" si="411"/>
        <v>3</v>
      </c>
      <c r="C1464" s="5">
        <f t="shared" si="412"/>
        <v>2023</v>
      </c>
      <c r="D1464" s="5" t="s">
        <v>1329</v>
      </c>
      <c r="E1464" s="5" t="str">
        <f>VLOOKUP(F1464,'Set up'!$A$2:$C$64,2,FALSE)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up'!$A$2:$C$64,3,FALSE)</f>
        <v>Cash</v>
      </c>
      <c r="J1464" s="5">
        <f>VLOOKUP(F1464,'Set up'!$A$2:$D$64,4,FALSE)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up'!$A$2:$E$64,5,FALSE)</f>
        <v>Cash</v>
      </c>
      <c r="S1464" s="1" t="s">
        <v>1371</v>
      </c>
    </row>
    <row r="1465" spans="1:19" x14ac:dyDescent="0.3">
      <c r="A1465" s="4" t="s">
        <v>1330</v>
      </c>
      <c r="B1465" s="5">
        <f t="shared" si="411"/>
        <v>3</v>
      </c>
      <c r="C1465" s="5">
        <f t="shared" si="412"/>
        <v>2023</v>
      </c>
      <c r="D1465" s="5" t="s">
        <v>1329</v>
      </c>
      <c r="E1465" s="5" t="str">
        <f>VLOOKUP(F1465,'Set up'!$A$2:$C$64,2,FALSE)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up'!$A$2:$C$64,3,FALSE)</f>
        <v>Cash</v>
      </c>
      <c r="J1465" s="5">
        <f>VLOOKUP(F1465,'Set up'!$A$2:$D$64,4,FALSE)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up'!$A$2:$E$64,5,FALSE)</f>
        <v>Cash</v>
      </c>
      <c r="S1465" s="1" t="s">
        <v>1371</v>
      </c>
    </row>
    <row r="1466" spans="1:19" x14ac:dyDescent="0.3">
      <c r="A1466" s="4" t="s">
        <v>1330</v>
      </c>
      <c r="B1466" s="5">
        <f t="shared" si="411"/>
        <v>3</v>
      </c>
      <c r="C1466" s="5">
        <f t="shared" si="412"/>
        <v>2023</v>
      </c>
      <c r="D1466" s="5" t="s">
        <v>1329</v>
      </c>
      <c r="E1466" s="5" t="str">
        <f>VLOOKUP(F1466,'Set up'!$A$2:$C$64,2,FALSE)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up'!$A$2:$C$64,3,FALSE)</f>
        <v>Cash</v>
      </c>
      <c r="J1466" s="5">
        <f>VLOOKUP(F1466,'Set up'!$A$2:$D$64,4,FALSE)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up'!$A$2:$E$64,5,FALSE)</f>
        <v>Cash</v>
      </c>
      <c r="S1466" s="1" t="s">
        <v>1371</v>
      </c>
    </row>
    <row r="1467" spans="1:19" x14ac:dyDescent="0.3">
      <c r="A1467" s="4" t="s">
        <v>1332</v>
      </c>
      <c r="B1467" s="5">
        <f t="shared" si="411"/>
        <v>3</v>
      </c>
      <c r="C1467" s="5">
        <f t="shared" si="412"/>
        <v>2023</v>
      </c>
      <c r="D1467" s="5" t="s">
        <v>1331</v>
      </c>
      <c r="E1467" s="5" t="str">
        <f>VLOOKUP(F1467,'Set up'!$A$2:$C$64,2,FALSE)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up'!$A$2:$C$64,3,FALSE)</f>
        <v>Cash</v>
      </c>
      <c r="J1467" s="5">
        <f>VLOOKUP(F1467,'Set up'!$A$2:$D$64,4,FALSE)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up'!$A$2:$E$64,5,FALSE)</f>
        <v>Trsf</v>
      </c>
      <c r="S1467" s="1" t="s">
        <v>2238</v>
      </c>
    </row>
    <row r="1468" spans="1:19" x14ac:dyDescent="0.3">
      <c r="A1468" s="4" t="s">
        <v>1332</v>
      </c>
      <c r="B1468" s="5">
        <f t="shared" si="411"/>
        <v>3</v>
      </c>
      <c r="C1468" s="5">
        <f t="shared" si="412"/>
        <v>2023</v>
      </c>
      <c r="D1468" s="5" t="s">
        <v>1331</v>
      </c>
      <c r="E1468" s="5" t="str">
        <f>VLOOKUP(F1468,'Set up'!$A$2:$C$64,2,FALSE)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up'!$A$2:$C$64,3,FALSE)</f>
        <v>Cash</v>
      </c>
      <c r="J1468" s="5">
        <f>VLOOKUP(F1468,'Set up'!$A$2:$D$64,4,FALSE)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up'!$A$2:$E$64,5,FALSE)</f>
        <v>Trsf</v>
      </c>
      <c r="S1468" s="1" t="s">
        <v>2239</v>
      </c>
    </row>
    <row r="1469" spans="1:19" x14ac:dyDescent="0.3">
      <c r="A1469" s="4" t="s">
        <v>1334</v>
      </c>
      <c r="B1469" s="5">
        <f t="shared" si="411"/>
        <v>3</v>
      </c>
      <c r="C1469" s="5">
        <f t="shared" si="412"/>
        <v>2023</v>
      </c>
      <c r="D1469" s="5" t="s">
        <v>1333</v>
      </c>
      <c r="E1469" s="5" t="str">
        <f>VLOOKUP(F1469,'Set up'!$A$2:$C$64,2,FALSE)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up'!$A$2:$C$64,3,FALSE)</f>
        <v>120</v>
      </c>
      <c r="J1469" s="5">
        <f>VLOOKUP(F1469,'Set up'!$A$2:$D$64,4,FALSE)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up'!$A$2:$E$64,5,FALSE)</f>
        <v>Trsf</v>
      </c>
      <c r="S1469" s="1" t="s">
        <v>1694</v>
      </c>
    </row>
    <row r="1470" spans="1:19" x14ac:dyDescent="0.3">
      <c r="A1470" s="4" t="s">
        <v>1334</v>
      </c>
      <c r="B1470" s="5">
        <f t="shared" si="411"/>
        <v>3</v>
      </c>
      <c r="C1470" s="5">
        <f t="shared" si="412"/>
        <v>2023</v>
      </c>
      <c r="D1470" s="5" t="s">
        <v>1333</v>
      </c>
      <c r="E1470" s="5" t="str">
        <f>VLOOKUP(F1470,'Set up'!$A$2:$C$64,2,FALSE)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up'!$A$2:$C$64,3,FALSE)</f>
        <v>120</v>
      </c>
      <c r="J1470" s="5">
        <f>VLOOKUP(F1470,'Set up'!$A$2:$D$64,4,FALSE)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up'!$A$2:$E$64,5,FALSE)</f>
        <v>Trsf</v>
      </c>
      <c r="S1470" s="1" t="s">
        <v>1694</v>
      </c>
    </row>
    <row r="1471" spans="1:19" x14ac:dyDescent="0.3">
      <c r="A1471" s="4" t="s">
        <v>1334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1333</v>
      </c>
      <c r="E1471" s="5" t="str">
        <f>VLOOKUP(F1471,'Set up'!$A$2:$C$64,2,FALSE)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up'!$A$2:$C$64,3,FALSE)</f>
        <v>120</v>
      </c>
      <c r="J1471" s="5">
        <f>VLOOKUP(F1471,'Set up'!$A$2:$D$64,4,FALSE)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up'!$A$2:$E$64,5,FALSE)</f>
        <v>Trsf</v>
      </c>
      <c r="S1471" s="1" t="s">
        <v>1694</v>
      </c>
    </row>
    <row r="1472" spans="1:19" x14ac:dyDescent="0.3">
      <c r="A1472" s="4" t="s">
        <v>1334</v>
      </c>
      <c r="B1472" s="5">
        <f t="shared" si="422"/>
        <v>3</v>
      </c>
      <c r="C1472" s="5">
        <f t="shared" si="423"/>
        <v>2023</v>
      </c>
      <c r="D1472" s="5" t="s">
        <v>1335</v>
      </c>
      <c r="E1472" s="5" t="str">
        <f>VLOOKUP(F1472,'Set up'!$A$2:$C$64,2,FALSE)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up'!$A$2:$C$64,3,FALSE)</f>
        <v>Cash</v>
      </c>
      <c r="J1472" s="5">
        <f>VLOOKUP(F1472,'Set up'!$A$2:$D$64,4,FALSE)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up'!$A$2:$E$64,5,FALSE)</f>
        <v>Trsf</v>
      </c>
      <c r="S1472" s="1" t="s">
        <v>2240</v>
      </c>
    </row>
    <row r="1473" spans="1:19" x14ac:dyDescent="0.3">
      <c r="A1473" s="4" t="s">
        <v>1334</v>
      </c>
      <c r="B1473" s="5">
        <f t="shared" si="422"/>
        <v>3</v>
      </c>
      <c r="C1473" s="5">
        <f t="shared" si="423"/>
        <v>2023</v>
      </c>
      <c r="D1473" s="5" t="s">
        <v>1336</v>
      </c>
      <c r="E1473" s="5" t="str">
        <f>VLOOKUP(F1473,'Set up'!$A$2:$C$64,2,FALSE)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up'!$A$2:$C$64,3,FALSE)</f>
        <v>Cash</v>
      </c>
      <c r="J1473" s="5">
        <f>VLOOKUP(F1473,'Set up'!$A$2:$D$64,4,FALSE)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up'!$A$2:$E$64,5,FALSE)</f>
        <v>Trsf</v>
      </c>
      <c r="S1473" s="1" t="s">
        <v>2308</v>
      </c>
    </row>
    <row r="1474" spans="1:19" x14ac:dyDescent="0.3">
      <c r="A1474" s="4" t="s">
        <v>1334</v>
      </c>
      <c r="B1474" s="5">
        <f t="shared" si="422"/>
        <v>3</v>
      </c>
      <c r="C1474" s="5">
        <f t="shared" si="423"/>
        <v>2023</v>
      </c>
      <c r="D1474" s="5" t="s">
        <v>1336</v>
      </c>
      <c r="E1474" s="5" t="str">
        <f>VLOOKUP(F1474,'Set up'!$A$2:$C$64,2,FALSE)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up'!$A$2:$C$64,3,FALSE)</f>
        <v>Cash</v>
      </c>
      <c r="J1474" s="5">
        <f>VLOOKUP(F1474,'Set up'!$A$2:$D$64,4,FALSE)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up'!$A$2:$E$64,5,FALSE)</f>
        <v>Trsf</v>
      </c>
      <c r="S1474" s="1" t="s">
        <v>2309</v>
      </c>
    </row>
    <row r="1475" spans="1:19" x14ac:dyDescent="0.3">
      <c r="A1475" s="4" t="s">
        <v>1334</v>
      </c>
      <c r="B1475" s="5">
        <f t="shared" si="422"/>
        <v>3</v>
      </c>
      <c r="C1475" s="5">
        <f t="shared" si="423"/>
        <v>2023</v>
      </c>
      <c r="D1475" s="5" t="s">
        <v>1336</v>
      </c>
      <c r="E1475" s="5" t="str">
        <f>VLOOKUP(F1475,'Set up'!$A$2:$C$64,2,FALSE)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up'!$A$2:$C$64,3,FALSE)</f>
        <v>Cash</v>
      </c>
      <c r="J1475" s="5">
        <f>VLOOKUP(F1475,'Set up'!$A$2:$D$64,4,FALSE)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up'!$A$2:$E$64,5,FALSE)</f>
        <v>Trsf</v>
      </c>
      <c r="S1475" s="1" t="s">
        <v>2310</v>
      </c>
    </row>
    <row r="1476" spans="1:19" x14ac:dyDescent="0.3">
      <c r="A1476" s="4" t="s">
        <v>1334</v>
      </c>
      <c r="B1476" s="5">
        <f t="shared" si="422"/>
        <v>3</v>
      </c>
      <c r="C1476" s="5">
        <f t="shared" si="423"/>
        <v>2023</v>
      </c>
      <c r="D1476" s="5" t="s">
        <v>1336</v>
      </c>
      <c r="E1476" s="5" t="str">
        <f>VLOOKUP(F1476,'Set up'!$A$2:$C$64,2,FALSE)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up'!$A$2:$C$64,3,FALSE)</f>
        <v>Cash</v>
      </c>
      <c r="J1476" s="5">
        <f>VLOOKUP(F1476,'Set up'!$A$2:$D$64,4,FALSE)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up'!$A$2:$E$64,5,FALSE)</f>
        <v>Trsf</v>
      </c>
      <c r="S1476" s="1" t="s">
        <v>2311</v>
      </c>
    </row>
    <row r="1477" spans="1:19" x14ac:dyDescent="0.3">
      <c r="A1477" s="4" t="s">
        <v>1334</v>
      </c>
      <c r="B1477" s="5">
        <f t="shared" si="422"/>
        <v>3</v>
      </c>
      <c r="C1477" s="5">
        <f t="shared" si="423"/>
        <v>2023</v>
      </c>
      <c r="D1477" s="5" t="s">
        <v>1336</v>
      </c>
      <c r="E1477" s="5" t="str">
        <f>VLOOKUP(F1477,'Set up'!$A$2:$C$64,2,FALSE)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up'!$A$2:$C$64,3,FALSE)</f>
        <v>Cash</v>
      </c>
      <c r="J1477" s="5">
        <f>VLOOKUP(F1477,'Set up'!$A$2:$D$64,4,FALSE)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up'!$A$2:$E$64,5,FALSE)</f>
        <v>Trsf</v>
      </c>
      <c r="S1477" s="1" t="s">
        <v>2312</v>
      </c>
    </row>
    <row r="1478" spans="1:19" x14ac:dyDescent="0.3">
      <c r="A1478" s="4" t="s">
        <v>1334</v>
      </c>
      <c r="B1478" s="5">
        <f t="shared" si="422"/>
        <v>3</v>
      </c>
      <c r="C1478" s="5">
        <f t="shared" si="423"/>
        <v>2023</v>
      </c>
      <c r="D1478" s="5" t="s">
        <v>1337</v>
      </c>
      <c r="E1478" s="5" t="str">
        <f>VLOOKUP(F1478,'Set up'!$A$2:$C$64,2,FALSE)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up'!$A$2:$C$64,3,FALSE)</f>
        <v>Cash</v>
      </c>
      <c r="J1478" s="5">
        <f>VLOOKUP(F1478,'Set up'!$A$2:$D$64,4,FALSE)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up'!$A$2:$E$64,5,FALSE)</f>
        <v>Trsf</v>
      </c>
      <c r="S1478" s="1" t="s">
        <v>1774</v>
      </c>
    </row>
    <row r="1479" spans="1:19" x14ac:dyDescent="0.3">
      <c r="A1479" s="4" t="s">
        <v>1334</v>
      </c>
      <c r="B1479" s="5">
        <f t="shared" si="422"/>
        <v>3</v>
      </c>
      <c r="C1479" s="5">
        <f t="shared" si="423"/>
        <v>2023</v>
      </c>
      <c r="D1479" s="5" t="s">
        <v>1337</v>
      </c>
      <c r="E1479" s="5" t="str">
        <f>VLOOKUP(F1479,'Set up'!$A$2:$C$64,2,FALSE)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up'!$A$2:$C$64,3,FALSE)</f>
        <v>Cash</v>
      </c>
      <c r="J1479" s="5">
        <f>VLOOKUP(F1479,'Set up'!$A$2:$D$64,4,FALSE)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up'!$A$2:$E$64,5,FALSE)</f>
        <v>Trsf</v>
      </c>
      <c r="S1479" s="1" t="s">
        <v>1775</v>
      </c>
    </row>
    <row r="1480" spans="1:19" x14ac:dyDescent="0.3">
      <c r="A1480" s="4" t="s">
        <v>1334</v>
      </c>
      <c r="B1480" s="5">
        <f t="shared" si="422"/>
        <v>3</v>
      </c>
      <c r="C1480" s="5">
        <f t="shared" si="423"/>
        <v>2023</v>
      </c>
      <c r="D1480" s="5" t="s">
        <v>1338</v>
      </c>
      <c r="E1480" s="5" t="str">
        <f>VLOOKUP(F1480,'Set up'!$A$2:$C$64,2,FALSE)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up'!$A$2:$C$64,3,FALSE)</f>
        <v>60</v>
      </c>
      <c r="J1480" s="5">
        <f>VLOOKUP(F1480,'Set up'!$A$2:$D$64,4,FALSE)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up'!$A$2:$E$64,5,FALSE)</f>
        <v>Chq</v>
      </c>
      <c r="S1480" s="1" t="s">
        <v>2088</v>
      </c>
    </row>
    <row r="1481" spans="1:19" x14ac:dyDescent="0.3">
      <c r="A1481" s="4" t="s">
        <v>1334</v>
      </c>
      <c r="B1481" s="5">
        <f t="shared" si="422"/>
        <v>3</v>
      </c>
      <c r="C1481" s="5">
        <f t="shared" si="423"/>
        <v>2023</v>
      </c>
      <c r="D1481" s="5" t="s">
        <v>1338</v>
      </c>
      <c r="E1481" s="5" t="str">
        <f>VLOOKUP(F1481,'Set up'!$A$2:$C$64,2,FALSE)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up'!$A$2:$C$64,3,FALSE)</f>
        <v>60</v>
      </c>
      <c r="J1481" s="5">
        <f>VLOOKUP(F1481,'Set up'!$A$2:$D$64,4,FALSE)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up'!$A$2:$E$64,5,FALSE)</f>
        <v>Chq</v>
      </c>
      <c r="S1481" s="1" t="s">
        <v>2088</v>
      </c>
    </row>
    <row r="1482" spans="1:19" x14ac:dyDescent="0.3">
      <c r="A1482" s="4" t="s">
        <v>1334</v>
      </c>
      <c r="B1482" s="5">
        <f t="shared" si="422"/>
        <v>3</v>
      </c>
      <c r="C1482" s="5">
        <f t="shared" si="423"/>
        <v>2023</v>
      </c>
      <c r="D1482" s="5" t="s">
        <v>1338</v>
      </c>
      <c r="E1482" s="5" t="str">
        <f>VLOOKUP(F1482,'Set up'!$A$2:$C$64,2,FALSE)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up'!$A$2:$C$64,3,FALSE)</f>
        <v>60</v>
      </c>
      <c r="J1482" s="5">
        <f>VLOOKUP(F1482,'Set up'!$A$2:$D$64,4,FALSE)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up'!$A$2:$E$64,5,FALSE)</f>
        <v>Chq</v>
      </c>
      <c r="S1482" s="1" t="s">
        <v>2088</v>
      </c>
    </row>
    <row r="1483" spans="1:19" x14ac:dyDescent="0.3">
      <c r="A1483" s="4" t="s">
        <v>1340</v>
      </c>
      <c r="B1483" s="5">
        <f t="shared" si="422"/>
        <v>3</v>
      </c>
      <c r="C1483" s="5">
        <f t="shared" si="423"/>
        <v>2023</v>
      </c>
      <c r="D1483" s="5" t="s">
        <v>1339</v>
      </c>
      <c r="E1483" s="5" t="str">
        <f>VLOOKUP(F1483,'Set up'!$A$2:$C$64,2,FALSE)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up'!$A$2:$C$64,3,FALSE)</f>
        <v>Cash</v>
      </c>
      <c r="J1483" s="5">
        <f>VLOOKUP(F1483,'Set up'!$A$2:$D$64,4,FALSE)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up'!$A$2:$E$64,5,FALSE)</f>
        <v>PD Chq</v>
      </c>
      <c r="S1483" s="1" t="s">
        <v>1858</v>
      </c>
    </row>
    <row r="1484" spans="1:19" x14ac:dyDescent="0.3">
      <c r="A1484" s="4" t="s">
        <v>1340</v>
      </c>
      <c r="B1484" s="5">
        <f t="shared" si="422"/>
        <v>3</v>
      </c>
      <c r="C1484" s="5">
        <f t="shared" si="423"/>
        <v>2023</v>
      </c>
      <c r="D1484" s="5" t="s">
        <v>1339</v>
      </c>
      <c r="E1484" s="5" t="str">
        <f>VLOOKUP(F1484,'Set up'!$A$2:$C$64,2,FALSE)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up'!$A$2:$C$64,3,FALSE)</f>
        <v>Cash</v>
      </c>
      <c r="J1484" s="5">
        <f>VLOOKUP(F1484,'Set up'!$A$2:$D$64,4,FALSE)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up'!$A$2:$E$64,5,FALSE)</f>
        <v>PD Chq</v>
      </c>
      <c r="S1484" s="1" t="s">
        <v>1858</v>
      </c>
    </row>
    <row r="1485" spans="1:19" x14ac:dyDescent="0.3">
      <c r="A1485" s="4" t="s">
        <v>1340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1339</v>
      </c>
      <c r="E1485" s="5" t="str">
        <f>VLOOKUP(F1485,'Set up'!$A$2:$C$64,2,FALSE)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up'!$A$2:$C$64,3,FALSE)</f>
        <v>Cash</v>
      </c>
      <c r="J1485" s="5">
        <f>VLOOKUP(F1485,'Set up'!$A$2:$D$64,4,FALSE)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up'!$A$2:$E$64,5,FALSE)</f>
        <v>PD Chq</v>
      </c>
      <c r="S1485" s="1" t="s">
        <v>1858</v>
      </c>
    </row>
    <row r="1486" spans="1:19" x14ac:dyDescent="0.3">
      <c r="A1486" s="4" t="s">
        <v>1340</v>
      </c>
      <c r="B1486" s="5">
        <f t="shared" si="431"/>
        <v>3</v>
      </c>
      <c r="C1486" s="5">
        <f t="shared" si="432"/>
        <v>2023</v>
      </c>
      <c r="D1486" s="5" t="s">
        <v>1341</v>
      </c>
      <c r="E1486" s="5" t="str">
        <f>VLOOKUP(F1486,'Set up'!$A$2:$C$64,2,FALSE)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up'!$A$2:$C$64,3,FALSE)</f>
        <v>Cash</v>
      </c>
      <c r="J1486" s="5">
        <f>VLOOKUP(F1486,'Set up'!$A$2:$D$64,4,FALSE)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up'!$A$2:$E$64,5,FALSE)</f>
        <v>Cash</v>
      </c>
      <c r="S1486" s="1" t="s">
        <v>1378</v>
      </c>
    </row>
    <row r="1487" spans="1:19" x14ac:dyDescent="0.3">
      <c r="A1487" s="4" t="s">
        <v>1340</v>
      </c>
      <c r="B1487" s="5">
        <f t="shared" si="431"/>
        <v>3</v>
      </c>
      <c r="C1487" s="5">
        <f t="shared" si="432"/>
        <v>2023</v>
      </c>
      <c r="D1487" s="5" t="s">
        <v>1341</v>
      </c>
      <c r="E1487" s="5" t="str">
        <f>VLOOKUP(F1487,'Set up'!$A$2:$C$64,2,FALSE)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up'!$A$2:$C$64,3,FALSE)</f>
        <v>Cash</v>
      </c>
      <c r="J1487" s="5">
        <f>VLOOKUP(F1487,'Set up'!$A$2:$D$64,4,FALSE)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up'!$A$2:$E$64,5,FALSE)</f>
        <v>Cash</v>
      </c>
      <c r="S1487" s="1" t="s">
        <v>1378</v>
      </c>
    </row>
    <row r="1488" spans="1:19" x14ac:dyDescent="0.3">
      <c r="A1488" s="4" t="s">
        <v>1340</v>
      </c>
      <c r="B1488" s="5">
        <f t="shared" si="431"/>
        <v>3</v>
      </c>
      <c r="C1488" s="5">
        <f t="shared" si="432"/>
        <v>2023</v>
      </c>
      <c r="D1488" s="5" t="s">
        <v>1341</v>
      </c>
      <c r="E1488" s="5" t="str">
        <f>VLOOKUP(F1488,'Set up'!$A$2:$C$64,2,FALSE)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up'!$A$2:$C$64,3,FALSE)</f>
        <v>Cash</v>
      </c>
      <c r="J1488" s="5">
        <f>VLOOKUP(F1488,'Set up'!$A$2:$D$64,4,FALSE)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up'!$A$2:$E$64,5,FALSE)</f>
        <v>Cash</v>
      </c>
      <c r="S1488" s="1" t="s">
        <v>1378</v>
      </c>
    </row>
    <row r="1489" spans="1:19" x14ac:dyDescent="0.3">
      <c r="A1489" s="4" t="s">
        <v>1340</v>
      </c>
      <c r="B1489" s="5">
        <f t="shared" si="431"/>
        <v>3</v>
      </c>
      <c r="C1489" s="5">
        <f t="shared" si="432"/>
        <v>2023</v>
      </c>
      <c r="D1489" s="5" t="s">
        <v>1341</v>
      </c>
      <c r="E1489" s="5" t="str">
        <f>VLOOKUP(F1489,'Set up'!$A$2:$C$64,2,FALSE)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up'!$A$2:$C$64,3,FALSE)</f>
        <v>Cash</v>
      </c>
      <c r="J1489" s="5">
        <f>VLOOKUP(F1489,'Set up'!$A$2:$D$64,4,FALSE)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up'!$A$2:$E$64,5,FALSE)</f>
        <v>Cash</v>
      </c>
      <c r="S1489" s="1" t="s">
        <v>1378</v>
      </c>
    </row>
    <row r="1490" spans="1:19" x14ac:dyDescent="0.3">
      <c r="A1490" s="4" t="s">
        <v>1340</v>
      </c>
      <c r="B1490" s="5">
        <f t="shared" si="431"/>
        <v>3</v>
      </c>
      <c r="C1490" s="5">
        <f t="shared" si="432"/>
        <v>2023</v>
      </c>
      <c r="D1490" s="5" t="s">
        <v>1341</v>
      </c>
      <c r="E1490" s="5" t="str">
        <f>VLOOKUP(F1490,'Set up'!$A$2:$C$64,2,FALSE)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up'!$A$2:$C$64,3,FALSE)</f>
        <v>Cash</v>
      </c>
      <c r="J1490" s="5">
        <f>VLOOKUP(F1490,'Set up'!$A$2:$D$64,4,FALSE)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up'!$A$2:$E$64,5,FALSE)</f>
        <v>Cash</v>
      </c>
      <c r="S1490" s="1" t="s">
        <v>1378</v>
      </c>
    </row>
    <row r="1491" spans="1:19" x14ac:dyDescent="0.3">
      <c r="A1491" s="4" t="s">
        <v>1340</v>
      </c>
      <c r="B1491" s="5">
        <f t="shared" si="431"/>
        <v>3</v>
      </c>
      <c r="C1491" s="5">
        <f t="shared" si="432"/>
        <v>2023</v>
      </c>
      <c r="D1491" s="5" t="s">
        <v>1341</v>
      </c>
      <c r="E1491" s="5" t="str">
        <f>VLOOKUP(F1491,'Set up'!$A$2:$C$64,2,FALSE)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up'!$A$2:$C$64,3,FALSE)</f>
        <v>Cash</v>
      </c>
      <c r="J1491" s="5">
        <f>VLOOKUP(F1491,'Set up'!$A$2:$D$64,4,FALSE)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up'!$A$2:$E$64,5,FALSE)</f>
        <v>Cash</v>
      </c>
      <c r="S1491" s="1" t="s">
        <v>1378</v>
      </c>
    </row>
    <row r="1492" spans="1:19" x14ac:dyDescent="0.3">
      <c r="A1492" s="4" t="s">
        <v>1340</v>
      </c>
      <c r="B1492" s="5">
        <f t="shared" si="431"/>
        <v>3</v>
      </c>
      <c r="C1492" s="5">
        <f t="shared" si="432"/>
        <v>2023</v>
      </c>
      <c r="D1492" s="5" t="s">
        <v>1341</v>
      </c>
      <c r="E1492" s="5" t="str">
        <f>VLOOKUP(F1492,'Set up'!$A$2:$C$64,2,FALSE)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up'!$A$2:$C$64,3,FALSE)</f>
        <v>Cash</v>
      </c>
      <c r="J1492" s="5">
        <f>VLOOKUP(F1492,'Set up'!$A$2:$D$64,4,FALSE)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up'!$A$2:$E$64,5,FALSE)</f>
        <v>Cash</v>
      </c>
      <c r="S1492" s="1" t="s">
        <v>1378</v>
      </c>
    </row>
    <row r="1493" spans="1:19" x14ac:dyDescent="0.3">
      <c r="A1493" s="4" t="s">
        <v>1340</v>
      </c>
      <c r="B1493" s="5">
        <f t="shared" si="431"/>
        <v>3</v>
      </c>
      <c r="C1493" s="5">
        <f t="shared" si="432"/>
        <v>2023</v>
      </c>
      <c r="D1493" s="5" t="s">
        <v>1341</v>
      </c>
      <c r="E1493" s="5" t="str">
        <f>VLOOKUP(F1493,'Set up'!$A$2:$C$64,2,FALSE)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up'!$A$2:$C$64,3,FALSE)</f>
        <v>Cash</v>
      </c>
      <c r="J1493" s="5">
        <f>VLOOKUP(F1493,'Set up'!$A$2:$D$64,4,FALSE)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up'!$A$2:$E$64,5,FALSE)</f>
        <v>Cash</v>
      </c>
      <c r="S1493" s="1" t="s">
        <v>1378</v>
      </c>
    </row>
    <row r="1494" spans="1:19" x14ac:dyDescent="0.3">
      <c r="A1494" s="4" t="s">
        <v>1345</v>
      </c>
      <c r="B1494" s="5">
        <f t="shared" si="431"/>
        <v>3</v>
      </c>
      <c r="C1494" s="5">
        <f t="shared" si="432"/>
        <v>2023</v>
      </c>
      <c r="D1494" s="5" t="s">
        <v>1344</v>
      </c>
      <c r="E1494" s="5" t="str">
        <f>VLOOKUP(F1494,'Set up'!$A$2:$C$64,2,FALSE)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up'!$A$2:$C$64,3,FALSE)</f>
        <v>30</v>
      </c>
      <c r="J1494" s="5">
        <f>VLOOKUP(F1494,'Set up'!$A$2:$D$64,4,FALSE)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up'!$A$2:$E$64,5,FALSE)</f>
        <v>Chq</v>
      </c>
      <c r="S1494" s="1" t="s">
        <v>1377</v>
      </c>
    </row>
    <row r="1495" spans="1:19" x14ac:dyDescent="0.3">
      <c r="A1495" s="4" t="s">
        <v>1345</v>
      </c>
      <c r="B1495" s="5">
        <f t="shared" si="431"/>
        <v>3</v>
      </c>
      <c r="C1495" s="5">
        <f t="shared" si="432"/>
        <v>2023</v>
      </c>
      <c r="D1495" s="5" t="s">
        <v>1344</v>
      </c>
      <c r="E1495" s="5" t="str">
        <f>VLOOKUP(F1495,'Set up'!$A$2:$C$64,2,FALSE)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up'!$A$2:$C$64,3,FALSE)</f>
        <v>30</v>
      </c>
      <c r="J1495" s="5">
        <f>VLOOKUP(F1495,'Set up'!$A$2:$D$64,4,FALSE)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up'!$A$2:$E$64,5,FALSE)</f>
        <v>Chq</v>
      </c>
      <c r="S1495" s="1" t="s">
        <v>1377</v>
      </c>
    </row>
    <row r="1496" spans="1:19" x14ac:dyDescent="0.3">
      <c r="A1496" s="4" t="s">
        <v>1348</v>
      </c>
      <c r="B1496" s="5">
        <f t="shared" si="431"/>
        <v>3</v>
      </c>
      <c r="C1496" s="5">
        <f t="shared" si="432"/>
        <v>2023</v>
      </c>
      <c r="D1496" s="5" t="s">
        <v>1346</v>
      </c>
      <c r="E1496" s="5" t="str">
        <f>VLOOKUP(F1496,'Set up'!$A$2:$C$64,2,FALSE)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up'!$A$2:$C$64,3,FALSE)</f>
        <v>Cash</v>
      </c>
      <c r="J1496" s="5">
        <f>VLOOKUP(F1496,'Set up'!$A$2:$D$64,4,FALSE)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up'!$A$2:$E$64,5,FALSE)</f>
        <v>Trsf</v>
      </c>
      <c r="S1496" s="1" t="s">
        <v>2313</v>
      </c>
    </row>
    <row r="1497" spans="1:19" x14ac:dyDescent="0.3">
      <c r="A1497" s="4" t="s">
        <v>1348</v>
      </c>
      <c r="B1497" s="5">
        <f t="shared" si="431"/>
        <v>3</v>
      </c>
      <c r="C1497" s="5">
        <f t="shared" si="432"/>
        <v>2023</v>
      </c>
      <c r="D1497" s="5" t="s">
        <v>1347</v>
      </c>
      <c r="E1497" s="5" t="str">
        <f>VLOOKUP(F1497,'Set up'!$A$2:$C$64,2,FALSE)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up'!$A$2:$C$64,3,FALSE)</f>
        <v>Cash</v>
      </c>
      <c r="J1497" s="5">
        <f>VLOOKUP(F1497,'Set up'!$A$2:$D$64,4,FALSE)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up'!$A$2:$E$64,5,FALSE)</f>
        <v>Trsf</v>
      </c>
      <c r="S1497" s="1" t="s">
        <v>2314</v>
      </c>
    </row>
    <row r="1498" spans="1:19" x14ac:dyDescent="0.3">
      <c r="A1498" s="4" t="s">
        <v>1348</v>
      </c>
      <c r="B1498" s="5">
        <f t="shared" si="431"/>
        <v>3</v>
      </c>
      <c r="C1498" s="5">
        <f t="shared" si="432"/>
        <v>2023</v>
      </c>
      <c r="D1498" s="5" t="s">
        <v>1347</v>
      </c>
      <c r="E1498" s="5" t="str">
        <f>VLOOKUP(F1498,'Set up'!$A$2:$C$64,2,FALSE)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up'!$A$2:$C$64,3,FALSE)</f>
        <v>Cash</v>
      </c>
      <c r="J1498" s="5">
        <f>VLOOKUP(F1498,'Set up'!$A$2:$D$64,4,FALSE)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up'!$A$2:$E$64,5,FALSE)</f>
        <v>Trsf</v>
      </c>
      <c r="S1498" s="1" t="s">
        <v>2315</v>
      </c>
    </row>
    <row r="1499" spans="1:19" x14ac:dyDescent="0.3">
      <c r="A1499" s="4" t="s">
        <v>1348</v>
      </c>
      <c r="B1499" s="5">
        <f t="shared" si="431"/>
        <v>3</v>
      </c>
      <c r="C1499" s="5">
        <f t="shared" si="432"/>
        <v>2023</v>
      </c>
      <c r="D1499" s="5" t="s">
        <v>1347</v>
      </c>
      <c r="E1499" s="5" t="str">
        <f>VLOOKUP(F1499,'Set up'!$A$2:$C$64,2,FALSE)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up'!$A$2:$C$64,3,FALSE)</f>
        <v>Cash</v>
      </c>
      <c r="J1499" s="5">
        <f>VLOOKUP(F1499,'Set up'!$A$2:$D$64,4,FALSE)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up'!$A$2:$E$64,5,FALSE)</f>
        <v>Trsf</v>
      </c>
      <c r="S1499" s="1" t="s">
        <v>2316</v>
      </c>
    </row>
    <row r="1500" spans="1:19" x14ac:dyDescent="0.3">
      <c r="A1500" s="4" t="s">
        <v>1348</v>
      </c>
      <c r="B1500" s="5">
        <f t="shared" si="431"/>
        <v>3</v>
      </c>
      <c r="C1500" s="5">
        <f t="shared" si="432"/>
        <v>2023</v>
      </c>
      <c r="D1500" s="5" t="s">
        <v>1347</v>
      </c>
      <c r="E1500" s="5" t="str">
        <f>VLOOKUP(F1500,'Set up'!$A$2:$C$64,2,FALSE)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up'!$A$2:$C$64,3,FALSE)</f>
        <v>Cash</v>
      </c>
      <c r="J1500" s="5">
        <f>VLOOKUP(F1500,'Set up'!$A$2:$D$64,4,FALSE)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up'!$A$2:$E$64,5,FALSE)</f>
        <v>Trsf</v>
      </c>
      <c r="S1500" s="1" t="s">
        <v>2317</v>
      </c>
    </row>
    <row r="1501" spans="1:19" x14ac:dyDescent="0.3">
      <c r="A1501" s="4" t="s">
        <v>1348</v>
      </c>
      <c r="B1501" s="5">
        <f t="shared" si="431"/>
        <v>3</v>
      </c>
      <c r="C1501" s="5">
        <f t="shared" si="432"/>
        <v>2023</v>
      </c>
      <c r="D1501" s="5" t="s">
        <v>1347</v>
      </c>
      <c r="E1501" s="5" t="str">
        <f>VLOOKUP(F1501,'Set up'!$A$2:$C$64,2,FALSE)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up'!$A$2:$C$64,3,FALSE)</f>
        <v>Cash</v>
      </c>
      <c r="J1501" s="5">
        <f>VLOOKUP(F1501,'Set up'!$A$2:$D$64,4,FALSE)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up'!$A$2:$E$64,5,FALSE)</f>
        <v>Trsf</v>
      </c>
      <c r="S1501" s="1" t="s">
        <v>2325</v>
      </c>
    </row>
    <row r="1502" spans="1:19" x14ac:dyDescent="0.3">
      <c r="A1502" s="4" t="s">
        <v>1350</v>
      </c>
      <c r="B1502" s="5">
        <f t="shared" si="431"/>
        <v>3</v>
      </c>
      <c r="C1502" s="5">
        <f t="shared" si="432"/>
        <v>2023</v>
      </c>
      <c r="D1502" s="5" t="s">
        <v>1349</v>
      </c>
      <c r="E1502" s="5" t="str">
        <f>VLOOKUP(F1502,'Set up'!$A$2:$C$64,2,FALSE)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up'!$A$2:$C$64,3,FALSE)</f>
        <v>Cash</v>
      </c>
      <c r="J1502" s="5">
        <f>VLOOKUP(F1502,'Set up'!$A$2:$D$64,4,FALSE)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up'!$A$2:$E$64,5,FALSE)</f>
        <v>PD Chq</v>
      </c>
      <c r="S1502" s="1" t="s">
        <v>2082</v>
      </c>
    </row>
    <row r="1503" spans="1:19" x14ac:dyDescent="0.3">
      <c r="A1503" s="4" t="s">
        <v>1350</v>
      </c>
      <c r="B1503" s="5">
        <f t="shared" si="431"/>
        <v>3</v>
      </c>
      <c r="C1503" s="5">
        <f t="shared" si="432"/>
        <v>2023</v>
      </c>
      <c r="D1503" s="5" t="s">
        <v>1349</v>
      </c>
      <c r="E1503" s="5" t="str">
        <f>VLOOKUP(F1503,'Set up'!$A$2:$C$64,2,FALSE)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up'!$A$2:$C$64,3,FALSE)</f>
        <v>Cash</v>
      </c>
      <c r="J1503" s="5">
        <f>VLOOKUP(F1503,'Set up'!$A$2:$D$64,4,FALSE)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up'!$A$2:$E$64,5,FALSE)</f>
        <v>PD Chq</v>
      </c>
      <c r="S1503" s="1" t="s">
        <v>2082</v>
      </c>
    </row>
    <row r="1504" spans="1:19" x14ac:dyDescent="0.3">
      <c r="A1504" s="4" t="s">
        <v>1350</v>
      </c>
      <c r="B1504" s="5">
        <f t="shared" si="431"/>
        <v>3</v>
      </c>
      <c r="C1504" s="5">
        <f t="shared" si="432"/>
        <v>2023</v>
      </c>
      <c r="D1504" s="5" t="s">
        <v>1349</v>
      </c>
      <c r="E1504" s="5" t="str">
        <f>VLOOKUP(F1504,'Set up'!$A$2:$C$64,2,FALSE)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up'!$A$2:$C$64,3,FALSE)</f>
        <v>Cash</v>
      </c>
      <c r="J1504" s="5">
        <f>VLOOKUP(F1504,'Set up'!$A$2:$D$64,4,FALSE)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up'!$A$2:$E$64,5,FALSE)</f>
        <v>PD Chq</v>
      </c>
      <c r="S1504" s="1" t="s">
        <v>2082</v>
      </c>
    </row>
    <row r="1505" spans="1:19" x14ac:dyDescent="0.3">
      <c r="A1505" s="4" t="s">
        <v>1350</v>
      </c>
      <c r="B1505" s="5">
        <f t="shared" si="431"/>
        <v>3</v>
      </c>
      <c r="C1505" s="5">
        <f t="shared" si="432"/>
        <v>2023</v>
      </c>
      <c r="D1505" s="5" t="s">
        <v>1353</v>
      </c>
      <c r="E1505" s="5" t="str">
        <f>VLOOKUP(F1505,'Set up'!$A$2:$C$64,2,FALSE)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up'!$A$2:$C$64,3,FALSE)</f>
        <v>Cash</v>
      </c>
      <c r="J1505" s="5">
        <f>VLOOKUP(F1505,'Set up'!$A$2:$D$64,4,FALSE)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up'!$A$2:$E$64,5,FALSE)</f>
        <v>Trsf</v>
      </c>
      <c r="S1505" s="1" t="s">
        <v>1379</v>
      </c>
    </row>
    <row r="1506" spans="1:19" x14ac:dyDescent="0.3">
      <c r="A1506" s="4" t="s">
        <v>1350</v>
      </c>
      <c r="B1506" s="5">
        <f t="shared" si="431"/>
        <v>3</v>
      </c>
      <c r="C1506" s="5">
        <f t="shared" si="432"/>
        <v>2023</v>
      </c>
      <c r="D1506" s="5" t="s">
        <v>1353</v>
      </c>
      <c r="E1506" s="5" t="str">
        <f>VLOOKUP(F1506,'Set up'!$A$2:$C$64,2,FALSE)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up'!$A$2:$C$64,3,FALSE)</f>
        <v>Cash</v>
      </c>
      <c r="J1506" s="5">
        <f>VLOOKUP(F1506,'Set up'!$A$2:$D$64,4,FALSE)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up'!$A$2:$E$64,5,FALSE)</f>
        <v>Trsf</v>
      </c>
      <c r="S1506" s="1" t="s">
        <v>1379</v>
      </c>
    </row>
    <row r="1507" spans="1:19" x14ac:dyDescent="0.3">
      <c r="A1507" s="4" t="s">
        <v>1355</v>
      </c>
      <c r="B1507" s="5">
        <f t="shared" si="431"/>
        <v>3</v>
      </c>
      <c r="C1507" s="5">
        <f t="shared" si="432"/>
        <v>2023</v>
      </c>
      <c r="D1507" s="5" t="s">
        <v>1354</v>
      </c>
      <c r="E1507" s="5" t="str">
        <f>VLOOKUP(F1507,'Set up'!$A$2:$C$64,2,FALSE)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up'!$A$2:$C$64,3,FALSE)</f>
        <v>Cash</v>
      </c>
      <c r="J1507" s="5">
        <f>VLOOKUP(F1507,'Set up'!$A$2:$D$64,4,FALSE)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up'!$A$2:$E$64,5,FALSE)</f>
        <v>Trsf</v>
      </c>
      <c r="S1507" s="1" t="s">
        <v>1380</v>
      </c>
    </row>
    <row r="1508" spans="1:19" x14ac:dyDescent="0.3">
      <c r="A1508" s="4" t="s">
        <v>1355</v>
      </c>
      <c r="B1508" s="5">
        <f t="shared" si="431"/>
        <v>3</v>
      </c>
      <c r="C1508" s="5">
        <f t="shared" si="432"/>
        <v>2023</v>
      </c>
      <c r="D1508" s="5" t="s">
        <v>1354</v>
      </c>
      <c r="E1508" s="5" t="str">
        <f>VLOOKUP(F1508,'Set up'!$A$2:$C$64,2,FALSE)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up'!$A$2:$C$64,3,FALSE)</f>
        <v>Cash</v>
      </c>
      <c r="J1508" s="5">
        <f>VLOOKUP(F1508,'Set up'!$A$2:$D$64,4,FALSE)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up'!$A$2:$E$64,5,FALSE)</f>
        <v>Trsf</v>
      </c>
      <c r="S1508" s="1" t="s">
        <v>1380</v>
      </c>
    </row>
    <row r="1509" spans="1:19" x14ac:dyDescent="0.3">
      <c r="A1509" s="4" t="s">
        <v>1355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1354</v>
      </c>
      <c r="E1509" s="5" t="str">
        <f>VLOOKUP(F1509,'Set up'!$A$2:$C$64,2,FALSE)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up'!$A$2:$C$64,3,FALSE)</f>
        <v>Cash</v>
      </c>
      <c r="J1509" s="5">
        <f>VLOOKUP(F1509,'Set up'!$A$2:$D$64,4,FALSE)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up'!$A$2:$E$64,5,FALSE)</f>
        <v>Trsf</v>
      </c>
      <c r="S1509" s="1" t="s">
        <v>1380</v>
      </c>
    </row>
    <row r="1510" spans="1:19" x14ac:dyDescent="0.3">
      <c r="A1510" s="4" t="s">
        <v>1359</v>
      </c>
      <c r="B1510" s="5">
        <f t="shared" si="439"/>
        <v>3</v>
      </c>
      <c r="C1510" s="5">
        <f t="shared" si="440"/>
        <v>2023</v>
      </c>
      <c r="D1510" s="5" t="s">
        <v>1358</v>
      </c>
      <c r="E1510" s="5" t="str">
        <f>VLOOKUP(F1510,'Set up'!$A$2:$C$64,2,FALSE)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up'!$A$2:$C$64,3,FALSE)</f>
        <v>Cash</v>
      </c>
      <c r="J1510" s="5">
        <f>VLOOKUP(F1510,'Set up'!$A$2:$D$64,4,FALSE)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up'!$A$2:$E$64,5,FALSE)</f>
        <v>Trsf</v>
      </c>
      <c r="S1510" s="1" t="s">
        <v>1386</v>
      </c>
    </row>
    <row r="1511" spans="1:19" x14ac:dyDescent="0.3">
      <c r="A1511" s="4" t="s">
        <v>1359</v>
      </c>
      <c r="B1511" s="5">
        <f t="shared" si="439"/>
        <v>3</v>
      </c>
      <c r="C1511" s="5">
        <f t="shared" si="440"/>
        <v>2023</v>
      </c>
      <c r="D1511" s="5" t="s">
        <v>1358</v>
      </c>
      <c r="E1511" s="5" t="str">
        <f>VLOOKUP(F1511,'Set up'!$A$2:$C$64,2,FALSE)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up'!$A$2:$C$64,3,FALSE)</f>
        <v>Cash</v>
      </c>
      <c r="J1511" s="5">
        <f>VLOOKUP(F1511,'Set up'!$A$2:$D$64,4,FALSE)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up'!$A$2:$E$64,5,FALSE)</f>
        <v>Trsf</v>
      </c>
      <c r="S1511" s="1" t="s">
        <v>1480</v>
      </c>
    </row>
    <row r="1512" spans="1:19" x14ac:dyDescent="0.3">
      <c r="A1512" s="4" t="s">
        <v>1359</v>
      </c>
      <c r="B1512" s="5">
        <f t="shared" si="439"/>
        <v>3</v>
      </c>
      <c r="C1512" s="5">
        <f t="shared" si="440"/>
        <v>2023</v>
      </c>
      <c r="D1512" s="5" t="s">
        <v>1358</v>
      </c>
      <c r="E1512" s="5" t="str">
        <f>VLOOKUP(F1512,'Set up'!$A$2:$C$64,2,FALSE)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up'!$A$2:$C$64,3,FALSE)</f>
        <v>Cash</v>
      </c>
      <c r="J1512" s="5">
        <f>VLOOKUP(F1512,'Set up'!$A$2:$D$64,4,FALSE)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up'!$A$2:$E$64,5,FALSE)</f>
        <v>Trsf</v>
      </c>
      <c r="S1512" s="1" t="s">
        <v>1481</v>
      </c>
    </row>
    <row r="1513" spans="1:19" x14ac:dyDescent="0.3">
      <c r="A1513" s="4" t="s">
        <v>1359</v>
      </c>
      <c r="B1513" s="5">
        <f t="shared" si="439"/>
        <v>3</v>
      </c>
      <c r="C1513" s="5">
        <f t="shared" si="440"/>
        <v>2023</v>
      </c>
      <c r="D1513" s="5" t="s">
        <v>1358</v>
      </c>
      <c r="E1513" s="5" t="str">
        <f>VLOOKUP(F1513,'Set up'!$A$2:$C$64,2,FALSE)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up'!$A$2:$C$64,3,FALSE)</f>
        <v>Cash</v>
      </c>
      <c r="J1513" s="5">
        <f>VLOOKUP(F1513,'Set up'!$A$2:$D$64,4,FALSE)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up'!$A$2:$E$64,5,FALSE)</f>
        <v>Trsf</v>
      </c>
      <c r="S1513" s="1" t="s">
        <v>1482</v>
      </c>
    </row>
    <row r="1514" spans="1:19" x14ac:dyDescent="0.3">
      <c r="A1514" s="4" t="s">
        <v>1362</v>
      </c>
      <c r="B1514" s="5">
        <f t="shared" si="439"/>
        <v>3</v>
      </c>
      <c r="C1514" s="5">
        <f t="shared" si="440"/>
        <v>2023</v>
      </c>
      <c r="D1514" s="5" t="s">
        <v>1361</v>
      </c>
      <c r="E1514" s="5" t="str">
        <f>VLOOKUP(F1514,'Set up'!$A$2:$C$64,2,FALSE)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up'!$A$2:$C$64,3,FALSE)</f>
        <v>30</v>
      </c>
      <c r="J1514" s="5">
        <f>VLOOKUP(F1514,'Set up'!$A$2:$D$64,4,FALSE)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up'!$A$2:$E$64,5,FALSE)</f>
        <v>Chq</v>
      </c>
      <c r="S1514" s="1" t="s">
        <v>1566</v>
      </c>
    </row>
    <row r="1515" spans="1:19" x14ac:dyDescent="0.3">
      <c r="A1515" s="4" t="s">
        <v>1362</v>
      </c>
      <c r="B1515" s="5">
        <f t="shared" si="439"/>
        <v>3</v>
      </c>
      <c r="C1515" s="5">
        <f t="shared" si="440"/>
        <v>2023</v>
      </c>
      <c r="D1515" s="5" t="s">
        <v>1361</v>
      </c>
      <c r="E1515" s="5" t="str">
        <f>VLOOKUP(F1515,'Set up'!$A$2:$C$64,2,FALSE)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up'!$A$2:$C$64,3,FALSE)</f>
        <v>30</v>
      </c>
      <c r="J1515" s="5">
        <f>VLOOKUP(F1515,'Set up'!$A$2:$D$64,4,FALSE)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up'!$A$2:$E$64,5,FALSE)</f>
        <v>Chq</v>
      </c>
      <c r="S1515" s="1" t="s">
        <v>1566</v>
      </c>
    </row>
    <row r="1516" spans="1:19" x14ac:dyDescent="0.3">
      <c r="A1516" s="4" t="s">
        <v>1362</v>
      </c>
      <c r="B1516" s="5">
        <f t="shared" si="439"/>
        <v>3</v>
      </c>
      <c r="C1516" s="5">
        <f t="shared" si="440"/>
        <v>2023</v>
      </c>
      <c r="D1516" s="5" t="s">
        <v>1361</v>
      </c>
      <c r="E1516" s="5" t="str">
        <f>VLOOKUP(F1516,'Set up'!$A$2:$C$64,2,FALSE)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up'!$A$2:$C$64,3,FALSE)</f>
        <v>30</v>
      </c>
      <c r="J1516" s="5">
        <f>VLOOKUP(F1516,'Set up'!$A$2:$D$64,4,FALSE)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up'!$A$2:$E$64,5,FALSE)</f>
        <v>Chq</v>
      </c>
      <c r="S1516" s="1" t="s">
        <v>1566</v>
      </c>
    </row>
    <row r="1517" spans="1:19" x14ac:dyDescent="0.3">
      <c r="A1517" s="4" t="s">
        <v>1362</v>
      </c>
      <c r="B1517" s="5">
        <f t="shared" si="439"/>
        <v>3</v>
      </c>
      <c r="C1517" s="5">
        <f t="shared" si="440"/>
        <v>2023</v>
      </c>
      <c r="D1517" s="5" t="s">
        <v>1361</v>
      </c>
      <c r="E1517" s="5" t="str">
        <f>VLOOKUP(F1517,'Set up'!$A$2:$C$64,2,FALSE)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up'!$A$2:$C$64,3,FALSE)</f>
        <v>30</v>
      </c>
      <c r="J1517" s="5">
        <f>VLOOKUP(F1517,'Set up'!$A$2:$D$64,4,FALSE)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up'!$A$2:$E$64,5,FALSE)</f>
        <v>Chq</v>
      </c>
      <c r="S1517" s="1" t="s">
        <v>1566</v>
      </c>
    </row>
    <row r="1518" spans="1:19" x14ac:dyDescent="0.3">
      <c r="A1518" s="4" t="s">
        <v>1362</v>
      </c>
      <c r="B1518" s="5">
        <f t="shared" si="439"/>
        <v>3</v>
      </c>
      <c r="C1518" s="5">
        <f t="shared" si="440"/>
        <v>2023</v>
      </c>
      <c r="D1518" s="5" t="s">
        <v>1361</v>
      </c>
      <c r="E1518" s="5" t="str">
        <f>VLOOKUP(F1518,'Set up'!$A$2:$C$64,2,FALSE)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up'!$A$2:$C$64,3,FALSE)</f>
        <v>30</v>
      </c>
      <c r="J1518" s="5">
        <f>VLOOKUP(F1518,'Set up'!$A$2:$D$64,4,FALSE)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up'!$A$2:$E$64,5,FALSE)</f>
        <v>Chq</v>
      </c>
      <c r="S1518" s="1" t="s">
        <v>1566</v>
      </c>
    </row>
    <row r="1519" spans="1:19" x14ac:dyDescent="0.3">
      <c r="A1519" s="4" t="s">
        <v>1362</v>
      </c>
      <c r="B1519" s="5">
        <f t="shared" si="439"/>
        <v>3</v>
      </c>
      <c r="C1519" s="5">
        <f t="shared" si="440"/>
        <v>2023</v>
      </c>
      <c r="D1519" s="5" t="s">
        <v>1361</v>
      </c>
      <c r="E1519" s="5" t="str">
        <f>VLOOKUP(F1519,'Set up'!$A$2:$C$64,2,FALSE)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up'!$A$2:$C$64,3,FALSE)</f>
        <v>30</v>
      </c>
      <c r="J1519" s="5">
        <f>VLOOKUP(F1519,'Set up'!$A$2:$D$64,4,FALSE)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up'!$A$2:$E$64,5,FALSE)</f>
        <v>Chq</v>
      </c>
      <c r="S1519" s="1" t="s">
        <v>1566</v>
      </c>
    </row>
    <row r="1520" spans="1:19" x14ac:dyDescent="0.3">
      <c r="A1520" s="4" t="s">
        <v>1362</v>
      </c>
      <c r="B1520" s="5">
        <f t="shared" si="439"/>
        <v>3</v>
      </c>
      <c r="C1520" s="5">
        <f t="shared" si="440"/>
        <v>2023</v>
      </c>
      <c r="D1520" s="5" t="s">
        <v>1363</v>
      </c>
      <c r="E1520" s="5" t="str">
        <f>VLOOKUP(F1520,'Set up'!$A$2:$C$64,2,FALSE)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up'!$A$2:$C$64,3,FALSE)</f>
        <v>Cash</v>
      </c>
      <c r="J1520" s="5">
        <f>VLOOKUP(F1520,'Set up'!$A$2:$D$64,4,FALSE)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up'!$A$2:$E$64,5,FALSE)</f>
        <v>Trsf</v>
      </c>
      <c r="S1520" s="1" t="s">
        <v>1381</v>
      </c>
    </row>
    <row r="1521" spans="1:19" x14ac:dyDescent="0.3">
      <c r="A1521" s="4" t="s">
        <v>1362</v>
      </c>
      <c r="B1521" s="5">
        <f t="shared" si="439"/>
        <v>3</v>
      </c>
      <c r="C1521" s="5">
        <f t="shared" si="440"/>
        <v>2023</v>
      </c>
      <c r="D1521" s="5" t="s">
        <v>1364</v>
      </c>
      <c r="E1521" s="5" t="str">
        <f>VLOOKUP(F1521,'Set up'!$A$2:$C$64,2,FALSE)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up'!$A$2:$C$64,3,FALSE)</f>
        <v>Cash</v>
      </c>
      <c r="J1521" s="5">
        <f>VLOOKUP(F1521,'Set up'!$A$2:$D$64,4,FALSE)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up'!$A$2:$E$64,5,FALSE)</f>
        <v>Trsf</v>
      </c>
      <c r="S1521" s="1" t="s">
        <v>1381</v>
      </c>
    </row>
    <row r="1522" spans="1:19" x14ac:dyDescent="0.3">
      <c r="A1522" s="4" t="s">
        <v>1362</v>
      </c>
      <c r="B1522" s="5">
        <f t="shared" si="439"/>
        <v>3</v>
      </c>
      <c r="C1522" s="5">
        <f t="shared" si="440"/>
        <v>2023</v>
      </c>
      <c r="D1522" s="5" t="s">
        <v>1365</v>
      </c>
      <c r="E1522" s="5" t="str">
        <f>VLOOKUP(F1522,'Set up'!$A$2:$C$64,2,FALSE)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up'!$A$2:$C$64,3,FALSE)</f>
        <v>Cash</v>
      </c>
      <c r="J1522" s="5">
        <f>VLOOKUP(F1522,'Set up'!$A$2:$D$64,4,FALSE)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up'!$A$2:$E$64,5,FALSE)</f>
        <v>Trsf</v>
      </c>
      <c r="S1522" s="1" t="s">
        <v>2319</v>
      </c>
    </row>
    <row r="1523" spans="1:19" x14ac:dyDescent="0.3">
      <c r="A1523" s="4" t="s">
        <v>1362</v>
      </c>
      <c r="B1523" s="5">
        <f t="shared" si="439"/>
        <v>3</v>
      </c>
      <c r="C1523" s="5">
        <f t="shared" si="440"/>
        <v>2023</v>
      </c>
      <c r="D1523" s="5" t="s">
        <v>1366</v>
      </c>
      <c r="E1523" s="5" t="str">
        <f>VLOOKUP(F1523,'Set up'!$A$2:$C$64,2,FALSE)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up'!$A$2:$C$64,3,FALSE)</f>
        <v>Cash</v>
      </c>
      <c r="J1523" s="5">
        <f>VLOOKUP(F1523,'Set up'!$A$2:$D$64,4,FALSE)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up'!$A$2:$E$64,5,FALSE)</f>
        <v>Trsf</v>
      </c>
      <c r="S1523" s="1" t="s">
        <v>2323</v>
      </c>
    </row>
    <row r="1524" spans="1:19" x14ac:dyDescent="0.3">
      <c r="A1524" s="4" t="s">
        <v>1362</v>
      </c>
      <c r="B1524" s="5">
        <f t="shared" si="439"/>
        <v>3</v>
      </c>
      <c r="C1524" s="5">
        <f t="shared" si="440"/>
        <v>2023</v>
      </c>
      <c r="D1524" s="5" t="s">
        <v>1366</v>
      </c>
      <c r="E1524" s="5" t="str">
        <f>VLOOKUP(F1524,'Set up'!$A$2:$C$64,2,FALSE)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up'!$A$2:$C$64,3,FALSE)</f>
        <v>Cash</v>
      </c>
      <c r="J1524" s="5">
        <f>VLOOKUP(F1524,'Set up'!$A$2:$D$64,4,FALSE)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up'!$A$2:$E$64,5,FALSE)</f>
        <v>Trsf</v>
      </c>
      <c r="S1524" s="1" t="s">
        <v>2326</v>
      </c>
    </row>
    <row r="1525" spans="1:19" x14ac:dyDescent="0.3">
      <c r="A1525" s="4" t="s">
        <v>1362</v>
      </c>
      <c r="B1525" s="5">
        <f t="shared" si="439"/>
        <v>3</v>
      </c>
      <c r="C1525" s="5">
        <f t="shared" si="440"/>
        <v>2023</v>
      </c>
      <c r="D1525" s="5" t="s">
        <v>1366</v>
      </c>
      <c r="E1525" s="5" t="str">
        <f>VLOOKUP(F1525,'Set up'!$A$2:$C$64,2,FALSE)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up'!$A$2:$C$64,3,FALSE)</f>
        <v>Cash</v>
      </c>
      <c r="J1525" s="5">
        <f>VLOOKUP(F1525,'Set up'!$A$2:$D$64,4,FALSE)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up'!$A$2:$E$64,5,FALSE)</f>
        <v>Trsf</v>
      </c>
      <c r="S1525" s="1" t="s">
        <v>2320</v>
      </c>
    </row>
    <row r="1526" spans="1:19" x14ac:dyDescent="0.3">
      <c r="A1526" s="4" t="s">
        <v>1362</v>
      </c>
      <c r="B1526" s="5">
        <f t="shared" si="439"/>
        <v>3</v>
      </c>
      <c r="C1526" s="5">
        <f t="shared" si="440"/>
        <v>2023</v>
      </c>
      <c r="D1526" s="5" t="s">
        <v>1366</v>
      </c>
      <c r="E1526" s="5" t="str">
        <f>VLOOKUP(F1526,'Set up'!$A$2:$C$64,2,FALSE)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up'!$A$2:$C$64,3,FALSE)</f>
        <v>Cash</v>
      </c>
      <c r="J1526" s="5">
        <f>VLOOKUP(F1526,'Set up'!$A$2:$D$64,4,FALSE)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up'!$A$2:$E$64,5,FALSE)</f>
        <v>Trsf</v>
      </c>
      <c r="S1526" s="1" t="s">
        <v>2321</v>
      </c>
    </row>
    <row r="1527" spans="1:19" x14ac:dyDescent="0.3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1391</v>
      </c>
      <c r="E1527" s="5" t="str">
        <f>VLOOKUP(F1527,'Set up'!$A$2:$C$64,2,FALSE)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up'!$A$2:$C$64,3,FALSE)</f>
        <v>Cash</v>
      </c>
      <c r="J1527" s="5">
        <f>VLOOKUP(F1527,'Set up'!$A$2:$D$64,4,FALSE)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up'!$A$2:$E$64,5,FALSE)</f>
        <v>Trsf</v>
      </c>
      <c r="S1527" s="1" t="s">
        <v>1984</v>
      </c>
    </row>
    <row r="1528" spans="1:19" x14ac:dyDescent="0.3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1394</v>
      </c>
      <c r="E1528" s="5" t="str">
        <f>VLOOKUP(F1528,'Set up'!$A$2:$C$64,2,FALSE)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up'!$A$2:$C$64,3,FALSE)</f>
        <v>Cash</v>
      </c>
      <c r="J1528" s="5">
        <f>VLOOKUP(F1528,'Set up'!$A$2:$D$64,4,FALSE)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up'!$A$2:$E$64,5,FALSE)</f>
        <v>Trsf</v>
      </c>
      <c r="S1528" s="1" t="s">
        <v>1470</v>
      </c>
    </row>
    <row r="1529" spans="1:19" x14ac:dyDescent="0.3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1394</v>
      </c>
      <c r="E1529" s="5" t="str">
        <f>VLOOKUP(F1529,'Set up'!$A$2:$C$64,2,FALSE)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up'!$A$2:$C$64,3,FALSE)</f>
        <v>Cash</v>
      </c>
      <c r="J1529" s="5">
        <f>VLOOKUP(F1529,'Set up'!$A$2:$D$64,4,FALSE)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up'!$A$2:$E$64,5,FALSE)</f>
        <v>Trsf</v>
      </c>
      <c r="S1529" s="1" t="s">
        <v>1471</v>
      </c>
    </row>
    <row r="1530" spans="1:19" x14ac:dyDescent="0.3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1394</v>
      </c>
      <c r="E1530" s="5" t="str">
        <f>VLOOKUP(F1530,'Set up'!$A$2:$C$64,2,FALSE)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up'!$A$2:$C$64,3,FALSE)</f>
        <v>Cash</v>
      </c>
      <c r="J1530" s="5">
        <f>VLOOKUP(F1530,'Set up'!$A$2:$D$64,4,FALSE)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up'!$A$2:$E$64,5,FALSE)</f>
        <v>Trsf</v>
      </c>
      <c r="S1530" s="1" t="s">
        <v>1472</v>
      </c>
    </row>
    <row r="1531" spans="1:19" x14ac:dyDescent="0.3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1394</v>
      </c>
      <c r="E1531" s="5" t="str">
        <f>VLOOKUP(F1531,'Set up'!$A$2:$C$64,2,FALSE)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up'!$A$2:$C$64,3,FALSE)</f>
        <v>Cash</v>
      </c>
      <c r="J1531" s="5">
        <f>VLOOKUP(F1531,'Set up'!$A$2:$D$64,4,FALSE)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up'!$A$2:$E$64,5,FALSE)</f>
        <v>Trsf</v>
      </c>
      <c r="S1531" s="1" t="s">
        <v>1473</v>
      </c>
    </row>
    <row r="1532" spans="1:19" x14ac:dyDescent="0.3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1394</v>
      </c>
      <c r="E1532" s="5" t="str">
        <f>VLOOKUP(F1532,'Set up'!$A$2:$C$64,2,FALSE)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up'!$A$2:$C$64,3,FALSE)</f>
        <v>Cash</v>
      </c>
      <c r="J1532" s="5">
        <f>VLOOKUP(F1532,'Set up'!$A$2:$D$64,4,FALSE)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up'!$A$2:$E$64,5,FALSE)</f>
        <v>Trsf</v>
      </c>
      <c r="S1532" s="1" t="s">
        <v>1474</v>
      </c>
    </row>
    <row r="1533" spans="1:19" x14ac:dyDescent="0.3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1394</v>
      </c>
      <c r="E1533" s="5" t="str">
        <f>VLOOKUP(F1533,'Set up'!$A$2:$C$64,2,FALSE)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up'!$A$2:$C$64,3,FALSE)</f>
        <v>Cash</v>
      </c>
      <c r="J1533" s="5">
        <f>VLOOKUP(F1533,'Set up'!$A$2:$D$64,4,FALSE)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up'!$A$2:$E$64,5,FALSE)</f>
        <v>Trsf</v>
      </c>
      <c r="S1533" s="1" t="s">
        <v>1475</v>
      </c>
    </row>
    <row r="1534" spans="1:19" x14ac:dyDescent="0.3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1394</v>
      </c>
      <c r="E1534" s="5" t="str">
        <f>VLOOKUP(F1534,'Set up'!$A$2:$C$64,2,FALSE)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up'!$A$2:$C$64,3,FALSE)</f>
        <v>Cash</v>
      </c>
      <c r="J1534" s="5">
        <f>VLOOKUP(F1534,'Set up'!$A$2:$D$64,4,FALSE)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up'!$A$2:$E$64,5,FALSE)</f>
        <v>Trsf</v>
      </c>
      <c r="S1534" s="1" t="s">
        <v>1476</v>
      </c>
    </row>
    <row r="1535" spans="1:19" x14ac:dyDescent="0.3">
      <c r="A1535" s="4" t="s">
        <v>1398</v>
      </c>
      <c r="B1535" s="5">
        <f t="shared" si="445"/>
        <v>4</v>
      </c>
      <c r="C1535" s="5">
        <f t="shared" si="446"/>
        <v>2023</v>
      </c>
      <c r="D1535" s="5" t="s">
        <v>1395</v>
      </c>
      <c r="E1535" s="5" t="str">
        <f>VLOOKUP(F1535,'Set up'!$A$2:$C$64,2,FALSE)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up'!$A$2:$C$64,3,FALSE)</f>
        <v>Cash</v>
      </c>
      <c r="J1535" s="5">
        <f>VLOOKUP(F1535,'Set up'!$A$2:$D$64,4,FALSE)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up'!$A$2:$E$64,5,FALSE)</f>
        <v>Trsf</v>
      </c>
      <c r="S1535" s="1" t="s">
        <v>1479</v>
      </c>
    </row>
    <row r="1536" spans="1:19" x14ac:dyDescent="0.3">
      <c r="A1536" s="4" t="s">
        <v>1398</v>
      </c>
      <c r="B1536" s="5">
        <f t="shared" si="445"/>
        <v>4</v>
      </c>
      <c r="C1536" s="5">
        <f t="shared" si="446"/>
        <v>2023</v>
      </c>
      <c r="D1536" s="5" t="s">
        <v>1395</v>
      </c>
      <c r="E1536" s="5" t="str">
        <f>VLOOKUP(F1536,'Set up'!$A$2:$C$64,2,FALSE)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up'!$A$2:$C$64,3,FALSE)</f>
        <v>Cash</v>
      </c>
      <c r="J1536" s="5">
        <f>VLOOKUP(F1536,'Set up'!$A$2:$D$64,4,FALSE)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up'!$A$2:$E$64,5,FALSE)</f>
        <v>Trsf</v>
      </c>
      <c r="S1536" s="1" t="s">
        <v>1479</v>
      </c>
    </row>
    <row r="1537" spans="1:19" x14ac:dyDescent="0.3">
      <c r="A1537" s="4" t="s">
        <v>1398</v>
      </c>
      <c r="B1537" s="5">
        <f t="shared" si="445"/>
        <v>4</v>
      </c>
      <c r="C1537" s="5">
        <f t="shared" si="446"/>
        <v>2023</v>
      </c>
      <c r="D1537" s="5" t="s">
        <v>1395</v>
      </c>
      <c r="E1537" s="5" t="str">
        <f>VLOOKUP(F1537,'Set up'!$A$2:$C$64,2,FALSE)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up'!$A$2:$C$64,3,FALSE)</f>
        <v>Cash</v>
      </c>
      <c r="J1537" s="5">
        <f>VLOOKUP(F1537,'Set up'!$A$2:$D$64,4,FALSE)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up'!$A$2:$E$64,5,FALSE)</f>
        <v>Trsf</v>
      </c>
      <c r="S1537" s="1" t="s">
        <v>1479</v>
      </c>
    </row>
    <row r="1538" spans="1:19" x14ac:dyDescent="0.3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1400</v>
      </c>
      <c r="E1538" s="5" t="str">
        <f>VLOOKUP(F1538,'Set up'!$A$2:$C$64,2,FALSE)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up'!$A$2:$C$64,3,FALSE)</f>
        <v>Cash</v>
      </c>
      <c r="J1538" s="5">
        <f>VLOOKUP(F1538,'Set up'!$A$2:$D$64,4,FALSE)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up'!$A$2:$E$64,5,FALSE)</f>
        <v>Trsf</v>
      </c>
      <c r="S1538" s="1" t="s">
        <v>2066</v>
      </c>
    </row>
    <row r="1539" spans="1:19" x14ac:dyDescent="0.3">
      <c r="A1539" s="4" t="s">
        <v>1401</v>
      </c>
      <c r="B1539" s="5">
        <f t="shared" si="445"/>
        <v>4</v>
      </c>
      <c r="C1539" s="5">
        <f t="shared" si="446"/>
        <v>2023</v>
      </c>
      <c r="D1539" s="5" t="s">
        <v>1400</v>
      </c>
      <c r="E1539" s="5" t="str">
        <f>VLOOKUP(F1539,'Set up'!$A$2:$C$64,2,FALSE)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up'!$A$2:$C$64,3,FALSE)</f>
        <v>Cash</v>
      </c>
      <c r="J1539" s="5">
        <f>VLOOKUP(F1539,'Set up'!$A$2:$D$64,4,FALSE)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up'!$A$2:$E$64,5,FALSE)</f>
        <v>Trsf</v>
      </c>
      <c r="S1539" s="1" t="s">
        <v>2067</v>
      </c>
    </row>
    <row r="1540" spans="1:19" x14ac:dyDescent="0.3">
      <c r="A1540" s="4" t="s">
        <v>1401</v>
      </c>
      <c r="B1540" s="5">
        <f t="shared" si="445"/>
        <v>4</v>
      </c>
      <c r="C1540" s="5">
        <f t="shared" si="446"/>
        <v>2023</v>
      </c>
      <c r="D1540" s="5" t="s">
        <v>1400</v>
      </c>
      <c r="E1540" s="5" t="str">
        <f>VLOOKUP(F1540,'Set up'!$A$2:$C$64,2,FALSE)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up'!$A$2:$C$64,3,FALSE)</f>
        <v>Cash</v>
      </c>
      <c r="J1540" s="5">
        <f>VLOOKUP(F1540,'Set up'!$A$2:$D$64,4,FALSE)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up'!$A$2:$E$64,5,FALSE)</f>
        <v>Trsf</v>
      </c>
      <c r="S1540" s="1" t="s">
        <v>2786</v>
      </c>
    </row>
    <row r="1541" spans="1:19" x14ac:dyDescent="0.3">
      <c r="A1541" s="4" t="s">
        <v>1401</v>
      </c>
      <c r="B1541" s="5">
        <f t="shared" si="445"/>
        <v>4</v>
      </c>
      <c r="C1541" s="5">
        <f t="shared" si="446"/>
        <v>2023</v>
      </c>
      <c r="D1541" s="5" t="s">
        <v>1400</v>
      </c>
      <c r="E1541" s="5" t="str">
        <f>VLOOKUP(F1541,'Set up'!$A$2:$C$64,2,FALSE)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up'!$A$2:$C$64,3,FALSE)</f>
        <v>Cash</v>
      </c>
      <c r="J1541" s="5">
        <f>VLOOKUP(F1541,'Set up'!$A$2:$D$64,4,FALSE)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up'!$A$2:$E$64,5,FALSE)</f>
        <v>Trsf</v>
      </c>
      <c r="S1541" s="1" t="s">
        <v>2787</v>
      </c>
    </row>
    <row r="1542" spans="1:19" x14ac:dyDescent="0.3">
      <c r="A1542" s="4" t="s">
        <v>1401</v>
      </c>
      <c r="B1542" s="5">
        <f t="shared" si="445"/>
        <v>4</v>
      </c>
      <c r="C1542" s="5">
        <f t="shared" si="446"/>
        <v>2023</v>
      </c>
      <c r="D1542" s="5" t="s">
        <v>1400</v>
      </c>
      <c r="E1542" s="5" t="str">
        <f>VLOOKUP(F1542,'Set up'!$A$2:$C$64,2,FALSE)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up'!$A$2:$C$64,3,FALSE)</f>
        <v>Cash</v>
      </c>
      <c r="J1542" s="5">
        <f>VLOOKUP(F1542,'Set up'!$A$2:$D$64,4,FALSE)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up'!$A$2:$E$64,5,FALSE)</f>
        <v>Trsf</v>
      </c>
      <c r="S1542" s="1" t="s">
        <v>2788</v>
      </c>
    </row>
    <row r="1543" spans="1:19" x14ac:dyDescent="0.3">
      <c r="A1543" s="4" t="s">
        <v>1401</v>
      </c>
      <c r="B1543" s="5">
        <f t="shared" si="445"/>
        <v>4</v>
      </c>
      <c r="C1543" s="5">
        <f t="shared" si="446"/>
        <v>2023</v>
      </c>
      <c r="D1543" s="5" t="s">
        <v>1400</v>
      </c>
      <c r="E1543" s="5" t="str">
        <f>VLOOKUP(F1543,'Set up'!$A$2:$C$64,2,FALSE)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up'!$A$2:$C$64,3,FALSE)</f>
        <v>Cash</v>
      </c>
      <c r="J1543" s="5">
        <f>VLOOKUP(F1543,'Set up'!$A$2:$D$64,4,FALSE)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up'!$A$2:$E$64,5,FALSE)</f>
        <v>Trsf</v>
      </c>
      <c r="S1543" s="1" t="s">
        <v>2789</v>
      </c>
    </row>
    <row r="1544" spans="1:19" x14ac:dyDescent="0.3">
      <c r="A1544" s="4" t="s">
        <v>1401</v>
      </c>
      <c r="B1544" s="5">
        <f t="shared" si="445"/>
        <v>4</v>
      </c>
      <c r="C1544" s="5">
        <f t="shared" si="446"/>
        <v>2023</v>
      </c>
      <c r="D1544" s="5" t="s">
        <v>1400</v>
      </c>
      <c r="E1544" s="5" t="str">
        <f>VLOOKUP(F1544,'Set up'!$A$2:$C$64,2,FALSE)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up'!$A$2:$C$64,3,FALSE)</f>
        <v>Cash</v>
      </c>
      <c r="J1544" s="5">
        <f>VLOOKUP(F1544,'Set up'!$A$2:$D$64,4,FALSE)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up'!$A$2:$E$64,5,FALSE)</f>
        <v>Trsf</v>
      </c>
      <c r="S1544" s="1" t="s">
        <v>2790</v>
      </c>
    </row>
    <row r="1545" spans="1:19" x14ac:dyDescent="0.3">
      <c r="A1545" s="4" t="s">
        <v>1401</v>
      </c>
      <c r="B1545" s="5">
        <f t="shared" si="445"/>
        <v>4</v>
      </c>
      <c r="C1545" s="5">
        <f t="shared" si="446"/>
        <v>2023</v>
      </c>
      <c r="D1545" s="5" t="s">
        <v>1400</v>
      </c>
      <c r="E1545" s="5" t="str">
        <f>VLOOKUP(F1545,'Set up'!$A$2:$C$64,2,FALSE)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up'!$A$2:$C$64,3,FALSE)</f>
        <v>Cash</v>
      </c>
      <c r="J1545" s="5">
        <f>VLOOKUP(F1545,'Set up'!$A$2:$D$64,4,FALSE)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up'!$A$2:$E$64,5,FALSE)</f>
        <v>Trsf</v>
      </c>
      <c r="S1545" s="1" t="s">
        <v>2791</v>
      </c>
    </row>
    <row r="1546" spans="1:19" x14ac:dyDescent="0.3">
      <c r="A1546" s="4" t="s">
        <v>1401</v>
      </c>
      <c r="B1546" s="5">
        <f t="shared" si="445"/>
        <v>4</v>
      </c>
      <c r="C1546" s="5">
        <f t="shared" si="446"/>
        <v>2023</v>
      </c>
      <c r="D1546" s="5" t="s">
        <v>1400</v>
      </c>
      <c r="E1546" s="5" t="str">
        <f>VLOOKUP(F1546,'Set up'!$A$2:$C$64,2,FALSE)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up'!$A$2:$C$64,3,FALSE)</f>
        <v>Cash</v>
      </c>
      <c r="J1546" s="5">
        <f>VLOOKUP(F1546,'Set up'!$A$2:$D$64,4,FALSE)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up'!$A$2:$E$64,5,FALSE)</f>
        <v>Trsf</v>
      </c>
      <c r="S1546" s="1" t="s">
        <v>2792</v>
      </c>
    </row>
    <row r="1547" spans="1:19" x14ac:dyDescent="0.3">
      <c r="A1547" s="4" t="s">
        <v>1403</v>
      </c>
      <c r="B1547" s="5">
        <f t="shared" si="445"/>
        <v>4</v>
      </c>
      <c r="C1547" s="5">
        <f t="shared" si="446"/>
        <v>2023</v>
      </c>
      <c r="D1547" s="5" t="s">
        <v>1404</v>
      </c>
      <c r="E1547" s="5" t="str">
        <f>VLOOKUP(F1547,'Set up'!$A$2:$C$64,2,FALSE)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up'!$A$2:$C$64,3,FALSE)</f>
        <v>120</v>
      </c>
      <c r="J1547" s="5">
        <f>VLOOKUP(F1547,'Set up'!$A$2:$D$64,4,FALSE)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up'!$A$2:$E$64,5,FALSE)</f>
        <v>Trsf</v>
      </c>
      <c r="S1547" s="1" t="s">
        <v>1787</v>
      </c>
    </row>
    <row r="1548" spans="1:19" x14ac:dyDescent="0.3">
      <c r="A1548" s="4" t="s">
        <v>1403</v>
      </c>
      <c r="B1548" s="5">
        <f t="shared" si="445"/>
        <v>4</v>
      </c>
      <c r="C1548" s="5">
        <f t="shared" si="446"/>
        <v>2023</v>
      </c>
      <c r="D1548" s="5" t="s">
        <v>1404</v>
      </c>
      <c r="E1548" s="5" t="str">
        <f>VLOOKUP(F1548,'Set up'!$A$2:$C$64,2,FALSE)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up'!$A$2:$C$64,3,FALSE)</f>
        <v>120</v>
      </c>
      <c r="J1548" s="5">
        <f>VLOOKUP(F1548,'Set up'!$A$2:$D$64,4,FALSE)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up'!$A$2:$E$64,5,FALSE)</f>
        <v>Trsf</v>
      </c>
      <c r="S1548" s="1" t="s">
        <v>1787</v>
      </c>
    </row>
    <row r="1549" spans="1:19" x14ac:dyDescent="0.3">
      <c r="A1549" s="4" t="s">
        <v>1403</v>
      </c>
      <c r="B1549" s="5">
        <f t="shared" si="445"/>
        <v>4</v>
      </c>
      <c r="C1549" s="5">
        <f t="shared" si="446"/>
        <v>2023</v>
      </c>
      <c r="D1549" s="5" t="s">
        <v>1404</v>
      </c>
      <c r="E1549" s="5" t="str">
        <f>VLOOKUP(F1549,'Set up'!$A$2:$C$64,2,FALSE)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up'!$A$2:$C$64,3,FALSE)</f>
        <v>120</v>
      </c>
      <c r="J1549" s="5">
        <f>VLOOKUP(F1549,'Set up'!$A$2:$D$64,4,FALSE)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up'!$A$2:$E$64,5,FALSE)</f>
        <v>Trsf</v>
      </c>
      <c r="S1549" s="1" t="s">
        <v>1787</v>
      </c>
    </row>
    <row r="1550" spans="1:19" x14ac:dyDescent="0.3">
      <c r="A1550" s="4" t="s">
        <v>1403</v>
      </c>
      <c r="B1550" s="5">
        <f t="shared" si="445"/>
        <v>4</v>
      </c>
      <c r="C1550" s="5">
        <f t="shared" si="446"/>
        <v>2023</v>
      </c>
      <c r="D1550" s="5" t="s">
        <v>1404</v>
      </c>
      <c r="E1550" s="5" t="str">
        <f>VLOOKUP(F1550,'Set up'!$A$2:$C$64,2,FALSE)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up'!$A$2:$C$64,3,FALSE)</f>
        <v>120</v>
      </c>
      <c r="J1550" s="5">
        <f>VLOOKUP(F1550,'Set up'!$A$2:$D$64,4,FALSE)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up'!$A$2:$E$64,5,FALSE)</f>
        <v>Trsf</v>
      </c>
      <c r="S1550" s="1" t="s">
        <v>1787</v>
      </c>
    </row>
    <row r="1551" spans="1:19" x14ac:dyDescent="0.3">
      <c r="A1551" s="4" t="s">
        <v>1403</v>
      </c>
      <c r="B1551" s="5">
        <f t="shared" si="445"/>
        <v>4</v>
      </c>
      <c r="C1551" s="5">
        <f t="shared" si="446"/>
        <v>2023</v>
      </c>
      <c r="D1551" s="5" t="s">
        <v>1404</v>
      </c>
      <c r="E1551" s="5" t="str">
        <f>VLOOKUP(F1551,'Set up'!$A$2:$C$64,2,FALSE)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up'!$A$2:$C$64,3,FALSE)</f>
        <v>120</v>
      </c>
      <c r="J1551" s="5">
        <f>VLOOKUP(F1551,'Set up'!$A$2:$D$64,4,FALSE)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up'!$A$2:$E$64,5,FALSE)</f>
        <v>Trsf</v>
      </c>
      <c r="S1551" s="1" t="s">
        <v>1787</v>
      </c>
    </row>
    <row r="1552" spans="1:19" x14ac:dyDescent="0.3">
      <c r="A1552" s="4" t="s">
        <v>1403</v>
      </c>
      <c r="B1552" s="5">
        <f t="shared" si="445"/>
        <v>4</v>
      </c>
      <c r="C1552" s="5">
        <f t="shared" si="446"/>
        <v>2023</v>
      </c>
      <c r="D1552" s="5" t="s">
        <v>1404</v>
      </c>
      <c r="E1552" s="5" t="str">
        <f>VLOOKUP(F1552,'Set up'!$A$2:$C$64,2,FALSE)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up'!$A$2:$C$64,3,FALSE)</f>
        <v>120</v>
      </c>
      <c r="J1552" s="5">
        <f>VLOOKUP(F1552,'Set up'!$A$2:$D$64,4,FALSE)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up'!$A$2:$E$64,5,FALSE)</f>
        <v>Trsf</v>
      </c>
      <c r="S1552" s="1" t="s">
        <v>1787</v>
      </c>
    </row>
    <row r="1553" spans="1:19" x14ac:dyDescent="0.3">
      <c r="A1553" s="4" t="s">
        <v>1403</v>
      </c>
      <c r="B1553" s="5">
        <f t="shared" si="445"/>
        <v>4</v>
      </c>
      <c r="C1553" s="5">
        <f t="shared" si="446"/>
        <v>2023</v>
      </c>
      <c r="D1553" s="5" t="s">
        <v>1406</v>
      </c>
      <c r="E1553" s="5" t="str">
        <f>VLOOKUP(F1553,'Set up'!$A$2:$C$64,2,FALSE)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up'!$A$2:$C$64,3,FALSE)</f>
        <v>Cash</v>
      </c>
      <c r="J1553" s="5">
        <f>VLOOKUP(F1553,'Set up'!$A$2:$D$64,4,FALSE)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up'!$A$2:$E$64,5,FALSE)</f>
        <v>PD Chq</v>
      </c>
      <c r="S1553" s="1" t="s">
        <v>2084</v>
      </c>
    </row>
    <row r="1554" spans="1:19" x14ac:dyDescent="0.3">
      <c r="A1554" s="4" t="s">
        <v>1403</v>
      </c>
      <c r="B1554" s="5">
        <f t="shared" si="445"/>
        <v>4</v>
      </c>
      <c r="C1554" s="5">
        <f t="shared" si="446"/>
        <v>2023</v>
      </c>
      <c r="D1554" s="5" t="s">
        <v>1406</v>
      </c>
      <c r="E1554" s="5" t="str">
        <f>VLOOKUP(F1554,'Set up'!$A$2:$C$64,2,FALSE)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up'!$A$2:$C$64,3,FALSE)</f>
        <v>Cash</v>
      </c>
      <c r="J1554" s="5">
        <f>VLOOKUP(F1554,'Set up'!$A$2:$D$64,4,FALSE)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up'!$A$2:$E$64,5,FALSE)</f>
        <v>PD Chq</v>
      </c>
      <c r="S1554" s="1" t="s">
        <v>2083</v>
      </c>
    </row>
    <row r="1555" spans="1:19" x14ac:dyDescent="0.3">
      <c r="A1555" s="4" t="s">
        <v>1403</v>
      </c>
      <c r="B1555" s="5">
        <f t="shared" si="445"/>
        <v>4</v>
      </c>
      <c r="C1555" s="5">
        <f t="shared" si="446"/>
        <v>2023</v>
      </c>
      <c r="D1555" s="5" t="s">
        <v>1406</v>
      </c>
      <c r="E1555" s="5" t="str">
        <f>VLOOKUP(F1555,'Set up'!$A$2:$C$64,2,FALSE)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up'!$A$2:$C$64,3,FALSE)</f>
        <v>Cash</v>
      </c>
      <c r="J1555" s="5">
        <f>VLOOKUP(F1555,'Set up'!$A$2:$D$64,4,FALSE)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up'!$A$2:$E$64,5,FALSE)</f>
        <v>PD Chq</v>
      </c>
      <c r="S1555" s="1" t="s">
        <v>2083</v>
      </c>
    </row>
    <row r="1556" spans="1:19" x14ac:dyDescent="0.3">
      <c r="A1556" s="4" t="s">
        <v>1403</v>
      </c>
      <c r="B1556" s="5">
        <f t="shared" si="445"/>
        <v>4</v>
      </c>
      <c r="C1556" s="5">
        <f t="shared" si="446"/>
        <v>2023</v>
      </c>
      <c r="D1556" s="5" t="s">
        <v>1406</v>
      </c>
      <c r="E1556" s="5" t="str">
        <f>VLOOKUP(F1556,'Set up'!$A$2:$C$64,2,FALSE)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up'!$A$2:$C$64,3,FALSE)</f>
        <v>Cash</v>
      </c>
      <c r="J1556" s="5">
        <f>VLOOKUP(F1556,'Set up'!$A$2:$D$64,4,FALSE)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up'!$A$2:$E$64,5,FALSE)</f>
        <v>PD Chq</v>
      </c>
      <c r="S1556" s="1" t="s">
        <v>2083</v>
      </c>
    </row>
    <row r="1557" spans="1:19" x14ac:dyDescent="0.3">
      <c r="A1557" s="4" t="s">
        <v>1403</v>
      </c>
      <c r="B1557" s="5">
        <f t="shared" si="445"/>
        <v>4</v>
      </c>
      <c r="C1557" s="5">
        <f t="shared" si="446"/>
        <v>2023</v>
      </c>
      <c r="D1557" s="5" t="s">
        <v>1406</v>
      </c>
      <c r="E1557" s="5" t="str">
        <f>VLOOKUP(F1557,'Set up'!$A$2:$C$64,2,FALSE)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up'!$A$2:$C$64,3,FALSE)</f>
        <v>Cash</v>
      </c>
      <c r="J1557" s="5">
        <f>VLOOKUP(F1557,'Set up'!$A$2:$D$64,4,FALSE)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up'!$A$2:$E$64,5,FALSE)</f>
        <v>PD Chq</v>
      </c>
      <c r="S1557" s="1" t="s">
        <v>2083</v>
      </c>
    </row>
    <row r="1558" spans="1:19" x14ac:dyDescent="0.3">
      <c r="A1558" s="4" t="s">
        <v>1409</v>
      </c>
      <c r="B1558" s="5">
        <f t="shared" si="445"/>
        <v>4</v>
      </c>
      <c r="C1558" s="5">
        <f t="shared" si="446"/>
        <v>2023</v>
      </c>
      <c r="D1558" s="5" t="s">
        <v>1407</v>
      </c>
      <c r="E1558" s="5" t="str">
        <f>VLOOKUP(F1558,'Set up'!$A$2:$C$64,2,FALSE)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up'!$A$2:$C$64,3,FALSE)</f>
        <v>Cash</v>
      </c>
      <c r="J1558" s="5">
        <f>VLOOKUP(F1558,'Set up'!$A$2:$D$64,4,FALSE)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up'!$A$2:$E$64,5,FALSE)</f>
        <v>Trsf</v>
      </c>
      <c r="S1558" s="1" t="s">
        <v>2322</v>
      </c>
    </row>
    <row r="1559" spans="1:19" x14ac:dyDescent="0.3">
      <c r="A1559" s="4" t="s">
        <v>1409</v>
      </c>
      <c r="B1559" s="5">
        <f t="shared" si="445"/>
        <v>4</v>
      </c>
      <c r="C1559" s="5">
        <f t="shared" si="446"/>
        <v>2023</v>
      </c>
      <c r="D1559" s="5" t="s">
        <v>1407</v>
      </c>
      <c r="E1559" s="5" t="str">
        <f>VLOOKUP(F1559,'Set up'!$A$2:$C$64,2,FALSE)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up'!$A$2:$C$64,3,FALSE)</f>
        <v>Cash</v>
      </c>
      <c r="J1559" s="5">
        <f>VLOOKUP(F1559,'Set up'!$A$2:$D$64,4,FALSE)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up'!$A$2:$E$64,5,FALSE)</f>
        <v>Trsf</v>
      </c>
      <c r="S1559" s="1" t="s">
        <v>2324</v>
      </c>
    </row>
    <row r="1560" spans="1:19" x14ac:dyDescent="0.3">
      <c r="A1560" s="4" t="s">
        <v>1409</v>
      </c>
      <c r="B1560" s="5">
        <f t="shared" si="445"/>
        <v>4</v>
      </c>
      <c r="C1560" s="5">
        <f t="shared" si="446"/>
        <v>2023</v>
      </c>
      <c r="D1560" s="5" t="s">
        <v>1407</v>
      </c>
      <c r="E1560" s="5" t="str">
        <f>VLOOKUP(F1560,'Set up'!$A$2:$C$64,2,FALSE)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up'!$A$2:$C$64,3,FALSE)</f>
        <v>Cash</v>
      </c>
      <c r="J1560" s="5">
        <f>VLOOKUP(F1560,'Set up'!$A$2:$D$64,4,FALSE)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up'!$A$2:$E$64,5,FALSE)</f>
        <v>Trsf</v>
      </c>
      <c r="S1560" s="1" t="s">
        <v>2318</v>
      </c>
    </row>
    <row r="1561" spans="1:19" x14ac:dyDescent="0.3">
      <c r="A1561" s="4" t="s">
        <v>1409</v>
      </c>
      <c r="B1561" s="5">
        <f t="shared" si="445"/>
        <v>4</v>
      </c>
      <c r="C1561" s="5">
        <f t="shared" si="446"/>
        <v>2023</v>
      </c>
      <c r="D1561" s="5" t="s">
        <v>1407</v>
      </c>
      <c r="E1561" s="5" t="str">
        <f>VLOOKUP(F1561,'Set up'!$A$2:$C$64,2,FALSE)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up'!$A$2:$C$64,3,FALSE)</f>
        <v>Cash</v>
      </c>
      <c r="J1561" s="5">
        <f>VLOOKUP(F1561,'Set up'!$A$2:$D$64,4,FALSE)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up'!$A$2:$E$64,5,FALSE)</f>
        <v>Trsf</v>
      </c>
      <c r="S1561" s="1" t="s">
        <v>2387</v>
      </c>
    </row>
    <row r="1562" spans="1:19" x14ac:dyDescent="0.3">
      <c r="A1562" s="4" t="s">
        <v>1409</v>
      </c>
      <c r="B1562" s="5">
        <f t="shared" si="445"/>
        <v>4</v>
      </c>
      <c r="C1562" s="5">
        <f t="shared" si="446"/>
        <v>2023</v>
      </c>
      <c r="D1562" s="5" t="s">
        <v>1407</v>
      </c>
      <c r="E1562" s="5" t="str">
        <f>VLOOKUP(F1562,'Set up'!$A$2:$C$64,2,FALSE)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up'!$A$2:$C$64,3,FALSE)</f>
        <v>Cash</v>
      </c>
      <c r="J1562" s="5">
        <f>VLOOKUP(F1562,'Set up'!$A$2:$D$64,4,FALSE)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up'!$A$2:$E$64,5,FALSE)</f>
        <v>Trsf</v>
      </c>
      <c r="S1562" s="1" t="s">
        <v>2388</v>
      </c>
    </row>
    <row r="1563" spans="1:19" x14ac:dyDescent="0.3">
      <c r="A1563" s="4" t="s">
        <v>1409</v>
      </c>
      <c r="B1563" s="5">
        <f t="shared" si="445"/>
        <v>4</v>
      </c>
      <c r="C1563" s="5">
        <f t="shared" si="446"/>
        <v>2023</v>
      </c>
      <c r="D1563" s="5" t="s">
        <v>1407</v>
      </c>
      <c r="E1563" s="5" t="str">
        <f>VLOOKUP(F1563,'Set up'!$A$2:$C$64,2,FALSE)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up'!$A$2:$C$64,3,FALSE)</f>
        <v>Cash</v>
      </c>
      <c r="J1563" s="5">
        <f>VLOOKUP(F1563,'Set up'!$A$2:$D$64,4,FALSE)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up'!$A$2:$E$64,5,FALSE)</f>
        <v>Trsf</v>
      </c>
      <c r="S1563" s="1" t="s">
        <v>2389</v>
      </c>
    </row>
    <row r="1564" spans="1:19" x14ac:dyDescent="0.3">
      <c r="A1564" s="4" t="s">
        <v>1403</v>
      </c>
      <c r="B1564" s="5">
        <f t="shared" si="445"/>
        <v>4</v>
      </c>
      <c r="C1564" s="5">
        <f t="shared" si="446"/>
        <v>2023</v>
      </c>
      <c r="D1564" s="5" t="s">
        <v>1410</v>
      </c>
      <c r="E1564" s="5" t="str">
        <f>VLOOKUP(F1564,'Set up'!$A$2:$C$64,2,FALSE)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up'!$A$2:$C$64,3,FALSE)</f>
        <v>60</v>
      </c>
      <c r="J1564" s="5">
        <f>VLOOKUP(F1564,'Set up'!$A$2:$D$64,4,FALSE)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up'!$A$2:$E$64,5,FALSE)</f>
        <v>Chq</v>
      </c>
      <c r="S1564" s="1" t="s">
        <v>1845</v>
      </c>
    </row>
    <row r="1565" spans="1:19" x14ac:dyDescent="0.3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1412</v>
      </c>
      <c r="E1565" s="5" t="str">
        <f>VLOOKUP(F1565,'Set up'!$A$2:$C$64,2,FALSE)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up'!$A$2:$C$64,3,FALSE)</f>
        <v>Cash</v>
      </c>
      <c r="J1565" s="5">
        <f>VLOOKUP(F1565,'Set up'!$A$2:$D$64,4,FALSE)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up'!$A$2:$E$64,5,FALSE)</f>
        <v>Trsf</v>
      </c>
      <c r="S1565" s="1" t="s">
        <v>1836</v>
      </c>
    </row>
    <row r="1566" spans="1:19" x14ac:dyDescent="0.3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1412</v>
      </c>
      <c r="E1566" s="5" t="str">
        <f>VLOOKUP(F1566,'Set up'!$A$2:$C$64,2,FALSE)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up'!$A$2:$C$64,3,FALSE)</f>
        <v>Cash</v>
      </c>
      <c r="J1566" s="5">
        <f>VLOOKUP(F1566,'Set up'!$A$2:$D$64,4,FALSE)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up'!$A$2:$E$64,5,FALSE)</f>
        <v>Trsf</v>
      </c>
      <c r="S1566" s="1" t="s">
        <v>1837</v>
      </c>
    </row>
    <row r="1567" spans="1:19" x14ac:dyDescent="0.3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1412</v>
      </c>
      <c r="E1567" s="5" t="str">
        <f>VLOOKUP(F1567,'Set up'!$A$2:$C$64,2,FALSE)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up'!$A$2:$C$64,3,FALSE)</f>
        <v>Cash</v>
      </c>
      <c r="J1567" s="5">
        <f>VLOOKUP(F1567,'Set up'!$A$2:$D$64,4,FALSE)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up'!$A$2:$E$64,5,FALSE)</f>
        <v>Trsf</v>
      </c>
      <c r="S1567" s="1" t="s">
        <v>1838</v>
      </c>
    </row>
    <row r="1568" spans="1:19" x14ac:dyDescent="0.3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1412</v>
      </c>
      <c r="E1568" s="5" t="str">
        <f>VLOOKUP(F1568,'Set up'!$A$2:$C$64,2,FALSE)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up'!$A$2:$C$64,3,FALSE)</f>
        <v>Cash</v>
      </c>
      <c r="J1568" s="5">
        <f>VLOOKUP(F1568,'Set up'!$A$2:$D$64,4,FALSE)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up'!$A$2:$E$64,5,FALSE)</f>
        <v>Trsf</v>
      </c>
      <c r="S1568" s="1" t="s">
        <v>1839</v>
      </c>
    </row>
    <row r="1569" spans="1:19" x14ac:dyDescent="0.3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1412</v>
      </c>
      <c r="E1569" s="5" t="str">
        <f>VLOOKUP(F1569,'Set up'!$A$2:$C$64,2,FALSE)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up'!$A$2:$C$64,3,FALSE)</f>
        <v>Cash</v>
      </c>
      <c r="J1569" s="5">
        <f>VLOOKUP(F1569,'Set up'!$A$2:$D$64,4,FALSE)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up'!$A$2:$E$64,5,FALSE)</f>
        <v>Trsf</v>
      </c>
      <c r="S1569" s="1" t="s">
        <v>1840</v>
      </c>
    </row>
    <row r="1570" spans="1:19" x14ac:dyDescent="0.3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1412</v>
      </c>
      <c r="E1570" s="5" t="str">
        <f>VLOOKUP(F1570,'Set up'!$A$2:$C$64,2,FALSE)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up'!$A$2:$C$64,3,FALSE)</f>
        <v>Cash</v>
      </c>
      <c r="J1570" s="5">
        <f>VLOOKUP(F1570,'Set up'!$A$2:$D$64,4,FALSE)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up'!$A$2:$E$64,5,FALSE)</f>
        <v>Trsf</v>
      </c>
      <c r="S1570" s="1" t="s">
        <v>1841</v>
      </c>
    </row>
    <row r="1571" spans="1:19" x14ac:dyDescent="0.3">
      <c r="A1571" s="4" t="s">
        <v>1414</v>
      </c>
      <c r="B1571" s="5">
        <f t="shared" si="445"/>
        <v>4</v>
      </c>
      <c r="C1571" s="5">
        <f t="shared" si="446"/>
        <v>2023</v>
      </c>
      <c r="D1571" s="5" t="s">
        <v>1413</v>
      </c>
      <c r="E1571" s="5" t="str">
        <f>VLOOKUP(F1571,'Set up'!$A$2:$C$64,2,FALSE)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up'!$A$2:$C$64,3,FALSE)</f>
        <v>Cash</v>
      </c>
      <c r="J1571" s="5">
        <f>VLOOKUP(F1571,'Set up'!$A$2:$D$64,4,FALSE)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up'!$A$2:$E$64,5,FALSE)</f>
        <v>Trsf</v>
      </c>
      <c r="S1571" s="1" t="s">
        <v>1985</v>
      </c>
    </row>
    <row r="1572" spans="1:19" x14ac:dyDescent="0.3">
      <c r="A1572" s="4" t="s">
        <v>1414</v>
      </c>
      <c r="B1572" s="5">
        <f t="shared" si="445"/>
        <v>4</v>
      </c>
      <c r="C1572" s="5">
        <f t="shared" si="446"/>
        <v>2023</v>
      </c>
      <c r="D1572" s="5" t="s">
        <v>1415</v>
      </c>
      <c r="E1572" s="5" t="str">
        <f>VLOOKUP(F1572,'Set up'!$A$2:$C$64,2,FALSE)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up'!$A$2:$C$64,3,FALSE)</f>
        <v>Cash</v>
      </c>
      <c r="J1572" s="5">
        <f>VLOOKUP(F1572,'Set up'!$A$2:$D$64,4,FALSE)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up'!$A$2:$E$64,5,FALSE)</f>
        <v>Chq</v>
      </c>
      <c r="S1572" s="1" t="s">
        <v>1683</v>
      </c>
    </row>
    <row r="1573" spans="1:19" x14ac:dyDescent="0.3">
      <c r="A1573" s="4" t="s">
        <v>1414</v>
      </c>
      <c r="B1573" s="5">
        <f t="shared" si="445"/>
        <v>4</v>
      </c>
      <c r="C1573" s="5">
        <f t="shared" si="446"/>
        <v>2023</v>
      </c>
      <c r="D1573" s="5" t="s">
        <v>1415</v>
      </c>
      <c r="E1573" s="5" t="str">
        <f>VLOOKUP(F1573,'Set up'!$A$2:$C$64,2,FALSE)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up'!$A$2:$C$64,3,FALSE)</f>
        <v>Cash</v>
      </c>
      <c r="J1573" s="5">
        <f>VLOOKUP(F1573,'Set up'!$A$2:$D$64,4,FALSE)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up'!$A$2:$E$64,5,FALSE)</f>
        <v>Chq</v>
      </c>
      <c r="S1573" s="1" t="s">
        <v>1683</v>
      </c>
    </row>
    <row r="1574" spans="1:19" x14ac:dyDescent="0.3">
      <c r="A1574" s="4" t="s">
        <v>1417</v>
      </c>
      <c r="B1574" s="5">
        <f t="shared" si="445"/>
        <v>4</v>
      </c>
      <c r="C1574" s="5">
        <f t="shared" si="446"/>
        <v>2023</v>
      </c>
      <c r="D1574" s="5" t="s">
        <v>1416</v>
      </c>
      <c r="E1574" s="5" t="str">
        <f>VLOOKUP(F1574,'Set up'!$A$2:$C$64,2,FALSE)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up'!$A$2:$C$64,3,FALSE)</f>
        <v>Cash</v>
      </c>
      <c r="J1574" s="5">
        <f>VLOOKUP(F1574,'Set up'!$A$2:$D$64,4,FALSE)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up'!$A$2:$E$64,5,FALSE)</f>
        <v>Trsf</v>
      </c>
      <c r="S1574" s="1" t="s">
        <v>1524</v>
      </c>
    </row>
    <row r="1575" spans="1:19" x14ac:dyDescent="0.3">
      <c r="A1575" s="4" t="s">
        <v>1417</v>
      </c>
      <c r="B1575" s="5">
        <f t="shared" si="445"/>
        <v>4</v>
      </c>
      <c r="C1575" s="5">
        <f t="shared" si="446"/>
        <v>2023</v>
      </c>
      <c r="D1575" s="5" t="s">
        <v>1416</v>
      </c>
      <c r="E1575" s="5" t="str">
        <f>VLOOKUP(F1575,'Set up'!$A$2:$C$64,2,FALSE)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up'!$A$2:$C$64,3,FALSE)</f>
        <v>Cash</v>
      </c>
      <c r="J1575" s="5">
        <f>VLOOKUP(F1575,'Set up'!$A$2:$D$64,4,FALSE)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up'!$A$2:$E$64,5,FALSE)</f>
        <v>Trsf</v>
      </c>
      <c r="S1575" s="1" t="s">
        <v>1524</v>
      </c>
    </row>
    <row r="1576" spans="1:19" x14ac:dyDescent="0.3">
      <c r="A1576" s="4" t="s">
        <v>1417</v>
      </c>
      <c r="B1576" s="5">
        <f t="shared" si="445"/>
        <v>4</v>
      </c>
      <c r="C1576" s="5">
        <f t="shared" si="446"/>
        <v>2023</v>
      </c>
      <c r="D1576" s="5" t="s">
        <v>1416</v>
      </c>
      <c r="E1576" s="5" t="str">
        <f>VLOOKUP(F1576,'Set up'!$A$2:$C$64,2,FALSE)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up'!$A$2:$C$64,3,FALSE)</f>
        <v>Cash</v>
      </c>
      <c r="J1576" s="5">
        <f>VLOOKUP(F1576,'Set up'!$A$2:$D$64,4,FALSE)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up'!$A$2:$E$64,5,FALSE)</f>
        <v>Trsf</v>
      </c>
      <c r="S1576" s="1" t="s">
        <v>1524</v>
      </c>
    </row>
    <row r="1577" spans="1:19" x14ac:dyDescent="0.3">
      <c r="A1577" s="4" t="s">
        <v>1417</v>
      </c>
      <c r="B1577" s="5">
        <f t="shared" si="445"/>
        <v>4</v>
      </c>
      <c r="C1577" s="5">
        <f t="shared" si="446"/>
        <v>2023</v>
      </c>
      <c r="D1577" s="5" t="s">
        <v>1416</v>
      </c>
      <c r="E1577" s="5" t="str">
        <f>VLOOKUP(F1577,'Set up'!$A$2:$C$64,2,FALSE)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up'!$A$2:$C$64,3,FALSE)</f>
        <v>Cash</v>
      </c>
      <c r="J1577" s="5">
        <f>VLOOKUP(F1577,'Set up'!$A$2:$D$64,4,FALSE)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up'!$A$2:$E$64,5,FALSE)</f>
        <v>Trsf</v>
      </c>
      <c r="S1577" s="1" t="s">
        <v>1524</v>
      </c>
    </row>
    <row r="1578" spans="1:19" x14ac:dyDescent="0.3">
      <c r="A1578" s="4" t="s">
        <v>1419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1418</v>
      </c>
      <c r="E1578" s="5" t="str">
        <f>VLOOKUP(F1578,'Set up'!$A$2:$C$64,2,FALSE)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up'!$A$2:$C$64,3,FALSE)</f>
        <v>Cash</v>
      </c>
      <c r="J1578" s="5">
        <f>VLOOKUP(F1578,'Set up'!$A$2:$D$64,4,FALSE)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up'!$A$2:$E$64,5,FALSE)</f>
        <v>Trsf</v>
      </c>
      <c r="S1578" s="1" t="s">
        <v>2389</v>
      </c>
    </row>
    <row r="1579" spans="1:19" x14ac:dyDescent="0.3">
      <c r="A1579" s="4" t="s">
        <v>1426</v>
      </c>
      <c r="B1579" s="5">
        <f t="shared" si="462"/>
        <v>4</v>
      </c>
      <c r="C1579" s="5">
        <f t="shared" si="463"/>
        <v>2023</v>
      </c>
      <c r="D1579" s="5" t="s">
        <v>1422</v>
      </c>
      <c r="E1579" s="5" t="str">
        <f>VLOOKUP(F1579,'Set up'!$A$2:$C$64,2,FALSE)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up'!$A$2:$C$64,3,FALSE)</f>
        <v>Cash</v>
      </c>
      <c r="J1579" s="5">
        <f>VLOOKUP(F1579,'Set up'!$A$2:$D$64,4,FALSE)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up'!$A$2:$E$64,5,FALSE)</f>
        <v>Trsf</v>
      </c>
      <c r="S1579" s="1" t="s">
        <v>1485</v>
      </c>
    </row>
    <row r="1580" spans="1:19" x14ac:dyDescent="0.3">
      <c r="A1580" s="4" t="s">
        <v>1426</v>
      </c>
      <c r="B1580" s="5">
        <f t="shared" si="462"/>
        <v>4</v>
      </c>
      <c r="C1580" s="5">
        <f t="shared" si="463"/>
        <v>2023</v>
      </c>
      <c r="D1580" s="5" t="s">
        <v>1422</v>
      </c>
      <c r="E1580" s="5" t="str">
        <f>VLOOKUP(F1580,'Set up'!$A$2:$C$64,2,FALSE)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up'!$A$2:$C$64,3,FALSE)</f>
        <v>Cash</v>
      </c>
      <c r="J1580" s="5">
        <f>VLOOKUP(F1580,'Set up'!$A$2:$D$64,4,FALSE)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up'!$A$2:$E$64,5,FALSE)</f>
        <v>Trsf</v>
      </c>
      <c r="S1580" s="1" t="s">
        <v>1485</v>
      </c>
    </row>
    <row r="1581" spans="1:19" x14ac:dyDescent="0.3">
      <c r="A1581" s="4" t="s">
        <v>1426</v>
      </c>
      <c r="B1581" s="5">
        <f t="shared" si="462"/>
        <v>4</v>
      </c>
      <c r="C1581" s="5">
        <f t="shared" si="463"/>
        <v>2023</v>
      </c>
      <c r="D1581" s="5" t="s">
        <v>1422</v>
      </c>
      <c r="E1581" s="5" t="str">
        <f>VLOOKUP(F1581,'Set up'!$A$2:$C$64,2,FALSE)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up'!$A$2:$C$64,3,FALSE)</f>
        <v>Cash</v>
      </c>
      <c r="J1581" s="5">
        <f>VLOOKUP(F1581,'Set up'!$A$2:$D$64,4,FALSE)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up'!$A$2:$E$64,5,FALSE)</f>
        <v>Trsf</v>
      </c>
      <c r="S1581" s="1" t="s">
        <v>1485</v>
      </c>
    </row>
    <row r="1582" spans="1:19" x14ac:dyDescent="0.3">
      <c r="A1582" s="4" t="s">
        <v>1426</v>
      </c>
      <c r="B1582" s="5">
        <f t="shared" si="462"/>
        <v>4</v>
      </c>
      <c r="C1582" s="5">
        <f t="shared" si="463"/>
        <v>2023</v>
      </c>
      <c r="D1582" s="5" t="s">
        <v>1422</v>
      </c>
      <c r="E1582" s="5" t="str">
        <f>VLOOKUP(F1582,'Set up'!$A$2:$C$64,2,FALSE)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up'!$A$2:$C$64,3,FALSE)</f>
        <v>Cash</v>
      </c>
      <c r="J1582" s="5">
        <f>VLOOKUP(F1582,'Set up'!$A$2:$D$64,4,FALSE)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up'!$A$2:$E$64,5,FALSE)</f>
        <v>Trsf</v>
      </c>
      <c r="S1582" s="1" t="s">
        <v>1485</v>
      </c>
    </row>
    <row r="1583" spans="1:19" x14ac:dyDescent="0.3">
      <c r="A1583" s="4" t="s">
        <v>1428</v>
      </c>
      <c r="B1583" s="5">
        <f t="shared" si="462"/>
        <v>4</v>
      </c>
      <c r="C1583" s="5">
        <f t="shared" si="463"/>
        <v>2023</v>
      </c>
      <c r="D1583" s="5" t="s">
        <v>1427</v>
      </c>
      <c r="E1583" s="5" t="str">
        <f>VLOOKUP(F1583,'Set up'!$A$2:$C$64,2,FALSE)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up'!$A$2:$C$64,3,FALSE)</f>
        <v>Cash</v>
      </c>
      <c r="J1583" s="5">
        <f>VLOOKUP(F1583,'Set up'!$A$2:$D$64,4,FALSE)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up'!$A$2:$E$64,5,FALSE)</f>
        <v>PD Chq</v>
      </c>
      <c r="S1583" s="1" t="s">
        <v>2115</v>
      </c>
    </row>
    <row r="1584" spans="1:19" x14ac:dyDescent="0.3">
      <c r="A1584" s="4" t="s">
        <v>1428</v>
      </c>
      <c r="B1584" s="5">
        <f t="shared" si="462"/>
        <v>4</v>
      </c>
      <c r="C1584" s="5">
        <f t="shared" si="463"/>
        <v>2023</v>
      </c>
      <c r="D1584" s="5" t="s">
        <v>1427</v>
      </c>
      <c r="E1584" s="5" t="str">
        <f>VLOOKUP(F1584,'Set up'!$A$2:$C$64,2,FALSE)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up'!$A$2:$C$64,3,FALSE)</f>
        <v>Cash</v>
      </c>
      <c r="J1584" s="5">
        <f>VLOOKUP(F1584,'Set up'!$A$2:$D$64,4,FALSE)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up'!$A$2:$E$64,5,FALSE)</f>
        <v>PD Chq</v>
      </c>
      <c r="S1584" s="1" t="s">
        <v>2115</v>
      </c>
    </row>
    <row r="1585" spans="1:19" x14ac:dyDescent="0.3">
      <c r="A1585" s="4" t="s">
        <v>1428</v>
      </c>
      <c r="B1585" s="5">
        <f t="shared" si="462"/>
        <v>4</v>
      </c>
      <c r="C1585" s="5">
        <f t="shared" si="463"/>
        <v>2023</v>
      </c>
      <c r="D1585" s="5" t="s">
        <v>1427</v>
      </c>
      <c r="E1585" s="5" t="str">
        <f>VLOOKUP(F1585,'Set up'!$A$2:$C$64,2,FALSE)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up'!$A$2:$C$64,3,FALSE)</f>
        <v>Cash</v>
      </c>
      <c r="J1585" s="5">
        <f>VLOOKUP(F1585,'Set up'!$A$2:$D$64,4,FALSE)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up'!$A$2:$E$64,5,FALSE)</f>
        <v>PD Chq</v>
      </c>
      <c r="S1585" s="1" t="s">
        <v>2115</v>
      </c>
    </row>
    <row r="1586" spans="1:19" x14ac:dyDescent="0.3">
      <c r="A1586" s="4" t="s">
        <v>1430</v>
      </c>
      <c r="B1586" s="5">
        <f t="shared" si="462"/>
        <v>4</v>
      </c>
      <c r="C1586" s="5">
        <f t="shared" si="463"/>
        <v>2023</v>
      </c>
      <c r="D1586" s="5" t="s">
        <v>1429</v>
      </c>
      <c r="E1586" s="5" t="str">
        <f>VLOOKUP(F1586,'Set up'!$A$2:$C$64,2,FALSE)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up'!$A$2:$C$64,3,FALSE)</f>
        <v>30</v>
      </c>
      <c r="J1586" s="5">
        <f>VLOOKUP(F1586,'Set up'!$A$2:$D$64,4,FALSE)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up'!$A$2:$E$64,5,FALSE)</f>
        <v>Chq</v>
      </c>
      <c r="S1586" s="1" t="s">
        <v>1568</v>
      </c>
    </row>
    <row r="1587" spans="1:19" x14ac:dyDescent="0.3">
      <c r="A1587" s="4" t="s">
        <v>1430</v>
      </c>
      <c r="B1587" s="5">
        <f t="shared" si="462"/>
        <v>4</v>
      </c>
      <c r="C1587" s="5">
        <f t="shared" si="463"/>
        <v>2023</v>
      </c>
      <c r="D1587" s="5" t="s">
        <v>1429</v>
      </c>
      <c r="E1587" s="5" t="str">
        <f>VLOOKUP(F1587,'Set up'!$A$2:$C$64,2,FALSE)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up'!$A$2:$C$64,3,FALSE)</f>
        <v>30</v>
      </c>
      <c r="J1587" s="5">
        <f>VLOOKUP(F1587,'Set up'!$A$2:$D$64,4,FALSE)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up'!$A$2:$E$64,5,FALSE)</f>
        <v>Chq</v>
      </c>
      <c r="S1587" s="1" t="s">
        <v>1568</v>
      </c>
    </row>
    <row r="1588" spans="1:19" x14ac:dyDescent="0.3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1432</v>
      </c>
      <c r="E1588" s="5" t="str">
        <f>VLOOKUP(F1588,'Set up'!$A$2:$C$64,2,FALSE)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up'!$A$2:$C$64,3,FALSE)</f>
        <v>Cash</v>
      </c>
      <c r="J1588" s="5">
        <f>VLOOKUP(F1588,'Set up'!$A$2:$D$64,4,FALSE)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up'!$A$2:$E$64,5,FALSE)</f>
        <v>Trsf</v>
      </c>
      <c r="S1588" s="1" t="s">
        <v>2241</v>
      </c>
    </row>
    <row r="1589" spans="1:19" x14ac:dyDescent="0.3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1432</v>
      </c>
      <c r="E1589" s="5" t="str">
        <f>VLOOKUP(F1589,'Set up'!$A$2:$C$64,2,FALSE)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up'!$A$2:$C$64,3,FALSE)</f>
        <v>Cash</v>
      </c>
      <c r="J1589" s="5">
        <f>VLOOKUP(F1589,'Set up'!$A$2:$D$64,4,FALSE)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up'!$A$2:$E$64,5,FALSE)</f>
        <v>Trsf</v>
      </c>
      <c r="S1589" s="1" t="s">
        <v>2243</v>
      </c>
    </row>
    <row r="1590" spans="1:19" x14ac:dyDescent="0.3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1432</v>
      </c>
      <c r="E1590" s="5" t="str">
        <f>VLOOKUP(F1590,'Set up'!$A$2:$C$64,2,FALSE)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up'!$A$2:$C$64,3,FALSE)</f>
        <v>Cash</v>
      </c>
      <c r="J1590" s="5">
        <f>VLOOKUP(F1590,'Set up'!$A$2:$D$64,4,FALSE)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up'!$A$2:$E$64,5,FALSE)</f>
        <v>Trsf</v>
      </c>
      <c r="S1590" s="1" t="s">
        <v>2242</v>
      </c>
    </row>
    <row r="1591" spans="1:19" x14ac:dyDescent="0.3">
      <c r="A1591" s="4" t="s">
        <v>1435</v>
      </c>
      <c r="B1591" s="5">
        <f t="shared" si="462"/>
        <v>4</v>
      </c>
      <c r="C1591" s="5">
        <f t="shared" si="463"/>
        <v>2023</v>
      </c>
      <c r="D1591" s="5" t="s">
        <v>1433</v>
      </c>
      <c r="E1591" s="5" t="str">
        <f>VLOOKUP(F1591,'Set up'!$A$2:$C$64,2,FALSE)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up'!$A$2:$C$64,3,FALSE)</f>
        <v>Cash</v>
      </c>
      <c r="J1591" s="5">
        <f>VLOOKUP(F1591,'Set up'!$A$2:$D$64,4,FALSE)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up'!$A$2:$E$64,5,FALSE)</f>
        <v>Trsf</v>
      </c>
      <c r="S1591" s="1" t="s">
        <v>2390</v>
      </c>
    </row>
    <row r="1592" spans="1:19" x14ac:dyDescent="0.3">
      <c r="A1592" s="4" t="s">
        <v>1435</v>
      </c>
      <c r="B1592" s="5">
        <f t="shared" si="462"/>
        <v>4</v>
      </c>
      <c r="C1592" s="5">
        <f t="shared" si="463"/>
        <v>2023</v>
      </c>
      <c r="D1592" s="5" t="s">
        <v>1434</v>
      </c>
      <c r="E1592" s="5" t="str">
        <f>VLOOKUP(F1592,'Set up'!$A$2:$C$64,2,FALSE)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up'!$A$2:$C$64,3,FALSE)</f>
        <v>Cash</v>
      </c>
      <c r="J1592" s="5">
        <f>VLOOKUP(F1592,'Set up'!$A$2:$D$64,4,FALSE)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up'!$A$2:$E$64,5,FALSE)</f>
        <v>Trsf</v>
      </c>
      <c r="S1592" s="1" t="s">
        <v>2391</v>
      </c>
    </row>
    <row r="1593" spans="1:19" x14ac:dyDescent="0.3">
      <c r="A1593" s="4" t="s">
        <v>1435</v>
      </c>
      <c r="B1593" s="5">
        <f t="shared" si="462"/>
        <v>4</v>
      </c>
      <c r="C1593" s="5">
        <f t="shared" si="463"/>
        <v>2023</v>
      </c>
      <c r="D1593" s="5" t="s">
        <v>1434</v>
      </c>
      <c r="E1593" s="5" t="str">
        <f>VLOOKUP(F1593,'Set up'!$A$2:$C$64,2,FALSE)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up'!$A$2:$C$64,3,FALSE)</f>
        <v>Cash</v>
      </c>
      <c r="J1593" s="5">
        <f>VLOOKUP(F1593,'Set up'!$A$2:$D$64,4,FALSE)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up'!$A$2:$E$64,5,FALSE)</f>
        <v>Trsf</v>
      </c>
      <c r="S1593" s="1" t="s">
        <v>2392</v>
      </c>
    </row>
    <row r="1594" spans="1:19" x14ac:dyDescent="0.3">
      <c r="A1594" s="4" t="s">
        <v>1435</v>
      </c>
      <c r="B1594" s="5">
        <f t="shared" si="462"/>
        <v>4</v>
      </c>
      <c r="C1594" s="5">
        <f t="shared" si="463"/>
        <v>2023</v>
      </c>
      <c r="D1594" s="5" t="s">
        <v>1434</v>
      </c>
      <c r="E1594" s="5" t="str">
        <f>VLOOKUP(F1594,'Set up'!$A$2:$C$64,2,FALSE)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up'!$A$2:$C$64,3,FALSE)</f>
        <v>Cash</v>
      </c>
      <c r="J1594" s="5">
        <f>VLOOKUP(F1594,'Set up'!$A$2:$D$64,4,FALSE)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up'!$A$2:$E$64,5,FALSE)</f>
        <v>Trsf</v>
      </c>
      <c r="S1594" s="1" t="s">
        <v>2393</v>
      </c>
    </row>
    <row r="1595" spans="1:19" x14ac:dyDescent="0.3">
      <c r="A1595" s="4" t="s">
        <v>1435</v>
      </c>
      <c r="B1595" s="5">
        <f t="shared" si="462"/>
        <v>4</v>
      </c>
      <c r="C1595" s="5">
        <f t="shared" si="463"/>
        <v>2023</v>
      </c>
      <c r="D1595" s="5" t="s">
        <v>1434</v>
      </c>
      <c r="E1595" s="5" t="str">
        <f>VLOOKUP(F1595,'Set up'!$A$2:$C$64,2,FALSE)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up'!$A$2:$C$64,3,FALSE)</f>
        <v>Cash</v>
      </c>
      <c r="J1595" s="5">
        <f>VLOOKUP(F1595,'Set up'!$A$2:$D$64,4,FALSE)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up'!$A$2:$E$64,5,FALSE)</f>
        <v>Trsf</v>
      </c>
      <c r="S1595" s="1" t="s">
        <v>2394</v>
      </c>
    </row>
    <row r="1596" spans="1:19" x14ac:dyDescent="0.3">
      <c r="A1596" s="4" t="s">
        <v>1439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1438</v>
      </c>
      <c r="E1596" s="5" t="str">
        <f>VLOOKUP(F1596,'Set up'!$A$2:$C$64,2,FALSE)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up'!$A$2:$C$64,3,FALSE)</f>
        <v>Cash</v>
      </c>
      <c r="J1596" s="5">
        <f>VLOOKUP(F1596,'Set up'!$A$2:$D$64,4,FALSE)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up'!$A$2:$E$64,5,FALSE)</f>
        <v>PD Chq</v>
      </c>
      <c r="S1596" s="1" t="s">
        <v>2116</v>
      </c>
    </row>
    <row r="1597" spans="1:19" x14ac:dyDescent="0.3">
      <c r="A1597" s="4" t="s">
        <v>1439</v>
      </c>
      <c r="B1597" s="5">
        <f t="shared" si="470"/>
        <v>4</v>
      </c>
      <c r="C1597" s="5">
        <f t="shared" si="471"/>
        <v>2023</v>
      </c>
      <c r="D1597" s="5" t="s">
        <v>1438</v>
      </c>
      <c r="E1597" s="5" t="str">
        <f>VLOOKUP(F1597,'Set up'!$A$2:$C$64,2,FALSE)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up'!$A$2:$C$64,3,FALSE)</f>
        <v>Cash</v>
      </c>
      <c r="J1597" s="5">
        <f>VLOOKUP(F1597,'Set up'!$A$2:$D$64,4,FALSE)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up'!$A$2:$E$64,5,FALSE)</f>
        <v>PD Chq</v>
      </c>
      <c r="S1597" s="1" t="s">
        <v>2116</v>
      </c>
    </row>
    <row r="1598" spans="1:19" x14ac:dyDescent="0.3">
      <c r="A1598" s="4" t="s">
        <v>1439</v>
      </c>
      <c r="B1598" s="5">
        <f t="shared" si="470"/>
        <v>4</v>
      </c>
      <c r="C1598" s="5">
        <f t="shared" si="471"/>
        <v>2023</v>
      </c>
      <c r="D1598" s="5" t="s">
        <v>1438</v>
      </c>
      <c r="E1598" s="5" t="str">
        <f>VLOOKUP(F1598,'Set up'!$A$2:$C$64,2,FALSE)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up'!$A$2:$C$64,3,FALSE)</f>
        <v>Cash</v>
      </c>
      <c r="J1598" s="5">
        <f>VLOOKUP(F1598,'Set up'!$A$2:$D$64,4,FALSE)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up'!$A$2:$E$64,5,FALSE)</f>
        <v>PD Chq</v>
      </c>
      <c r="S1598" s="1" t="s">
        <v>2116</v>
      </c>
    </row>
    <row r="1599" spans="1:19" x14ac:dyDescent="0.3">
      <c r="A1599" s="4" t="s">
        <v>1439</v>
      </c>
      <c r="B1599" s="5">
        <f t="shared" si="470"/>
        <v>4</v>
      </c>
      <c r="C1599" s="5">
        <f t="shared" si="471"/>
        <v>2023</v>
      </c>
      <c r="D1599" s="5" t="s">
        <v>1438</v>
      </c>
      <c r="E1599" s="5" t="str">
        <f>VLOOKUP(F1599,'Set up'!$A$2:$C$64,2,FALSE)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up'!$A$2:$C$64,3,FALSE)</f>
        <v>Cash</v>
      </c>
      <c r="J1599" s="5">
        <f>VLOOKUP(F1599,'Set up'!$A$2:$D$64,4,FALSE)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up'!$A$2:$E$64,5,FALSE)</f>
        <v>PD Chq</v>
      </c>
      <c r="S1599" s="1" t="s">
        <v>2116</v>
      </c>
    </row>
    <row r="1600" spans="1:19" x14ac:dyDescent="0.3">
      <c r="A1600" s="4" t="s">
        <v>1441</v>
      </c>
      <c r="B1600" s="5">
        <f t="shared" si="470"/>
        <v>4</v>
      </c>
      <c r="C1600" s="5">
        <f t="shared" si="471"/>
        <v>2023</v>
      </c>
      <c r="D1600" s="5" t="s">
        <v>1440</v>
      </c>
      <c r="E1600" s="5" t="str">
        <f>VLOOKUP(F1600,'Set up'!$A$2:$C$64,2,FALSE)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up'!$A$2:$C$64,3,FALSE)</f>
        <v>60</v>
      </c>
      <c r="J1600" s="5">
        <f>VLOOKUP(F1600,'Set up'!$A$2:$D$64,4,FALSE)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up'!$A$2:$E$64,5,FALSE)</f>
        <v>Chq</v>
      </c>
      <c r="S1600" s="1" t="s">
        <v>1845</v>
      </c>
    </row>
    <row r="1601" spans="1:19" x14ac:dyDescent="0.3">
      <c r="A1601" s="4" t="s">
        <v>1441</v>
      </c>
      <c r="B1601" s="5">
        <f t="shared" si="470"/>
        <v>4</v>
      </c>
      <c r="C1601" s="5">
        <f t="shared" si="471"/>
        <v>2023</v>
      </c>
      <c r="D1601" s="5" t="s">
        <v>1440</v>
      </c>
      <c r="E1601" s="5" t="str">
        <f>VLOOKUP(F1601,'Set up'!$A$2:$C$64,2,FALSE)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up'!$A$2:$C$64,3,FALSE)</f>
        <v>60</v>
      </c>
      <c r="J1601" s="5">
        <f>VLOOKUP(F1601,'Set up'!$A$2:$D$64,4,FALSE)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up'!$A$2:$E$64,5,FALSE)</f>
        <v>Chq</v>
      </c>
      <c r="S1601" s="1" t="s">
        <v>1845</v>
      </c>
    </row>
    <row r="1602" spans="1:19" x14ac:dyDescent="0.3">
      <c r="A1602" s="4" t="s">
        <v>1441</v>
      </c>
      <c r="B1602" s="5">
        <f t="shared" si="470"/>
        <v>4</v>
      </c>
      <c r="C1602" s="5">
        <f t="shared" si="471"/>
        <v>2023</v>
      </c>
      <c r="D1602" s="5" t="s">
        <v>1440</v>
      </c>
      <c r="E1602" s="5" t="str">
        <f>VLOOKUP(F1602,'Set up'!$A$2:$C$64,2,FALSE)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up'!$A$2:$C$64,3,FALSE)</f>
        <v>60</v>
      </c>
      <c r="J1602" s="5">
        <f>VLOOKUP(F1602,'Set up'!$A$2:$D$64,4,FALSE)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up'!$A$2:$E$64,5,FALSE)</f>
        <v>Chq</v>
      </c>
      <c r="S1602" s="1" t="s">
        <v>1845</v>
      </c>
    </row>
    <row r="1603" spans="1:19" x14ac:dyDescent="0.3">
      <c r="A1603" s="4" t="s">
        <v>1455</v>
      </c>
      <c r="B1603" s="5">
        <f t="shared" si="470"/>
        <v>4</v>
      </c>
      <c r="C1603" s="5">
        <f t="shared" si="471"/>
        <v>2023</v>
      </c>
      <c r="D1603" s="5" t="s">
        <v>1454</v>
      </c>
      <c r="E1603" s="5" t="str">
        <f>VLOOKUP(F1603,'Set up'!$A$2:$C$64,2,FALSE)</f>
        <v>C00000013a</v>
      </c>
      <c r="F1603" s="1" t="s">
        <v>1453</v>
      </c>
      <c r="G1603" s="89" t="s">
        <v>1442</v>
      </c>
      <c r="H1603" s="5">
        <v>3</v>
      </c>
      <c r="I1603" s="5" t="str">
        <f>VLOOKUP(F1603,'Set up'!$A$2:$C$64,3,FALSE)</f>
        <v>Cash</v>
      </c>
      <c r="J1603" s="5">
        <f>VLOOKUP(F1603,'Set up'!$A$2:$D$64,4,FALSE)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up'!$A$2:$E$64,5,FALSE)</f>
        <v>Chq</v>
      </c>
      <c r="S1603" s="1" t="s">
        <v>1488</v>
      </c>
    </row>
    <row r="1604" spans="1:19" x14ac:dyDescent="0.3">
      <c r="A1604" s="4" t="s">
        <v>1455</v>
      </c>
      <c r="B1604" s="5">
        <f t="shared" si="470"/>
        <v>4</v>
      </c>
      <c r="C1604" s="5">
        <f t="shared" si="471"/>
        <v>2023</v>
      </c>
      <c r="D1604" s="5" t="s">
        <v>1454</v>
      </c>
      <c r="E1604" s="5" t="str">
        <f>VLOOKUP(F1604,'Set up'!$A$2:$C$64,2,FALSE)</f>
        <v>C00000013a</v>
      </c>
      <c r="F1604" s="1" t="s">
        <v>1453</v>
      </c>
      <c r="G1604" s="89" t="s">
        <v>1443</v>
      </c>
      <c r="H1604" s="5">
        <v>5</v>
      </c>
      <c r="I1604" s="5" t="str">
        <f>VLOOKUP(F1604,'Set up'!$A$2:$C$64,3,FALSE)</f>
        <v>Cash</v>
      </c>
      <c r="J1604" s="5">
        <f>VLOOKUP(F1604,'Set up'!$A$2:$D$64,4,FALSE)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up'!$A$2:$E$64,5,FALSE)</f>
        <v>Chq</v>
      </c>
      <c r="S1604" s="1" t="s">
        <v>1489</v>
      </c>
    </row>
    <row r="1605" spans="1:19" x14ac:dyDescent="0.3">
      <c r="A1605" s="4" t="s">
        <v>1455</v>
      </c>
      <c r="B1605" s="5">
        <f t="shared" si="470"/>
        <v>4</v>
      </c>
      <c r="C1605" s="5">
        <f t="shared" si="471"/>
        <v>2023</v>
      </c>
      <c r="D1605" s="5" t="s">
        <v>1454</v>
      </c>
      <c r="E1605" s="5" t="str">
        <f>VLOOKUP(F1605,'Set up'!$A$2:$C$64,2,FALSE)</f>
        <v>C00000013a</v>
      </c>
      <c r="F1605" s="1" t="s">
        <v>1453</v>
      </c>
      <c r="G1605" s="89" t="s">
        <v>1444</v>
      </c>
      <c r="H1605" s="5">
        <v>3</v>
      </c>
      <c r="I1605" s="5" t="str">
        <f>VLOOKUP(F1605,'Set up'!$A$2:$C$64,3,FALSE)</f>
        <v>Cash</v>
      </c>
      <c r="J1605" s="5">
        <f>VLOOKUP(F1605,'Set up'!$A$2:$D$64,4,FALSE)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up'!$A$2:$E$64,5,FALSE)</f>
        <v>Chq</v>
      </c>
      <c r="S1605" s="1" t="s">
        <v>1490</v>
      </c>
    </row>
    <row r="1606" spans="1:19" x14ac:dyDescent="0.3">
      <c r="A1606" s="4" t="s">
        <v>1455</v>
      </c>
      <c r="B1606" s="5">
        <f t="shared" si="470"/>
        <v>4</v>
      </c>
      <c r="C1606" s="5">
        <f t="shared" si="471"/>
        <v>2023</v>
      </c>
      <c r="D1606" s="5" t="s">
        <v>1454</v>
      </c>
      <c r="E1606" s="5" t="str">
        <f>VLOOKUP(F1606,'Set up'!$A$2:$C$64,2,FALSE)</f>
        <v>C00000013a</v>
      </c>
      <c r="F1606" s="1" t="s">
        <v>1453</v>
      </c>
      <c r="G1606" s="89" t="s">
        <v>1445</v>
      </c>
      <c r="H1606" s="5">
        <v>5</v>
      </c>
      <c r="I1606" s="5" t="str">
        <f>VLOOKUP(F1606,'Set up'!$A$2:$C$64,3,FALSE)</f>
        <v>Cash</v>
      </c>
      <c r="J1606" s="5">
        <f>VLOOKUP(F1606,'Set up'!$A$2:$D$64,4,FALSE)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up'!$A$2:$E$64,5,FALSE)</f>
        <v>Chq</v>
      </c>
      <c r="S1606" s="1" t="s">
        <v>1491</v>
      </c>
    </row>
    <row r="1607" spans="1:19" x14ac:dyDescent="0.3">
      <c r="A1607" s="4" t="s">
        <v>1455</v>
      </c>
      <c r="B1607" s="5">
        <f t="shared" si="470"/>
        <v>4</v>
      </c>
      <c r="C1607" s="5">
        <f t="shared" si="471"/>
        <v>2023</v>
      </c>
      <c r="D1607" s="5" t="s">
        <v>1454</v>
      </c>
      <c r="E1607" s="5" t="str">
        <f>VLOOKUP(F1607,'Set up'!$A$2:$C$64,2,FALSE)</f>
        <v>C00000013a</v>
      </c>
      <c r="F1607" s="1" t="s">
        <v>1453</v>
      </c>
      <c r="G1607" s="89" t="s">
        <v>1446</v>
      </c>
      <c r="H1607" s="5">
        <v>12</v>
      </c>
      <c r="I1607" s="5" t="str">
        <f>VLOOKUP(F1607,'Set up'!$A$2:$C$64,3,FALSE)</f>
        <v>Cash</v>
      </c>
      <c r="J1607" s="5">
        <f>VLOOKUP(F1607,'Set up'!$A$2:$D$64,4,FALSE)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up'!$A$2:$E$64,5,FALSE)</f>
        <v>Chq</v>
      </c>
      <c r="S1607" s="1" t="s">
        <v>1492</v>
      </c>
    </row>
    <row r="1608" spans="1:19" x14ac:dyDescent="0.3">
      <c r="A1608" s="4" t="s">
        <v>1455</v>
      </c>
      <c r="B1608" s="5">
        <f t="shared" si="470"/>
        <v>4</v>
      </c>
      <c r="C1608" s="5">
        <f t="shared" si="471"/>
        <v>2023</v>
      </c>
      <c r="D1608" s="5" t="s">
        <v>1454</v>
      </c>
      <c r="E1608" s="5" t="str">
        <f>VLOOKUP(F1608,'Set up'!$A$2:$C$64,2,FALSE)</f>
        <v>C00000013a</v>
      </c>
      <c r="F1608" s="1" t="s">
        <v>1453</v>
      </c>
      <c r="G1608" s="89" t="s">
        <v>1447</v>
      </c>
      <c r="H1608" s="5">
        <v>1</v>
      </c>
      <c r="I1608" s="5" t="str">
        <f>VLOOKUP(F1608,'Set up'!$A$2:$C$64,3,FALSE)</f>
        <v>Cash</v>
      </c>
      <c r="J1608" s="5">
        <f>VLOOKUP(F1608,'Set up'!$A$2:$D$64,4,FALSE)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up'!$A$2:$E$64,5,FALSE)</f>
        <v>Chq</v>
      </c>
      <c r="S1608" s="1" t="s">
        <v>1493</v>
      </c>
    </row>
    <row r="1609" spans="1:19" x14ac:dyDescent="0.3">
      <c r="A1609" s="4" t="s">
        <v>1455</v>
      </c>
      <c r="B1609" s="5">
        <f t="shared" si="470"/>
        <v>4</v>
      </c>
      <c r="C1609" s="5">
        <f t="shared" si="471"/>
        <v>2023</v>
      </c>
      <c r="D1609" s="5" t="s">
        <v>1454</v>
      </c>
      <c r="E1609" s="5" t="str">
        <f>VLOOKUP(F1609,'Set up'!$A$2:$C$64,2,FALSE)</f>
        <v>C00000013a</v>
      </c>
      <c r="F1609" s="1" t="s">
        <v>1453</v>
      </c>
      <c r="G1609" s="89" t="s">
        <v>1448</v>
      </c>
      <c r="H1609" s="5">
        <v>2</v>
      </c>
      <c r="I1609" s="5" t="str">
        <f>VLOOKUP(F1609,'Set up'!$A$2:$C$64,3,FALSE)</f>
        <v>Cash</v>
      </c>
      <c r="J1609" s="5">
        <f>VLOOKUP(F1609,'Set up'!$A$2:$D$64,4,FALSE)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up'!$A$2:$E$64,5,FALSE)</f>
        <v>Chq</v>
      </c>
      <c r="S1609" s="1" t="s">
        <v>1494</v>
      </c>
    </row>
    <row r="1610" spans="1:19" x14ac:dyDescent="0.3">
      <c r="A1610" s="4" t="s">
        <v>1455</v>
      </c>
      <c r="B1610" s="5">
        <f t="shared" si="470"/>
        <v>4</v>
      </c>
      <c r="C1610" s="5">
        <f t="shared" si="471"/>
        <v>2023</v>
      </c>
      <c r="D1610" s="5" t="s">
        <v>1454</v>
      </c>
      <c r="E1610" s="5" t="str">
        <f>VLOOKUP(F1610,'Set up'!$A$2:$C$64,2,FALSE)</f>
        <v>C00000013a</v>
      </c>
      <c r="F1610" s="1" t="s">
        <v>1453</v>
      </c>
      <c r="G1610" s="89" t="s">
        <v>1449</v>
      </c>
      <c r="H1610" s="5">
        <v>4</v>
      </c>
      <c r="I1610" s="5" t="str">
        <f>VLOOKUP(F1610,'Set up'!$A$2:$C$64,3,FALSE)</f>
        <v>Cash</v>
      </c>
      <c r="J1610" s="5">
        <f>VLOOKUP(F1610,'Set up'!$A$2:$D$64,4,FALSE)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up'!$A$2:$E$64,5,FALSE)</f>
        <v>Chq</v>
      </c>
      <c r="S1610" s="1" t="s">
        <v>1495</v>
      </c>
    </row>
    <row r="1611" spans="1:19" x14ac:dyDescent="0.3">
      <c r="A1611" s="4" t="s">
        <v>1455</v>
      </c>
      <c r="B1611" s="5">
        <f t="shared" si="470"/>
        <v>4</v>
      </c>
      <c r="C1611" s="5">
        <f t="shared" si="471"/>
        <v>2023</v>
      </c>
      <c r="D1611" s="5" t="s">
        <v>1454</v>
      </c>
      <c r="E1611" s="5" t="str">
        <f>VLOOKUP(F1611,'Set up'!$A$2:$C$64,2,FALSE)</f>
        <v>C00000013a</v>
      </c>
      <c r="F1611" s="1" t="s">
        <v>1453</v>
      </c>
      <c r="G1611" s="89" t="s">
        <v>1450</v>
      </c>
      <c r="H1611" s="5">
        <v>3</v>
      </c>
      <c r="I1611" s="5" t="str">
        <f>VLOOKUP(F1611,'Set up'!$A$2:$C$64,3,FALSE)</f>
        <v>Cash</v>
      </c>
      <c r="J1611" s="5">
        <f>VLOOKUP(F1611,'Set up'!$A$2:$D$64,4,FALSE)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up'!$A$2:$E$64,5,FALSE)</f>
        <v>Chq</v>
      </c>
      <c r="S1611" s="1" t="s">
        <v>1496</v>
      </c>
    </row>
    <row r="1612" spans="1:19" x14ac:dyDescent="0.3">
      <c r="A1612" s="4" t="s">
        <v>1455</v>
      </c>
      <c r="B1612" s="5">
        <f t="shared" si="470"/>
        <v>4</v>
      </c>
      <c r="C1612" s="5">
        <f t="shared" si="471"/>
        <v>2023</v>
      </c>
      <c r="D1612" s="5" t="s">
        <v>1454</v>
      </c>
      <c r="E1612" s="5" t="str">
        <f>VLOOKUP(F1612,'Set up'!$A$2:$C$64,2,FALSE)</f>
        <v>C00000013a</v>
      </c>
      <c r="F1612" s="1" t="s">
        <v>1453</v>
      </c>
      <c r="G1612" s="89" t="s">
        <v>1451</v>
      </c>
      <c r="H1612" s="5">
        <v>2</v>
      </c>
      <c r="I1612" s="5" t="str">
        <f>VLOOKUP(F1612,'Set up'!$A$2:$C$64,3,FALSE)</f>
        <v>Cash</v>
      </c>
      <c r="J1612" s="5">
        <f>VLOOKUP(F1612,'Set up'!$A$2:$D$64,4,FALSE)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up'!$A$2:$E$64,5,FALSE)</f>
        <v>Chq</v>
      </c>
      <c r="S1612" s="1" t="s">
        <v>1497</v>
      </c>
    </row>
    <row r="1613" spans="1:19" x14ac:dyDescent="0.3">
      <c r="A1613" s="4" t="s">
        <v>1455</v>
      </c>
      <c r="B1613" s="5">
        <f t="shared" si="470"/>
        <v>4</v>
      </c>
      <c r="C1613" s="5">
        <f t="shared" si="471"/>
        <v>2023</v>
      </c>
      <c r="D1613" s="5" t="s">
        <v>1454</v>
      </c>
      <c r="E1613" s="5" t="str">
        <f>VLOOKUP(F1613,'Set up'!$A$2:$C$64,2,FALSE)</f>
        <v>C00000013a</v>
      </c>
      <c r="F1613" s="1" t="s">
        <v>1453</v>
      </c>
      <c r="G1613" s="89" t="s">
        <v>1452</v>
      </c>
      <c r="H1613" s="5">
        <v>1</v>
      </c>
      <c r="I1613" s="5" t="str">
        <f>VLOOKUP(F1613,'Set up'!$A$2:$C$64,3,FALSE)</f>
        <v>Cash</v>
      </c>
      <c r="J1613" s="5">
        <f>VLOOKUP(F1613,'Set up'!$A$2:$D$64,4,FALSE)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up'!$A$2:$E$64,5,FALSE)</f>
        <v>Chq</v>
      </c>
      <c r="S1613" s="1" t="s">
        <v>1597</v>
      </c>
    </row>
    <row r="1614" spans="1:19" x14ac:dyDescent="0.3">
      <c r="A1614" s="4" t="s">
        <v>1458</v>
      </c>
      <c r="B1614" s="5">
        <f t="shared" si="470"/>
        <v>4</v>
      </c>
      <c r="C1614" s="5">
        <f t="shared" si="471"/>
        <v>2023</v>
      </c>
      <c r="D1614" s="5" t="s">
        <v>1456</v>
      </c>
      <c r="E1614" s="5" t="str">
        <f>VLOOKUP(F1614,'Set up'!$A$2:$C$64,2,FALSE)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up'!$A$2:$C$64,3,FALSE)</f>
        <v>Cash</v>
      </c>
      <c r="J1614" s="5">
        <f>VLOOKUP(F1614,'Set up'!$A$2:$D$64,4,FALSE)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up'!$A$2:$E$64,5,FALSE)</f>
        <v>Cash</v>
      </c>
      <c r="S1614" s="1" t="s">
        <v>1498</v>
      </c>
    </row>
    <row r="1615" spans="1:19" x14ac:dyDescent="0.3">
      <c r="A1615" s="4" t="s">
        <v>1458</v>
      </c>
      <c r="B1615" s="5">
        <f t="shared" si="470"/>
        <v>4</v>
      </c>
      <c r="C1615" s="5">
        <f t="shared" si="471"/>
        <v>2023</v>
      </c>
      <c r="D1615" s="5" t="s">
        <v>1456</v>
      </c>
      <c r="E1615" s="5" t="str">
        <f>VLOOKUP(F1615,'Set up'!$A$2:$C$64,2,FALSE)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up'!$A$2:$C$64,3,FALSE)</f>
        <v>Cash</v>
      </c>
      <c r="J1615" s="5">
        <f>VLOOKUP(F1615,'Set up'!$A$2:$D$64,4,FALSE)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up'!$A$2:$E$64,5,FALSE)</f>
        <v>Cash</v>
      </c>
      <c r="S1615" s="1" t="s">
        <v>1498</v>
      </c>
    </row>
    <row r="1616" spans="1:19" x14ac:dyDescent="0.3">
      <c r="A1616" s="4" t="s">
        <v>1458</v>
      </c>
      <c r="B1616" s="5">
        <f t="shared" si="470"/>
        <v>4</v>
      </c>
      <c r="C1616" s="5">
        <f t="shared" si="471"/>
        <v>2023</v>
      </c>
      <c r="D1616" s="5" t="s">
        <v>1456</v>
      </c>
      <c r="E1616" s="5" t="str">
        <f>VLOOKUP(F1616,'Set up'!$A$2:$C$64,2,FALSE)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up'!$A$2:$C$64,3,FALSE)</f>
        <v>Cash</v>
      </c>
      <c r="J1616" s="5">
        <f>VLOOKUP(F1616,'Set up'!$A$2:$D$64,4,FALSE)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up'!$A$2:$E$64,5,FALSE)</f>
        <v>Cash</v>
      </c>
      <c r="S1616" s="1" t="s">
        <v>1498</v>
      </c>
    </row>
    <row r="1617" spans="1:19" x14ac:dyDescent="0.3">
      <c r="A1617" s="4" t="s">
        <v>1458</v>
      </c>
      <c r="B1617" s="5">
        <f t="shared" si="470"/>
        <v>4</v>
      </c>
      <c r="C1617" s="5">
        <f t="shared" si="471"/>
        <v>2023</v>
      </c>
      <c r="D1617" s="5" t="s">
        <v>1456</v>
      </c>
      <c r="E1617" s="5" t="str">
        <f>VLOOKUP(F1617,'Set up'!$A$2:$C$64,2,FALSE)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up'!$A$2:$C$64,3,FALSE)</f>
        <v>Cash</v>
      </c>
      <c r="J1617" s="5">
        <f>VLOOKUP(F1617,'Set up'!$A$2:$D$64,4,FALSE)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up'!$A$2:$E$64,5,FALSE)</f>
        <v>Cash</v>
      </c>
      <c r="S1617" s="1" t="s">
        <v>1498</v>
      </c>
    </row>
    <row r="1618" spans="1:19" x14ac:dyDescent="0.3">
      <c r="A1618" s="4" t="s">
        <v>1458</v>
      </c>
      <c r="B1618" s="5">
        <f t="shared" si="470"/>
        <v>4</v>
      </c>
      <c r="C1618" s="5">
        <f t="shared" si="471"/>
        <v>2023</v>
      </c>
      <c r="D1618" s="5" t="s">
        <v>1456</v>
      </c>
      <c r="E1618" s="5" t="str">
        <f>VLOOKUP(F1618,'Set up'!$A$2:$C$64,2,FALSE)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up'!$A$2:$C$64,3,FALSE)</f>
        <v>Cash</v>
      </c>
      <c r="J1618" s="5">
        <f>VLOOKUP(F1618,'Set up'!$A$2:$D$64,4,FALSE)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up'!$A$2:$E$64,5,FALSE)</f>
        <v>Cash</v>
      </c>
      <c r="S1618" s="1" t="s">
        <v>1498</v>
      </c>
    </row>
    <row r="1619" spans="1:19" x14ac:dyDescent="0.3">
      <c r="A1619" s="4" t="s">
        <v>1458</v>
      </c>
      <c r="B1619" s="5">
        <f t="shared" si="470"/>
        <v>4</v>
      </c>
      <c r="C1619" s="5">
        <f t="shared" si="471"/>
        <v>2023</v>
      </c>
      <c r="D1619" s="5" t="s">
        <v>1456</v>
      </c>
      <c r="E1619" s="5" t="str">
        <f>VLOOKUP(F1619,'Set up'!$A$2:$C$64,2,FALSE)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up'!$A$2:$C$64,3,FALSE)</f>
        <v>Cash</v>
      </c>
      <c r="J1619" s="5">
        <f>VLOOKUP(F1619,'Set up'!$A$2:$D$64,4,FALSE)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up'!$A$2:$E$64,5,FALSE)</f>
        <v>Cash</v>
      </c>
      <c r="S1619" s="1" t="s">
        <v>1498</v>
      </c>
    </row>
    <row r="1620" spans="1:19" x14ac:dyDescent="0.3">
      <c r="A1620" s="4" t="s">
        <v>1458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1456</v>
      </c>
      <c r="E1620" s="5" t="str">
        <f>VLOOKUP(F1620,'Set up'!$A$2:$C$64,2,FALSE)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up'!$A$2:$C$64,3,FALSE)</f>
        <v>Cash</v>
      </c>
      <c r="J1620" s="5">
        <f>VLOOKUP(F1620,'Set up'!$A$2:$D$64,4,FALSE)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up'!$A$2:$E$64,5,FALSE)</f>
        <v>Cash</v>
      </c>
      <c r="S1620" s="1" t="s">
        <v>1498</v>
      </c>
    </row>
    <row r="1621" spans="1:19" x14ac:dyDescent="0.3">
      <c r="A1621" s="4" t="s">
        <v>1458</v>
      </c>
      <c r="B1621" s="5">
        <f t="shared" si="481"/>
        <v>4</v>
      </c>
      <c r="C1621" s="5">
        <f t="shared" si="482"/>
        <v>2023</v>
      </c>
      <c r="D1621" s="5" t="s">
        <v>1457</v>
      </c>
      <c r="E1621" s="5" t="str">
        <f>VLOOKUP(F1621,'Set up'!$A$2:$C$64,2,FALSE)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up'!$A$2:$C$64,3,FALSE)</f>
        <v>Cash</v>
      </c>
      <c r="J1621" s="5">
        <f>VLOOKUP(F1621,'Set up'!$A$2:$D$64,4,FALSE)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up'!$A$2:$E$64,5,FALSE)</f>
        <v>Trsf</v>
      </c>
      <c r="S1621" s="1" t="s">
        <v>1569</v>
      </c>
    </row>
    <row r="1622" spans="1:19" x14ac:dyDescent="0.3">
      <c r="A1622" s="4" t="s">
        <v>1458</v>
      </c>
      <c r="B1622" s="5">
        <f t="shared" si="481"/>
        <v>4</v>
      </c>
      <c r="C1622" s="5">
        <f t="shared" si="482"/>
        <v>2023</v>
      </c>
      <c r="D1622" s="5" t="s">
        <v>1457</v>
      </c>
      <c r="E1622" s="5" t="str">
        <f>VLOOKUP(F1622,'Set up'!$A$2:$C$64,2,FALSE)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up'!$A$2:$C$64,3,FALSE)</f>
        <v>Cash</v>
      </c>
      <c r="J1622" s="5">
        <f>VLOOKUP(F1622,'Set up'!$A$2:$D$64,4,FALSE)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up'!$A$2:$E$64,5,FALSE)</f>
        <v>Trsf</v>
      </c>
      <c r="S1622" s="1" t="s">
        <v>1569</v>
      </c>
    </row>
    <row r="1623" spans="1:19" x14ac:dyDescent="0.3">
      <c r="A1623" s="4" t="s">
        <v>1462</v>
      </c>
      <c r="B1623" s="5">
        <f t="shared" si="481"/>
        <v>4</v>
      </c>
      <c r="C1623" s="5">
        <f t="shared" si="482"/>
        <v>2023</v>
      </c>
      <c r="D1623" s="5" t="s">
        <v>1461</v>
      </c>
      <c r="E1623" s="5" t="str">
        <f>VLOOKUP(F1623,'Set up'!$A$2:$C$64,2,FALSE)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up'!$A$2:$C$64,3,FALSE)</f>
        <v>Cash</v>
      </c>
      <c r="J1623" s="5">
        <f>VLOOKUP(F1623,'Set up'!$A$2:$D$64,4,FALSE)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up'!$A$2:$E$64,5,FALSE)</f>
        <v>Trsf</v>
      </c>
      <c r="S1623" s="1" t="s">
        <v>1967</v>
      </c>
    </row>
    <row r="1624" spans="1:19" x14ac:dyDescent="0.3">
      <c r="A1624" s="4" t="s">
        <v>1462</v>
      </c>
      <c r="B1624" s="5">
        <f t="shared" si="481"/>
        <v>4</v>
      </c>
      <c r="C1624" s="5">
        <f t="shared" si="482"/>
        <v>2023</v>
      </c>
      <c r="D1624" s="5" t="s">
        <v>1461</v>
      </c>
      <c r="E1624" s="5" t="str">
        <f>VLOOKUP(F1624,'Set up'!$A$2:$C$64,2,FALSE)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up'!$A$2:$C$64,3,FALSE)</f>
        <v>Cash</v>
      </c>
      <c r="J1624" s="5">
        <f>VLOOKUP(F1624,'Set up'!$A$2:$D$64,4,FALSE)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up'!$A$2:$E$64,5,FALSE)</f>
        <v>Trsf</v>
      </c>
      <c r="S1624" s="1" t="s">
        <v>1968</v>
      </c>
    </row>
    <row r="1625" spans="1:19" x14ac:dyDescent="0.3">
      <c r="A1625" s="4" t="s">
        <v>1462</v>
      </c>
      <c r="B1625" s="5">
        <f t="shared" si="481"/>
        <v>4</v>
      </c>
      <c r="C1625" s="5">
        <f t="shared" si="482"/>
        <v>2023</v>
      </c>
      <c r="D1625" s="5" t="s">
        <v>1461</v>
      </c>
      <c r="E1625" s="5" t="str">
        <f>VLOOKUP(F1625,'Set up'!$A$2:$C$64,2,FALSE)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up'!$A$2:$C$64,3,FALSE)</f>
        <v>Cash</v>
      </c>
      <c r="J1625" s="5">
        <f>VLOOKUP(F1625,'Set up'!$A$2:$D$64,4,FALSE)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up'!$A$2:$E$64,5,FALSE)</f>
        <v>Trsf</v>
      </c>
      <c r="S1625" s="1" t="s">
        <v>1969</v>
      </c>
    </row>
    <row r="1626" spans="1:19" x14ac:dyDescent="0.3">
      <c r="A1626" s="4" t="s">
        <v>1462</v>
      </c>
      <c r="B1626" s="5">
        <f t="shared" si="481"/>
        <v>4</v>
      </c>
      <c r="C1626" s="5">
        <f t="shared" si="482"/>
        <v>2023</v>
      </c>
      <c r="D1626" s="5" t="s">
        <v>1461</v>
      </c>
      <c r="E1626" s="5" t="str">
        <f>VLOOKUP(F1626,'Set up'!$A$2:$C$64,2,FALSE)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up'!$A$2:$C$64,3,FALSE)</f>
        <v>Cash</v>
      </c>
      <c r="J1626" s="5">
        <f>VLOOKUP(F1626,'Set up'!$A$2:$D$64,4,FALSE)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up'!$A$2:$E$64,5,FALSE)</f>
        <v>Trsf</v>
      </c>
      <c r="S1626" s="1" t="s">
        <v>1970</v>
      </c>
    </row>
    <row r="1627" spans="1:19" x14ac:dyDescent="0.3">
      <c r="A1627" s="4" t="s">
        <v>1462</v>
      </c>
      <c r="B1627" s="5">
        <f t="shared" si="481"/>
        <v>4</v>
      </c>
      <c r="C1627" s="5">
        <f t="shared" si="482"/>
        <v>2023</v>
      </c>
      <c r="D1627" s="5" t="s">
        <v>1461</v>
      </c>
      <c r="E1627" s="5" t="str">
        <f>VLOOKUP(F1627,'Set up'!$A$2:$C$64,2,FALSE)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up'!$A$2:$C$64,3,FALSE)</f>
        <v>Cash</v>
      </c>
      <c r="J1627" s="5">
        <f>VLOOKUP(F1627,'Set up'!$A$2:$D$64,4,FALSE)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up'!$A$2:$E$64,5,FALSE)</f>
        <v>Trsf</v>
      </c>
      <c r="S1627" s="1" t="s">
        <v>1971</v>
      </c>
    </row>
    <row r="1628" spans="1:19" x14ac:dyDescent="0.3">
      <c r="A1628" s="4" t="s">
        <v>1464</v>
      </c>
      <c r="B1628" s="5">
        <f t="shared" si="481"/>
        <v>4</v>
      </c>
      <c r="C1628" s="5">
        <f t="shared" si="482"/>
        <v>2023</v>
      </c>
      <c r="D1628" s="5" t="s">
        <v>1463</v>
      </c>
      <c r="E1628" s="5" t="str">
        <f>VLOOKUP(F1628,'Set up'!$A$2:$C$64,2,FALSE)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up'!$A$2:$C$64,3,FALSE)</f>
        <v>Cash</v>
      </c>
      <c r="J1628" s="5">
        <f>VLOOKUP(F1628,'Set up'!$A$2:$D$64,4,FALSE)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up'!$A$2:$E$64,5,FALSE)</f>
        <v>Trsf</v>
      </c>
      <c r="S1628" s="1" t="s">
        <v>2395</v>
      </c>
    </row>
    <row r="1629" spans="1:19" x14ac:dyDescent="0.3">
      <c r="A1629" s="4" t="s">
        <v>1464</v>
      </c>
      <c r="B1629" s="5">
        <f t="shared" si="481"/>
        <v>4</v>
      </c>
      <c r="C1629" s="5">
        <f t="shared" si="482"/>
        <v>2023</v>
      </c>
      <c r="D1629" s="5" t="s">
        <v>1463</v>
      </c>
      <c r="E1629" s="5" t="str">
        <f>VLOOKUP(F1629,'Set up'!$A$2:$C$64,2,FALSE)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up'!$A$2:$C$64,3,FALSE)</f>
        <v>Cash</v>
      </c>
      <c r="J1629" s="5">
        <f>VLOOKUP(F1629,'Set up'!$A$2:$D$64,4,FALSE)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up'!$A$2:$E$64,5,FALSE)</f>
        <v>Trsf</v>
      </c>
      <c r="S1629" s="1" t="s">
        <v>2396</v>
      </c>
    </row>
    <row r="1630" spans="1:19" x14ac:dyDescent="0.3">
      <c r="A1630" s="4" t="s">
        <v>1466</v>
      </c>
      <c r="B1630" s="5">
        <f t="shared" si="481"/>
        <v>4</v>
      </c>
      <c r="C1630" s="5">
        <f t="shared" si="482"/>
        <v>2023</v>
      </c>
      <c r="D1630" s="5" t="s">
        <v>1465</v>
      </c>
      <c r="E1630" s="5" t="str">
        <f>VLOOKUP(F1630,'Set up'!$A$2:$C$64,2,FALSE)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up'!$A$2:$C$64,3,FALSE)</f>
        <v>Cash</v>
      </c>
      <c r="J1630" s="5">
        <f>VLOOKUP(F1630,'Set up'!$A$2:$D$64,4,FALSE)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up'!$A$2:$E$64,5,FALSE)</f>
        <v>PD Chq</v>
      </c>
      <c r="S1630" s="1" t="s">
        <v>2249</v>
      </c>
    </row>
    <row r="1631" spans="1:19" x14ac:dyDescent="0.3">
      <c r="A1631" s="4" t="s">
        <v>1466</v>
      </c>
      <c r="B1631" s="5">
        <f t="shared" si="481"/>
        <v>4</v>
      </c>
      <c r="C1631" s="5">
        <f t="shared" si="482"/>
        <v>2023</v>
      </c>
      <c r="D1631" s="5" t="s">
        <v>1465</v>
      </c>
      <c r="E1631" s="5" t="str">
        <f>VLOOKUP(F1631,'Set up'!$A$2:$C$64,2,FALSE)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up'!$A$2:$C$64,3,FALSE)</f>
        <v>Cash</v>
      </c>
      <c r="J1631" s="5">
        <f>VLOOKUP(F1631,'Set up'!$A$2:$D$64,4,FALSE)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up'!$A$2:$E$64,5,FALSE)</f>
        <v>PD Chq</v>
      </c>
      <c r="S1631" s="1" t="s">
        <v>2249</v>
      </c>
    </row>
    <row r="1632" spans="1:19" x14ac:dyDescent="0.3">
      <c r="A1632" s="4" t="s">
        <v>1462</v>
      </c>
      <c r="B1632" s="5">
        <f>MONTH(A1632)</f>
        <v>4</v>
      </c>
      <c r="C1632" s="5">
        <f>YEAR(A1632)</f>
        <v>2023</v>
      </c>
      <c r="D1632" s="5" t="s">
        <v>1467</v>
      </c>
      <c r="E1632" s="5" t="str">
        <f>VLOOKUP(F1632,'Set up'!$A$2:$C$64,2,FALSE)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up'!$A$2:$C$64,3,FALSE)</f>
        <v>Cash</v>
      </c>
      <c r="J1632" s="5">
        <f>VLOOKUP(F1632,'Set up'!$A$2:$D$64,4,FALSE)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up'!$A$2:$E$64,5,FALSE)</f>
        <v>Trsf</v>
      </c>
      <c r="S1632" s="1" t="s">
        <v>2063</v>
      </c>
    </row>
    <row r="1633" spans="1:19" x14ac:dyDescent="0.3">
      <c r="A1633" s="4" t="s">
        <v>1462</v>
      </c>
      <c r="B1633" s="5">
        <f t="shared" si="481"/>
        <v>4</v>
      </c>
      <c r="C1633" s="5">
        <f t="shared" si="482"/>
        <v>2023</v>
      </c>
      <c r="D1633" s="5" t="s">
        <v>1467</v>
      </c>
      <c r="E1633" s="5" t="str">
        <f>VLOOKUP(F1633,'Set up'!$A$2:$C$64,2,FALSE)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up'!$A$2:$C$64,3,FALSE)</f>
        <v>Cash</v>
      </c>
      <c r="J1633" s="5">
        <f>VLOOKUP(F1633,'Set up'!$A$2:$D$64,4,FALSE)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up'!$A$2:$E$64,5,FALSE)</f>
        <v>Trsf</v>
      </c>
      <c r="S1633" s="1" t="s">
        <v>2064</v>
      </c>
    </row>
    <row r="1634" spans="1:19" x14ac:dyDescent="0.3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1529</v>
      </c>
      <c r="E1634" s="5" t="str">
        <f>VLOOKUP(F1634,'Set up'!$A$2:$C$64,2,FALSE)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up'!$A$2:$C$64,3,FALSE)</f>
        <v>30</v>
      </c>
      <c r="J1634" s="5">
        <f>VLOOKUP(F1634,'Set up'!$A$2:$D$64,4,FALSE)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up'!$A$2:$E$64,5,FALSE)</f>
        <v>Chq</v>
      </c>
      <c r="S1634" s="1" t="s">
        <v>1567</v>
      </c>
    </row>
    <row r="1635" spans="1:19" x14ac:dyDescent="0.3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1529</v>
      </c>
      <c r="E1635" s="5" t="str">
        <f>VLOOKUP(F1635,'Set up'!$A$2:$C$64,2,FALSE)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up'!$A$2:$C$64,3,FALSE)</f>
        <v>30</v>
      </c>
      <c r="J1635" s="5">
        <f>VLOOKUP(F1635,'Set up'!$A$2:$D$64,4,FALSE)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up'!$A$2:$E$64,5,FALSE)</f>
        <v>Chq</v>
      </c>
      <c r="S1635" s="1" t="s">
        <v>1567</v>
      </c>
    </row>
    <row r="1636" spans="1:19" x14ac:dyDescent="0.3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1529</v>
      </c>
      <c r="E1636" s="5" t="str">
        <f>VLOOKUP(F1636,'Set up'!$A$2:$C$64,2,FALSE)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up'!$A$2:$C$64,3,FALSE)</f>
        <v>30</v>
      </c>
      <c r="J1636" s="5">
        <f>VLOOKUP(F1636,'Set up'!$A$2:$D$64,4,FALSE)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up'!$A$2:$E$64,5,FALSE)</f>
        <v>Chq</v>
      </c>
      <c r="S1636" s="1" t="s">
        <v>1567</v>
      </c>
    </row>
    <row r="1637" spans="1:19" x14ac:dyDescent="0.3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1530</v>
      </c>
      <c r="E1637" s="5" t="str">
        <f>VLOOKUP(F1637,'Set up'!$A$2:$C$64,2,FALSE)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up'!$A$2:$C$64,3,FALSE)</f>
        <v>Cash</v>
      </c>
      <c r="J1637" s="5">
        <f>VLOOKUP(F1637,'Set up'!$A$2:$D$64,4,FALSE)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up'!$A$2:$E$64,5,FALSE)</f>
        <v>Trsf</v>
      </c>
      <c r="S1637" s="1" t="s">
        <v>1582</v>
      </c>
    </row>
    <row r="1638" spans="1:19" x14ac:dyDescent="0.3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1530</v>
      </c>
      <c r="E1638" s="5" t="str">
        <f>VLOOKUP(F1638,'Set up'!$A$2:$C$64,2,FALSE)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up'!$A$2:$C$64,3,FALSE)</f>
        <v>Cash</v>
      </c>
      <c r="J1638" s="5">
        <f>VLOOKUP(F1638,'Set up'!$A$2:$D$64,4,FALSE)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up'!$A$2:$E$64,5,FALSE)</f>
        <v>Trsf</v>
      </c>
      <c r="S1638" s="1" t="s">
        <v>1582</v>
      </c>
    </row>
    <row r="1639" spans="1:19" x14ac:dyDescent="0.3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1530</v>
      </c>
      <c r="E1639" s="5" t="str">
        <f>VLOOKUP(F1639,'Set up'!$A$2:$C$64,2,FALSE)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up'!$A$2:$C$64,3,FALSE)</f>
        <v>Cash</v>
      </c>
      <c r="J1639" s="5">
        <f>VLOOKUP(F1639,'Set up'!$A$2:$D$64,4,FALSE)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up'!$A$2:$E$64,5,FALSE)</f>
        <v>Trsf</v>
      </c>
      <c r="S1639" s="1" t="s">
        <v>1582</v>
      </c>
    </row>
    <row r="1640" spans="1:19" x14ac:dyDescent="0.3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1530</v>
      </c>
      <c r="E1640" s="5" t="str">
        <f>VLOOKUP(F1640,'Set up'!$A$2:$C$64,2,FALSE)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up'!$A$2:$C$64,3,FALSE)</f>
        <v>Cash</v>
      </c>
      <c r="J1640" s="5">
        <f>VLOOKUP(F1640,'Set up'!$A$2:$D$64,4,FALSE)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up'!$A$2:$E$64,5,FALSE)</f>
        <v>Trsf</v>
      </c>
      <c r="S1640" s="1" t="s">
        <v>1582</v>
      </c>
    </row>
    <row r="1641" spans="1:19" x14ac:dyDescent="0.3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1530</v>
      </c>
      <c r="E1641" s="5" t="str">
        <f>VLOOKUP(F1641,'Set up'!$A$2:$C$64,2,FALSE)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up'!$A$2:$C$64,3,FALSE)</f>
        <v>Cash</v>
      </c>
      <c r="J1641" s="5">
        <f>VLOOKUP(F1641,'Set up'!$A$2:$D$64,4,FALSE)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up'!$A$2:$E$64,5,FALSE)</f>
        <v>Trsf</v>
      </c>
      <c r="S1641" s="1" t="s">
        <v>1582</v>
      </c>
    </row>
    <row r="1642" spans="1:19" x14ac:dyDescent="0.3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1530</v>
      </c>
      <c r="E1642" s="5" t="str">
        <f>VLOOKUP(F1642,'Set up'!$A$2:$C$64,2,FALSE)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up'!$A$2:$C$64,3,FALSE)</f>
        <v>Cash</v>
      </c>
      <c r="J1642" s="5">
        <f>VLOOKUP(F1642,'Set up'!$A$2:$D$64,4,FALSE)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up'!$A$2:$E$64,5,FALSE)</f>
        <v>Trsf</v>
      </c>
      <c r="S1642" s="1" t="s">
        <v>1586</v>
      </c>
    </row>
    <row r="1643" spans="1:19" x14ac:dyDescent="0.3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1531</v>
      </c>
      <c r="E1643" s="5" t="str">
        <f>VLOOKUP(F1643,'Set up'!$A$2:$C$64,2,FALSE)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up'!$A$2:$C$64,3,FALSE)</f>
        <v>Cash</v>
      </c>
      <c r="J1643" s="5">
        <f>VLOOKUP(F1643,'Set up'!$A$2:$D$64,4,FALSE)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up'!$A$2:$E$64,5,FALSE)</f>
        <v>Trsf</v>
      </c>
      <c r="S1643" s="1" t="s">
        <v>2397</v>
      </c>
    </row>
    <row r="1644" spans="1:19" x14ac:dyDescent="0.3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1532</v>
      </c>
      <c r="E1644" s="5" t="str">
        <f>VLOOKUP(F1644,'Set up'!$A$2:$C$64,2,FALSE)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up'!$A$2:$C$64,3,FALSE)</f>
        <v>Cash</v>
      </c>
      <c r="J1644" s="5">
        <f>VLOOKUP(F1644,'Set up'!$A$2:$D$64,4,FALSE)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up'!$A$2:$E$64,5,FALSE)</f>
        <v>Trsf</v>
      </c>
      <c r="S1644" s="1" t="s">
        <v>2398</v>
      </c>
    </row>
    <row r="1645" spans="1:19" x14ac:dyDescent="0.3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1532</v>
      </c>
      <c r="E1645" s="5" t="str">
        <f>VLOOKUP(F1645,'Set up'!$A$2:$C$64,2,FALSE)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up'!$A$2:$C$64,3,FALSE)</f>
        <v>Cash</v>
      </c>
      <c r="J1645" s="5">
        <f>VLOOKUP(F1645,'Set up'!$A$2:$D$64,4,FALSE)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up'!$A$2:$E$64,5,FALSE)</f>
        <v>Trsf</v>
      </c>
      <c r="S1645" s="1" t="s">
        <v>2399</v>
      </c>
    </row>
    <row r="1646" spans="1:19" x14ac:dyDescent="0.3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1532</v>
      </c>
      <c r="E1646" s="5" t="str">
        <f>VLOOKUP(F1646,'Set up'!$A$2:$C$64,2,FALSE)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up'!$A$2:$C$64,3,FALSE)</f>
        <v>Cash</v>
      </c>
      <c r="J1646" s="5">
        <f>VLOOKUP(F1646,'Set up'!$A$2:$D$64,4,FALSE)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up'!$A$2:$E$64,5,FALSE)</f>
        <v>Trsf</v>
      </c>
      <c r="S1646" s="1" t="s">
        <v>2400</v>
      </c>
    </row>
    <row r="1647" spans="1:19" x14ac:dyDescent="0.3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1532</v>
      </c>
      <c r="E1647" s="5" t="str">
        <f>VLOOKUP(F1647,'Set up'!$A$2:$C$64,2,FALSE)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up'!$A$2:$C$64,3,FALSE)</f>
        <v>Cash</v>
      </c>
      <c r="J1647" s="5">
        <f>VLOOKUP(F1647,'Set up'!$A$2:$D$64,4,FALSE)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up'!$A$2:$E$64,5,FALSE)</f>
        <v>Trsf</v>
      </c>
      <c r="S1647" s="1" t="s">
        <v>2401</v>
      </c>
    </row>
    <row r="1648" spans="1:19" x14ac:dyDescent="0.3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1532</v>
      </c>
      <c r="E1648" s="5" t="str">
        <f>VLOOKUP(F1648,'Set up'!$A$2:$C$64,2,FALSE)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up'!$A$2:$C$64,3,FALSE)</f>
        <v>Cash</v>
      </c>
      <c r="J1648" s="5">
        <f>VLOOKUP(F1648,'Set up'!$A$2:$D$64,4,FALSE)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up'!$A$2:$E$64,5,FALSE)</f>
        <v>Trsf</v>
      </c>
      <c r="S1648" s="1" t="s">
        <v>2402</v>
      </c>
    </row>
    <row r="1649" spans="1:19" x14ac:dyDescent="0.3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1534</v>
      </c>
      <c r="E1649" s="5" t="str">
        <f>VLOOKUP(F1649,'Set up'!$A$2:$C$64,2,FALSE)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up'!$A$2:$C$64,3,FALSE)</f>
        <v>Cash</v>
      </c>
      <c r="J1649" s="5">
        <f>VLOOKUP(F1649,'Set up'!$A$2:$D$64,4,FALSE)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up'!$A$2:$E$64,5,FALSE)</f>
        <v>Trsf</v>
      </c>
      <c r="S1649" s="1" t="s">
        <v>2793</v>
      </c>
    </row>
    <row r="1650" spans="1:19" x14ac:dyDescent="0.3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1535</v>
      </c>
      <c r="E1650" s="5" t="str">
        <f>VLOOKUP(F1650,'Set up'!$A$2:$C$64,2,FALSE)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up'!$A$2:$C$64,3,FALSE)</f>
        <v>Cash</v>
      </c>
      <c r="J1650" s="5">
        <f>VLOOKUP(F1650,'Set up'!$A$2:$D$64,4,FALSE)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up'!$A$2:$E$64,5,FALSE)</f>
        <v>Trsf</v>
      </c>
      <c r="S1650" s="1" t="s">
        <v>1587</v>
      </c>
    </row>
    <row r="1651" spans="1:19" x14ac:dyDescent="0.3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1535</v>
      </c>
      <c r="E1651" s="5" t="str">
        <f>VLOOKUP(F1651,'Set up'!$A$2:$C$64,2,FALSE)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up'!$A$2:$C$64,3,FALSE)</f>
        <v>Cash</v>
      </c>
      <c r="J1651" s="5">
        <f>VLOOKUP(F1651,'Set up'!$A$2:$D$64,4,FALSE)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up'!$A$2:$E$64,5,FALSE)</f>
        <v>Trsf</v>
      </c>
      <c r="S1651" s="1" t="s">
        <v>1588</v>
      </c>
    </row>
    <row r="1652" spans="1:19" x14ac:dyDescent="0.3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1535</v>
      </c>
      <c r="E1652" s="5" t="str">
        <f>VLOOKUP(F1652,'Set up'!$A$2:$C$64,2,FALSE)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up'!$A$2:$C$64,3,FALSE)</f>
        <v>Cash</v>
      </c>
      <c r="J1652" s="5">
        <f>VLOOKUP(F1652,'Set up'!$A$2:$D$64,4,FALSE)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up'!$A$2:$E$64,5,FALSE)</f>
        <v>Trsf</v>
      </c>
      <c r="S1652" s="1" t="s">
        <v>1589</v>
      </c>
    </row>
    <row r="1653" spans="1:19" x14ac:dyDescent="0.3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1535</v>
      </c>
      <c r="E1653" s="5" t="str">
        <f>VLOOKUP(F1653,'Set up'!$A$2:$C$64,2,FALSE)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up'!$A$2:$C$64,3,FALSE)</f>
        <v>Cash</v>
      </c>
      <c r="J1653" s="5">
        <f>VLOOKUP(F1653,'Set up'!$A$2:$D$64,4,FALSE)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up'!$A$2:$E$64,5,FALSE)</f>
        <v>Trsf</v>
      </c>
      <c r="S1653" s="1" t="s">
        <v>1590</v>
      </c>
    </row>
    <row r="1654" spans="1:19" x14ac:dyDescent="0.3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1537</v>
      </c>
      <c r="E1654" s="5" t="str">
        <f>VLOOKUP(F1654,'Set up'!$A$2:$C$64,2,FALSE)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up'!$A$2:$C$64,3,FALSE)</f>
        <v>60</v>
      </c>
      <c r="J1654" s="5">
        <f>VLOOKUP(F1654,'Set up'!$A$2:$D$64,4,FALSE)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up'!$A$2:$E$64,5,FALSE)</f>
        <v>Chq</v>
      </c>
      <c r="S1654" s="1" t="s">
        <v>2087</v>
      </c>
    </row>
    <row r="1655" spans="1:19" x14ac:dyDescent="0.3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1538</v>
      </c>
      <c r="E1655" s="5" t="str">
        <f>VLOOKUP(F1655,'Set up'!$A$2:$C$64,2,FALSE)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up'!$A$2:$C$64,3,FALSE)</f>
        <v>Cash</v>
      </c>
      <c r="J1655" s="5">
        <f>VLOOKUP(F1655,'Set up'!$A$2:$D$64,4,FALSE)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up'!$A$2:$E$64,5,FALSE)</f>
        <v>Trsf</v>
      </c>
      <c r="S1655" s="1" t="s">
        <v>2403</v>
      </c>
    </row>
    <row r="1656" spans="1:19" x14ac:dyDescent="0.3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1539</v>
      </c>
      <c r="E1656" s="5" t="str">
        <f>VLOOKUP(F1656,'Set up'!$A$2:$C$64,2,FALSE)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up'!$A$2:$C$64,3,FALSE)</f>
        <v>Cash</v>
      </c>
      <c r="J1656" s="5">
        <f>VLOOKUP(F1656,'Set up'!$A$2:$D$64,4,FALSE)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up'!$A$2:$E$64,5,FALSE)</f>
        <v>Trsf</v>
      </c>
      <c r="S1656" s="1" t="s">
        <v>2460</v>
      </c>
    </row>
    <row r="1657" spans="1:19" x14ac:dyDescent="0.3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1539</v>
      </c>
      <c r="E1657" s="5" t="str">
        <f>VLOOKUP(F1657,'Set up'!$A$2:$C$64,2,FALSE)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up'!$A$2:$C$64,3,FALSE)</f>
        <v>Cash</v>
      </c>
      <c r="J1657" s="5">
        <f>VLOOKUP(F1657,'Set up'!$A$2:$D$64,4,FALSE)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up'!$A$2:$E$64,5,FALSE)</f>
        <v>Trsf</v>
      </c>
      <c r="S1657" s="1" t="s">
        <v>2461</v>
      </c>
    </row>
    <row r="1658" spans="1:19" x14ac:dyDescent="0.3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1539</v>
      </c>
      <c r="E1658" s="5" t="str">
        <f>VLOOKUP(F1658,'Set up'!$A$2:$C$64,2,FALSE)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up'!$A$2:$C$64,3,FALSE)</f>
        <v>Cash</v>
      </c>
      <c r="J1658" s="5">
        <f>VLOOKUP(F1658,'Set up'!$A$2:$D$64,4,FALSE)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up'!$A$2:$E$64,5,FALSE)</f>
        <v>Trsf</v>
      </c>
      <c r="S1658" s="1" t="s">
        <v>2462</v>
      </c>
    </row>
    <row r="1659" spans="1:19" x14ac:dyDescent="0.3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1539</v>
      </c>
      <c r="E1659" s="5" t="str">
        <f>VLOOKUP(F1659,'Set up'!$A$2:$C$64,2,FALSE)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up'!$A$2:$C$64,3,FALSE)</f>
        <v>Cash</v>
      </c>
      <c r="J1659" s="5">
        <f>VLOOKUP(F1659,'Set up'!$A$2:$D$64,4,FALSE)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up'!$A$2:$E$64,5,FALSE)</f>
        <v>Trsf</v>
      </c>
      <c r="S1659" s="1" t="s">
        <v>2463</v>
      </c>
    </row>
    <row r="1660" spans="1:19" x14ac:dyDescent="0.3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1539</v>
      </c>
      <c r="E1660" s="5" t="str">
        <f>VLOOKUP(F1660,'Set up'!$A$2:$C$64,2,FALSE)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up'!$A$2:$C$64,3,FALSE)</f>
        <v>Cash</v>
      </c>
      <c r="J1660" s="5">
        <f>VLOOKUP(F1660,'Set up'!$A$2:$D$64,4,FALSE)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up'!$A$2:$E$64,5,FALSE)</f>
        <v>Trsf</v>
      </c>
      <c r="S1660" s="1" t="s">
        <v>2464</v>
      </c>
    </row>
    <row r="1661" spans="1:19" x14ac:dyDescent="0.3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1540</v>
      </c>
      <c r="E1661" s="5" t="str">
        <f>VLOOKUP(F1661,'Set up'!$A$2:$C$64,2,FALSE)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up'!$A$2:$C$64,3,FALSE)</f>
        <v>Cash</v>
      </c>
      <c r="J1661" s="5">
        <f>VLOOKUP(F1661,'Set up'!$A$2:$D$64,4,FALSE)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up'!$A$2:$E$64,5,FALSE)</f>
        <v>Cash</v>
      </c>
      <c r="S1661" s="1" t="s">
        <v>1594</v>
      </c>
    </row>
    <row r="1662" spans="1:19" x14ac:dyDescent="0.3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1540</v>
      </c>
      <c r="E1662" s="5" t="str">
        <f>VLOOKUP(F1662,'Set up'!$A$2:$C$64,2,FALSE)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up'!$A$2:$C$64,3,FALSE)</f>
        <v>Cash</v>
      </c>
      <c r="J1662" s="5">
        <f>VLOOKUP(F1662,'Set up'!$A$2:$D$64,4,FALSE)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up'!$A$2:$E$64,5,FALSE)</f>
        <v>Cash</v>
      </c>
      <c r="S1662" s="1" t="s">
        <v>1594</v>
      </c>
    </row>
    <row r="1663" spans="1:19" x14ac:dyDescent="0.3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1540</v>
      </c>
      <c r="E1663" s="5" t="str">
        <f>VLOOKUP(F1663,'Set up'!$A$2:$C$64,2,FALSE)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up'!$A$2:$C$64,3,FALSE)</f>
        <v>Cash</v>
      </c>
      <c r="J1663" s="5">
        <f>VLOOKUP(F1663,'Set up'!$A$2:$D$64,4,FALSE)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up'!$A$2:$E$64,5,FALSE)</f>
        <v>Cash</v>
      </c>
      <c r="S1663" s="1" t="s">
        <v>1594</v>
      </c>
    </row>
    <row r="1664" spans="1:19" x14ac:dyDescent="0.3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1540</v>
      </c>
      <c r="E1664" s="5" t="str">
        <f>VLOOKUP(F1664,'Set up'!$A$2:$C$64,2,FALSE)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up'!$A$2:$C$64,3,FALSE)</f>
        <v>Cash</v>
      </c>
      <c r="J1664" s="5">
        <f>VLOOKUP(F1664,'Set up'!$A$2:$D$64,4,FALSE)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up'!$A$2:$E$64,5,FALSE)</f>
        <v>Cash</v>
      </c>
      <c r="S1664" s="1" t="s">
        <v>1594</v>
      </c>
    </row>
    <row r="1665" spans="1:19" x14ac:dyDescent="0.3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1540</v>
      </c>
      <c r="E1665" s="5" t="str">
        <f>VLOOKUP(F1665,'Set up'!$A$2:$C$64,2,FALSE)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up'!$A$2:$C$64,3,FALSE)</f>
        <v>Cash</v>
      </c>
      <c r="J1665" s="5">
        <f>VLOOKUP(F1665,'Set up'!$A$2:$D$64,4,FALSE)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up'!$A$2:$E$64,5,FALSE)</f>
        <v>Cash</v>
      </c>
      <c r="S1665" s="1" t="s">
        <v>1594</v>
      </c>
    </row>
    <row r="1666" spans="1:19" x14ac:dyDescent="0.3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1540</v>
      </c>
      <c r="E1666" s="5" t="str">
        <f>VLOOKUP(F1666,'Set up'!$A$2:$C$64,2,FALSE)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up'!$A$2:$C$64,3,FALSE)</f>
        <v>Cash</v>
      </c>
      <c r="J1666" s="5">
        <f>VLOOKUP(F1666,'Set up'!$A$2:$D$64,4,FALSE)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up'!$A$2:$E$64,5,FALSE)</f>
        <v>Cash</v>
      </c>
      <c r="S1666" s="1" t="s">
        <v>1594</v>
      </c>
    </row>
    <row r="1667" spans="1:19" x14ac:dyDescent="0.3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1540</v>
      </c>
      <c r="E1667" s="5" t="str">
        <f>VLOOKUP(F1667,'Set up'!$A$2:$C$64,2,FALSE)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up'!$A$2:$C$64,3,FALSE)</f>
        <v>Cash</v>
      </c>
      <c r="J1667" s="5">
        <f>VLOOKUP(F1667,'Set up'!$A$2:$D$64,4,FALSE)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up'!$A$2:$E$64,5,FALSE)</f>
        <v>Cash</v>
      </c>
      <c r="S1667" s="1" t="s">
        <v>1594</v>
      </c>
    </row>
    <row r="1668" spans="1:19" x14ac:dyDescent="0.3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1540</v>
      </c>
      <c r="E1668" s="5" t="str">
        <f>VLOOKUP(F1668,'Set up'!$A$2:$C$64,2,FALSE)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up'!$A$2:$C$64,3,FALSE)</f>
        <v>Cash</v>
      </c>
      <c r="J1668" s="5">
        <f>VLOOKUP(F1668,'Set up'!$A$2:$D$64,4,FALSE)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up'!$A$2:$E$64,5,FALSE)</f>
        <v>Cash</v>
      </c>
      <c r="S1668" s="1" t="s">
        <v>1594</v>
      </c>
    </row>
    <row r="1669" spans="1:19" x14ac:dyDescent="0.3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1541</v>
      </c>
      <c r="E1669" s="5" t="str">
        <f>VLOOKUP(F1669,'Set up'!$A$2:$C$64,2,FALSE)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up'!$A$2:$C$64,3,FALSE)</f>
        <v>Cash</v>
      </c>
      <c r="J1669" s="5">
        <f>VLOOKUP(F1669,'Set up'!$A$2:$D$64,4,FALSE)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up'!$A$2:$E$64,5,FALSE)</f>
        <v>Trsf</v>
      </c>
      <c r="S1669" s="1" t="s">
        <v>2101</v>
      </c>
    </row>
    <row r="1670" spans="1:19" x14ac:dyDescent="0.3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1541</v>
      </c>
      <c r="E1670" s="5" t="str">
        <f>VLOOKUP(F1670,'Set up'!$A$2:$C$64,2,FALSE)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up'!$A$2:$C$64,3,FALSE)</f>
        <v>Cash</v>
      </c>
      <c r="J1670" s="5">
        <f>VLOOKUP(F1670,'Set up'!$A$2:$D$64,4,FALSE)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up'!$A$2:$E$64,5,FALSE)</f>
        <v>Trsf</v>
      </c>
      <c r="S1670" s="1" t="s">
        <v>2102</v>
      </c>
    </row>
    <row r="1671" spans="1:19" x14ac:dyDescent="0.3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1541</v>
      </c>
      <c r="E1671" s="5" t="str">
        <f>VLOOKUP(F1671,'Set up'!$A$2:$C$64,2,FALSE)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up'!$A$2:$C$64,3,FALSE)</f>
        <v>Cash</v>
      </c>
      <c r="J1671" s="5">
        <f>VLOOKUP(F1671,'Set up'!$A$2:$D$64,4,FALSE)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up'!$A$2:$E$64,5,FALSE)</f>
        <v>Trsf</v>
      </c>
      <c r="S1671" s="1" t="s">
        <v>2103</v>
      </c>
    </row>
    <row r="1672" spans="1:19" x14ac:dyDescent="0.3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1541</v>
      </c>
      <c r="E1672" s="5" t="str">
        <f>VLOOKUP(F1672,'Set up'!$A$2:$C$64,2,FALSE)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up'!$A$2:$C$64,3,FALSE)</f>
        <v>Cash</v>
      </c>
      <c r="J1672" s="5">
        <f>VLOOKUP(F1672,'Set up'!$A$2:$D$64,4,FALSE)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up'!$A$2:$E$64,5,FALSE)</f>
        <v>Trsf</v>
      </c>
      <c r="S1672" s="1" t="s">
        <v>2104</v>
      </c>
    </row>
    <row r="1673" spans="1:19" x14ac:dyDescent="0.3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1541</v>
      </c>
      <c r="E1673" s="5" t="str">
        <f>VLOOKUP(F1673,'Set up'!$A$2:$C$64,2,FALSE)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up'!$A$2:$C$64,3,FALSE)</f>
        <v>Cash</v>
      </c>
      <c r="J1673" s="5">
        <f>VLOOKUP(F1673,'Set up'!$A$2:$D$64,4,FALSE)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up'!$A$2:$E$64,5,FALSE)</f>
        <v>Trsf</v>
      </c>
      <c r="S1673" s="1" t="s">
        <v>2105</v>
      </c>
    </row>
    <row r="1674" spans="1:19" x14ac:dyDescent="0.3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1542</v>
      </c>
      <c r="E1674" s="5" t="str">
        <f>VLOOKUP(F1674,'Set up'!$A$2:$C$64,2,FALSE)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up'!$A$2:$C$64,3,FALSE)</f>
        <v>120</v>
      </c>
      <c r="J1674" s="5">
        <f>VLOOKUP(F1674,'Set up'!$A$2:$D$64,4,FALSE)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up'!$A$2:$E$64,5,FALSE)</f>
        <v>Trsf</v>
      </c>
      <c r="S1674" s="1" t="s">
        <v>1859</v>
      </c>
    </row>
    <row r="1675" spans="1:19" x14ac:dyDescent="0.3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1542</v>
      </c>
      <c r="E1675" s="5" t="str">
        <f>VLOOKUP(F1675,'Set up'!$A$2:$C$64,2,FALSE)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up'!$A$2:$C$64,3,FALSE)</f>
        <v>120</v>
      </c>
      <c r="J1675" s="5">
        <f>VLOOKUP(F1675,'Set up'!$A$2:$D$64,4,FALSE)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up'!$A$2:$E$64,5,FALSE)</f>
        <v>Trsf</v>
      </c>
      <c r="S1675" s="1" t="s">
        <v>1859</v>
      </c>
    </row>
    <row r="1676" spans="1:19" x14ac:dyDescent="0.3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1542</v>
      </c>
      <c r="E1676" s="5" t="str">
        <f>VLOOKUP(F1676,'Set up'!$A$2:$C$64,2,FALSE)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up'!$A$2:$C$64,3,FALSE)</f>
        <v>120</v>
      </c>
      <c r="J1676" s="5">
        <f>VLOOKUP(F1676,'Set up'!$A$2:$D$64,4,FALSE)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up'!$A$2:$E$64,5,FALSE)</f>
        <v>Trsf</v>
      </c>
      <c r="S1676" s="1" t="s">
        <v>1859</v>
      </c>
    </row>
    <row r="1677" spans="1:19" x14ac:dyDescent="0.3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1544</v>
      </c>
      <c r="E1677" s="5" t="str">
        <f>VLOOKUP(F1677,'Set up'!$A$2:$C$64,2,FALSE)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up'!$A$2:$C$64,3,FALSE)</f>
        <v>30</v>
      </c>
      <c r="J1677" s="5">
        <f>VLOOKUP(F1677,'Set up'!$A$2:$D$64,4,FALSE)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up'!$A$2:$E$64,5,FALSE)</f>
        <v>Chq</v>
      </c>
      <c r="S1677" s="1" t="s">
        <v>1691</v>
      </c>
    </row>
    <row r="1678" spans="1:19" x14ac:dyDescent="0.3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1544</v>
      </c>
      <c r="E1678" s="5" t="str">
        <f>VLOOKUP(F1678,'Set up'!$A$2:$C$64,2,FALSE)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up'!$A$2:$C$64,3,FALSE)</f>
        <v>30</v>
      </c>
      <c r="J1678" s="5">
        <f>VLOOKUP(F1678,'Set up'!$A$2:$D$64,4,FALSE)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up'!$A$2:$E$64,5,FALSE)</f>
        <v>Chq</v>
      </c>
      <c r="S1678" s="1" t="s">
        <v>1691</v>
      </c>
    </row>
    <row r="1679" spans="1:19" x14ac:dyDescent="0.3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1544</v>
      </c>
      <c r="E1679" s="5" t="str">
        <f>VLOOKUP(F1679,'Set up'!$A$2:$C$64,2,FALSE)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up'!$A$2:$C$64,3,FALSE)</f>
        <v>30</v>
      </c>
      <c r="J1679" s="5">
        <f>VLOOKUP(F1679,'Set up'!$A$2:$D$64,4,FALSE)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up'!$A$2:$E$64,5,FALSE)</f>
        <v>Chq</v>
      </c>
      <c r="S1679" s="1" t="s">
        <v>1691</v>
      </c>
    </row>
    <row r="1680" spans="1:19" x14ac:dyDescent="0.3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1544</v>
      </c>
      <c r="E1680" s="5" t="str">
        <f>VLOOKUP(F1680,'Set up'!$A$2:$C$64,2,FALSE)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up'!$A$2:$C$64,3,FALSE)</f>
        <v>30</v>
      </c>
      <c r="J1680" s="5">
        <f>VLOOKUP(F1680,'Set up'!$A$2:$D$64,4,FALSE)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up'!$A$2:$E$64,5,FALSE)</f>
        <v>Chq</v>
      </c>
      <c r="S1680" s="1" t="s">
        <v>1691</v>
      </c>
    </row>
    <row r="1681" spans="1:21" x14ac:dyDescent="0.3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1544</v>
      </c>
      <c r="E1681" s="5" t="str">
        <f>VLOOKUP(F1681,'Set up'!$A$2:$C$64,2,FALSE)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up'!$A$2:$C$64,3,FALSE)</f>
        <v>30</v>
      </c>
      <c r="J1681" s="5">
        <f>VLOOKUP(F1681,'Set up'!$A$2:$D$64,4,FALSE)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up'!$A$2:$E$64,5,FALSE)</f>
        <v>Chq</v>
      </c>
      <c r="S1681" s="1" t="s">
        <v>1691</v>
      </c>
    </row>
    <row r="1682" spans="1:21" x14ac:dyDescent="0.3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1544</v>
      </c>
      <c r="E1682" s="5" t="str">
        <f>VLOOKUP(F1682,'Set up'!$A$2:$C$64,2,FALSE)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up'!$A$2:$C$64,3,FALSE)</f>
        <v>30</v>
      </c>
      <c r="J1682" s="5">
        <f>VLOOKUP(F1682,'Set up'!$A$2:$D$64,4,FALSE)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up'!$A$2:$E$64,5,FALSE)</f>
        <v>Chq</v>
      </c>
      <c r="S1682" s="1" t="s">
        <v>1691</v>
      </c>
    </row>
    <row r="1683" spans="1:21" x14ac:dyDescent="0.3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1544</v>
      </c>
      <c r="E1683" s="5" t="str">
        <f>VLOOKUP(F1683,'Set up'!$A$2:$C$64,2,FALSE)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up'!$A$2:$C$64,3,FALSE)</f>
        <v>30</v>
      </c>
      <c r="J1683" s="5">
        <f>VLOOKUP(F1683,'Set up'!$A$2:$D$64,4,FALSE)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up'!$A$2:$E$64,5,FALSE)</f>
        <v>Chq</v>
      </c>
      <c r="S1683" s="1" t="s">
        <v>1691</v>
      </c>
    </row>
    <row r="1684" spans="1:21" x14ac:dyDescent="0.3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1547</v>
      </c>
      <c r="E1684" s="5" t="str">
        <f>VLOOKUP(F1684,'Set up'!$A$2:$C$64,2,FALSE)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up'!$A$2:$C$64,3,FALSE)</f>
        <v>45</v>
      </c>
      <c r="J1684" s="5">
        <f>VLOOKUP(F1684,'Set up'!$A$2:$D$64,4,FALSE)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up'!$A$2:$E$64,5,FALSE)</f>
        <v>PD Chq</v>
      </c>
      <c r="S1684" s="1" t="s">
        <v>1777</v>
      </c>
      <c r="U1684" s="1" t="s">
        <v>3603</v>
      </c>
    </row>
    <row r="1685" spans="1:21" x14ac:dyDescent="0.3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1547</v>
      </c>
      <c r="E1685" s="5" t="str">
        <f>VLOOKUP(F1685,'Set up'!$A$2:$C$64,2,FALSE)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up'!$A$2:$C$64,3,FALSE)</f>
        <v>45</v>
      </c>
      <c r="J1685" s="5">
        <f>VLOOKUP(F1685,'Set up'!$A$2:$D$64,4,FALSE)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up'!$A$2:$E$64,5,FALSE)</f>
        <v>PD Chq</v>
      </c>
      <c r="S1685" s="1" t="s">
        <v>1778</v>
      </c>
      <c r="U1685" s="1" t="s">
        <v>3603</v>
      </c>
    </row>
    <row r="1686" spans="1:21" x14ac:dyDescent="0.3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1548</v>
      </c>
      <c r="E1686" s="5" t="str">
        <f>VLOOKUP(F1686,'Set up'!$A$2:$C$64,2,FALSE)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up'!$A$2:$C$64,3,FALSE)</f>
        <v>Cash</v>
      </c>
      <c r="J1686" s="5">
        <f>VLOOKUP(F1686,'Set up'!$A$2:$D$64,4,FALSE)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up'!$A$2:$E$64,5,FALSE)</f>
        <v>Trsf</v>
      </c>
      <c r="S1686" s="1" t="s">
        <v>1591</v>
      </c>
    </row>
    <row r="1687" spans="1:21" x14ac:dyDescent="0.3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1548</v>
      </c>
      <c r="E1687" s="5" t="str">
        <f>VLOOKUP(F1687,'Set up'!$A$2:$C$64,2,FALSE)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up'!$A$2:$C$64,3,FALSE)</f>
        <v>Cash</v>
      </c>
      <c r="J1687" s="5">
        <f>VLOOKUP(F1687,'Set up'!$A$2:$D$64,4,FALSE)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up'!$A$2:$E$64,5,FALSE)</f>
        <v>Trsf</v>
      </c>
      <c r="S1687" s="1" t="s">
        <v>1591</v>
      </c>
    </row>
    <row r="1688" spans="1:21" x14ac:dyDescent="0.3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1548</v>
      </c>
      <c r="E1688" s="5" t="str">
        <f>VLOOKUP(F1688,'Set up'!$A$2:$C$64,2,FALSE)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up'!$A$2:$C$64,3,FALSE)</f>
        <v>Cash</v>
      </c>
      <c r="J1688" s="5">
        <f>VLOOKUP(F1688,'Set up'!$A$2:$D$64,4,FALSE)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up'!$A$2:$E$64,5,FALSE)</f>
        <v>Trsf</v>
      </c>
      <c r="S1688" s="1" t="s">
        <v>1591</v>
      </c>
    </row>
    <row r="1689" spans="1:21" x14ac:dyDescent="0.3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1548</v>
      </c>
      <c r="E1689" s="5" t="str">
        <f>VLOOKUP(F1689,'Set up'!$A$2:$C$64,2,FALSE)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up'!$A$2:$C$64,3,FALSE)</f>
        <v>Cash</v>
      </c>
      <c r="J1689" s="5">
        <f>VLOOKUP(F1689,'Set up'!$A$2:$D$64,4,FALSE)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up'!$A$2:$E$64,5,FALSE)</f>
        <v>Trsf</v>
      </c>
      <c r="S1689" s="1" t="s">
        <v>1591</v>
      </c>
    </row>
    <row r="1690" spans="1:21" x14ac:dyDescent="0.3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1550</v>
      </c>
      <c r="E1690" s="5" t="str">
        <f>VLOOKUP(F1690,'Set up'!$A$2:$C$64,2,FALSE)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up'!$A$2:$C$64,3,FALSE)</f>
        <v>Cash</v>
      </c>
      <c r="J1690" s="5">
        <f>VLOOKUP(F1690,'Set up'!$A$2:$D$64,4,FALSE)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up'!$A$2:$E$64,5,FALSE)</f>
        <v>PD Chq</v>
      </c>
      <c r="S1690" s="1" t="s">
        <v>2250</v>
      </c>
    </row>
    <row r="1691" spans="1:21" x14ac:dyDescent="0.3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1550</v>
      </c>
      <c r="E1691" s="5" t="str">
        <f>VLOOKUP(F1691,'Set up'!$A$2:$C$64,2,FALSE)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up'!$A$2:$C$64,3,FALSE)</f>
        <v>Cash</v>
      </c>
      <c r="J1691" s="5">
        <f>VLOOKUP(F1691,'Set up'!$A$2:$D$64,4,FALSE)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up'!$A$2:$E$64,5,FALSE)</f>
        <v>PD Chq</v>
      </c>
      <c r="S1691" s="1" t="s">
        <v>2250</v>
      </c>
    </row>
    <row r="1692" spans="1:21" x14ac:dyDescent="0.3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1550</v>
      </c>
      <c r="E1692" s="5" t="str">
        <f>VLOOKUP(F1692,'Set up'!$A$2:$C$64,2,FALSE)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up'!$A$2:$C$64,3,FALSE)</f>
        <v>Cash</v>
      </c>
      <c r="J1692" s="5">
        <f>VLOOKUP(F1692,'Set up'!$A$2:$D$64,4,FALSE)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up'!$A$2:$E$64,5,FALSE)</f>
        <v>PD Chq</v>
      </c>
      <c r="S1692" s="1" t="s">
        <v>2250</v>
      </c>
    </row>
    <row r="1693" spans="1:21" x14ac:dyDescent="0.3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1551</v>
      </c>
      <c r="E1693" s="5" t="str">
        <f>VLOOKUP(F1693,'Set up'!$A$2:$C$64,2,FALSE)</f>
        <v>C00000013a</v>
      </c>
      <c r="F1693" s="1" t="s">
        <v>1453</v>
      </c>
      <c r="G1693" s="89" t="s">
        <v>1442</v>
      </c>
      <c r="H1693" s="5">
        <v>4</v>
      </c>
      <c r="I1693" s="5" t="str">
        <f>VLOOKUP(F1693,'Set up'!$A$2:$C$64,3,FALSE)</f>
        <v>Cash</v>
      </c>
      <c r="J1693" s="5">
        <f>VLOOKUP(F1693,'Set up'!$A$2:$D$64,4,FALSE)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up'!$A$2:$E$64,5,FALSE)</f>
        <v>Chq</v>
      </c>
      <c r="S1693" s="1" t="s">
        <v>1598</v>
      </c>
    </row>
    <row r="1694" spans="1:21" x14ac:dyDescent="0.3">
      <c r="A1694" s="4" t="s">
        <v>1552</v>
      </c>
      <c r="B1694" s="5">
        <f t="shared" si="489"/>
        <v>5</v>
      </c>
      <c r="C1694" s="5">
        <f t="shared" si="490"/>
        <v>2023</v>
      </c>
      <c r="D1694" s="5" t="s">
        <v>1551</v>
      </c>
      <c r="E1694" s="5" t="str">
        <f>VLOOKUP(F1694,'Set up'!$A$2:$C$64,2,FALSE)</f>
        <v>C00000013a</v>
      </c>
      <c r="F1694" s="1" t="s">
        <v>1453</v>
      </c>
      <c r="G1694" s="89" t="s">
        <v>1443</v>
      </c>
      <c r="H1694" s="5">
        <v>5</v>
      </c>
      <c r="I1694" s="5" t="str">
        <f>VLOOKUP(F1694,'Set up'!$A$2:$C$64,3,FALSE)</f>
        <v>Cash</v>
      </c>
      <c r="J1694" s="5">
        <f>VLOOKUP(F1694,'Set up'!$A$2:$D$64,4,FALSE)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up'!$A$2:$E$64,5,FALSE)</f>
        <v>Chq</v>
      </c>
      <c r="S1694" s="1" t="s">
        <v>1599</v>
      </c>
    </row>
    <row r="1695" spans="1:21" x14ac:dyDescent="0.3">
      <c r="A1695" s="4" t="s">
        <v>1552</v>
      </c>
      <c r="B1695" s="5">
        <f t="shared" si="489"/>
        <v>5</v>
      </c>
      <c r="C1695" s="5">
        <f t="shared" si="490"/>
        <v>2023</v>
      </c>
      <c r="D1695" s="5" t="s">
        <v>1551</v>
      </c>
      <c r="E1695" s="5" t="str">
        <f>VLOOKUP(F1695,'Set up'!$A$2:$C$64,2,FALSE)</f>
        <v>C00000013a</v>
      </c>
      <c r="F1695" s="1" t="s">
        <v>1453</v>
      </c>
      <c r="G1695" s="89" t="s">
        <v>1444</v>
      </c>
      <c r="H1695" s="5">
        <v>3</v>
      </c>
      <c r="I1695" s="5" t="str">
        <f>VLOOKUP(F1695,'Set up'!$A$2:$C$64,3,FALSE)</f>
        <v>Cash</v>
      </c>
      <c r="J1695" s="5">
        <f>VLOOKUP(F1695,'Set up'!$A$2:$D$64,4,FALSE)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up'!$A$2:$E$64,5,FALSE)</f>
        <v>Chq</v>
      </c>
      <c r="S1695" s="1" t="s">
        <v>1600</v>
      </c>
    </row>
    <row r="1696" spans="1:21" x14ac:dyDescent="0.3">
      <c r="A1696" s="4" t="s">
        <v>1552</v>
      </c>
      <c r="B1696" s="5">
        <f t="shared" si="489"/>
        <v>5</v>
      </c>
      <c r="C1696" s="5">
        <f t="shared" si="490"/>
        <v>2023</v>
      </c>
      <c r="D1696" s="5" t="s">
        <v>1551</v>
      </c>
      <c r="E1696" s="5" t="str">
        <f>VLOOKUP(F1696,'Set up'!$A$2:$C$64,2,FALSE)</f>
        <v>C00000013a</v>
      </c>
      <c r="F1696" s="1" t="s">
        <v>1453</v>
      </c>
      <c r="G1696" s="89" t="s">
        <v>1445</v>
      </c>
      <c r="H1696" s="5">
        <v>5</v>
      </c>
      <c r="I1696" s="5" t="str">
        <f>VLOOKUP(F1696,'Set up'!$A$2:$C$64,3,FALSE)</f>
        <v>Cash</v>
      </c>
      <c r="J1696" s="5">
        <f>VLOOKUP(F1696,'Set up'!$A$2:$D$64,4,FALSE)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up'!$A$2:$E$64,5,FALSE)</f>
        <v>Chq</v>
      </c>
      <c r="S1696" s="1" t="s">
        <v>1601</v>
      </c>
    </row>
    <row r="1697" spans="1:19" x14ac:dyDescent="0.3">
      <c r="A1697" s="4" t="s">
        <v>1552</v>
      </c>
      <c r="B1697" s="5">
        <f t="shared" si="489"/>
        <v>5</v>
      </c>
      <c r="C1697" s="5">
        <f t="shared" si="490"/>
        <v>2023</v>
      </c>
      <c r="D1697" s="5" t="s">
        <v>1551</v>
      </c>
      <c r="E1697" s="5" t="str">
        <f>VLOOKUP(F1697,'Set up'!$A$2:$C$64,2,FALSE)</f>
        <v>C00000013a</v>
      </c>
      <c r="F1697" s="1" t="s">
        <v>1453</v>
      </c>
      <c r="G1697" s="89" t="s">
        <v>1446</v>
      </c>
      <c r="H1697" s="5">
        <v>3</v>
      </c>
      <c r="I1697" s="5" t="str">
        <f>VLOOKUP(F1697,'Set up'!$A$2:$C$64,3,FALSE)</f>
        <v>Cash</v>
      </c>
      <c r="J1697" s="5">
        <f>VLOOKUP(F1697,'Set up'!$A$2:$D$64,4,FALSE)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up'!$A$2:$E$64,5,FALSE)</f>
        <v>Chq</v>
      </c>
      <c r="S1697" s="1" t="s">
        <v>1602</v>
      </c>
    </row>
    <row r="1698" spans="1:19" x14ac:dyDescent="0.3">
      <c r="A1698" s="4" t="s">
        <v>1552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1551</v>
      </c>
      <c r="E1698" s="5" t="str">
        <f>VLOOKUP(F1698,'Set up'!$A$2:$C$64,2,FALSE)</f>
        <v>C00000013a</v>
      </c>
      <c r="F1698" s="1" t="s">
        <v>1453</v>
      </c>
      <c r="G1698" s="89" t="s">
        <v>1447</v>
      </c>
      <c r="H1698" s="5">
        <v>2</v>
      </c>
      <c r="I1698" s="5" t="str">
        <f>VLOOKUP(F1698,'Set up'!$A$2:$C$64,3,FALSE)</f>
        <v>Cash</v>
      </c>
      <c r="J1698" s="5">
        <f>VLOOKUP(F1698,'Set up'!$A$2:$D$64,4,FALSE)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up'!$A$2:$E$64,5,FALSE)</f>
        <v>Chq</v>
      </c>
      <c r="S1698" s="1" t="s">
        <v>1603</v>
      </c>
    </row>
    <row r="1699" spans="1:19" x14ac:dyDescent="0.3">
      <c r="A1699" s="4" t="s">
        <v>1552</v>
      </c>
      <c r="B1699" s="5">
        <f>MONTH(A1699)</f>
        <v>5</v>
      </c>
      <c r="C1699" s="5">
        <f>YEAR(A1699)</f>
        <v>2023</v>
      </c>
      <c r="D1699" s="5" t="s">
        <v>1551</v>
      </c>
      <c r="E1699" s="5" t="str">
        <f>VLOOKUP(F1699,'Set up'!$A$2:$C$64,2,FALSE)</f>
        <v>C00000013a</v>
      </c>
      <c r="F1699" s="1" t="s">
        <v>1453</v>
      </c>
      <c r="G1699" s="89" t="s">
        <v>1448</v>
      </c>
      <c r="H1699" s="5">
        <v>3</v>
      </c>
      <c r="I1699" s="5" t="str">
        <f>VLOOKUP(F1699,'Set up'!$A$2:$C$64,3,FALSE)</f>
        <v>Cash</v>
      </c>
      <c r="J1699" s="5">
        <f>VLOOKUP(F1699,'Set up'!$A$2:$D$64,4,FALSE)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up'!$A$2:$E$64,5,FALSE)</f>
        <v>Chq</v>
      </c>
      <c r="S1699" s="1" t="s">
        <v>1604</v>
      </c>
    </row>
    <row r="1700" spans="1:19" x14ac:dyDescent="0.3">
      <c r="A1700" s="4" t="s">
        <v>1552</v>
      </c>
      <c r="B1700" s="5">
        <f>MONTH(A1700)</f>
        <v>5</v>
      </c>
      <c r="C1700" s="5">
        <f>YEAR(A1700)</f>
        <v>2023</v>
      </c>
      <c r="D1700" s="5" t="s">
        <v>1551</v>
      </c>
      <c r="E1700" s="5" t="str">
        <f>VLOOKUP(F1700,'Set up'!$A$2:$C$64,2,FALSE)</f>
        <v>C00000013a</v>
      </c>
      <c r="F1700" s="1" t="s">
        <v>1453</v>
      </c>
      <c r="G1700" s="89" t="s">
        <v>1449</v>
      </c>
      <c r="H1700" s="5">
        <v>6</v>
      </c>
      <c r="I1700" s="5" t="str">
        <f>VLOOKUP(F1700,'Set up'!$A$2:$C$64,3,FALSE)</f>
        <v>Cash</v>
      </c>
      <c r="J1700" s="5">
        <f>VLOOKUP(F1700,'Set up'!$A$2:$D$64,4,FALSE)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up'!$A$2:$E$64,5,FALSE)</f>
        <v>Chq</v>
      </c>
      <c r="S1700" s="1" t="s">
        <v>1605</v>
      </c>
    </row>
    <row r="1701" spans="1:19" x14ac:dyDescent="0.3">
      <c r="A1701" s="4" t="s">
        <v>1552</v>
      </c>
      <c r="B1701" s="5">
        <f>MONTH(A1701)</f>
        <v>5</v>
      </c>
      <c r="C1701" s="5">
        <f>YEAR(A1701)</f>
        <v>2023</v>
      </c>
      <c r="D1701" s="5" t="s">
        <v>1553</v>
      </c>
      <c r="E1701" s="5" t="str">
        <f>VLOOKUP(F1701,'Set up'!$A$2:$C$64,2,FALSE)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up'!$A$2:$C$64,3,FALSE)</f>
        <v>Cash</v>
      </c>
      <c r="J1701" s="5">
        <f>VLOOKUP(F1701,'Set up'!$A$2:$D$64,4,FALSE)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up'!$A$2:$E$64,5,FALSE)</f>
        <v>Trsf</v>
      </c>
      <c r="S1701" s="1" t="s">
        <v>1583</v>
      </c>
    </row>
    <row r="1702" spans="1:19" x14ac:dyDescent="0.3">
      <c r="A1702" s="4" t="s">
        <v>1552</v>
      </c>
      <c r="B1702" s="5">
        <f>MONTH(A1702)</f>
        <v>5</v>
      </c>
      <c r="C1702" s="5">
        <f>YEAR(A1702)</f>
        <v>2023</v>
      </c>
      <c r="D1702" s="5" t="s">
        <v>1553</v>
      </c>
      <c r="E1702" s="5" t="str">
        <f>VLOOKUP(F1702,'Set up'!$A$2:$C$64,2,FALSE)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up'!$A$2:$C$64,3,FALSE)</f>
        <v>Cash</v>
      </c>
      <c r="J1702" s="5">
        <f>VLOOKUP(F1702,'Set up'!$A$2:$D$64,4,FALSE)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up'!$A$2:$E$64,5,FALSE)</f>
        <v>Trsf</v>
      </c>
      <c r="S1702" s="1" t="s">
        <v>1583</v>
      </c>
    </row>
    <row r="1703" spans="1:19" x14ac:dyDescent="0.3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1554</v>
      </c>
      <c r="E1703" s="5" t="str">
        <f>VLOOKUP(F1703,'Set up'!$A$2:$C$64,2,FALSE)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up'!$A$2:$C$64,3,FALSE)</f>
        <v>Cash</v>
      </c>
      <c r="J1703" s="5">
        <f>VLOOKUP(F1703,'Set up'!$A$2:$D$64,4,FALSE)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up'!$A$2:$E$64,5,FALSE)</f>
        <v>Trsf</v>
      </c>
      <c r="S1703" s="1" t="s">
        <v>1584</v>
      </c>
    </row>
    <row r="1704" spans="1:19" x14ac:dyDescent="0.3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1555</v>
      </c>
      <c r="E1704" s="5" t="str">
        <f>VLOOKUP(F1704,'Set up'!$A$2:$C$64,2,FALSE)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up'!$A$2:$C$64,3,FALSE)</f>
        <v>Cash</v>
      </c>
      <c r="J1704" s="5">
        <f>VLOOKUP(F1704,'Set up'!$A$2:$D$64,4,FALSE)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up'!$A$2:$E$64,5,FALSE)</f>
        <v>Trsf</v>
      </c>
      <c r="S1704" s="1" t="s">
        <v>2465</v>
      </c>
    </row>
    <row r="1705" spans="1:19" x14ac:dyDescent="0.3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1556</v>
      </c>
      <c r="E1705" s="5" t="str">
        <f>VLOOKUP(F1705,'Set up'!$A$2:$C$64,2,FALSE)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up'!$A$2:$C$64,3,FALSE)</f>
        <v>Cash</v>
      </c>
      <c r="J1705" s="5">
        <f>VLOOKUP(F1705,'Set up'!$A$2:$D$64,4,FALSE)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up'!$A$2:$E$64,5,FALSE)</f>
        <v>Trsf</v>
      </c>
      <c r="S1705" s="1" t="s">
        <v>2466</v>
      </c>
    </row>
    <row r="1706" spans="1:19" x14ac:dyDescent="0.3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1556</v>
      </c>
      <c r="E1706" s="5" t="str">
        <f>VLOOKUP(F1706,'Set up'!$A$2:$C$64,2,FALSE)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up'!$A$2:$C$64,3,FALSE)</f>
        <v>Cash</v>
      </c>
      <c r="J1706" s="5">
        <f>VLOOKUP(F1706,'Set up'!$A$2:$D$64,4,FALSE)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up'!$A$2:$E$64,5,FALSE)</f>
        <v>Trsf</v>
      </c>
      <c r="S1706" s="1" t="s">
        <v>2467</v>
      </c>
    </row>
    <row r="1707" spans="1:19" ht="15" customHeight="1" x14ac:dyDescent="0.3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1556</v>
      </c>
      <c r="E1707" s="5" t="str">
        <f>VLOOKUP(F1707,'Set up'!$A$2:$C$64,2,FALSE)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up'!$A$2:$C$64,3,FALSE)</f>
        <v>Cash</v>
      </c>
      <c r="J1707" s="5">
        <f>VLOOKUP(F1707,'Set up'!$A$2:$D$64,4,FALSE)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up'!$A$2:$E$64,5,FALSE)</f>
        <v>Trsf</v>
      </c>
      <c r="S1707" s="1" t="s">
        <v>2468</v>
      </c>
    </row>
    <row r="1708" spans="1:19" ht="15" customHeight="1" x14ac:dyDescent="0.3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1556</v>
      </c>
      <c r="E1708" s="5" t="str">
        <f>VLOOKUP(F1708,'Set up'!$A$2:$C$64,2,FALSE)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up'!$A$2:$C$64,3,FALSE)</f>
        <v>Cash</v>
      </c>
      <c r="J1708" s="5">
        <f>VLOOKUP(F1708,'Set up'!$A$2:$D$64,4,FALSE)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up'!$A$2:$E$64,5,FALSE)</f>
        <v>Trsf</v>
      </c>
      <c r="S1708" s="1" t="s">
        <v>2469</v>
      </c>
    </row>
    <row r="1709" spans="1:19" ht="15" customHeight="1" x14ac:dyDescent="0.3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1557</v>
      </c>
      <c r="E1709" s="5" t="str">
        <f>VLOOKUP(F1709,'Set up'!$A$2:$C$64,2,FALSE)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up'!$A$2:$C$64,3,FALSE)</f>
        <v>Cash</v>
      </c>
      <c r="J1709" s="5">
        <f>VLOOKUP(F1709,'Set up'!$A$2:$D$64,4,FALSE)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up'!$A$2:$E$64,5,FALSE)</f>
        <v>Cash</v>
      </c>
      <c r="S1709" s="1" t="s">
        <v>1595</v>
      </c>
    </row>
    <row r="1710" spans="1:19" ht="15" customHeight="1" x14ac:dyDescent="0.3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1557</v>
      </c>
      <c r="E1710" s="5" t="str">
        <f>VLOOKUP(F1710,'Set up'!$A$2:$C$64,2,FALSE)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up'!$A$2:$C$64,3,FALSE)</f>
        <v>Cash</v>
      </c>
      <c r="J1710" s="5">
        <f>VLOOKUP(F1710,'Set up'!$A$2:$D$64,4,FALSE)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up'!$A$2:$E$64,5,FALSE)</f>
        <v>Cash</v>
      </c>
      <c r="S1710" s="1" t="s">
        <v>1595</v>
      </c>
    </row>
    <row r="1711" spans="1:19" ht="15" customHeight="1" x14ac:dyDescent="0.3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1557</v>
      </c>
      <c r="E1711" s="5" t="str">
        <f>VLOOKUP(F1711,'Set up'!$A$2:$C$64,2,FALSE)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up'!$A$2:$C$64,3,FALSE)</f>
        <v>Cash</v>
      </c>
      <c r="J1711" s="5">
        <f>VLOOKUP(F1711,'Set up'!$A$2:$D$64,4,FALSE)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up'!$A$2:$E$64,5,FALSE)</f>
        <v>Cash</v>
      </c>
      <c r="S1711" s="1" t="s">
        <v>1595</v>
      </c>
    </row>
    <row r="1712" spans="1:19" ht="15" customHeight="1" x14ac:dyDescent="0.3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1557</v>
      </c>
      <c r="E1712" s="5" t="str">
        <f>VLOOKUP(F1712,'Set up'!$A$2:$C$64,2,FALSE)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up'!$A$2:$C$64,3,FALSE)</f>
        <v>Cash</v>
      </c>
      <c r="J1712" s="5">
        <f>VLOOKUP(F1712,'Set up'!$A$2:$D$64,4,FALSE)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up'!$A$2:$E$64,5,FALSE)</f>
        <v>Cash</v>
      </c>
      <c r="S1712" s="1" t="s">
        <v>1595</v>
      </c>
    </row>
    <row r="1713" spans="1:19" ht="15" customHeight="1" x14ac:dyDescent="0.3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1558</v>
      </c>
      <c r="E1713" s="5" t="str">
        <f>VLOOKUP(F1713,'Set up'!$A$2:$C$64,2,FALSE)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up'!$A$2:$C$64,3,FALSE)</f>
        <v>Cash</v>
      </c>
      <c r="J1713" s="5">
        <f>VLOOKUP(F1713,'Set up'!$A$2:$D$64,4,FALSE)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up'!$A$2:$E$64,5,FALSE)</f>
        <v>Trsf</v>
      </c>
      <c r="S1713" s="1" t="s">
        <v>1592</v>
      </c>
    </row>
    <row r="1714" spans="1:19" ht="15" customHeight="1" x14ac:dyDescent="0.3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1559</v>
      </c>
      <c r="E1714" s="5" t="str">
        <f>VLOOKUP(F1714,'Set up'!$A$2:$C$64,2,FALSE)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up'!$A$2:$C$64,3,FALSE)</f>
        <v>Cash</v>
      </c>
      <c r="J1714" s="5">
        <f>VLOOKUP(F1714,'Set up'!$A$2:$D$64,4,FALSE)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up'!$A$2:$E$64,5,FALSE)</f>
        <v>Trsf</v>
      </c>
      <c r="S1714" s="1" t="s">
        <v>1572</v>
      </c>
    </row>
    <row r="1715" spans="1:19" ht="15" customHeight="1" x14ac:dyDescent="0.3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1559</v>
      </c>
      <c r="E1715" s="5" t="str">
        <f>VLOOKUP(F1715,'Set up'!$A$2:$C$64,2,FALSE)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up'!$A$2:$C$64,3,FALSE)</f>
        <v>Cash</v>
      </c>
      <c r="J1715" s="5">
        <f>VLOOKUP(F1715,'Set up'!$A$2:$D$64,4,FALSE)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up'!$A$2:$E$64,5,FALSE)</f>
        <v>Trsf</v>
      </c>
      <c r="S1715" s="1" t="s">
        <v>1572</v>
      </c>
    </row>
    <row r="1716" spans="1:19" ht="15" customHeight="1" x14ac:dyDescent="0.3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1559</v>
      </c>
      <c r="E1716" s="5" t="str">
        <f>VLOOKUP(F1716,'Set up'!$A$2:$C$64,2,FALSE)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up'!$A$2:$C$64,3,FALSE)</f>
        <v>Cash</v>
      </c>
      <c r="J1716" s="5">
        <f>VLOOKUP(F1716,'Set up'!$A$2:$D$64,4,FALSE)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up'!$A$2:$E$64,5,FALSE)</f>
        <v>Trsf</v>
      </c>
      <c r="S1716" s="1" t="s">
        <v>1572</v>
      </c>
    </row>
    <row r="1717" spans="1:19" ht="15" customHeight="1" x14ac:dyDescent="0.3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1559</v>
      </c>
      <c r="E1717" s="5" t="str">
        <f>VLOOKUP(F1717,'Set up'!$A$2:$C$64,2,FALSE)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up'!$A$2:$C$64,3,FALSE)</f>
        <v>Cash</v>
      </c>
      <c r="J1717" s="5">
        <f>VLOOKUP(F1717,'Set up'!$A$2:$D$64,4,FALSE)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up'!$A$2:$E$64,5,FALSE)</f>
        <v>Trsf</v>
      </c>
      <c r="S1717" s="1" t="s">
        <v>1572</v>
      </c>
    </row>
    <row r="1718" spans="1:19" ht="15" customHeight="1" x14ac:dyDescent="0.3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1560</v>
      </c>
      <c r="E1718" s="5" t="str">
        <f>VLOOKUP(F1718,'Set up'!$A$2:$C$64,2,FALSE)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up'!$A$2:$C$64,3,FALSE)</f>
        <v>60</v>
      </c>
      <c r="J1718" s="5">
        <f>VLOOKUP(F1718,'Set up'!$A$2:$D$64,4,FALSE)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up'!$A$2:$E$64,5,FALSE)</f>
        <v>Chq</v>
      </c>
      <c r="S1718" s="1" t="s">
        <v>2087</v>
      </c>
    </row>
    <row r="1719" spans="1:19" ht="15" customHeight="1" x14ac:dyDescent="0.3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1560</v>
      </c>
      <c r="E1719" s="5" t="str">
        <f>VLOOKUP(F1719,'Set up'!$A$2:$C$64,2,FALSE)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up'!$A$2:$C$64,3,FALSE)</f>
        <v>60</v>
      </c>
      <c r="J1719" s="5">
        <f>VLOOKUP(F1719,'Set up'!$A$2:$D$64,4,FALSE)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up'!$A$2:$E$64,5,FALSE)</f>
        <v>Chq</v>
      </c>
      <c r="S1719" s="1" t="s">
        <v>2087</v>
      </c>
    </row>
    <row r="1720" spans="1:19" ht="15" customHeight="1" x14ac:dyDescent="0.3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1560</v>
      </c>
      <c r="E1720" s="5" t="str">
        <f>VLOOKUP(F1720,'Set up'!$A$2:$C$64,2,FALSE)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up'!$A$2:$C$64,3,FALSE)</f>
        <v>60</v>
      </c>
      <c r="J1720" s="5">
        <f>VLOOKUP(F1720,'Set up'!$A$2:$D$64,4,FALSE)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up'!$A$2:$E$64,5,FALSE)</f>
        <v>Chq</v>
      </c>
      <c r="S1720" s="1" t="s">
        <v>2087</v>
      </c>
    </row>
    <row r="1721" spans="1:19" ht="15" customHeight="1" x14ac:dyDescent="0.3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1561</v>
      </c>
      <c r="E1721" s="5" t="str">
        <f>VLOOKUP(F1721,'Set up'!$A$2:$C$64,2,FALSE)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up'!$A$2:$C$64,3,FALSE)</f>
        <v>Cash</v>
      </c>
      <c r="J1721" s="5">
        <f>VLOOKUP(F1721,'Set up'!$A$2:$D$64,4,FALSE)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up'!$A$2:$E$64,5,FALSE)</f>
        <v>Cash</v>
      </c>
      <c r="S1721" s="1" t="s">
        <v>1596</v>
      </c>
    </row>
    <row r="1722" spans="1:19" ht="15" customHeight="1" x14ac:dyDescent="0.3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1561</v>
      </c>
      <c r="E1722" s="5" t="str">
        <f>VLOOKUP(F1722,'Set up'!$A$2:$C$64,2,FALSE)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up'!$A$2:$C$64,3,FALSE)</f>
        <v>Cash</v>
      </c>
      <c r="J1722" s="5">
        <f>VLOOKUP(F1722,'Set up'!$A$2:$D$64,4,FALSE)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up'!$A$2:$E$64,5,FALSE)</f>
        <v>Cash</v>
      </c>
      <c r="S1722" s="1" t="s">
        <v>1596</v>
      </c>
    </row>
    <row r="1723" spans="1:19" ht="15" customHeight="1" x14ac:dyDescent="0.3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1561</v>
      </c>
      <c r="E1723" s="5" t="str">
        <f>VLOOKUP(F1723,'Set up'!$A$2:$C$64,2,FALSE)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up'!$A$2:$C$64,3,FALSE)</f>
        <v>Cash</v>
      </c>
      <c r="J1723" s="5">
        <f>VLOOKUP(F1723,'Set up'!$A$2:$D$64,4,FALSE)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up'!$A$2:$E$64,5,FALSE)</f>
        <v>Cash</v>
      </c>
      <c r="S1723" s="1" t="s">
        <v>1596</v>
      </c>
    </row>
    <row r="1724" spans="1:19" ht="15" customHeight="1" x14ac:dyDescent="0.3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1562</v>
      </c>
      <c r="E1724" s="5" t="str">
        <f>VLOOKUP(F1724,'Set up'!$A$2:$C$64,2,FALSE)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up'!$A$2:$C$64,3,FALSE)</f>
        <v>Cash</v>
      </c>
      <c r="J1724" s="5">
        <f>VLOOKUP(F1724,'Set up'!$A$2:$D$64,4,FALSE)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up'!$A$2:$E$64,5,FALSE)</f>
        <v>Trsf</v>
      </c>
      <c r="S1724" s="1" t="s">
        <v>1585</v>
      </c>
    </row>
    <row r="1725" spans="1:19" ht="15" customHeight="1" x14ac:dyDescent="0.3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1562</v>
      </c>
      <c r="E1725" s="5" t="str">
        <f>VLOOKUP(F1725,'Set up'!$A$2:$C$64,2,FALSE)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up'!$A$2:$C$64,3,FALSE)</f>
        <v>Cash</v>
      </c>
      <c r="J1725" s="5">
        <f>VLOOKUP(F1725,'Set up'!$A$2:$D$64,4,FALSE)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up'!$A$2:$E$64,5,FALSE)</f>
        <v>Trsf</v>
      </c>
      <c r="S1725" s="1" t="s">
        <v>1585</v>
      </c>
    </row>
    <row r="1726" spans="1:19" ht="15" customHeight="1" x14ac:dyDescent="0.3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1565</v>
      </c>
      <c r="E1726" s="5" t="str">
        <f>VLOOKUP(F1726,'Set up'!$A$2:$C$64,2,FALSE)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up'!$A$2:$C$64,3,FALSE)</f>
        <v>Cash</v>
      </c>
      <c r="J1726" s="5">
        <f>VLOOKUP(F1726,'Set up'!$A$2:$D$64,4,FALSE)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up'!$A$2:$E$64,5,FALSE)</f>
        <v>Trsf</v>
      </c>
      <c r="S1726" s="1" t="s">
        <v>1681</v>
      </c>
    </row>
    <row r="1727" spans="1:19" ht="15" customHeight="1" x14ac:dyDescent="0.3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1565</v>
      </c>
      <c r="E1727" s="5" t="str">
        <f>VLOOKUP(F1727,'Set up'!$A$2:$C$64,2,FALSE)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up'!$A$2:$C$64,3,FALSE)</f>
        <v>Cash</v>
      </c>
      <c r="J1727" s="5">
        <f>VLOOKUP(F1727,'Set up'!$A$2:$D$64,4,FALSE)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up'!$A$2:$E$64,5,FALSE)</f>
        <v>Trsf</v>
      </c>
      <c r="S1727" s="1" t="s">
        <v>1681</v>
      </c>
    </row>
    <row r="1728" spans="1:19" ht="15" customHeight="1" x14ac:dyDescent="0.3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1565</v>
      </c>
      <c r="E1728" s="5" t="str">
        <f>VLOOKUP(F1728,'Set up'!$A$2:$C$64,2,FALSE)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up'!$A$2:$C$64,3,FALSE)</f>
        <v>Cash</v>
      </c>
      <c r="J1728" s="5">
        <f>VLOOKUP(F1728,'Set up'!$A$2:$D$64,4,FALSE)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up'!$A$2:$E$64,5,FALSE)</f>
        <v>Trsf</v>
      </c>
      <c r="S1728" s="1" t="s">
        <v>1681</v>
      </c>
    </row>
    <row r="1729" spans="1:19" ht="15" customHeight="1" x14ac:dyDescent="0.3">
      <c r="A1729" s="4" t="s">
        <v>1607</v>
      </c>
      <c r="B1729" s="5">
        <f t="shared" si="511"/>
        <v>6</v>
      </c>
      <c r="C1729" s="5">
        <f t="shared" si="512"/>
        <v>2023</v>
      </c>
      <c r="D1729" s="5" t="s">
        <v>1606</v>
      </c>
      <c r="E1729" s="5" t="str">
        <f>VLOOKUP(F1729,'Set up'!$A$2:$C$64,2,FALSE)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up'!$A$2:$C$64,3,FALSE)</f>
        <v>Cash</v>
      </c>
      <c r="J1729" s="5">
        <f>VLOOKUP(F1729,'Set up'!$A$2:$D$64,4,FALSE)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up'!$A$2:$E$64,5,FALSE)</f>
        <v>Trsf</v>
      </c>
      <c r="S1729" s="1" t="s">
        <v>1676</v>
      </c>
    </row>
    <row r="1730" spans="1:19" ht="15" customHeight="1" x14ac:dyDescent="0.3">
      <c r="A1730" s="4" t="s">
        <v>1611</v>
      </c>
      <c r="B1730" s="5">
        <f t="shared" si="511"/>
        <v>6</v>
      </c>
      <c r="C1730" s="5">
        <f t="shared" si="512"/>
        <v>2023</v>
      </c>
      <c r="D1730" s="5" t="s">
        <v>1609</v>
      </c>
      <c r="E1730" s="5" t="str">
        <f>VLOOKUP(F1730,'Set up'!$A$2:$C$64,2,FALSE)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up'!$A$2:$C$64,3,FALSE)</f>
        <v>Cash</v>
      </c>
      <c r="J1730" s="5">
        <f>VLOOKUP(F1730,'Set up'!$A$2:$D$64,4,FALSE)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up'!$A$2:$E$64,5,FALSE)</f>
        <v>Trsf</v>
      </c>
      <c r="S1730" s="1" t="s">
        <v>1670</v>
      </c>
    </row>
    <row r="1731" spans="1:19" ht="15" customHeight="1" x14ac:dyDescent="0.3">
      <c r="A1731" s="4" t="s">
        <v>1611</v>
      </c>
      <c r="B1731" s="5">
        <f t="shared" si="511"/>
        <v>6</v>
      </c>
      <c r="C1731" s="5">
        <f t="shared" si="512"/>
        <v>2023</v>
      </c>
      <c r="D1731" s="5" t="s">
        <v>1609</v>
      </c>
      <c r="E1731" s="5" t="str">
        <f>VLOOKUP(F1731,'Set up'!$A$2:$C$64,2,FALSE)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up'!$A$2:$C$64,3,FALSE)</f>
        <v>Cash</v>
      </c>
      <c r="J1731" s="5">
        <f>VLOOKUP(F1731,'Set up'!$A$2:$D$64,4,FALSE)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up'!$A$2:$E$64,5,FALSE)</f>
        <v>Trsf</v>
      </c>
      <c r="S1731" s="1" t="s">
        <v>1670</v>
      </c>
    </row>
    <row r="1732" spans="1:19" ht="15" customHeight="1" x14ac:dyDescent="0.3">
      <c r="A1732" s="4" t="s">
        <v>1611</v>
      </c>
      <c r="B1732" s="5">
        <f t="shared" si="511"/>
        <v>6</v>
      </c>
      <c r="C1732" s="5">
        <f t="shared" si="512"/>
        <v>2023</v>
      </c>
      <c r="D1732" s="5" t="s">
        <v>1610</v>
      </c>
      <c r="E1732" s="5" t="str">
        <f>VLOOKUP(F1732,'Set up'!$A$2:$C$64,2,FALSE)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up'!$A$2:$C$64,3,FALSE)</f>
        <v>Cash</v>
      </c>
      <c r="J1732" s="5">
        <f>VLOOKUP(F1732,'Set up'!$A$2:$D$64,4,FALSE)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up'!$A$2:$E$64,5,FALSE)</f>
        <v>Trsf</v>
      </c>
      <c r="S1732" s="1" t="s">
        <v>2218</v>
      </c>
    </row>
    <row r="1733" spans="1:19" ht="15" customHeight="1" x14ac:dyDescent="0.3">
      <c r="A1733" s="4" t="s">
        <v>1611</v>
      </c>
      <c r="B1733" s="5">
        <f t="shared" si="511"/>
        <v>6</v>
      </c>
      <c r="C1733" s="5">
        <f t="shared" si="512"/>
        <v>2023</v>
      </c>
      <c r="D1733" s="5" t="s">
        <v>1610</v>
      </c>
      <c r="E1733" s="5" t="str">
        <f>VLOOKUP(F1733,'Set up'!$A$2:$C$64,2,FALSE)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up'!$A$2:$C$64,3,FALSE)</f>
        <v>Cash</v>
      </c>
      <c r="J1733" s="5">
        <f>VLOOKUP(F1733,'Set up'!$A$2:$D$64,4,FALSE)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up'!$A$2:$E$64,5,FALSE)</f>
        <v>Trsf</v>
      </c>
      <c r="S1733" s="1" t="s">
        <v>2219</v>
      </c>
    </row>
    <row r="1734" spans="1:19" ht="15" customHeight="1" x14ac:dyDescent="0.3">
      <c r="A1734" s="4" t="s">
        <v>1611</v>
      </c>
      <c r="B1734" s="5">
        <f t="shared" si="511"/>
        <v>6</v>
      </c>
      <c r="C1734" s="5">
        <f t="shared" si="512"/>
        <v>2023</v>
      </c>
      <c r="D1734" s="5" t="s">
        <v>1610</v>
      </c>
      <c r="E1734" s="5" t="str">
        <f>VLOOKUP(F1734,'Set up'!$A$2:$C$64,2,FALSE)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up'!$A$2:$C$64,3,FALSE)</f>
        <v>Cash</v>
      </c>
      <c r="J1734" s="5">
        <f>VLOOKUP(F1734,'Set up'!$A$2:$D$64,4,FALSE)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up'!$A$2:$E$64,5,FALSE)</f>
        <v>Trsf</v>
      </c>
      <c r="S1734" s="1" t="s">
        <v>2220</v>
      </c>
    </row>
    <row r="1735" spans="1:19" ht="15" customHeight="1" x14ac:dyDescent="0.3">
      <c r="A1735" s="4" t="s">
        <v>1611</v>
      </c>
      <c r="B1735" s="5">
        <f t="shared" si="511"/>
        <v>6</v>
      </c>
      <c r="C1735" s="5">
        <f t="shared" si="512"/>
        <v>2023</v>
      </c>
      <c r="D1735" s="5" t="s">
        <v>1610</v>
      </c>
      <c r="E1735" s="5" t="str">
        <f>VLOOKUP(F1735,'Set up'!$A$2:$C$64,2,FALSE)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up'!$A$2:$C$64,3,FALSE)</f>
        <v>Cash</v>
      </c>
      <c r="J1735" s="5">
        <f>VLOOKUP(F1735,'Set up'!$A$2:$D$64,4,FALSE)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up'!$A$2:$E$64,5,FALSE)</f>
        <v>Trsf</v>
      </c>
      <c r="S1735" s="1" t="s">
        <v>2221</v>
      </c>
    </row>
    <row r="1736" spans="1:19" ht="15" customHeight="1" x14ac:dyDescent="0.3">
      <c r="A1736" s="4" t="s">
        <v>1611</v>
      </c>
      <c r="B1736" s="5">
        <f t="shared" si="511"/>
        <v>6</v>
      </c>
      <c r="C1736" s="5">
        <f t="shared" si="512"/>
        <v>2023</v>
      </c>
      <c r="D1736" s="5" t="s">
        <v>1610</v>
      </c>
      <c r="E1736" s="5" t="str">
        <f>VLOOKUP(F1736,'Set up'!$A$2:$C$64,2,FALSE)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up'!$A$2:$C$64,3,FALSE)</f>
        <v>Cash</v>
      </c>
      <c r="J1736" s="5">
        <f>VLOOKUP(F1736,'Set up'!$A$2:$D$64,4,FALSE)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up'!$A$2:$E$64,5,FALSE)</f>
        <v>Trsf</v>
      </c>
      <c r="S1736" s="1" t="s">
        <v>2222</v>
      </c>
    </row>
    <row r="1737" spans="1:19" ht="15" customHeight="1" x14ac:dyDescent="0.3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1613</v>
      </c>
      <c r="E1737" s="5" t="str">
        <f>VLOOKUP(F1737,'Set up'!$A$2:$C$64,2,FALSE)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up'!$A$2:$C$64,3,FALSE)</f>
        <v>Cash</v>
      </c>
      <c r="J1737" s="5">
        <f>VLOOKUP(F1737,'Set up'!$A$2:$D$64,4,FALSE)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up'!$A$2:$E$64,5,FALSE)</f>
        <v>Trsf</v>
      </c>
      <c r="S1737" s="1" t="s">
        <v>1665</v>
      </c>
    </row>
    <row r="1738" spans="1:19" ht="15" customHeight="1" x14ac:dyDescent="0.3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1613</v>
      </c>
      <c r="E1738" s="5" t="str">
        <f>VLOOKUP(F1738,'Set up'!$A$2:$C$64,2,FALSE)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up'!$A$2:$C$64,3,FALSE)</f>
        <v>Cash</v>
      </c>
      <c r="J1738" s="5">
        <f>VLOOKUP(F1738,'Set up'!$A$2:$D$64,4,FALSE)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up'!$A$2:$E$64,5,FALSE)</f>
        <v>Trsf</v>
      </c>
      <c r="S1738" s="1" t="s">
        <v>1665</v>
      </c>
    </row>
    <row r="1739" spans="1:19" ht="15" customHeight="1" x14ac:dyDescent="0.3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1613</v>
      </c>
      <c r="E1739" s="5" t="str">
        <f>VLOOKUP(F1739,'Set up'!$A$2:$C$64,2,FALSE)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up'!$A$2:$C$64,3,FALSE)</f>
        <v>Cash</v>
      </c>
      <c r="J1739" s="5">
        <f>VLOOKUP(F1739,'Set up'!$A$2:$D$64,4,FALSE)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up'!$A$2:$E$64,5,FALSE)</f>
        <v>Trsf</v>
      </c>
      <c r="S1739" s="1" t="s">
        <v>1665</v>
      </c>
    </row>
    <row r="1740" spans="1:19" ht="15" customHeight="1" x14ac:dyDescent="0.3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1613</v>
      </c>
      <c r="E1740" s="5" t="str">
        <f>VLOOKUP(F1740,'Set up'!$A$2:$C$64,2,FALSE)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up'!$A$2:$C$64,3,FALSE)</f>
        <v>Cash</v>
      </c>
      <c r="J1740" s="5">
        <f>VLOOKUP(F1740,'Set up'!$A$2:$D$64,4,FALSE)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up'!$A$2:$E$64,5,FALSE)</f>
        <v>Trsf</v>
      </c>
      <c r="S1740" s="1" t="s">
        <v>1665</v>
      </c>
    </row>
    <row r="1741" spans="1:19" ht="15" customHeight="1" x14ac:dyDescent="0.3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1613</v>
      </c>
      <c r="E1741" s="5" t="str">
        <f>VLOOKUP(F1741,'Set up'!$A$2:$C$64,2,FALSE)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up'!$A$2:$C$64,3,FALSE)</f>
        <v>Cash</v>
      </c>
      <c r="J1741" s="5">
        <f>VLOOKUP(F1741,'Set up'!$A$2:$D$64,4,FALSE)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up'!$A$2:$E$64,5,FALSE)</f>
        <v>Trsf</v>
      </c>
      <c r="S1741" s="1" t="s">
        <v>1665</v>
      </c>
    </row>
    <row r="1742" spans="1:19" ht="15" customHeight="1" x14ac:dyDescent="0.3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1613</v>
      </c>
      <c r="E1742" s="5" t="str">
        <f>VLOOKUP(F1742,'Set up'!$A$2:$C$64,2,FALSE)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up'!$A$2:$C$64,3,FALSE)</f>
        <v>Cash</v>
      </c>
      <c r="J1742" s="5">
        <f>VLOOKUP(F1742,'Set up'!$A$2:$D$64,4,FALSE)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up'!$A$2:$E$64,5,FALSE)</f>
        <v>Trsf</v>
      </c>
      <c r="S1742" s="1" t="s">
        <v>1665</v>
      </c>
    </row>
    <row r="1743" spans="1:19" ht="15" customHeight="1" x14ac:dyDescent="0.3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1616</v>
      </c>
      <c r="E1743" s="5" t="str">
        <f>VLOOKUP(F1743,'Set up'!$A$2:$C$64,2,FALSE)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up'!$A$2:$C$64,3,FALSE)</f>
        <v>120</v>
      </c>
      <c r="J1743" s="5">
        <f>VLOOKUP(F1743,'Set up'!$A$2:$D$64,4,FALSE)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up'!$A$2:$E$64,5,FALSE)</f>
        <v>Trsf</v>
      </c>
      <c r="S1743" s="1" t="s">
        <v>1975</v>
      </c>
    </row>
    <row r="1744" spans="1:19" ht="15" customHeight="1" x14ac:dyDescent="0.3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1616</v>
      </c>
      <c r="E1744" s="5" t="str">
        <f>VLOOKUP(F1744,'Set up'!$A$2:$C$64,2,FALSE)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up'!$A$2:$C$64,3,FALSE)</f>
        <v>120</v>
      </c>
      <c r="J1744" s="5">
        <f>VLOOKUP(F1744,'Set up'!$A$2:$D$64,4,FALSE)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up'!$A$2:$E$64,5,FALSE)</f>
        <v>Trsf</v>
      </c>
      <c r="S1744" s="1" t="s">
        <v>1975</v>
      </c>
    </row>
    <row r="1745" spans="1:19" ht="15" customHeight="1" x14ac:dyDescent="0.3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1616</v>
      </c>
      <c r="E1745" s="5" t="str">
        <f>VLOOKUP(F1745,'Set up'!$A$2:$C$64,2,FALSE)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up'!$A$2:$C$64,3,FALSE)</f>
        <v>120</v>
      </c>
      <c r="J1745" s="5">
        <f>VLOOKUP(F1745,'Set up'!$A$2:$D$64,4,FALSE)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up'!$A$2:$E$64,5,FALSE)</f>
        <v>Trsf</v>
      </c>
      <c r="S1745" s="1" t="s">
        <v>1975</v>
      </c>
    </row>
    <row r="1746" spans="1:19" ht="15" customHeight="1" x14ac:dyDescent="0.3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1616</v>
      </c>
      <c r="E1746" s="5" t="str">
        <f>VLOOKUP(F1746,'Set up'!$A$2:$C$64,2,FALSE)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up'!$A$2:$C$64,3,FALSE)</f>
        <v>120</v>
      </c>
      <c r="J1746" s="5">
        <f>VLOOKUP(F1746,'Set up'!$A$2:$D$64,4,FALSE)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up'!$A$2:$E$64,5,FALSE)</f>
        <v>Trsf</v>
      </c>
      <c r="S1746" s="1" t="s">
        <v>1975</v>
      </c>
    </row>
    <row r="1747" spans="1:19" ht="15" customHeight="1" x14ac:dyDescent="0.3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1616</v>
      </c>
      <c r="E1747" s="5" t="str">
        <f>VLOOKUP(F1747,'Set up'!$A$2:$C$64,2,FALSE)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up'!$A$2:$C$64,3,FALSE)</f>
        <v>120</v>
      </c>
      <c r="J1747" s="5">
        <f>VLOOKUP(F1747,'Set up'!$A$2:$D$64,4,FALSE)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up'!$A$2:$E$64,5,FALSE)</f>
        <v>Trsf</v>
      </c>
      <c r="S1747" s="1" t="s">
        <v>1975</v>
      </c>
    </row>
    <row r="1748" spans="1:19" ht="15" customHeight="1" x14ac:dyDescent="0.3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1617</v>
      </c>
      <c r="E1748" s="5" t="str">
        <f>VLOOKUP(F1748,'Set up'!$A$2:$C$64,2,FALSE)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up'!$A$2:$C$64,3,FALSE)</f>
        <v>Cash</v>
      </c>
      <c r="J1748" s="5">
        <f>VLOOKUP(F1748,'Set up'!$A$2:$D$64,4,FALSE)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up'!$A$2:$E$64,5,FALSE)</f>
        <v>Cash</v>
      </c>
      <c r="S1748" s="1" t="s">
        <v>1678</v>
      </c>
    </row>
    <row r="1749" spans="1:19" ht="15" customHeight="1" x14ac:dyDescent="0.3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1617</v>
      </c>
      <c r="E1749" s="5" t="str">
        <f>VLOOKUP(F1749,'Set up'!$A$2:$C$64,2,FALSE)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up'!$A$2:$C$64,3,FALSE)</f>
        <v>Cash</v>
      </c>
      <c r="J1749" s="5">
        <f>VLOOKUP(F1749,'Set up'!$A$2:$D$64,4,FALSE)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up'!$A$2:$E$64,5,FALSE)</f>
        <v>Cash</v>
      </c>
      <c r="S1749" s="1" t="s">
        <v>1678</v>
      </c>
    </row>
    <row r="1750" spans="1:19" ht="15" customHeight="1" x14ac:dyDescent="0.3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1617</v>
      </c>
      <c r="E1750" s="5" t="str">
        <f>VLOOKUP(F1750,'Set up'!$A$2:$C$64,2,FALSE)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up'!$A$2:$C$64,3,FALSE)</f>
        <v>Cash</v>
      </c>
      <c r="J1750" s="5">
        <f>VLOOKUP(F1750,'Set up'!$A$2:$D$64,4,FALSE)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up'!$A$2:$E$64,5,FALSE)</f>
        <v>Cash</v>
      </c>
      <c r="S1750" s="1" t="s">
        <v>1678</v>
      </c>
    </row>
    <row r="1751" spans="1:19" ht="15" customHeight="1" x14ac:dyDescent="0.3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1617</v>
      </c>
      <c r="E1751" s="5" t="str">
        <f>VLOOKUP(F1751,'Set up'!$A$2:$C$64,2,FALSE)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up'!$A$2:$C$64,3,FALSE)</f>
        <v>Cash</v>
      </c>
      <c r="J1751" s="5">
        <f>VLOOKUP(F1751,'Set up'!$A$2:$D$64,4,FALSE)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up'!$A$2:$E$64,5,FALSE)</f>
        <v>Cash</v>
      </c>
      <c r="S1751" s="1" t="s">
        <v>1678</v>
      </c>
    </row>
    <row r="1752" spans="1:19" ht="15" customHeight="1" x14ac:dyDescent="0.3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1618</v>
      </c>
      <c r="E1752" s="5" t="str">
        <f>VLOOKUP(F1752,'Set up'!$A$2:$C$64,2,FALSE)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up'!$A$2:$C$64,3,FALSE)</f>
        <v>Cash</v>
      </c>
      <c r="J1752" s="5">
        <f>VLOOKUP(F1752,'Set up'!$A$2:$D$64,4,FALSE)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up'!$A$2:$E$64,5,FALSE)</f>
        <v>Trsf</v>
      </c>
      <c r="S1752" s="1" t="s">
        <v>1666</v>
      </c>
    </row>
    <row r="1753" spans="1:19" ht="15" customHeight="1" x14ac:dyDescent="0.3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1618</v>
      </c>
      <c r="E1753" s="5" t="str">
        <f>VLOOKUP(F1753,'Set up'!$A$2:$C$64,2,FALSE)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up'!$A$2:$C$64,3,FALSE)</f>
        <v>Cash</v>
      </c>
      <c r="J1753" s="5">
        <f>VLOOKUP(F1753,'Set up'!$A$2:$D$64,4,FALSE)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up'!$A$2:$E$64,5,FALSE)</f>
        <v>Trsf</v>
      </c>
      <c r="S1753" s="1" t="s">
        <v>1666</v>
      </c>
    </row>
    <row r="1754" spans="1:19" ht="15" customHeight="1" x14ac:dyDescent="0.3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1618</v>
      </c>
      <c r="E1754" s="5" t="str">
        <f>VLOOKUP(F1754,'Set up'!$A$2:$C$64,2,FALSE)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up'!$A$2:$C$64,3,FALSE)</f>
        <v>Cash</v>
      </c>
      <c r="J1754" s="5">
        <f>VLOOKUP(F1754,'Set up'!$A$2:$D$64,4,FALSE)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up'!$A$2:$E$64,5,FALSE)</f>
        <v>Trsf</v>
      </c>
      <c r="S1754" s="1" t="s">
        <v>1666</v>
      </c>
    </row>
    <row r="1755" spans="1:19" ht="15" customHeight="1" x14ac:dyDescent="0.3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1618</v>
      </c>
      <c r="E1755" s="5" t="str">
        <f>VLOOKUP(F1755,'Set up'!$A$2:$C$64,2,FALSE)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up'!$A$2:$C$64,3,FALSE)</f>
        <v>Cash</v>
      </c>
      <c r="J1755" s="5">
        <f>VLOOKUP(F1755,'Set up'!$A$2:$D$64,4,FALSE)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up'!$A$2:$E$64,5,FALSE)</f>
        <v>Trsf</v>
      </c>
      <c r="S1755" s="1" t="s">
        <v>1666</v>
      </c>
    </row>
    <row r="1756" spans="1:19" ht="15" customHeight="1" x14ac:dyDescent="0.3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1622</v>
      </c>
      <c r="E1756" s="5" t="str">
        <f>VLOOKUP(F1756,'Set up'!$A$2:$C$64,2,FALSE)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up'!$A$2:$C$64,3,FALSE)</f>
        <v>Cash</v>
      </c>
      <c r="J1756" s="5">
        <f>VLOOKUP(F1756,'Set up'!$A$2:$D$64,4,FALSE)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up'!$A$2:$E$64,5,FALSE)</f>
        <v>Trsf</v>
      </c>
      <c r="S1756" s="117" t="s">
        <v>1695</v>
      </c>
    </row>
    <row r="1757" spans="1:19" ht="15" customHeight="1" x14ac:dyDescent="0.3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1622</v>
      </c>
      <c r="E1757" s="5" t="str">
        <f>VLOOKUP(F1757,'Set up'!$A$2:$C$64,2,FALSE)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up'!$A$2:$C$64,3,FALSE)</f>
        <v>Cash</v>
      </c>
      <c r="J1757" s="5">
        <f>VLOOKUP(F1757,'Set up'!$A$2:$D$64,4,FALSE)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up'!$A$2:$E$64,5,FALSE)</f>
        <v>Trsf</v>
      </c>
      <c r="S1757" s="117" t="s">
        <v>1695</v>
      </c>
    </row>
    <row r="1758" spans="1:19" ht="15" customHeight="1" x14ac:dyDescent="0.3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1622</v>
      </c>
      <c r="E1758" s="5" t="str">
        <f>VLOOKUP(F1758,'Set up'!$A$2:$C$64,2,FALSE)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up'!$A$2:$C$64,3,FALSE)</f>
        <v>Cash</v>
      </c>
      <c r="J1758" s="5">
        <f>VLOOKUP(F1758,'Set up'!$A$2:$D$64,4,FALSE)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up'!$A$2:$E$64,5,FALSE)</f>
        <v>Trsf</v>
      </c>
      <c r="S1758" s="117" t="s">
        <v>1695</v>
      </c>
    </row>
    <row r="1759" spans="1:19" ht="15" customHeight="1" x14ac:dyDescent="0.3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1622</v>
      </c>
      <c r="E1759" s="5" t="str">
        <f>VLOOKUP(F1759,'Set up'!$A$2:$C$64,2,FALSE)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up'!$A$2:$C$64,3,FALSE)</f>
        <v>Cash</v>
      </c>
      <c r="J1759" s="5">
        <f>VLOOKUP(F1759,'Set up'!$A$2:$D$64,4,FALSE)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up'!$A$2:$E$64,5,FALSE)</f>
        <v>Trsf</v>
      </c>
      <c r="S1759" s="117" t="s">
        <v>1695</v>
      </c>
    </row>
    <row r="1760" spans="1:19" ht="15" customHeight="1" x14ac:dyDescent="0.3">
      <c r="A1760" s="4" t="s">
        <v>1625</v>
      </c>
      <c r="B1760" s="5">
        <f t="shared" si="533"/>
        <v>6</v>
      </c>
      <c r="C1760" s="5">
        <f t="shared" si="534"/>
        <v>2023</v>
      </c>
      <c r="D1760" s="88" t="s">
        <v>1623</v>
      </c>
      <c r="E1760" s="5" t="str">
        <f>VLOOKUP(F1760,'Set up'!$A$2:$C$64,2,FALSE)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up'!$A$2:$C$64,3,FALSE)</f>
        <v>Cash</v>
      </c>
      <c r="J1760" s="5">
        <f>VLOOKUP(F1760,'Set up'!$A$2:$D$64,4,FALSE)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up'!$A$2:$E$64,5,FALSE)</f>
        <v>Trsf</v>
      </c>
      <c r="S1760" s="1" t="s">
        <v>1671</v>
      </c>
    </row>
    <row r="1761" spans="1:19" ht="15" customHeight="1" x14ac:dyDescent="0.3">
      <c r="A1761" s="4" t="s">
        <v>1625</v>
      </c>
      <c r="B1761" s="5">
        <f t="shared" si="533"/>
        <v>6</v>
      </c>
      <c r="C1761" s="5">
        <f t="shared" si="534"/>
        <v>2023</v>
      </c>
      <c r="D1761" s="88" t="s">
        <v>1623</v>
      </c>
      <c r="E1761" s="5" t="str">
        <f>VLOOKUP(F1761,'Set up'!$A$2:$C$64,2,FALSE)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up'!$A$2:$C$64,3,FALSE)</f>
        <v>Cash</v>
      </c>
      <c r="J1761" s="5">
        <f>VLOOKUP(F1761,'Set up'!$A$2:$D$64,4,FALSE)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up'!$A$2:$E$64,5,FALSE)</f>
        <v>Trsf</v>
      </c>
      <c r="S1761" s="1" t="s">
        <v>1671</v>
      </c>
    </row>
    <row r="1762" spans="1:19" ht="15" customHeight="1" x14ac:dyDescent="0.3">
      <c r="A1762" s="4" t="s">
        <v>1625</v>
      </c>
      <c r="B1762" s="5">
        <f t="shared" si="533"/>
        <v>6</v>
      </c>
      <c r="C1762" s="5">
        <f t="shared" si="534"/>
        <v>2023</v>
      </c>
      <c r="D1762" s="88" t="s">
        <v>1623</v>
      </c>
      <c r="E1762" s="5" t="str">
        <f>VLOOKUP(F1762,'Set up'!$A$2:$C$64,2,FALSE)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up'!$A$2:$C$64,3,FALSE)</f>
        <v>Cash</v>
      </c>
      <c r="J1762" s="5">
        <f>VLOOKUP(F1762,'Set up'!$A$2:$D$64,4,FALSE)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up'!$A$2:$E$64,5,FALSE)</f>
        <v>Trsf</v>
      </c>
      <c r="S1762" s="1" t="s">
        <v>1671</v>
      </c>
    </row>
    <row r="1763" spans="1:19" ht="15" customHeight="1" x14ac:dyDescent="0.3">
      <c r="A1763" s="4" t="s">
        <v>1625</v>
      </c>
      <c r="B1763" s="5">
        <f t="shared" si="533"/>
        <v>6</v>
      </c>
      <c r="C1763" s="5">
        <f t="shared" si="534"/>
        <v>2023</v>
      </c>
      <c r="D1763" s="88" t="s">
        <v>1623</v>
      </c>
      <c r="E1763" s="5" t="str">
        <f>VLOOKUP(F1763,'Set up'!$A$2:$C$64,2,FALSE)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up'!$A$2:$C$64,3,FALSE)</f>
        <v>Cash</v>
      </c>
      <c r="J1763" s="5">
        <f>VLOOKUP(F1763,'Set up'!$A$2:$D$64,4,FALSE)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up'!$A$2:$E$64,5,FALSE)</f>
        <v>Trsf</v>
      </c>
      <c r="S1763" s="1" t="s">
        <v>1671</v>
      </c>
    </row>
    <row r="1764" spans="1:19" ht="15" customHeight="1" x14ac:dyDescent="0.3">
      <c r="A1764" s="4" t="s">
        <v>1625</v>
      </c>
      <c r="B1764" s="5">
        <f t="shared" si="533"/>
        <v>6</v>
      </c>
      <c r="C1764" s="5">
        <f t="shared" si="534"/>
        <v>2023</v>
      </c>
      <c r="D1764" s="88" t="s">
        <v>1623</v>
      </c>
      <c r="E1764" s="5" t="str">
        <f>VLOOKUP(F1764,'Set up'!$A$2:$C$64,2,FALSE)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up'!$A$2:$C$64,3,FALSE)</f>
        <v>Cash</v>
      </c>
      <c r="J1764" s="5">
        <f>VLOOKUP(F1764,'Set up'!$A$2:$D$64,4,FALSE)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up'!$A$2:$E$64,5,FALSE)</f>
        <v>Trsf</v>
      </c>
      <c r="S1764" s="1" t="s">
        <v>1671</v>
      </c>
    </row>
    <row r="1765" spans="1:19" ht="15" customHeight="1" x14ac:dyDescent="0.3">
      <c r="A1765" s="4" t="s">
        <v>1625</v>
      </c>
      <c r="B1765" s="5">
        <f t="shared" si="533"/>
        <v>6</v>
      </c>
      <c r="C1765" s="5">
        <f t="shared" si="534"/>
        <v>2023</v>
      </c>
      <c r="D1765" s="88" t="s">
        <v>1623</v>
      </c>
      <c r="E1765" s="5" t="str">
        <f>VLOOKUP(F1765,'Set up'!$A$2:$C$64,2,FALSE)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up'!$A$2:$C$64,3,FALSE)</f>
        <v>Cash</v>
      </c>
      <c r="J1765" s="5">
        <f>VLOOKUP(F1765,'Set up'!$A$2:$D$64,4,FALSE)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up'!$A$2:$E$64,5,FALSE)</f>
        <v>Trsf</v>
      </c>
      <c r="S1765" s="1" t="s">
        <v>1671</v>
      </c>
    </row>
    <row r="1766" spans="1:19" ht="15" customHeight="1" x14ac:dyDescent="0.3">
      <c r="A1766" s="4" t="s">
        <v>1625</v>
      </c>
      <c r="B1766" s="5">
        <f t="shared" si="533"/>
        <v>6</v>
      </c>
      <c r="C1766" s="5">
        <f t="shared" si="534"/>
        <v>2023</v>
      </c>
      <c r="D1766" s="88" t="s">
        <v>1623</v>
      </c>
      <c r="E1766" s="5" t="str">
        <f>VLOOKUP(F1766,'Set up'!$A$2:$C$64,2,FALSE)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up'!$A$2:$C$64,3,FALSE)</f>
        <v>Cash</v>
      </c>
      <c r="J1766" s="5">
        <f>VLOOKUP(F1766,'Set up'!$A$2:$D$64,4,FALSE)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up'!$A$2:$E$64,5,FALSE)</f>
        <v>Trsf</v>
      </c>
      <c r="S1766" s="1" t="s">
        <v>1671</v>
      </c>
    </row>
    <row r="1767" spans="1:19" ht="15" customHeight="1" x14ac:dyDescent="0.3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1626</v>
      </c>
      <c r="E1767" s="5" t="str">
        <f>VLOOKUP(F1767,'Set up'!$A$2:$C$64,2,FALSE)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up'!$A$2:$C$64,3,FALSE)</f>
        <v>Cash</v>
      </c>
      <c r="J1767" s="5">
        <f>VLOOKUP(F1767,'Set up'!$A$2:$D$64,4,FALSE)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up'!$A$2:$E$64,5,FALSE)</f>
        <v>Trsf</v>
      </c>
      <c r="S1767" s="1" t="s">
        <v>2223</v>
      </c>
    </row>
    <row r="1768" spans="1:19" ht="15" customHeight="1" x14ac:dyDescent="0.3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1626</v>
      </c>
      <c r="E1768" s="5" t="str">
        <f>VLOOKUP(F1768,'Set up'!$A$2:$C$64,2,FALSE)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up'!$A$2:$C$64,3,FALSE)</f>
        <v>Cash</v>
      </c>
      <c r="J1768" s="5">
        <f>VLOOKUP(F1768,'Set up'!$A$2:$D$64,4,FALSE)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up'!$A$2:$E$64,5,FALSE)</f>
        <v>Trsf</v>
      </c>
      <c r="S1768" s="1" t="s">
        <v>2224</v>
      </c>
    </row>
    <row r="1769" spans="1:19" ht="15" customHeight="1" x14ac:dyDescent="0.3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1628</v>
      </c>
      <c r="E1769" s="5" t="str">
        <f>VLOOKUP(F1769,'Set up'!$A$2:$C$64,2,FALSE)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up'!$A$2:$C$64,3,FALSE)</f>
        <v>Cash</v>
      </c>
      <c r="J1769" s="5">
        <f>VLOOKUP(F1769,'Set up'!$A$2:$D$64,4,FALSE)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up'!$A$2:$E$64,5,FALSE)</f>
        <v>Cash</v>
      </c>
      <c r="S1769" s="1" t="s">
        <v>1679</v>
      </c>
    </row>
    <row r="1770" spans="1:19" ht="15" customHeight="1" x14ac:dyDescent="0.3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1628</v>
      </c>
      <c r="E1770" s="5" t="str">
        <f>VLOOKUP(F1770,'Set up'!$A$2:$C$64,2,FALSE)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up'!$A$2:$C$64,3,FALSE)</f>
        <v>Cash</v>
      </c>
      <c r="J1770" s="5">
        <f>VLOOKUP(F1770,'Set up'!$A$2:$D$64,4,FALSE)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up'!$A$2:$E$64,5,FALSE)</f>
        <v>Cash</v>
      </c>
      <c r="S1770" s="1" t="s">
        <v>1679</v>
      </c>
    </row>
    <row r="1771" spans="1:19" ht="15" customHeight="1" x14ac:dyDescent="0.3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1628</v>
      </c>
      <c r="E1771" s="5" t="str">
        <f>VLOOKUP(F1771,'Set up'!$A$2:$C$64,2,FALSE)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up'!$A$2:$C$64,3,FALSE)</f>
        <v>Cash</v>
      </c>
      <c r="J1771" s="5">
        <f>VLOOKUP(F1771,'Set up'!$A$2:$D$64,4,FALSE)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up'!$A$2:$E$64,5,FALSE)</f>
        <v>Cash</v>
      </c>
      <c r="S1771" s="1" t="s">
        <v>1679</v>
      </c>
    </row>
    <row r="1772" spans="1:19" ht="15" customHeight="1" x14ac:dyDescent="0.3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1628</v>
      </c>
      <c r="E1772" s="5" t="str">
        <f>VLOOKUP(F1772,'Set up'!$A$2:$C$64,2,FALSE)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up'!$A$2:$C$64,3,FALSE)</f>
        <v>Cash</v>
      </c>
      <c r="J1772" s="5">
        <f>VLOOKUP(F1772,'Set up'!$A$2:$D$64,4,FALSE)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up'!$A$2:$E$64,5,FALSE)</f>
        <v>Cash</v>
      </c>
      <c r="S1772" s="1" t="s">
        <v>1679</v>
      </c>
    </row>
    <row r="1773" spans="1:19" ht="15" customHeight="1" x14ac:dyDescent="0.3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1629</v>
      </c>
      <c r="E1773" s="5" t="str">
        <f>VLOOKUP(F1773,'Set up'!$A$2:$C$64,2,FALSE)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up'!$A$2:$C$64,3,FALSE)</f>
        <v>Cash</v>
      </c>
      <c r="J1773" s="5">
        <f>VLOOKUP(F1773,'Set up'!$A$2:$D$64,4,FALSE)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up'!$A$2:$E$64,5,FALSE)</f>
        <v>Trsf</v>
      </c>
      <c r="S1773" s="1" t="s">
        <v>1677</v>
      </c>
    </row>
    <row r="1774" spans="1:19" ht="15" customHeight="1" x14ac:dyDescent="0.3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1629</v>
      </c>
      <c r="E1774" s="5" t="str">
        <f>VLOOKUP(F1774,'Set up'!$A$2:$C$64,2,FALSE)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up'!$A$2:$C$64,3,FALSE)</f>
        <v>Cash</v>
      </c>
      <c r="J1774" s="5">
        <f>VLOOKUP(F1774,'Set up'!$A$2:$D$64,4,FALSE)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up'!$A$2:$E$64,5,FALSE)</f>
        <v>Trsf</v>
      </c>
      <c r="S1774" s="1" t="s">
        <v>1677</v>
      </c>
    </row>
    <row r="1775" spans="1:19" ht="15" customHeight="1" x14ac:dyDescent="0.3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1629</v>
      </c>
      <c r="E1775" s="5" t="str">
        <f>VLOOKUP(F1775,'Set up'!$A$2:$C$64,2,FALSE)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up'!$A$2:$C$64,3,FALSE)</f>
        <v>Cash</v>
      </c>
      <c r="J1775" s="5">
        <f>VLOOKUP(F1775,'Set up'!$A$2:$D$64,4,FALSE)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up'!$A$2:$E$64,5,FALSE)</f>
        <v>Trsf</v>
      </c>
      <c r="S1775" s="1" t="s">
        <v>1677</v>
      </c>
    </row>
    <row r="1776" spans="1:19" ht="15" customHeight="1" x14ac:dyDescent="0.3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1629</v>
      </c>
      <c r="E1776" s="5" t="str">
        <f>VLOOKUP(F1776,'Set up'!$A$2:$C$64,2,FALSE)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up'!$A$2:$C$64,3,FALSE)</f>
        <v>Cash</v>
      </c>
      <c r="J1776" s="5">
        <f>VLOOKUP(F1776,'Set up'!$A$2:$D$64,4,FALSE)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up'!$A$2:$E$64,5,FALSE)</f>
        <v>Trsf</v>
      </c>
      <c r="S1776" s="1" t="s">
        <v>1677</v>
      </c>
    </row>
    <row r="1777" spans="1:19" ht="15" customHeight="1" x14ac:dyDescent="0.3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1632</v>
      </c>
      <c r="E1777" s="5" t="str">
        <f>VLOOKUP(F1777,'Set up'!$A$2:$C$64,2,FALSE)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up'!$A$2:$C$64,3,FALSE)</f>
        <v>Cash</v>
      </c>
      <c r="J1777" s="5">
        <f>VLOOKUP(F1777,'Set up'!$A$2:$D$64,4,FALSE)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up'!$A$2:$E$64,5,FALSE)</f>
        <v>Trsf</v>
      </c>
      <c r="S1777" s="1" t="s">
        <v>1672</v>
      </c>
    </row>
    <row r="1778" spans="1:19" ht="15" customHeight="1" x14ac:dyDescent="0.3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1632</v>
      </c>
      <c r="E1778" s="5" t="str">
        <f>VLOOKUP(F1778,'Set up'!$A$2:$C$64,2,FALSE)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up'!$A$2:$C$64,3,FALSE)</f>
        <v>Cash</v>
      </c>
      <c r="J1778" s="5">
        <f>VLOOKUP(F1778,'Set up'!$A$2:$D$64,4,FALSE)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up'!$A$2:$E$64,5,FALSE)</f>
        <v>Trsf</v>
      </c>
      <c r="S1778" s="1" t="s">
        <v>1672</v>
      </c>
    </row>
    <row r="1779" spans="1:19" ht="15" customHeight="1" x14ac:dyDescent="0.3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1632</v>
      </c>
      <c r="E1779" s="5" t="str">
        <f>VLOOKUP(F1779,'Set up'!$A$2:$C$64,2,FALSE)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up'!$A$2:$C$64,3,FALSE)</f>
        <v>Cash</v>
      </c>
      <c r="J1779" s="5">
        <f>VLOOKUP(F1779,'Set up'!$A$2:$D$64,4,FALSE)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up'!$A$2:$E$64,5,FALSE)</f>
        <v>Trsf</v>
      </c>
      <c r="S1779" s="1" t="s">
        <v>1672</v>
      </c>
    </row>
    <row r="1780" spans="1:19" ht="15" customHeight="1" x14ac:dyDescent="0.3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1632</v>
      </c>
      <c r="E1780" s="5" t="str">
        <f>VLOOKUP(F1780,'Set up'!$A$2:$C$64,2,FALSE)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up'!$A$2:$C$64,3,FALSE)</f>
        <v>Cash</v>
      </c>
      <c r="J1780" s="5">
        <f>VLOOKUP(F1780,'Set up'!$A$2:$D$64,4,FALSE)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up'!$A$2:$E$64,5,FALSE)</f>
        <v>Trsf</v>
      </c>
      <c r="S1780" s="1" t="s">
        <v>1672</v>
      </c>
    </row>
    <row r="1781" spans="1:19" ht="15" customHeight="1" x14ac:dyDescent="0.3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1632</v>
      </c>
      <c r="E1781" s="5" t="str">
        <f>VLOOKUP(F1781,'Set up'!$A$2:$C$64,2,FALSE)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up'!$A$2:$C$64,3,FALSE)</f>
        <v>Cash</v>
      </c>
      <c r="J1781" s="5">
        <f>VLOOKUP(F1781,'Set up'!$A$2:$D$64,4,FALSE)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up'!$A$2:$E$64,5,FALSE)</f>
        <v>Trsf</v>
      </c>
      <c r="S1781" s="1" t="s">
        <v>1672</v>
      </c>
    </row>
    <row r="1782" spans="1:19" ht="15" customHeight="1" x14ac:dyDescent="0.3">
      <c r="A1782" s="4" t="s">
        <v>1636</v>
      </c>
      <c r="B1782" s="5">
        <f t="shared" si="533"/>
        <v>6</v>
      </c>
      <c r="C1782" s="5">
        <f t="shared" si="534"/>
        <v>2023</v>
      </c>
      <c r="D1782" s="5" t="s">
        <v>1633</v>
      </c>
      <c r="E1782" s="5" t="str">
        <f>VLOOKUP(F1782,'Set up'!$A$2:$C$64,2,FALSE)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up'!$A$2:$C$64,3,FALSE)</f>
        <v>Cash</v>
      </c>
      <c r="J1782" s="5">
        <f>VLOOKUP(F1782,'Set up'!$A$2:$D$64,4,FALSE)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up'!$A$2:$E$64,5,FALSE)</f>
        <v>Trsf</v>
      </c>
      <c r="S1782" s="1" t="s">
        <v>2470</v>
      </c>
    </row>
    <row r="1783" spans="1:19" ht="15" customHeight="1" x14ac:dyDescent="0.3">
      <c r="A1783" s="4" t="s">
        <v>1636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1634</v>
      </c>
      <c r="E1783" s="5" t="str">
        <f>VLOOKUP(F1783,'Set up'!$A$2:$C$64,2,FALSE)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up'!$A$2:$C$64,3,FALSE)</f>
        <v>Cash</v>
      </c>
      <c r="J1783" s="5">
        <f>VLOOKUP(F1783,'Set up'!$A$2:$D$64,4,FALSE)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up'!$A$2:$E$64,5,FALSE)</f>
        <v>Trsf</v>
      </c>
      <c r="S1783" s="1" t="s">
        <v>2471</v>
      </c>
    </row>
    <row r="1784" spans="1:19" ht="15" customHeight="1" x14ac:dyDescent="0.3">
      <c r="A1784" s="4" t="s">
        <v>1636</v>
      </c>
      <c r="B1784" s="5">
        <f t="shared" si="540"/>
        <v>6</v>
      </c>
      <c r="C1784" s="5">
        <f t="shared" si="541"/>
        <v>2023</v>
      </c>
      <c r="D1784" s="5" t="s">
        <v>1634</v>
      </c>
      <c r="E1784" s="5" t="str">
        <f>VLOOKUP(F1784,'Set up'!$A$2:$C$64,2,FALSE)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up'!$A$2:$C$64,3,FALSE)</f>
        <v>Cash</v>
      </c>
      <c r="J1784" s="5">
        <f>VLOOKUP(F1784,'Set up'!$A$2:$D$64,4,FALSE)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up'!$A$2:$E$64,5,FALSE)</f>
        <v>Trsf</v>
      </c>
      <c r="S1784" s="1" t="s">
        <v>2472</v>
      </c>
    </row>
    <row r="1785" spans="1:19" ht="15" customHeight="1" x14ac:dyDescent="0.3">
      <c r="A1785" s="4" t="s">
        <v>1636</v>
      </c>
      <c r="B1785" s="5">
        <f t="shared" si="540"/>
        <v>6</v>
      </c>
      <c r="C1785" s="5">
        <f t="shared" si="541"/>
        <v>2023</v>
      </c>
      <c r="D1785" s="5" t="s">
        <v>1634</v>
      </c>
      <c r="E1785" s="5" t="str">
        <f>VLOOKUP(F1785,'Set up'!$A$2:$C$64,2,FALSE)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up'!$A$2:$C$64,3,FALSE)</f>
        <v>Cash</v>
      </c>
      <c r="J1785" s="5">
        <f>VLOOKUP(F1785,'Set up'!$A$2:$D$64,4,FALSE)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up'!$A$2:$E$64,5,FALSE)</f>
        <v>Trsf</v>
      </c>
      <c r="S1785" s="1" t="s">
        <v>2473</v>
      </c>
    </row>
    <row r="1786" spans="1:19" ht="15" customHeight="1" x14ac:dyDescent="0.3">
      <c r="A1786" s="4" t="s">
        <v>1636</v>
      </c>
      <c r="B1786" s="5">
        <f t="shared" si="540"/>
        <v>6</v>
      </c>
      <c r="C1786" s="5">
        <f t="shared" si="541"/>
        <v>2023</v>
      </c>
      <c r="D1786" s="5" t="s">
        <v>1634</v>
      </c>
      <c r="E1786" s="5" t="str">
        <f>VLOOKUP(F1786,'Set up'!$A$2:$C$64,2,FALSE)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up'!$A$2:$C$64,3,FALSE)</f>
        <v>Cash</v>
      </c>
      <c r="J1786" s="5">
        <f>VLOOKUP(F1786,'Set up'!$A$2:$D$64,4,FALSE)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up'!$A$2:$E$64,5,FALSE)</f>
        <v>Trsf</v>
      </c>
      <c r="S1786" s="1" t="s">
        <v>2474</v>
      </c>
    </row>
    <row r="1787" spans="1:19" ht="15" customHeight="1" x14ac:dyDescent="0.3">
      <c r="A1787" s="4" t="s">
        <v>1636</v>
      </c>
      <c r="B1787" s="5">
        <f t="shared" si="540"/>
        <v>6</v>
      </c>
      <c r="C1787" s="5">
        <f t="shared" si="541"/>
        <v>2023</v>
      </c>
      <c r="D1787" s="5" t="s">
        <v>1635</v>
      </c>
      <c r="E1787" s="5" t="str">
        <f>VLOOKUP(F1787,'Set up'!$A$2:$C$64,2,FALSE)</f>
        <v>C00000013a</v>
      </c>
      <c r="F1787" s="1" t="s">
        <v>1453</v>
      </c>
      <c r="G1787" s="89" t="s">
        <v>1442</v>
      </c>
      <c r="H1787" s="5">
        <v>9</v>
      </c>
      <c r="I1787" s="5" t="str">
        <f>VLOOKUP(F1787,'Set up'!$A$2:$C$64,3,FALSE)</f>
        <v>Cash</v>
      </c>
      <c r="J1787" s="5">
        <f>VLOOKUP(F1787,'Set up'!$A$2:$D$64,4,FALSE)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up'!$A$2:$E$64,5,FALSE)</f>
        <v>Chq</v>
      </c>
      <c r="S1787" s="1" t="s">
        <v>1688</v>
      </c>
    </row>
    <row r="1788" spans="1:19" ht="15" customHeight="1" x14ac:dyDescent="0.3">
      <c r="A1788" s="4" t="s">
        <v>1640</v>
      </c>
      <c r="B1788" s="5">
        <f t="shared" si="540"/>
        <v>6</v>
      </c>
      <c r="C1788" s="5">
        <f t="shared" si="541"/>
        <v>2023</v>
      </c>
      <c r="D1788" s="105" t="s">
        <v>1635</v>
      </c>
      <c r="E1788" s="5" t="str">
        <f>VLOOKUP(F1788,'Set up'!$A$2:$C$64,2,FALSE)</f>
        <v>C00000013a</v>
      </c>
      <c r="F1788" s="1" t="s">
        <v>1453</v>
      </c>
      <c r="G1788" s="89" t="s">
        <v>1443</v>
      </c>
      <c r="H1788" s="5">
        <v>10</v>
      </c>
      <c r="I1788" s="5" t="str">
        <f>VLOOKUP(F1788,'Set up'!$A$2:$C$64,3,FALSE)</f>
        <v>Cash</v>
      </c>
      <c r="J1788" s="5">
        <f>VLOOKUP(F1788,'Set up'!$A$2:$D$64,4,FALSE)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up'!$A$2:$E$64,5,FALSE)</f>
        <v>Chq</v>
      </c>
      <c r="S1788" s="1" t="s">
        <v>1688</v>
      </c>
    </row>
    <row r="1789" spans="1:19" ht="15" customHeight="1" x14ac:dyDescent="0.3">
      <c r="A1789" s="4" t="s">
        <v>1640</v>
      </c>
      <c r="B1789" s="5">
        <f t="shared" si="540"/>
        <v>6</v>
      </c>
      <c r="C1789" s="5">
        <f t="shared" si="541"/>
        <v>2023</v>
      </c>
      <c r="D1789" s="105" t="s">
        <v>1635</v>
      </c>
      <c r="E1789" s="5" t="str">
        <f>VLOOKUP(F1789,'Set up'!$A$2:$C$64,2,FALSE)</f>
        <v>C00000013a</v>
      </c>
      <c r="F1789" s="1" t="s">
        <v>1453</v>
      </c>
      <c r="G1789" s="89" t="s">
        <v>1444</v>
      </c>
      <c r="H1789" s="5">
        <v>6</v>
      </c>
      <c r="I1789" s="5" t="str">
        <f>VLOOKUP(F1789,'Set up'!$A$2:$C$64,3,FALSE)</f>
        <v>Cash</v>
      </c>
      <c r="J1789" s="5">
        <f>VLOOKUP(F1789,'Set up'!$A$2:$D$64,4,FALSE)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up'!$A$2:$E$64,5,FALSE)</f>
        <v>Chq</v>
      </c>
      <c r="S1789" s="1" t="s">
        <v>1688</v>
      </c>
    </row>
    <row r="1790" spans="1:19" ht="15" customHeight="1" x14ac:dyDescent="0.3">
      <c r="A1790" s="4" t="s">
        <v>1640</v>
      </c>
      <c r="B1790" s="5">
        <f t="shared" si="540"/>
        <v>6</v>
      </c>
      <c r="C1790" s="5">
        <f t="shared" si="541"/>
        <v>2023</v>
      </c>
      <c r="D1790" s="105" t="s">
        <v>1635</v>
      </c>
      <c r="E1790" s="5" t="str">
        <f>VLOOKUP(F1790,'Set up'!$A$2:$C$64,2,FALSE)</f>
        <v>C00000013a</v>
      </c>
      <c r="F1790" s="1" t="s">
        <v>1453</v>
      </c>
      <c r="G1790" s="89" t="s">
        <v>1445</v>
      </c>
      <c r="H1790" s="5">
        <v>16</v>
      </c>
      <c r="I1790" s="5" t="str">
        <f>VLOOKUP(F1790,'Set up'!$A$2:$C$64,3,FALSE)</f>
        <v>Cash</v>
      </c>
      <c r="J1790" s="5">
        <f>VLOOKUP(F1790,'Set up'!$A$2:$D$64,4,FALSE)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up'!$A$2:$E$64,5,FALSE)</f>
        <v>Chq</v>
      </c>
      <c r="S1790" s="1" t="s">
        <v>1688</v>
      </c>
    </row>
    <row r="1791" spans="1:19" ht="15" customHeight="1" x14ac:dyDescent="0.3">
      <c r="A1791" s="4" t="s">
        <v>1640</v>
      </c>
      <c r="B1791" s="5">
        <f t="shared" si="540"/>
        <v>6</v>
      </c>
      <c r="C1791" s="5">
        <f t="shared" si="541"/>
        <v>2023</v>
      </c>
      <c r="D1791" s="105" t="s">
        <v>1635</v>
      </c>
      <c r="E1791" s="5" t="str">
        <f>VLOOKUP(F1791,'Set up'!$A$2:$C$64,2,FALSE)</f>
        <v>C00000013a</v>
      </c>
      <c r="F1791" s="1" t="s">
        <v>1453</v>
      </c>
      <c r="G1791" s="89" t="s">
        <v>1446</v>
      </c>
      <c r="H1791" s="5">
        <v>15</v>
      </c>
      <c r="I1791" s="5" t="str">
        <f>VLOOKUP(F1791,'Set up'!$A$2:$C$64,3,FALSE)</f>
        <v>Cash</v>
      </c>
      <c r="J1791" s="5">
        <f>VLOOKUP(F1791,'Set up'!$A$2:$D$64,4,FALSE)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up'!$A$2:$E$64,5,FALSE)</f>
        <v>Chq</v>
      </c>
      <c r="S1791" s="1" t="s">
        <v>1688</v>
      </c>
    </row>
    <row r="1792" spans="1:19" ht="15" customHeight="1" x14ac:dyDescent="0.3">
      <c r="A1792" s="4" t="s">
        <v>1640</v>
      </c>
      <c r="B1792" s="5">
        <f t="shared" si="540"/>
        <v>6</v>
      </c>
      <c r="C1792" s="5">
        <f t="shared" si="541"/>
        <v>2023</v>
      </c>
      <c r="D1792" s="105" t="s">
        <v>1635</v>
      </c>
      <c r="E1792" s="5" t="str">
        <f>VLOOKUP(F1792,'Set up'!$A$2:$C$64,2,FALSE)</f>
        <v>C00000013a</v>
      </c>
      <c r="F1792" s="1" t="s">
        <v>1453</v>
      </c>
      <c r="G1792" s="89" t="s">
        <v>1447</v>
      </c>
      <c r="H1792" s="5">
        <v>3</v>
      </c>
      <c r="I1792" s="5" t="str">
        <f>VLOOKUP(F1792,'Set up'!$A$2:$C$64,3,FALSE)</f>
        <v>Cash</v>
      </c>
      <c r="J1792" s="5">
        <f>VLOOKUP(F1792,'Set up'!$A$2:$D$64,4,FALSE)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up'!$A$2:$E$64,5,FALSE)</f>
        <v>Chq</v>
      </c>
      <c r="S1792" s="1" t="s">
        <v>1688</v>
      </c>
    </row>
    <row r="1793" spans="1:19" ht="15" customHeight="1" x14ac:dyDescent="0.3">
      <c r="A1793" s="4" t="s">
        <v>1640</v>
      </c>
      <c r="B1793" s="5">
        <f t="shared" si="540"/>
        <v>6</v>
      </c>
      <c r="C1793" s="5">
        <f t="shared" si="541"/>
        <v>2023</v>
      </c>
      <c r="D1793" s="105" t="s">
        <v>1635</v>
      </c>
      <c r="E1793" s="5" t="str">
        <f>VLOOKUP(F1793,'Set up'!$A$2:$C$64,2,FALSE)</f>
        <v>C00000013a</v>
      </c>
      <c r="F1793" s="1" t="s">
        <v>1453</v>
      </c>
      <c r="G1793" s="89" t="s">
        <v>1637</v>
      </c>
      <c r="H1793" s="5">
        <v>5</v>
      </c>
      <c r="I1793" s="5" t="str">
        <f>VLOOKUP(F1793,'Set up'!$A$2:$C$64,3,FALSE)</f>
        <v>Cash</v>
      </c>
      <c r="J1793" s="5">
        <f>VLOOKUP(F1793,'Set up'!$A$2:$D$64,4,FALSE)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up'!$A$2:$E$64,5,FALSE)</f>
        <v>Chq</v>
      </c>
      <c r="S1793" s="1" t="s">
        <v>1688</v>
      </c>
    </row>
    <row r="1794" spans="1:19" ht="15" customHeight="1" x14ac:dyDescent="0.3">
      <c r="A1794" s="4" t="s">
        <v>1640</v>
      </c>
      <c r="B1794" s="5">
        <f t="shared" si="540"/>
        <v>6</v>
      </c>
      <c r="C1794" s="5">
        <f t="shared" si="541"/>
        <v>2023</v>
      </c>
      <c r="D1794" s="105" t="s">
        <v>1635</v>
      </c>
      <c r="E1794" s="5" t="str">
        <f>VLOOKUP(F1794,'Set up'!$A$2:$C$64,2,FALSE)</f>
        <v>C00000013a</v>
      </c>
      <c r="F1794" s="1" t="s">
        <v>1453</v>
      </c>
      <c r="G1794" s="89" t="s">
        <v>1449</v>
      </c>
      <c r="H1794" s="5">
        <v>10</v>
      </c>
      <c r="I1794" s="5" t="str">
        <f>VLOOKUP(F1794,'Set up'!$A$2:$C$64,3,FALSE)</f>
        <v>Cash</v>
      </c>
      <c r="J1794" s="5">
        <f>VLOOKUP(F1794,'Set up'!$A$2:$D$64,4,FALSE)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up'!$A$2:$E$64,5,FALSE)</f>
        <v>Chq</v>
      </c>
      <c r="S1794" s="1" t="s">
        <v>1688</v>
      </c>
    </row>
    <row r="1795" spans="1:19" ht="15" customHeight="1" x14ac:dyDescent="0.3">
      <c r="A1795" s="4" t="s">
        <v>1640</v>
      </c>
      <c r="B1795" s="5">
        <f t="shared" si="540"/>
        <v>6</v>
      </c>
      <c r="C1795" s="5">
        <f t="shared" si="541"/>
        <v>2023</v>
      </c>
      <c r="D1795" s="105" t="s">
        <v>1635</v>
      </c>
      <c r="E1795" s="5" t="str">
        <f>VLOOKUP(F1795,'Set up'!$A$2:$C$64,2,FALSE)</f>
        <v>C00000013a</v>
      </c>
      <c r="F1795" s="1" t="s">
        <v>1453</v>
      </c>
      <c r="G1795" s="89" t="s">
        <v>1450</v>
      </c>
      <c r="H1795" s="5">
        <v>3</v>
      </c>
      <c r="I1795" s="5" t="str">
        <f>VLOOKUP(F1795,'Set up'!$A$2:$C$64,3,FALSE)</f>
        <v>Cash</v>
      </c>
      <c r="J1795" s="5">
        <f>VLOOKUP(F1795,'Set up'!$A$2:$D$64,4,FALSE)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up'!$A$2:$E$64,5,FALSE)</f>
        <v>Chq</v>
      </c>
      <c r="S1795" s="1" t="s">
        <v>1688</v>
      </c>
    </row>
    <row r="1796" spans="1:19" ht="15" customHeight="1" x14ac:dyDescent="0.3">
      <c r="A1796" s="4" t="s">
        <v>1640</v>
      </c>
      <c r="B1796" s="5">
        <f t="shared" si="540"/>
        <v>6</v>
      </c>
      <c r="C1796" s="5">
        <f t="shared" si="541"/>
        <v>2023</v>
      </c>
      <c r="D1796" s="105" t="s">
        <v>1635</v>
      </c>
      <c r="E1796" s="5" t="str">
        <f>VLOOKUP(F1796,'Set up'!$A$2:$C$64,2,FALSE)</f>
        <v>C00000013a</v>
      </c>
      <c r="F1796" s="1" t="s">
        <v>1453</v>
      </c>
      <c r="G1796" s="89" t="s">
        <v>1451</v>
      </c>
      <c r="H1796" s="5">
        <v>2</v>
      </c>
      <c r="I1796" s="5" t="str">
        <f>VLOOKUP(F1796,'Set up'!$A$2:$C$64,3,FALSE)</f>
        <v>Cash</v>
      </c>
      <c r="J1796" s="5">
        <f>VLOOKUP(F1796,'Set up'!$A$2:$D$64,4,FALSE)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up'!$A$2:$E$64,5,FALSE)</f>
        <v>Chq</v>
      </c>
      <c r="S1796" s="1" t="s">
        <v>1688</v>
      </c>
    </row>
    <row r="1797" spans="1:19" ht="15" customHeight="1" x14ac:dyDescent="0.3">
      <c r="A1797" s="4" t="s">
        <v>1640</v>
      </c>
      <c r="B1797" s="5">
        <f t="shared" si="540"/>
        <v>6</v>
      </c>
      <c r="C1797" s="5">
        <f t="shared" si="541"/>
        <v>2023</v>
      </c>
      <c r="D1797" s="105" t="s">
        <v>1635</v>
      </c>
      <c r="E1797" s="5" t="str">
        <f>VLOOKUP(F1797,'Set up'!$A$2:$C$64,2,FALSE)</f>
        <v>C00000013a</v>
      </c>
      <c r="F1797" s="1" t="s">
        <v>1453</v>
      </c>
      <c r="G1797" s="89" t="s">
        <v>1452</v>
      </c>
      <c r="H1797" s="5">
        <v>1</v>
      </c>
      <c r="I1797" s="5" t="str">
        <f>VLOOKUP(F1797,'Set up'!$A$2:$C$64,3,FALSE)</f>
        <v>Cash</v>
      </c>
      <c r="J1797" s="5">
        <f>VLOOKUP(F1797,'Set up'!$A$2:$D$64,4,FALSE)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up'!$A$2:$E$64,5,FALSE)</f>
        <v>Chq</v>
      </c>
      <c r="S1797" s="1" t="s">
        <v>1688</v>
      </c>
    </row>
    <row r="1798" spans="1:19" ht="15" customHeight="1" x14ac:dyDescent="0.3">
      <c r="A1798" s="4" t="s">
        <v>1640</v>
      </c>
      <c r="B1798" s="5">
        <f t="shared" si="540"/>
        <v>6</v>
      </c>
      <c r="C1798" s="5">
        <f t="shared" si="541"/>
        <v>2023</v>
      </c>
      <c r="D1798" s="105" t="s">
        <v>1635</v>
      </c>
      <c r="E1798" s="5" t="str">
        <f>VLOOKUP(F1798,'Set up'!$A$2:$C$64,2,FALSE)</f>
        <v>C00000013a</v>
      </c>
      <c r="F1798" s="1" t="s">
        <v>1453</v>
      </c>
      <c r="G1798" s="89" t="s">
        <v>1638</v>
      </c>
      <c r="H1798" s="5">
        <v>3</v>
      </c>
      <c r="I1798" s="5" t="str">
        <f>VLOOKUP(F1798,'Set up'!$A$2:$C$64,3,FALSE)</f>
        <v>Cash</v>
      </c>
      <c r="J1798" s="5">
        <f>VLOOKUP(F1798,'Set up'!$A$2:$D$64,4,FALSE)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up'!$A$2:$E$64,5,FALSE)</f>
        <v>Chq</v>
      </c>
      <c r="S1798" s="1" t="s">
        <v>1688</v>
      </c>
    </row>
    <row r="1799" spans="1:19" ht="15" customHeight="1" x14ac:dyDescent="0.3">
      <c r="A1799" s="4" t="s">
        <v>1640</v>
      </c>
      <c r="B1799" s="5">
        <f t="shared" si="540"/>
        <v>6</v>
      </c>
      <c r="C1799" s="5">
        <f t="shared" si="541"/>
        <v>2023</v>
      </c>
      <c r="D1799" s="105" t="s">
        <v>1635</v>
      </c>
      <c r="E1799" s="5" t="str">
        <f>VLOOKUP(F1799,'Set up'!$A$2:$C$64,2,FALSE)</f>
        <v>C00000013a</v>
      </c>
      <c r="F1799" s="1" t="s">
        <v>1453</v>
      </c>
      <c r="G1799" s="89" t="s">
        <v>1639</v>
      </c>
      <c r="H1799" s="5">
        <v>1</v>
      </c>
      <c r="I1799" s="5" t="str">
        <f>VLOOKUP(F1799,'Set up'!$A$2:$C$64,3,FALSE)</f>
        <v>Cash</v>
      </c>
      <c r="J1799" s="5">
        <f>VLOOKUP(F1799,'Set up'!$A$2:$D$64,4,FALSE)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up'!$A$2:$E$64,5,FALSE)</f>
        <v>Chq</v>
      </c>
      <c r="S1799" s="1" t="s">
        <v>1688</v>
      </c>
    </row>
    <row r="1800" spans="1:19" ht="15" customHeight="1" x14ac:dyDescent="0.3">
      <c r="A1800" s="4" t="s">
        <v>1640</v>
      </c>
      <c r="B1800" s="5">
        <f t="shared" si="540"/>
        <v>6</v>
      </c>
      <c r="C1800" s="5">
        <f t="shared" si="541"/>
        <v>2023</v>
      </c>
      <c r="D1800" s="105" t="s">
        <v>1641</v>
      </c>
      <c r="E1800" s="5" t="str">
        <f>VLOOKUP(F1800,'Set up'!$A$2:$C$64,2,FALSE)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up'!$A$2:$C$64,3,FALSE)</f>
        <v>30</v>
      </c>
      <c r="J1800" s="5">
        <f>VLOOKUP(F1800,'Set up'!$A$2:$D$64,4,FALSE)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up'!$A$2:$E$64,5,FALSE)</f>
        <v>Chq</v>
      </c>
      <c r="S1800" s="1" t="s">
        <v>1781</v>
      </c>
    </row>
    <row r="1801" spans="1:19" ht="15" customHeight="1" x14ac:dyDescent="0.3">
      <c r="A1801" s="4" t="s">
        <v>1640</v>
      </c>
      <c r="B1801" s="5">
        <f t="shared" si="540"/>
        <v>6</v>
      </c>
      <c r="C1801" s="5">
        <f t="shared" si="541"/>
        <v>2023</v>
      </c>
      <c r="D1801" s="105" t="s">
        <v>1641</v>
      </c>
      <c r="E1801" s="5" t="str">
        <f>VLOOKUP(F1801,'Set up'!$A$2:$C$64,2,FALSE)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up'!$A$2:$C$64,3,FALSE)</f>
        <v>30</v>
      </c>
      <c r="J1801" s="5">
        <f>VLOOKUP(F1801,'Set up'!$A$2:$D$64,4,FALSE)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up'!$A$2:$E$64,5,FALSE)</f>
        <v>Chq</v>
      </c>
      <c r="S1801" s="1" t="s">
        <v>1781</v>
      </c>
    </row>
    <row r="1802" spans="1:19" ht="15" customHeight="1" x14ac:dyDescent="0.3">
      <c r="A1802" s="4" t="s">
        <v>1640</v>
      </c>
      <c r="B1802" s="5">
        <f t="shared" si="540"/>
        <v>6</v>
      </c>
      <c r="C1802" s="5">
        <f t="shared" si="541"/>
        <v>2023</v>
      </c>
      <c r="D1802" s="105" t="s">
        <v>1641</v>
      </c>
      <c r="E1802" s="5" t="str">
        <f>VLOOKUP(F1802,'Set up'!$A$2:$C$64,2,FALSE)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up'!$A$2:$C$64,3,FALSE)</f>
        <v>30</v>
      </c>
      <c r="J1802" s="5">
        <f>VLOOKUP(F1802,'Set up'!$A$2:$D$64,4,FALSE)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up'!$A$2:$E$64,5,FALSE)</f>
        <v>Chq</v>
      </c>
      <c r="S1802" s="1" t="s">
        <v>1781</v>
      </c>
    </row>
    <row r="1803" spans="1:19" ht="15" customHeight="1" x14ac:dyDescent="0.3">
      <c r="A1803" s="4" t="s">
        <v>1640</v>
      </c>
      <c r="B1803" s="5">
        <f t="shared" si="540"/>
        <v>6</v>
      </c>
      <c r="C1803" s="5">
        <f t="shared" si="541"/>
        <v>2023</v>
      </c>
      <c r="D1803" s="105" t="s">
        <v>1641</v>
      </c>
      <c r="E1803" s="5" t="str">
        <f>VLOOKUP(F1803,'Set up'!$A$2:$C$64,2,FALSE)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up'!$A$2:$C$64,3,FALSE)</f>
        <v>30</v>
      </c>
      <c r="J1803" s="5">
        <f>VLOOKUP(F1803,'Set up'!$A$2:$D$64,4,FALSE)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up'!$A$2:$E$64,5,FALSE)</f>
        <v>Chq</v>
      </c>
      <c r="S1803" s="1" t="s">
        <v>1781</v>
      </c>
    </row>
    <row r="1804" spans="1:19" ht="15" customHeight="1" x14ac:dyDescent="0.3">
      <c r="A1804" s="4" t="s">
        <v>1640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1641</v>
      </c>
      <c r="E1804" s="5" t="str">
        <f>VLOOKUP(F1804,'Set up'!$A$2:$C$64,2,FALSE)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up'!$A$2:$C$64,3,FALSE)</f>
        <v>30</v>
      </c>
      <c r="J1804" s="5">
        <f>VLOOKUP(F1804,'Set up'!$A$2:$D$64,4,FALSE)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up'!$A$2:$E$64,5,FALSE)</f>
        <v>Chq</v>
      </c>
      <c r="S1804" s="1" t="s">
        <v>1781</v>
      </c>
    </row>
    <row r="1805" spans="1:19" ht="15" customHeight="1" x14ac:dyDescent="0.3">
      <c r="A1805" s="4" t="s">
        <v>1640</v>
      </c>
      <c r="B1805" s="5">
        <f t="shared" si="548"/>
        <v>6</v>
      </c>
      <c r="C1805" s="5">
        <f t="shared" si="549"/>
        <v>2023</v>
      </c>
      <c r="D1805" s="105" t="s">
        <v>1641</v>
      </c>
      <c r="E1805" s="5" t="str">
        <f>VLOOKUP(F1805,'Set up'!$A$2:$C$64,2,FALSE)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up'!$A$2:$C$64,3,FALSE)</f>
        <v>30</v>
      </c>
      <c r="J1805" s="5">
        <f>VLOOKUP(F1805,'Set up'!$A$2:$D$64,4,FALSE)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up'!$A$2:$E$64,5,FALSE)</f>
        <v>Chq</v>
      </c>
      <c r="S1805" s="1" t="s">
        <v>1781</v>
      </c>
    </row>
    <row r="1806" spans="1:19" ht="15" customHeight="1" x14ac:dyDescent="0.3">
      <c r="A1806" s="4" t="s">
        <v>1640</v>
      </c>
      <c r="B1806" s="5">
        <f t="shared" si="548"/>
        <v>6</v>
      </c>
      <c r="C1806" s="5">
        <f t="shared" si="549"/>
        <v>2023</v>
      </c>
      <c r="D1806" s="105" t="s">
        <v>1641</v>
      </c>
      <c r="E1806" s="5" t="str">
        <f>VLOOKUP(F1806,'Set up'!$A$2:$C$64,2,FALSE)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up'!$A$2:$C$64,3,FALSE)</f>
        <v>30</v>
      </c>
      <c r="J1806" s="5">
        <f>VLOOKUP(F1806,'Set up'!$A$2:$D$64,4,FALSE)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up'!$A$2:$E$64,5,FALSE)</f>
        <v>Chq</v>
      </c>
      <c r="S1806" s="1" t="s">
        <v>1781</v>
      </c>
    </row>
    <row r="1807" spans="1:19" ht="15" customHeight="1" x14ac:dyDescent="0.3">
      <c r="A1807" s="4" t="s">
        <v>1640</v>
      </c>
      <c r="B1807" s="5">
        <f t="shared" si="548"/>
        <v>6</v>
      </c>
      <c r="C1807" s="5">
        <f t="shared" si="549"/>
        <v>2023</v>
      </c>
      <c r="D1807" s="105" t="s">
        <v>1641</v>
      </c>
      <c r="E1807" s="5" t="str">
        <f>VLOOKUP(F1807,'Set up'!$A$2:$C$64,2,FALSE)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up'!$A$2:$C$64,3,FALSE)</f>
        <v>30</v>
      </c>
      <c r="J1807" s="5">
        <f>VLOOKUP(F1807,'Set up'!$A$2:$D$64,4,FALSE)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up'!$A$2:$E$64,5,FALSE)</f>
        <v>Chq</v>
      </c>
      <c r="S1807" s="1" t="s">
        <v>1781</v>
      </c>
    </row>
    <row r="1808" spans="1:19" ht="15" customHeight="1" x14ac:dyDescent="0.3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1646</v>
      </c>
      <c r="E1808" s="5" t="str">
        <f>VLOOKUP(F1808,'Set up'!$A$2:$C$64,2,FALSE)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up'!$A$2:$C$64,3,FALSE)</f>
        <v>Cash</v>
      </c>
      <c r="J1808" s="5">
        <f>VLOOKUP(F1808,'Set up'!$A$2:$D$64,4,FALSE)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up'!$A$2:$E$64,5,FALSE)</f>
        <v>Trsf</v>
      </c>
      <c r="S1808" s="1" t="s">
        <v>1673</v>
      </c>
    </row>
    <row r="1809" spans="1:19" ht="15" customHeight="1" x14ac:dyDescent="0.3">
      <c r="A1809" s="97" t="s">
        <v>1645</v>
      </c>
      <c r="B1809" s="5">
        <f t="shared" si="548"/>
        <v>6</v>
      </c>
      <c r="C1809" s="5">
        <f t="shared" si="549"/>
        <v>2023</v>
      </c>
      <c r="D1809" s="105" t="s">
        <v>1644</v>
      </c>
      <c r="E1809" s="5" t="str">
        <f>VLOOKUP(F1809,'Set up'!$A$2:$C$64,2,FALSE)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up'!$A$2:$C$64,3,FALSE)</f>
        <v>Cash</v>
      </c>
      <c r="J1809" s="5">
        <f>VLOOKUP(F1809,'Set up'!$A$2:$D$64,4,FALSE)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up'!$A$2:$E$64,5,FALSE)</f>
        <v>Trsf</v>
      </c>
      <c r="S1809" s="1" t="s">
        <v>1674</v>
      </c>
    </row>
    <row r="1810" spans="1:19" ht="15" customHeight="1" x14ac:dyDescent="0.3">
      <c r="A1810" s="97" t="s">
        <v>1645</v>
      </c>
      <c r="B1810" s="5">
        <f t="shared" si="548"/>
        <v>6</v>
      </c>
      <c r="C1810" s="5">
        <f t="shared" si="549"/>
        <v>2023</v>
      </c>
      <c r="D1810" s="88" t="s">
        <v>1644</v>
      </c>
      <c r="E1810" s="5" t="str">
        <f>VLOOKUP(F1810,'Set up'!$A$2:$C$64,2,FALSE)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up'!$A$2:$C$64,3,FALSE)</f>
        <v>Cash</v>
      </c>
      <c r="J1810" s="5">
        <f>VLOOKUP(F1810,'Set up'!$A$2:$D$64,4,FALSE)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up'!$A$2:$E$64,5,FALSE)</f>
        <v>Trsf</v>
      </c>
      <c r="S1810" s="1" t="s">
        <v>1674</v>
      </c>
    </row>
    <row r="1811" spans="1:19" ht="15" customHeight="1" x14ac:dyDescent="0.3">
      <c r="A1811" s="97" t="s">
        <v>1645</v>
      </c>
      <c r="B1811" s="5">
        <f t="shared" si="548"/>
        <v>6</v>
      </c>
      <c r="C1811" s="5">
        <f t="shared" si="549"/>
        <v>2023</v>
      </c>
      <c r="D1811" s="105" t="s">
        <v>1644</v>
      </c>
      <c r="E1811" s="5" t="str">
        <f>VLOOKUP(F1811,'Set up'!$A$2:$C$64,2,FALSE)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up'!$A$2:$C$64,3,FALSE)</f>
        <v>Cash</v>
      </c>
      <c r="J1811" s="5">
        <f>VLOOKUP(F1811,'Set up'!$A$2:$D$64,4,FALSE)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up'!$A$2:$E$64,5,FALSE)</f>
        <v>Trsf</v>
      </c>
      <c r="S1811" s="1" t="s">
        <v>1674</v>
      </c>
    </row>
    <row r="1812" spans="1:19" ht="15" customHeight="1" x14ac:dyDescent="0.3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1647</v>
      </c>
      <c r="E1812" s="5" t="str">
        <f>VLOOKUP(F1812,'Set up'!$A$2:$C$64,2,FALSE)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up'!$A$2:$C$64,3,FALSE)</f>
        <v>30</v>
      </c>
      <c r="J1812" s="5">
        <f>VLOOKUP(F1812,'Set up'!$A$2:$D$64,4,FALSE)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up'!$A$2:$E$64,5,FALSE)</f>
        <v>Chq</v>
      </c>
      <c r="S1812" s="1" t="s">
        <v>1783</v>
      </c>
    </row>
    <row r="1813" spans="1:19" ht="15" customHeight="1" x14ac:dyDescent="0.3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1648</v>
      </c>
      <c r="E1813" s="5" t="str">
        <f>VLOOKUP(F1813,'Set up'!$A$2:$C$64,2,FALSE)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up'!$A$2:$C$64,3,FALSE)</f>
        <v>Cash</v>
      </c>
      <c r="J1813" s="5">
        <f>VLOOKUP(F1813,'Set up'!$A$2:$D$64,4,FALSE)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up'!$A$2:$E$64,5,FALSE)</f>
        <v>PD Chq</v>
      </c>
      <c r="S1813" s="1" t="s">
        <v>2258</v>
      </c>
    </row>
    <row r="1814" spans="1:19" ht="15" customHeight="1" x14ac:dyDescent="0.3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1648</v>
      </c>
      <c r="E1814" s="5" t="str">
        <f>VLOOKUP(F1814,'Set up'!$A$2:$C$64,2,FALSE)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up'!$A$2:$C$64,3,FALSE)</f>
        <v>Cash</v>
      </c>
      <c r="J1814" s="5">
        <f>VLOOKUP(F1814,'Set up'!$A$2:$D$64,4,FALSE)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up'!$A$2:$E$64,5,FALSE)</f>
        <v>PD Chq</v>
      </c>
      <c r="S1814" s="1" t="s">
        <v>2258</v>
      </c>
    </row>
    <row r="1815" spans="1:19" ht="15" customHeight="1" x14ac:dyDescent="0.3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1648</v>
      </c>
      <c r="E1815" s="5" t="str">
        <f>VLOOKUP(F1815,'Set up'!$A$2:$C$64,2,FALSE)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up'!$A$2:$C$64,3,FALSE)</f>
        <v>Cash</v>
      </c>
      <c r="J1815" s="5">
        <f>VLOOKUP(F1815,'Set up'!$A$2:$D$64,4,FALSE)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up'!$A$2:$E$64,5,FALSE)</f>
        <v>PD Chq</v>
      </c>
      <c r="S1815" s="1" t="s">
        <v>2258</v>
      </c>
    </row>
    <row r="1816" spans="1:19" ht="15" customHeight="1" x14ac:dyDescent="0.3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1649</v>
      </c>
      <c r="E1816" s="5" t="str">
        <f>VLOOKUP(F1816,'Set up'!$A$2:$C$64,2,FALSE)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up'!$A$2:$C$64,3,FALSE)</f>
        <v>Cash</v>
      </c>
      <c r="J1816" s="5">
        <f>VLOOKUP(F1816,'Set up'!$A$2:$D$64,4,FALSE)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up'!$A$2:$E$64,5,FALSE)</f>
        <v>Trsf</v>
      </c>
      <c r="S1816" s="1" t="s">
        <v>1675</v>
      </c>
    </row>
    <row r="1817" spans="1:19" ht="15" customHeight="1" x14ac:dyDescent="0.3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1649</v>
      </c>
      <c r="E1817" s="5" t="str">
        <f>VLOOKUP(F1817,'Set up'!$A$2:$C$64,2,FALSE)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up'!$A$2:$C$64,3,FALSE)</f>
        <v>Cash</v>
      </c>
      <c r="J1817" s="5">
        <f>VLOOKUP(F1817,'Set up'!$A$2:$D$64,4,FALSE)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up'!$A$2:$E$64,5,FALSE)</f>
        <v>Trsf</v>
      </c>
      <c r="S1817" s="1" t="s">
        <v>1675</v>
      </c>
    </row>
    <row r="1818" spans="1:19" ht="15" customHeight="1" x14ac:dyDescent="0.3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1650</v>
      </c>
      <c r="E1818" s="5" t="str">
        <f>VLOOKUP(F1818,'Set up'!$A$2:$C$64,2,FALSE)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up'!$A$2:$C$64,3,FALSE)</f>
        <v>Cash</v>
      </c>
      <c r="J1818" s="5">
        <f>VLOOKUP(F1818,'Set up'!$A$2:$D$64,4,FALSE)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up'!$A$2:$E$64,5,FALSE)</f>
        <v>Cash</v>
      </c>
      <c r="S1818" s="1" t="s">
        <v>1680</v>
      </c>
    </row>
    <row r="1819" spans="1:19" ht="15" customHeight="1" x14ac:dyDescent="0.3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1650</v>
      </c>
      <c r="E1819" s="5" t="str">
        <f>VLOOKUP(F1819,'Set up'!$A$2:$C$64,2,FALSE)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up'!$A$2:$C$64,3,FALSE)</f>
        <v>Cash</v>
      </c>
      <c r="J1819" s="5">
        <f>VLOOKUP(F1819,'Set up'!$A$2:$D$64,4,FALSE)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up'!$A$2:$E$64,5,FALSE)</f>
        <v>Cash</v>
      </c>
      <c r="S1819" s="1" t="s">
        <v>1680</v>
      </c>
    </row>
    <row r="1820" spans="1:19" ht="15" customHeight="1" x14ac:dyDescent="0.3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1651</v>
      </c>
      <c r="E1820" s="5" t="str">
        <f>VLOOKUP(F1820,'Set up'!$A$2:$C$64,2,FALSE)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up'!$A$2:$C$64,3,FALSE)</f>
        <v>Cash</v>
      </c>
      <c r="J1820" s="5">
        <f>VLOOKUP(F1820,'Set up'!$A$2:$D$64,4,FALSE)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up'!$A$2:$E$64,5,FALSE)</f>
        <v>Trsf</v>
      </c>
      <c r="S1820" s="1" t="s">
        <v>2330</v>
      </c>
    </row>
    <row r="1821" spans="1:19" ht="15" customHeight="1" x14ac:dyDescent="0.3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1651</v>
      </c>
      <c r="E1821" s="5" t="str">
        <f>VLOOKUP(F1821,'Set up'!$A$2:$C$64,2,FALSE)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up'!$A$2:$C$64,3,FALSE)</f>
        <v>Cash</v>
      </c>
      <c r="J1821" s="5">
        <f>VLOOKUP(F1821,'Set up'!$A$2:$D$64,4,FALSE)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up'!$A$2:$E$64,5,FALSE)</f>
        <v>Trsf</v>
      </c>
      <c r="S1821" s="1" t="s">
        <v>2331</v>
      </c>
    </row>
    <row r="1822" spans="1:19" ht="15" customHeight="1" x14ac:dyDescent="0.3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1651</v>
      </c>
      <c r="E1822" s="5" t="str">
        <f>VLOOKUP(F1822,'Set up'!$A$2:$C$64,2,FALSE)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up'!$A$2:$C$64,3,FALSE)</f>
        <v>Cash</v>
      </c>
      <c r="J1822" s="5">
        <f>VLOOKUP(F1822,'Set up'!$A$2:$D$64,4,FALSE)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up'!$A$2:$E$64,5,FALSE)</f>
        <v>Trsf</v>
      </c>
      <c r="S1822" s="1" t="s">
        <v>2332</v>
      </c>
    </row>
    <row r="1823" spans="1:19" ht="15" customHeight="1" x14ac:dyDescent="0.3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1651</v>
      </c>
      <c r="E1823" s="5" t="str">
        <f>VLOOKUP(F1823,'Set up'!$A$2:$C$64,2,FALSE)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up'!$A$2:$C$64,3,FALSE)</f>
        <v>Cash</v>
      </c>
      <c r="J1823" s="5">
        <f>VLOOKUP(F1823,'Set up'!$A$2:$D$64,4,FALSE)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up'!$A$2:$E$64,5,FALSE)</f>
        <v>Trsf</v>
      </c>
      <c r="S1823" s="1" t="s">
        <v>2333</v>
      </c>
    </row>
    <row r="1824" spans="1:19" ht="15" customHeight="1" x14ac:dyDescent="0.3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1651</v>
      </c>
      <c r="E1824" s="5" t="str">
        <f>VLOOKUP(F1824,'Set up'!$A$2:$C$64,2,FALSE)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up'!$A$2:$C$64,3,FALSE)</f>
        <v>Cash</v>
      </c>
      <c r="J1824" s="5">
        <f>VLOOKUP(F1824,'Set up'!$A$2:$D$64,4,FALSE)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up'!$A$2:$E$64,5,FALSE)</f>
        <v>Trsf</v>
      </c>
      <c r="S1824" s="1" t="s">
        <v>2334</v>
      </c>
    </row>
    <row r="1825" spans="1:19" ht="15" customHeight="1" x14ac:dyDescent="0.3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1652</v>
      </c>
      <c r="E1825" s="5" t="str">
        <f>VLOOKUP(F1825,'Set up'!$A$2:$C$64,2,FALSE)</f>
        <v>C00000013a</v>
      </c>
      <c r="F1825" s="1" t="s">
        <v>1453</v>
      </c>
      <c r="G1825" s="95" t="s">
        <v>1653</v>
      </c>
      <c r="H1825" s="5">
        <v>1</v>
      </c>
      <c r="I1825" s="5" t="str">
        <f>VLOOKUP(F1825,'Set up'!$A$2:$C$64,3,FALSE)</f>
        <v>Cash</v>
      </c>
      <c r="J1825" s="5">
        <f>VLOOKUP(F1825,'Set up'!$A$2:$D$64,4,FALSE)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up'!$A$2:$E$64,5,FALSE)</f>
        <v>Chq</v>
      </c>
      <c r="S1825" s="1" t="s">
        <v>1689</v>
      </c>
    </row>
    <row r="1826" spans="1:19" ht="15" customHeight="1" x14ac:dyDescent="0.3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1652</v>
      </c>
      <c r="E1826" s="5" t="str">
        <f>VLOOKUP(F1826,'Set up'!$A$2:$C$64,2,FALSE)</f>
        <v>C00000013a</v>
      </c>
      <c r="F1826" s="1" t="s">
        <v>1453</v>
      </c>
      <c r="G1826" s="90" t="s">
        <v>1060</v>
      </c>
      <c r="H1826" s="5">
        <v>1</v>
      </c>
      <c r="I1826" s="5" t="str">
        <f>VLOOKUP(F1826,'Set up'!$A$2:$C$64,3,FALSE)</f>
        <v>Cash</v>
      </c>
      <c r="J1826" s="5">
        <f>VLOOKUP(F1826,'Set up'!$A$2:$D$64,4,FALSE)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up'!$A$2:$E$64,5,FALSE)</f>
        <v>Chq</v>
      </c>
      <c r="S1826" s="1" t="s">
        <v>1689</v>
      </c>
    </row>
    <row r="1827" spans="1:19" ht="15" customHeight="1" x14ac:dyDescent="0.3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1652</v>
      </c>
      <c r="E1827" s="5" t="str">
        <f>VLOOKUP(F1827,'Set up'!$A$2:$C$64,2,FALSE)</f>
        <v>C00000013a</v>
      </c>
      <c r="F1827" s="1" t="s">
        <v>1453</v>
      </c>
      <c r="G1827" s="90" t="s">
        <v>1654</v>
      </c>
      <c r="H1827" s="5">
        <v>1</v>
      </c>
      <c r="I1827" s="5" t="str">
        <f>VLOOKUP(F1827,'Set up'!$A$2:$C$64,3,FALSE)</f>
        <v>Cash</v>
      </c>
      <c r="J1827" s="5">
        <f>VLOOKUP(F1827,'Set up'!$A$2:$D$64,4,FALSE)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up'!$A$2:$E$64,5,FALSE)</f>
        <v>Chq</v>
      </c>
      <c r="S1827" s="1" t="s">
        <v>1689</v>
      </c>
    </row>
    <row r="1828" spans="1:19" ht="15" customHeight="1" x14ac:dyDescent="0.3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1652</v>
      </c>
      <c r="E1828" s="5" t="str">
        <f>VLOOKUP(F1828,'Set up'!$A$2:$C$64,2,FALSE)</f>
        <v>C00000013a</v>
      </c>
      <c r="F1828" s="1" t="s">
        <v>1453</v>
      </c>
      <c r="G1828" s="90" t="s">
        <v>1655</v>
      </c>
      <c r="H1828" s="5">
        <v>5</v>
      </c>
      <c r="I1828" s="5" t="str">
        <f>VLOOKUP(F1828,'Set up'!$A$2:$C$64,3,FALSE)</f>
        <v>Cash</v>
      </c>
      <c r="J1828" s="5">
        <f>VLOOKUP(F1828,'Set up'!$A$2:$D$64,4,FALSE)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up'!$A$2:$E$64,5,FALSE)</f>
        <v>Chq</v>
      </c>
      <c r="S1828" s="1" t="s">
        <v>1689</v>
      </c>
    </row>
    <row r="1829" spans="1:19" ht="15" customHeight="1" x14ac:dyDescent="0.3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1652</v>
      </c>
      <c r="E1829" s="5" t="str">
        <f>VLOOKUP(F1829,'Set up'!$A$2:$C$64,2,FALSE)</f>
        <v>C00000013a</v>
      </c>
      <c r="F1829" s="1" t="s">
        <v>1453</v>
      </c>
      <c r="G1829" s="90" t="s">
        <v>1656</v>
      </c>
      <c r="H1829" s="5">
        <v>5</v>
      </c>
      <c r="I1829" s="5" t="str">
        <f>VLOOKUP(F1829,'Set up'!$A$2:$C$64,3,FALSE)</f>
        <v>Cash</v>
      </c>
      <c r="J1829" s="5">
        <f>VLOOKUP(F1829,'Set up'!$A$2:$D$64,4,FALSE)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up'!$A$2:$E$64,5,FALSE)</f>
        <v>Chq</v>
      </c>
      <c r="S1829" s="1" t="s">
        <v>1689</v>
      </c>
    </row>
    <row r="1830" spans="1:19" ht="15" customHeight="1" x14ac:dyDescent="0.3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1652</v>
      </c>
      <c r="E1830" s="5" t="str">
        <f>VLOOKUP(F1830,'Set up'!$A$2:$C$64,2,FALSE)</f>
        <v>C00000013a</v>
      </c>
      <c r="F1830" s="1" t="s">
        <v>1453</v>
      </c>
      <c r="G1830" s="90" t="s">
        <v>1118</v>
      </c>
      <c r="H1830" s="5">
        <v>1</v>
      </c>
      <c r="I1830" s="5" t="str">
        <f>VLOOKUP(F1830,'Set up'!$A$2:$C$64,3,FALSE)</f>
        <v>Cash</v>
      </c>
      <c r="J1830" s="5">
        <f>VLOOKUP(F1830,'Set up'!$A$2:$D$64,4,FALSE)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up'!$A$2:$E$64,5,FALSE)</f>
        <v>Chq</v>
      </c>
      <c r="S1830" s="1" t="s">
        <v>1689</v>
      </c>
    </row>
    <row r="1831" spans="1:19" ht="15" customHeight="1" x14ac:dyDescent="0.3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1652</v>
      </c>
      <c r="E1831" s="5" t="str">
        <f>VLOOKUP(F1831,'Set up'!$A$2:$C$64,2,FALSE)</f>
        <v>C00000013a</v>
      </c>
      <c r="F1831" s="1" t="s">
        <v>1453</v>
      </c>
      <c r="G1831" s="108" t="s">
        <v>1657</v>
      </c>
      <c r="H1831" s="5">
        <v>1</v>
      </c>
      <c r="I1831" s="5" t="str">
        <f>VLOOKUP(F1831,'Set up'!$A$2:$C$64,3,FALSE)</f>
        <v>Cash</v>
      </c>
      <c r="J1831" s="5">
        <f>VLOOKUP(F1831,'Set up'!$A$2:$D$64,4,FALSE)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up'!$A$2:$E$64,5,FALSE)</f>
        <v>Chq</v>
      </c>
      <c r="S1831" s="1" t="s">
        <v>1689</v>
      </c>
    </row>
    <row r="1832" spans="1:19" ht="15" customHeight="1" x14ac:dyDescent="0.3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1652</v>
      </c>
      <c r="E1832" s="5" t="str">
        <f>VLOOKUP(F1832,'Set up'!$A$2:$C$64,2,FALSE)</f>
        <v>C00000013a</v>
      </c>
      <c r="F1832" s="1" t="s">
        <v>1453</v>
      </c>
      <c r="G1832" s="99" t="s">
        <v>1658</v>
      </c>
      <c r="H1832" s="5">
        <v>1</v>
      </c>
      <c r="I1832" s="5" t="str">
        <f>VLOOKUP(F1832,'Set up'!$A$2:$C$64,3,FALSE)</f>
        <v>Cash</v>
      </c>
      <c r="J1832" s="5">
        <f>VLOOKUP(F1832,'Set up'!$A$2:$D$64,4,FALSE)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up'!$A$2:$E$64,5,FALSE)</f>
        <v>Chq</v>
      </c>
      <c r="S1832" s="1" t="s">
        <v>1689</v>
      </c>
    </row>
    <row r="1833" spans="1:19" ht="15" customHeight="1" x14ac:dyDescent="0.3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1652</v>
      </c>
      <c r="E1833" s="5" t="str">
        <f>VLOOKUP(F1833,'Set up'!$A$2:$C$64,2,FALSE)</f>
        <v>C00000013a</v>
      </c>
      <c r="F1833" s="1" t="s">
        <v>1453</v>
      </c>
      <c r="G1833" s="99" t="s">
        <v>1659</v>
      </c>
      <c r="H1833" s="5">
        <v>1</v>
      </c>
      <c r="I1833" s="5" t="str">
        <f>VLOOKUP(F1833,'Set up'!$A$2:$C$64,3,FALSE)</f>
        <v>Cash</v>
      </c>
      <c r="J1833" s="5">
        <f>VLOOKUP(F1833,'Set up'!$A$2:$D$64,4,FALSE)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up'!$A$2:$E$64,5,FALSE)</f>
        <v>Chq</v>
      </c>
      <c r="S1833" s="1" t="s">
        <v>1689</v>
      </c>
    </row>
    <row r="1834" spans="1:19" ht="15" customHeight="1" x14ac:dyDescent="0.3">
      <c r="A1834" s="4" t="s">
        <v>1663</v>
      </c>
      <c r="B1834" s="5">
        <f t="shared" si="559"/>
        <v>6</v>
      </c>
      <c r="C1834" s="5">
        <f t="shared" si="560"/>
        <v>2023</v>
      </c>
      <c r="D1834" s="88" t="s">
        <v>1662</v>
      </c>
      <c r="E1834" s="5" t="str">
        <f>VLOOKUP(F1834,'Set up'!$A$2:$C$64,2,FALSE)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up'!$A$2:$C$64,3,FALSE)</f>
        <v>Cash</v>
      </c>
      <c r="J1834" s="5">
        <f>VLOOKUP(F1834,'Set up'!$A$2:$D$64,4,FALSE)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up'!$A$2:$E$64,5,FALSE)</f>
        <v>Trsf</v>
      </c>
      <c r="S1834" s="1" t="s">
        <v>1748</v>
      </c>
    </row>
    <row r="1835" spans="1:19" ht="15" customHeight="1" x14ac:dyDescent="0.3">
      <c r="A1835" s="4" t="s">
        <v>1663</v>
      </c>
      <c r="B1835" s="5">
        <f t="shared" si="559"/>
        <v>6</v>
      </c>
      <c r="C1835" s="5">
        <f t="shared" si="560"/>
        <v>2023</v>
      </c>
      <c r="D1835" s="88" t="s">
        <v>1662</v>
      </c>
      <c r="E1835" s="5" t="str">
        <f>VLOOKUP(F1835,'Set up'!$A$2:$C$64,2,FALSE)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up'!$A$2:$C$64,3,FALSE)</f>
        <v>Cash</v>
      </c>
      <c r="J1835" s="5">
        <f>VLOOKUP(F1835,'Set up'!$A$2:$D$64,4,FALSE)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up'!$A$2:$E$64,5,FALSE)</f>
        <v>Trsf</v>
      </c>
      <c r="S1835" s="118" t="s">
        <v>1749</v>
      </c>
    </row>
    <row r="1836" spans="1:19" ht="15" customHeight="1" x14ac:dyDescent="0.3">
      <c r="A1836" s="4" t="s">
        <v>1663</v>
      </c>
      <c r="B1836" s="5">
        <f t="shared" si="559"/>
        <v>6</v>
      </c>
      <c r="C1836" s="5">
        <f t="shared" si="560"/>
        <v>2023</v>
      </c>
      <c r="D1836" s="88" t="s">
        <v>1662</v>
      </c>
      <c r="E1836" s="5" t="str">
        <f>VLOOKUP(F1836,'Set up'!$A$2:$C$64,2,FALSE)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up'!$A$2:$C$64,3,FALSE)</f>
        <v>Cash</v>
      </c>
      <c r="J1836" s="5">
        <f>VLOOKUP(F1836,'Set up'!$A$2:$D$64,4,FALSE)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up'!$A$2:$E$64,5,FALSE)</f>
        <v>Trsf</v>
      </c>
      <c r="S1836" s="1" t="s">
        <v>1750</v>
      </c>
    </row>
    <row r="1837" spans="1:19" ht="15" customHeight="1" x14ac:dyDescent="0.3">
      <c r="A1837" s="4" t="s">
        <v>1663</v>
      </c>
      <c r="B1837" s="5">
        <f t="shared" si="559"/>
        <v>6</v>
      </c>
      <c r="C1837" s="5">
        <f t="shared" si="560"/>
        <v>2023</v>
      </c>
      <c r="D1837" s="88" t="s">
        <v>1662</v>
      </c>
      <c r="E1837" s="5" t="str">
        <f>VLOOKUP(F1837,'Set up'!$A$2:$C$64,2,FALSE)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up'!$A$2:$C$64,3,FALSE)</f>
        <v>Cash</v>
      </c>
      <c r="J1837" s="5">
        <f>VLOOKUP(F1837,'Set up'!$A$2:$D$64,4,FALSE)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up'!$A$2:$E$64,5,FALSE)</f>
        <v>Trsf</v>
      </c>
      <c r="S1837" s="1" t="s">
        <v>1751</v>
      </c>
    </row>
    <row r="1838" spans="1:19" ht="15" customHeight="1" x14ac:dyDescent="0.3">
      <c r="A1838" s="4" t="s">
        <v>1663</v>
      </c>
      <c r="B1838" s="5">
        <f t="shared" si="559"/>
        <v>6</v>
      </c>
      <c r="C1838" s="5">
        <f t="shared" si="560"/>
        <v>2023</v>
      </c>
      <c r="D1838" s="88" t="s">
        <v>1662</v>
      </c>
      <c r="E1838" s="5" t="str">
        <f>VLOOKUP(F1838,'Set up'!$A$2:$C$64,2,FALSE)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up'!$A$2:$C$64,3,FALSE)</f>
        <v>Cash</v>
      </c>
      <c r="J1838" s="5">
        <f>VLOOKUP(F1838,'Set up'!$A$2:$D$64,4,FALSE)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up'!$A$2:$E$64,5,FALSE)</f>
        <v>Trsf</v>
      </c>
      <c r="S1838" s="1" t="s">
        <v>1752</v>
      </c>
    </row>
    <row r="1839" spans="1:19" ht="15" customHeight="1" x14ac:dyDescent="0.3">
      <c r="A1839" s="4" t="s">
        <v>1663</v>
      </c>
      <c r="B1839" s="5">
        <f t="shared" si="559"/>
        <v>6</v>
      </c>
      <c r="C1839" s="5">
        <f t="shared" si="560"/>
        <v>2023</v>
      </c>
      <c r="D1839" s="88" t="s">
        <v>1662</v>
      </c>
      <c r="E1839" s="5" t="str">
        <f>VLOOKUP(F1839,'Set up'!$A$2:$C$64,2,FALSE)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up'!$A$2:$C$64,3,FALSE)</f>
        <v>Cash</v>
      </c>
      <c r="J1839" s="5">
        <f>VLOOKUP(F1839,'Set up'!$A$2:$D$64,4,FALSE)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up'!$A$2:$E$64,5,FALSE)</f>
        <v>Trsf</v>
      </c>
      <c r="S1839" s="1" t="s">
        <v>1753</v>
      </c>
    </row>
    <row r="1840" spans="1:19" ht="15" customHeight="1" x14ac:dyDescent="0.3">
      <c r="A1840" s="4" t="s">
        <v>1663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1662</v>
      </c>
      <c r="E1840" s="5" t="str">
        <f>VLOOKUP(F1840,'Set up'!$A$2:$C$64,2,FALSE)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up'!$A$2:$C$64,3,FALSE)</f>
        <v>Cash</v>
      </c>
      <c r="J1840" s="5">
        <f>VLOOKUP(F1840,'Set up'!$A$2:$D$64,4,FALSE)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up'!$A$2:$E$64,5,FALSE)</f>
        <v>Trsf</v>
      </c>
      <c r="S1840" s="1" t="s">
        <v>1754</v>
      </c>
    </row>
    <row r="1841" spans="1:19" ht="15" customHeight="1" x14ac:dyDescent="0.3">
      <c r="A1841" s="4" t="s">
        <v>1663</v>
      </c>
      <c r="B1841" s="5">
        <f t="shared" si="564"/>
        <v>6</v>
      </c>
      <c r="C1841" s="5">
        <f t="shared" si="565"/>
        <v>2023</v>
      </c>
      <c r="D1841" s="88" t="s">
        <v>1662</v>
      </c>
      <c r="E1841" s="5" t="str">
        <f>VLOOKUP(F1841,'Set up'!$A$2:$C$64,2,FALSE)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up'!$A$2:$C$64,3,FALSE)</f>
        <v>Cash</v>
      </c>
      <c r="J1841" s="5">
        <f>VLOOKUP(F1841,'Set up'!$A$2:$D$64,4,FALSE)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up'!$A$2:$E$64,5,FALSE)</f>
        <v>Trsf</v>
      </c>
      <c r="S1841" s="1" t="s">
        <v>1755</v>
      </c>
    </row>
    <row r="1842" spans="1:19" ht="15" customHeight="1" x14ac:dyDescent="0.3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1664</v>
      </c>
      <c r="E1842" s="5" t="str">
        <f>VLOOKUP(F1842,'Set up'!$A$2:$C$64,2,FALSE)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up'!$A$2:$C$64,3,FALSE)</f>
        <v>Cash</v>
      </c>
      <c r="J1842" s="5">
        <f>VLOOKUP(F1842,'Set up'!$A$2:$D$64,4,FALSE)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up'!$A$2:$E$64,5,FALSE)</f>
        <v>PD Chq</v>
      </c>
      <c r="S1842" s="1" t="s">
        <v>2261</v>
      </c>
    </row>
    <row r="1843" spans="1:19" ht="15" customHeight="1" x14ac:dyDescent="0.3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1664</v>
      </c>
      <c r="E1843" s="5" t="str">
        <f>VLOOKUP(F1843,'Set up'!$A$2:$C$64,2,FALSE)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up'!$A$2:$C$64,3,FALSE)</f>
        <v>Cash</v>
      </c>
      <c r="J1843" s="5">
        <f>VLOOKUP(F1843,'Set up'!$A$2:$D$64,4,FALSE)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up'!$A$2:$E$64,5,FALSE)</f>
        <v>PD Chq</v>
      </c>
      <c r="S1843" s="1" t="s">
        <v>2261</v>
      </c>
    </row>
    <row r="1844" spans="1:19" ht="15" customHeight="1" x14ac:dyDescent="0.3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1664</v>
      </c>
      <c r="E1844" s="5" t="str">
        <f>VLOOKUP(F1844,'Set up'!$A$2:$C$64,2,FALSE)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up'!$A$2:$C$64,3,FALSE)</f>
        <v>Cash</v>
      </c>
      <c r="J1844" s="5">
        <f>VLOOKUP(F1844,'Set up'!$A$2:$D$64,4,FALSE)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up'!$A$2:$E$64,5,FALSE)</f>
        <v>PD Chq</v>
      </c>
      <c r="S1844" s="1" t="s">
        <v>2261</v>
      </c>
    </row>
    <row r="1845" spans="1:19" ht="15" customHeight="1" x14ac:dyDescent="0.3">
      <c r="A1845" s="4" t="s">
        <v>1708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1705</v>
      </c>
      <c r="E1845" s="5" t="str">
        <f>VLOOKUP(F1845,'Set up'!$A$2:$C$64,2,FALSE)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up'!$A$2:$C$64,3,FALSE)</f>
        <v>60</v>
      </c>
      <c r="J1845" s="5">
        <f>VLOOKUP(F1845,'Set up'!$A$2:$D$64,4,FALSE)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up'!$A$2:$E$64,5,FALSE)</f>
        <v>Chq</v>
      </c>
      <c r="S1845" s="1" t="s">
        <v>2254</v>
      </c>
    </row>
    <row r="1846" spans="1:19" ht="15" customHeight="1" x14ac:dyDescent="0.3">
      <c r="A1846" s="4" t="s">
        <v>1708</v>
      </c>
      <c r="B1846" s="5">
        <f t="shared" si="566"/>
        <v>7</v>
      </c>
      <c r="C1846" s="5">
        <f t="shared" si="567"/>
        <v>2023</v>
      </c>
      <c r="D1846" s="88" t="s">
        <v>1706</v>
      </c>
      <c r="E1846" s="5" t="str">
        <f>VLOOKUP(F1846,'Set up'!$A$2:$C$64,2,FALSE)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up'!$A$2:$C$64,3,FALSE)</f>
        <v>Cash</v>
      </c>
      <c r="J1846" s="5">
        <f>VLOOKUP(F1846,'Set up'!$A$2:$D$64,4,FALSE)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up'!$A$2:$E$64,5,FALSE)</f>
        <v>Trsf</v>
      </c>
      <c r="S1846" s="1" t="s">
        <v>2475</v>
      </c>
    </row>
    <row r="1847" spans="1:19" ht="15" customHeight="1" x14ac:dyDescent="0.3">
      <c r="A1847" s="4" t="s">
        <v>1708</v>
      </c>
      <c r="B1847" s="5">
        <f t="shared" si="566"/>
        <v>7</v>
      </c>
      <c r="C1847" s="5">
        <f t="shared" si="567"/>
        <v>2023</v>
      </c>
      <c r="D1847" s="88" t="s">
        <v>1706</v>
      </c>
      <c r="E1847" s="5" t="str">
        <f>VLOOKUP(F1847,'Set up'!$A$2:$C$64,2,FALSE)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up'!$A$2:$C$64,3,FALSE)</f>
        <v>Cash</v>
      </c>
      <c r="J1847" s="5">
        <f>VLOOKUP(F1847,'Set up'!$A$2:$D$64,4,FALSE)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up'!$A$2:$E$64,5,FALSE)</f>
        <v>Trsf</v>
      </c>
      <c r="S1847" s="1" t="s">
        <v>2476</v>
      </c>
    </row>
    <row r="1848" spans="1:19" ht="15" customHeight="1" x14ac:dyDescent="0.3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1707</v>
      </c>
      <c r="E1848" s="5" t="str">
        <f>VLOOKUP(F1848,'Set up'!$A$2:$C$64,2,FALSE)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up'!$A$2:$C$64,3,FALSE)</f>
        <v>Cash</v>
      </c>
      <c r="J1848" s="5">
        <f>VLOOKUP(F1848,'Set up'!$A$2:$D$64,4,FALSE)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up'!$A$2:$E$64,5,FALSE)</f>
        <v>Trsf</v>
      </c>
      <c r="S1848" s="1" t="s">
        <v>1756</v>
      </c>
    </row>
    <row r="1849" spans="1:19" ht="15" customHeight="1" x14ac:dyDescent="0.3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1707</v>
      </c>
      <c r="E1849" s="5" t="str">
        <f>VLOOKUP(F1849,'Set up'!$A$2:$C$64,2,FALSE)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up'!$A$2:$C$64,3,FALSE)</f>
        <v>Cash</v>
      </c>
      <c r="J1849" s="5">
        <f>VLOOKUP(F1849,'Set up'!$A$2:$D$64,4,FALSE)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up'!$A$2:$E$64,5,FALSE)</f>
        <v>Trsf</v>
      </c>
      <c r="S1849" s="1" t="s">
        <v>1757</v>
      </c>
    </row>
    <row r="1850" spans="1:19" ht="15" customHeight="1" x14ac:dyDescent="0.3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1707</v>
      </c>
      <c r="E1850" s="5" t="str">
        <f>VLOOKUP(F1850,'Set up'!$A$2:$C$64,2,FALSE)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up'!$A$2:$C$64,3,FALSE)</f>
        <v>Cash</v>
      </c>
      <c r="J1850" s="5">
        <f>VLOOKUP(F1850,'Set up'!$A$2:$D$64,4,FALSE)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up'!$A$2:$E$64,5,FALSE)</f>
        <v>Trsf</v>
      </c>
      <c r="S1850" s="1" t="s">
        <v>1751</v>
      </c>
    </row>
    <row r="1851" spans="1:19" ht="15" customHeight="1" x14ac:dyDescent="0.3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1707</v>
      </c>
      <c r="E1851" s="5" t="str">
        <f>VLOOKUP(F1851,'Set up'!$A$2:$C$64,2,FALSE)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up'!$A$2:$C$64,3,FALSE)</f>
        <v>Cash</v>
      </c>
      <c r="J1851" s="5">
        <f>VLOOKUP(F1851,'Set up'!$A$2:$D$64,4,FALSE)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up'!$A$2:$E$64,5,FALSE)</f>
        <v>Trsf</v>
      </c>
      <c r="S1851" s="1" t="s">
        <v>1752</v>
      </c>
    </row>
    <row r="1852" spans="1:19" ht="15" customHeight="1" x14ac:dyDescent="0.3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1707</v>
      </c>
      <c r="E1852" s="5" t="str">
        <f>VLOOKUP(F1852,'Set up'!$A$2:$C$64,2,FALSE)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up'!$A$2:$C$64,3,FALSE)</f>
        <v>Cash</v>
      </c>
      <c r="J1852" s="5">
        <f>VLOOKUP(F1852,'Set up'!$A$2:$D$64,4,FALSE)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up'!$A$2:$E$64,5,FALSE)</f>
        <v>Trsf</v>
      </c>
      <c r="S1852" s="1" t="s">
        <v>1758</v>
      </c>
    </row>
    <row r="1853" spans="1:19" ht="15" customHeight="1" x14ac:dyDescent="0.3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1709</v>
      </c>
      <c r="E1853" s="5" t="str">
        <f>VLOOKUP(F1853,'Set up'!$A$2:$C$64,2,FALSE)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up'!$A$2:$C$64,3,FALSE)</f>
        <v>Cash</v>
      </c>
      <c r="J1853" s="5">
        <f>VLOOKUP(F1853,'Set up'!$A$2:$D$64,4,FALSE)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up'!$A$2:$E$64,5,FALSE)</f>
        <v>Trsf</v>
      </c>
      <c r="S1853" s="1" t="s">
        <v>1759</v>
      </c>
    </row>
    <row r="1854" spans="1:19" ht="15" customHeight="1" x14ac:dyDescent="0.3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1710</v>
      </c>
      <c r="E1854" s="5" t="str">
        <f>VLOOKUP(F1854,'Set up'!$A$2:$C$64,2,FALSE)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up'!$A$2:$C$64,3,FALSE)</f>
        <v>Cash</v>
      </c>
      <c r="J1854" s="5">
        <f>VLOOKUP(F1854,'Set up'!$A$2:$D$64,4,FALSE)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up'!$A$2:$E$64,5,FALSE)</f>
        <v>Trsf</v>
      </c>
      <c r="S1854" s="1" t="s">
        <v>2244</v>
      </c>
    </row>
    <row r="1855" spans="1:19" ht="15" customHeight="1" x14ac:dyDescent="0.3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1711</v>
      </c>
      <c r="E1855" s="5" t="str">
        <f>VLOOKUP(F1855,'Set up'!$A$2:$C$64,2,FALSE)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up'!$A$2:$C$64,3,FALSE)</f>
        <v>Cash</v>
      </c>
      <c r="J1855" s="5">
        <f>VLOOKUP(F1855,'Set up'!$A$2:$D$64,4,FALSE)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-157.4-1690.6</f>
        <v>-1848</v>
      </c>
      <c r="P1855" s="6">
        <f t="shared" si="569"/>
        <v>0</v>
      </c>
      <c r="Q1855" s="7">
        <f t="shared" si="570"/>
        <v>3305362.0500000012</v>
      </c>
      <c r="R1855" s="44" t="str">
        <f>VLOOKUP(F1855,'Set up'!$A$2:$E$64,5,FALSE)</f>
        <v>Trsf</v>
      </c>
      <c r="S1855" s="1" t="s">
        <v>2892</v>
      </c>
    </row>
    <row r="1856" spans="1:19" ht="15" customHeight="1" x14ac:dyDescent="0.3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1711</v>
      </c>
      <c r="E1856" s="5" t="str">
        <f>VLOOKUP(F1856,'Set up'!$A$2:$C$64,2,FALSE)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up'!$A$2:$C$64,3,FALSE)</f>
        <v>Cash</v>
      </c>
      <c r="J1856" s="5">
        <f>VLOOKUP(F1856,'Set up'!$A$2:$D$64,4,FALSE)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O1856" s="6">
        <f t="shared" ref="O1856:O1857" si="572">-N1856</f>
        <v>-508</v>
      </c>
      <c r="P1856" s="6">
        <f t="shared" si="569"/>
        <v>0</v>
      </c>
      <c r="Q1856" s="7">
        <f t="shared" si="570"/>
        <v>3305870.0500000012</v>
      </c>
      <c r="R1856" s="44" t="str">
        <f>VLOOKUP(F1856,'Set up'!$A$2:$E$64,5,FALSE)</f>
        <v>Trsf</v>
      </c>
      <c r="S1856" s="1" t="s">
        <v>2893</v>
      </c>
    </row>
    <row r="1857" spans="1:19" ht="15" customHeight="1" x14ac:dyDescent="0.3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1711</v>
      </c>
      <c r="E1857" s="5" t="str">
        <f>VLOOKUP(F1857,'Set up'!$A$2:$C$64,2,FALSE)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up'!$A$2:$C$64,3,FALSE)</f>
        <v>Cash</v>
      </c>
      <c r="J1857" s="5">
        <f>VLOOKUP(F1857,'Set up'!$A$2:$D$64,4,FALSE)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O1857" s="6">
        <f t="shared" si="572"/>
        <v>-160</v>
      </c>
      <c r="P1857" s="6">
        <f t="shared" si="569"/>
        <v>0</v>
      </c>
      <c r="Q1857" s="7">
        <f t="shared" si="570"/>
        <v>3306030.0500000012</v>
      </c>
      <c r="R1857" s="44" t="str">
        <f>VLOOKUP(F1857,'Set up'!$A$2:$E$64,5,FALSE)</f>
        <v>Trsf</v>
      </c>
      <c r="S1857" s="1" t="s">
        <v>2894</v>
      </c>
    </row>
    <row r="1858" spans="1:19" ht="15" customHeight="1" x14ac:dyDescent="0.3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1714</v>
      </c>
      <c r="E1858" s="5" t="str">
        <f>VLOOKUP(F1858,'Set up'!$A$2:$C$64,2,FALSE)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up'!$A$2:$C$64,3,FALSE)</f>
        <v>Cash</v>
      </c>
      <c r="J1858" s="5">
        <f>VLOOKUP(F1858,'Set up'!$A$2:$D$64,4,FALSE)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3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up'!$A$2:$E$64,5,FALSE)</f>
        <v>Cash</v>
      </c>
      <c r="S1858" s="1" t="s">
        <v>1776</v>
      </c>
    </row>
    <row r="1859" spans="1:19" ht="15" customHeight="1" x14ac:dyDescent="0.3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1714</v>
      </c>
      <c r="E1859" s="5" t="str">
        <f>VLOOKUP(F1859,'Set up'!$A$2:$C$64,2,FALSE)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up'!$A$2:$C$64,3,FALSE)</f>
        <v>Cash</v>
      </c>
      <c r="J1859" s="5">
        <f>VLOOKUP(F1859,'Set up'!$A$2:$D$64,4,FALSE)</f>
        <v>0</v>
      </c>
      <c r="K1859" s="4">
        <f t="shared" ref="K1859:K1922" si="574">A1859+J1859</f>
        <v>45113</v>
      </c>
      <c r="L1859" s="5">
        <f t="shared" ref="L1859:L1922" si="575">MONTH(K1859)</f>
        <v>7</v>
      </c>
      <c r="M1859" s="5">
        <f t="shared" ref="M1859:M1922" si="576">YEAR(K1859)</f>
        <v>2023</v>
      </c>
      <c r="N1859" s="6">
        <v>1185</v>
      </c>
      <c r="O1859" s="6">
        <f t="shared" si="573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up'!$A$2:$E$64,5,FALSE)</f>
        <v>Cash</v>
      </c>
      <c r="S1859" s="1" t="s">
        <v>1776</v>
      </c>
    </row>
    <row r="1860" spans="1:19" ht="15" customHeight="1" x14ac:dyDescent="0.3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1714</v>
      </c>
      <c r="E1860" s="5" t="str">
        <f>VLOOKUP(F1860,'Set up'!$A$2:$C$64,2,FALSE)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up'!$A$2:$C$64,3,FALSE)</f>
        <v>Cash</v>
      </c>
      <c r="J1860" s="5">
        <f>VLOOKUP(F1860,'Set up'!$A$2:$D$64,4,FALSE)</f>
        <v>0</v>
      </c>
      <c r="K1860" s="4">
        <f t="shared" si="574"/>
        <v>45113</v>
      </c>
      <c r="L1860" s="5">
        <f t="shared" si="575"/>
        <v>7</v>
      </c>
      <c r="M1860" s="5">
        <f t="shared" si="576"/>
        <v>2023</v>
      </c>
      <c r="N1860" s="6">
        <v>190</v>
      </c>
      <c r="O1860" s="6">
        <f t="shared" si="573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up'!$A$2:$E$64,5,FALSE)</f>
        <v>Cash</v>
      </c>
      <c r="S1860" s="1" t="s">
        <v>1776</v>
      </c>
    </row>
    <row r="1861" spans="1:19" ht="15" customHeight="1" x14ac:dyDescent="0.3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1714</v>
      </c>
      <c r="E1861" s="5" t="str">
        <f>VLOOKUP(F1861,'Set up'!$A$2:$C$64,2,FALSE)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up'!$A$2:$C$64,3,FALSE)</f>
        <v>Cash</v>
      </c>
      <c r="J1861" s="5">
        <f>VLOOKUP(F1861,'Set up'!$A$2:$D$64,4,FALSE)</f>
        <v>0</v>
      </c>
      <c r="K1861" s="4">
        <f t="shared" si="574"/>
        <v>45113</v>
      </c>
      <c r="L1861" s="5">
        <f t="shared" si="575"/>
        <v>7</v>
      </c>
      <c r="M1861" s="5">
        <f t="shared" si="576"/>
        <v>2023</v>
      </c>
      <c r="N1861" s="6">
        <v>165</v>
      </c>
      <c r="O1861" s="6">
        <f t="shared" si="573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up'!$A$2:$E$64,5,FALSE)</f>
        <v>Cash</v>
      </c>
      <c r="S1861" s="1" t="s">
        <v>1776</v>
      </c>
    </row>
    <row r="1862" spans="1:19" ht="15" customHeight="1" x14ac:dyDescent="0.3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1714</v>
      </c>
      <c r="E1862" s="5" t="str">
        <f>VLOOKUP(F1862,'Set up'!$A$2:$C$64,2,FALSE)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up'!$A$2:$C$64,3,FALSE)</f>
        <v>Cash</v>
      </c>
      <c r="J1862" s="5">
        <f>VLOOKUP(F1862,'Set up'!$A$2:$D$64,4,FALSE)</f>
        <v>0</v>
      </c>
      <c r="K1862" s="4">
        <f t="shared" si="574"/>
        <v>45113</v>
      </c>
      <c r="L1862" s="5">
        <f t="shared" si="575"/>
        <v>7</v>
      </c>
      <c r="M1862" s="5">
        <f t="shared" si="576"/>
        <v>2023</v>
      </c>
      <c r="N1862" s="6">
        <v>516</v>
      </c>
      <c r="O1862" s="6">
        <f t="shared" si="573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up'!$A$2:$E$64,5,FALSE)</f>
        <v>Cash</v>
      </c>
      <c r="S1862" s="1" t="s">
        <v>1776</v>
      </c>
    </row>
    <row r="1863" spans="1:19" ht="15" customHeight="1" x14ac:dyDescent="0.3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1714</v>
      </c>
      <c r="E1863" s="5" t="str">
        <f>VLOOKUP(F1863,'Set up'!$A$2:$C$64,2,FALSE)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up'!$A$2:$C$64,3,FALSE)</f>
        <v>Cash</v>
      </c>
      <c r="J1863" s="5">
        <f>VLOOKUP(F1863,'Set up'!$A$2:$D$64,4,FALSE)</f>
        <v>0</v>
      </c>
      <c r="K1863" s="4">
        <f t="shared" si="574"/>
        <v>45113</v>
      </c>
      <c r="L1863" s="5">
        <f t="shared" si="575"/>
        <v>7</v>
      </c>
      <c r="M1863" s="5">
        <f t="shared" si="576"/>
        <v>2023</v>
      </c>
      <c r="N1863" s="6">
        <v>200</v>
      </c>
      <c r="O1863" s="6">
        <f t="shared" si="573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up'!$A$2:$E$64,5,FALSE)</f>
        <v>Cash</v>
      </c>
      <c r="S1863" s="1" t="s">
        <v>1776</v>
      </c>
    </row>
    <row r="1864" spans="1:19" ht="15" customHeight="1" x14ac:dyDescent="0.3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1716</v>
      </c>
      <c r="E1864" s="5" t="str">
        <f>VLOOKUP(F1864,'Set up'!$A$2:$C$64,2,FALSE)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up'!$A$2:$C$64,3,FALSE)</f>
        <v>120</v>
      </c>
      <c r="J1864" s="5">
        <f>VLOOKUP(F1864,'Set up'!$A$2:$D$64,4,FALSE)</f>
        <v>120</v>
      </c>
      <c r="K1864" s="4">
        <f t="shared" si="574"/>
        <v>45237</v>
      </c>
      <c r="L1864" s="5">
        <f t="shared" si="575"/>
        <v>11</v>
      </c>
      <c r="M1864" s="5">
        <f t="shared" si="576"/>
        <v>2023</v>
      </c>
      <c r="N1864" s="6">
        <v>9636</v>
      </c>
      <c r="O1864" s="6">
        <f t="shared" ref="O1864:O1869" si="577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up'!$A$2:$E$64,5,FALSE)</f>
        <v>Trsf</v>
      </c>
      <c r="S1864" s="1" t="s">
        <v>2255</v>
      </c>
    </row>
    <row r="1865" spans="1:19" ht="15" customHeight="1" x14ac:dyDescent="0.3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1716</v>
      </c>
      <c r="E1865" s="5" t="str">
        <f>VLOOKUP(F1865,'Set up'!$A$2:$C$64,2,FALSE)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up'!$A$2:$C$64,3,FALSE)</f>
        <v>120</v>
      </c>
      <c r="J1865" s="5">
        <f>VLOOKUP(F1865,'Set up'!$A$2:$D$64,4,FALSE)</f>
        <v>120</v>
      </c>
      <c r="K1865" s="4">
        <f t="shared" si="574"/>
        <v>45237</v>
      </c>
      <c r="L1865" s="5">
        <f t="shared" si="575"/>
        <v>11</v>
      </c>
      <c r="M1865" s="5">
        <f t="shared" si="576"/>
        <v>2023</v>
      </c>
      <c r="N1865" s="6">
        <v>1800</v>
      </c>
      <c r="O1865" s="6">
        <f t="shared" si="577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up'!$A$2:$E$64,5,FALSE)</f>
        <v>Trsf</v>
      </c>
      <c r="S1865" s="1" t="s">
        <v>2255</v>
      </c>
    </row>
    <row r="1866" spans="1:19" ht="15" customHeight="1" x14ac:dyDescent="0.3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1716</v>
      </c>
      <c r="E1866" s="5" t="str">
        <f>VLOOKUP(F1866,'Set up'!$A$2:$C$64,2,FALSE)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up'!$A$2:$C$64,3,FALSE)</f>
        <v>120</v>
      </c>
      <c r="J1866" s="5">
        <f>VLOOKUP(F1866,'Set up'!$A$2:$D$64,4,FALSE)</f>
        <v>120</v>
      </c>
      <c r="K1866" s="4">
        <f t="shared" si="574"/>
        <v>45237</v>
      </c>
      <c r="L1866" s="5">
        <f t="shared" si="575"/>
        <v>11</v>
      </c>
      <c r="M1866" s="5">
        <f t="shared" si="576"/>
        <v>2023</v>
      </c>
      <c r="N1866" s="6">
        <v>575</v>
      </c>
      <c r="O1866" s="6">
        <f t="shared" si="577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up'!$A$2:$E$64,5,FALSE)</f>
        <v>Trsf</v>
      </c>
      <c r="S1866" s="1" t="s">
        <v>2255</v>
      </c>
    </row>
    <row r="1867" spans="1:19" ht="15" customHeight="1" x14ac:dyDescent="0.3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1716</v>
      </c>
      <c r="E1867" s="5" t="str">
        <f>VLOOKUP(F1867,'Set up'!$A$2:$C$64,2,FALSE)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up'!$A$2:$C$64,3,FALSE)</f>
        <v>120</v>
      </c>
      <c r="J1867" s="5">
        <f>VLOOKUP(F1867,'Set up'!$A$2:$D$64,4,FALSE)</f>
        <v>120</v>
      </c>
      <c r="K1867" s="4">
        <f t="shared" si="574"/>
        <v>45237</v>
      </c>
      <c r="L1867" s="5">
        <f t="shared" si="575"/>
        <v>11</v>
      </c>
      <c r="M1867" s="5">
        <f t="shared" si="576"/>
        <v>2023</v>
      </c>
      <c r="N1867" s="6">
        <v>840</v>
      </c>
      <c r="O1867" s="6">
        <f t="shared" si="577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up'!$A$2:$E$64,5,FALSE)</f>
        <v>Trsf</v>
      </c>
      <c r="S1867" s="1" t="s">
        <v>2255</v>
      </c>
    </row>
    <row r="1868" spans="1:19" ht="15" customHeight="1" x14ac:dyDescent="0.3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1716</v>
      </c>
      <c r="E1868" s="5" t="str">
        <f>VLOOKUP(F1868,'Set up'!$A$2:$C$64,2,FALSE)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up'!$A$2:$C$64,3,FALSE)</f>
        <v>120</v>
      </c>
      <c r="J1868" s="5">
        <f>VLOOKUP(F1868,'Set up'!$A$2:$D$64,4,FALSE)</f>
        <v>120</v>
      </c>
      <c r="K1868" s="4">
        <f t="shared" si="574"/>
        <v>45237</v>
      </c>
      <c r="L1868" s="5">
        <f t="shared" si="575"/>
        <v>11</v>
      </c>
      <c r="M1868" s="5">
        <f t="shared" si="576"/>
        <v>2023</v>
      </c>
      <c r="N1868" s="6">
        <v>420</v>
      </c>
      <c r="O1868" s="6">
        <f t="shared" si="577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up'!$A$2:$E$64,5,FALSE)</f>
        <v>Trsf</v>
      </c>
      <c r="S1868" s="1" t="s">
        <v>2255</v>
      </c>
    </row>
    <row r="1869" spans="1:19" ht="15" customHeight="1" x14ac:dyDescent="0.3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1716</v>
      </c>
      <c r="E1869" s="5" t="str">
        <f>VLOOKUP(F1869,'Set up'!$A$2:$C$64,2,FALSE)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up'!$A$2:$C$64,3,FALSE)</f>
        <v>120</v>
      </c>
      <c r="J1869" s="5">
        <f>VLOOKUP(F1869,'Set up'!$A$2:$D$64,4,FALSE)</f>
        <v>120</v>
      </c>
      <c r="K1869" s="4">
        <f t="shared" si="574"/>
        <v>45237</v>
      </c>
      <c r="L1869" s="5">
        <f t="shared" si="575"/>
        <v>11</v>
      </c>
      <c r="M1869" s="5">
        <f t="shared" si="576"/>
        <v>2023</v>
      </c>
      <c r="N1869" s="6">
        <v>395</v>
      </c>
      <c r="O1869" s="6">
        <f t="shared" si="577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up'!$A$2:$E$64,5,FALSE)</f>
        <v>Trsf</v>
      </c>
      <c r="S1869" s="1" t="s">
        <v>2255</v>
      </c>
    </row>
    <row r="1870" spans="1:19" ht="15" customHeight="1" x14ac:dyDescent="0.3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1717</v>
      </c>
      <c r="E1870" s="5" t="str">
        <f>VLOOKUP(F1870,'Set up'!$A$2:$C$64,2,FALSE)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up'!$A$2:$C$64,3,FALSE)</f>
        <v>Cash</v>
      </c>
      <c r="J1870" s="5">
        <f>VLOOKUP(F1870,'Set up'!$A$2:$D$64,4,FALSE)</f>
        <v>0</v>
      </c>
      <c r="K1870" s="4">
        <f t="shared" si="574"/>
        <v>45117</v>
      </c>
      <c r="L1870" s="5">
        <f t="shared" si="575"/>
        <v>7</v>
      </c>
      <c r="M1870" s="5">
        <f t="shared" si="576"/>
        <v>2023</v>
      </c>
      <c r="N1870" s="6">
        <v>1390</v>
      </c>
      <c r="O1870" s="6">
        <f t="shared" ref="O1870:O1873" si="578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up'!$A$2:$E$64,5,FALSE)</f>
        <v>Trsf</v>
      </c>
      <c r="S1870" s="117" t="s">
        <v>1846</v>
      </c>
    </row>
    <row r="1871" spans="1:19" ht="15" customHeight="1" x14ac:dyDescent="0.3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1718</v>
      </c>
      <c r="E1871" s="5" t="str">
        <f>VLOOKUP(F1871,'Set up'!$A$2:$C$64,2,FALSE)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up'!$A$2:$C$64,3,FALSE)</f>
        <v>Cash</v>
      </c>
      <c r="J1871" s="5">
        <f>VLOOKUP(F1871,'Set up'!$A$2:$D$64,4,FALSE)</f>
        <v>0</v>
      </c>
      <c r="K1871" s="4">
        <f t="shared" si="574"/>
        <v>45118</v>
      </c>
      <c r="L1871" s="5">
        <f t="shared" si="575"/>
        <v>7</v>
      </c>
      <c r="M1871" s="5">
        <f t="shared" si="576"/>
        <v>2023</v>
      </c>
      <c r="N1871" s="6">
        <v>1826</v>
      </c>
      <c r="O1871" s="6">
        <f t="shared" si="578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up'!$A$2:$E$64,5,FALSE)</f>
        <v>PD Chq</v>
      </c>
      <c r="S1871" s="1" t="s">
        <v>2305</v>
      </c>
    </row>
    <row r="1872" spans="1:19" ht="15" customHeight="1" x14ac:dyDescent="0.3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1718</v>
      </c>
      <c r="E1872" s="5" t="str">
        <f>VLOOKUP(F1872,'Set up'!$A$2:$C$64,2,FALSE)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up'!$A$2:$C$64,3,FALSE)</f>
        <v>Cash</v>
      </c>
      <c r="J1872" s="5">
        <f>VLOOKUP(F1872,'Set up'!$A$2:$D$64,4,FALSE)</f>
        <v>0</v>
      </c>
      <c r="K1872" s="4">
        <f t="shared" si="574"/>
        <v>45118</v>
      </c>
      <c r="L1872" s="5">
        <f t="shared" si="575"/>
        <v>7</v>
      </c>
      <c r="M1872" s="5">
        <f t="shared" si="576"/>
        <v>2023</v>
      </c>
      <c r="N1872" s="6">
        <v>747</v>
      </c>
      <c r="O1872" s="6">
        <f t="shared" si="578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up'!$A$2:$E$64,5,FALSE)</f>
        <v>PD Chq</v>
      </c>
      <c r="S1872" s="1" t="s">
        <v>2305</v>
      </c>
    </row>
    <row r="1873" spans="1:19" ht="15" customHeight="1" x14ac:dyDescent="0.3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1718</v>
      </c>
      <c r="E1873" s="5" t="str">
        <f>VLOOKUP(F1873,'Set up'!$A$2:$C$64,2,FALSE)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up'!$A$2:$C$64,3,FALSE)</f>
        <v>Cash</v>
      </c>
      <c r="J1873" s="5">
        <f>VLOOKUP(F1873,'Set up'!$A$2:$D$64,4,FALSE)</f>
        <v>0</v>
      </c>
      <c r="K1873" s="4">
        <f t="shared" si="574"/>
        <v>45118</v>
      </c>
      <c r="L1873" s="5">
        <f t="shared" si="575"/>
        <v>7</v>
      </c>
      <c r="M1873" s="5">
        <f t="shared" si="576"/>
        <v>2023</v>
      </c>
      <c r="N1873" s="6">
        <v>95</v>
      </c>
      <c r="O1873" s="6">
        <f t="shared" si="578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up'!$A$2:$E$64,5,FALSE)</f>
        <v>PD Chq</v>
      </c>
      <c r="S1873" s="1" t="s">
        <v>2305</v>
      </c>
    </row>
    <row r="1874" spans="1:19" ht="15" customHeight="1" x14ac:dyDescent="0.3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1719</v>
      </c>
      <c r="E1874" s="5" t="str">
        <f>VLOOKUP(F1874,'Set up'!$A$2:$C$64,2,FALSE)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up'!$A$2:$C$64,3,FALSE)</f>
        <v>30</v>
      </c>
      <c r="J1874" s="5">
        <f>VLOOKUP(F1874,'Set up'!$A$2:$D$64,4,FALSE)</f>
        <v>30</v>
      </c>
      <c r="K1874" s="4">
        <f t="shared" si="574"/>
        <v>45148</v>
      </c>
      <c r="L1874" s="5">
        <f t="shared" si="575"/>
        <v>8</v>
      </c>
      <c r="M1874" s="5">
        <f t="shared" si="576"/>
        <v>2023</v>
      </c>
      <c r="N1874" s="6">
        <v>144</v>
      </c>
      <c r="O1874" s="6">
        <f t="shared" ref="O1874" si="579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up'!$A$2:$E$64,5,FALSE)</f>
        <v>Chq</v>
      </c>
      <c r="S1874" s="1" t="s">
        <v>1782</v>
      </c>
    </row>
    <row r="1875" spans="1:19" ht="15" customHeight="1" x14ac:dyDescent="0.3">
      <c r="A1875" s="4" t="s">
        <v>1721</v>
      </c>
      <c r="B1875" s="5">
        <f t="shared" si="566"/>
        <v>7</v>
      </c>
      <c r="C1875" s="5">
        <f t="shared" si="567"/>
        <v>2023</v>
      </c>
      <c r="D1875" s="88" t="s">
        <v>1720</v>
      </c>
      <c r="E1875" s="5" t="str">
        <f>VLOOKUP(F1875,'Set up'!$A$2:$C$64,2,FALSE)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up'!$A$2:$C$64,3,FALSE)</f>
        <v>Cash</v>
      </c>
      <c r="J1875" s="5">
        <f>VLOOKUP(F1875,'Set up'!$A$2:$D$64,4,FALSE)</f>
        <v>0</v>
      </c>
      <c r="K1875" s="4">
        <f t="shared" si="574"/>
        <v>45122</v>
      </c>
      <c r="L1875" s="5">
        <f t="shared" si="575"/>
        <v>7</v>
      </c>
      <c r="M1875" s="5">
        <f t="shared" si="576"/>
        <v>2023</v>
      </c>
      <c r="N1875" s="6">
        <v>3652</v>
      </c>
      <c r="O1875" s="6">
        <f t="shared" ref="O1875:O1884" si="580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up'!$A$2:$E$64,5,FALSE)</f>
        <v>Trsf</v>
      </c>
      <c r="S1875" s="117" t="s">
        <v>1847</v>
      </c>
    </row>
    <row r="1876" spans="1:19" ht="15" customHeight="1" x14ac:dyDescent="0.3">
      <c r="A1876" s="4" t="s">
        <v>1721</v>
      </c>
      <c r="B1876" s="5">
        <f t="shared" si="566"/>
        <v>7</v>
      </c>
      <c r="C1876" s="5">
        <f t="shared" si="567"/>
        <v>2023</v>
      </c>
      <c r="D1876" s="88" t="s">
        <v>1720</v>
      </c>
      <c r="E1876" s="5" t="str">
        <f>VLOOKUP(F1876,'Set up'!$A$2:$C$64,2,FALSE)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up'!$A$2:$C$64,3,FALSE)</f>
        <v>Cash</v>
      </c>
      <c r="J1876" s="5">
        <f>VLOOKUP(F1876,'Set up'!$A$2:$D$64,4,FALSE)</f>
        <v>0</v>
      </c>
      <c r="K1876" s="4">
        <f t="shared" si="574"/>
        <v>45122</v>
      </c>
      <c r="L1876" s="5">
        <f t="shared" si="575"/>
        <v>7</v>
      </c>
      <c r="M1876" s="5">
        <f t="shared" si="576"/>
        <v>2023</v>
      </c>
      <c r="N1876" s="6">
        <v>675</v>
      </c>
      <c r="O1876" s="6">
        <f t="shared" si="580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up'!$A$2:$E$64,5,FALSE)</f>
        <v>Trsf</v>
      </c>
      <c r="S1876" s="117" t="s">
        <v>1847</v>
      </c>
    </row>
    <row r="1877" spans="1:19" ht="15" customHeight="1" x14ac:dyDescent="0.3">
      <c r="A1877" s="4" t="s">
        <v>1721</v>
      </c>
      <c r="B1877" s="5">
        <f t="shared" si="566"/>
        <v>7</v>
      </c>
      <c r="C1877" s="5">
        <f t="shared" si="567"/>
        <v>2023</v>
      </c>
      <c r="D1877" s="88" t="s">
        <v>1720</v>
      </c>
      <c r="E1877" s="5" t="str">
        <f>VLOOKUP(F1877,'Set up'!$A$2:$C$64,2,FALSE)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up'!$A$2:$C$64,3,FALSE)</f>
        <v>Cash</v>
      </c>
      <c r="J1877" s="5">
        <f>VLOOKUP(F1877,'Set up'!$A$2:$D$64,4,FALSE)</f>
        <v>0</v>
      </c>
      <c r="K1877" s="4">
        <f t="shared" si="574"/>
        <v>45122</v>
      </c>
      <c r="L1877" s="5">
        <f t="shared" si="575"/>
        <v>7</v>
      </c>
      <c r="M1877" s="5">
        <f t="shared" si="576"/>
        <v>2023</v>
      </c>
      <c r="N1877" s="6">
        <v>236</v>
      </c>
      <c r="O1877" s="6">
        <f t="shared" si="580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up'!$A$2:$E$64,5,FALSE)</f>
        <v>Trsf</v>
      </c>
      <c r="S1877" s="117" t="s">
        <v>1847</v>
      </c>
    </row>
    <row r="1878" spans="1:19" ht="15" customHeight="1" x14ac:dyDescent="0.3">
      <c r="A1878" s="4" t="s">
        <v>1721</v>
      </c>
      <c r="B1878" s="5">
        <f t="shared" si="566"/>
        <v>7</v>
      </c>
      <c r="C1878" s="5">
        <f t="shared" si="567"/>
        <v>2023</v>
      </c>
      <c r="D1878" s="88" t="s">
        <v>1720</v>
      </c>
      <c r="E1878" s="5" t="str">
        <f>VLOOKUP(F1878,'Set up'!$A$2:$C$64,2,FALSE)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up'!$A$2:$C$64,3,FALSE)</f>
        <v>Cash</v>
      </c>
      <c r="J1878" s="5">
        <f>VLOOKUP(F1878,'Set up'!$A$2:$D$64,4,FALSE)</f>
        <v>0</v>
      </c>
      <c r="K1878" s="4">
        <f t="shared" si="574"/>
        <v>45122</v>
      </c>
      <c r="L1878" s="5">
        <f t="shared" si="575"/>
        <v>7</v>
      </c>
      <c r="M1878" s="5">
        <f t="shared" si="576"/>
        <v>2023</v>
      </c>
      <c r="N1878" s="6">
        <v>190</v>
      </c>
      <c r="O1878" s="6">
        <f t="shared" si="580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up'!$A$2:$E$64,5,FALSE)</f>
        <v>Trsf</v>
      </c>
      <c r="S1878" s="117" t="s">
        <v>1847</v>
      </c>
    </row>
    <row r="1879" spans="1:19" ht="15" customHeight="1" x14ac:dyDescent="0.3">
      <c r="A1879" s="4" t="s">
        <v>1721</v>
      </c>
      <c r="B1879" s="5">
        <f t="shared" si="566"/>
        <v>7</v>
      </c>
      <c r="C1879" s="5">
        <f t="shared" si="567"/>
        <v>2023</v>
      </c>
      <c r="D1879" s="88" t="s">
        <v>1720</v>
      </c>
      <c r="E1879" s="5" t="str">
        <f>VLOOKUP(F1879,'Set up'!$A$2:$C$64,2,FALSE)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up'!$A$2:$C$64,3,FALSE)</f>
        <v>Cash</v>
      </c>
      <c r="J1879" s="5">
        <f>VLOOKUP(F1879,'Set up'!$A$2:$D$64,4,FALSE)</f>
        <v>0</v>
      </c>
      <c r="K1879" s="4">
        <f t="shared" si="574"/>
        <v>45122</v>
      </c>
      <c r="L1879" s="5">
        <f t="shared" si="575"/>
        <v>7</v>
      </c>
      <c r="M1879" s="5">
        <f t="shared" si="576"/>
        <v>2023</v>
      </c>
      <c r="N1879" s="6">
        <v>125</v>
      </c>
      <c r="O1879" s="6">
        <f t="shared" si="580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up'!$A$2:$E$64,5,FALSE)</f>
        <v>Trsf</v>
      </c>
      <c r="S1879" s="117" t="s">
        <v>1847</v>
      </c>
    </row>
    <row r="1880" spans="1:19" ht="15" customHeight="1" x14ac:dyDescent="0.3">
      <c r="A1880" s="4" t="s">
        <v>1721</v>
      </c>
      <c r="B1880" s="5">
        <f t="shared" si="566"/>
        <v>7</v>
      </c>
      <c r="C1880" s="5">
        <f t="shared" si="567"/>
        <v>2023</v>
      </c>
      <c r="D1880" s="88" t="s">
        <v>1720</v>
      </c>
      <c r="E1880" s="5" t="str">
        <f>VLOOKUP(F1880,'Set up'!$A$2:$C$64,2,FALSE)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up'!$A$2:$C$64,3,FALSE)</f>
        <v>Cash</v>
      </c>
      <c r="J1880" s="5">
        <f>VLOOKUP(F1880,'Set up'!$A$2:$D$64,4,FALSE)</f>
        <v>0</v>
      </c>
      <c r="K1880" s="4">
        <f t="shared" si="574"/>
        <v>45122</v>
      </c>
      <c r="L1880" s="5">
        <f t="shared" si="575"/>
        <v>7</v>
      </c>
      <c r="M1880" s="5">
        <f t="shared" si="576"/>
        <v>2023</v>
      </c>
      <c r="N1880" s="6">
        <v>695</v>
      </c>
      <c r="O1880" s="6">
        <f t="shared" si="580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up'!$A$2:$E$64,5,FALSE)</f>
        <v>Trsf</v>
      </c>
      <c r="S1880" s="117" t="s">
        <v>1847</v>
      </c>
    </row>
    <row r="1881" spans="1:19" ht="15" customHeight="1" x14ac:dyDescent="0.3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1722</v>
      </c>
      <c r="E1881" s="5" t="str">
        <f>VLOOKUP(F1881,'Set up'!$A$2:$C$64,2,FALSE)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up'!$A$2:$C$64,3,FALSE)</f>
        <v>Cash</v>
      </c>
      <c r="J1881" s="5">
        <f>VLOOKUP(F1881,'Set up'!$A$2:$D$64,4,FALSE)</f>
        <v>0</v>
      </c>
      <c r="K1881" s="4">
        <f t="shared" si="574"/>
        <v>45124</v>
      </c>
      <c r="L1881" s="5">
        <f t="shared" si="575"/>
        <v>7</v>
      </c>
      <c r="M1881" s="5">
        <f t="shared" si="576"/>
        <v>2023</v>
      </c>
      <c r="N1881" s="6">
        <v>1826</v>
      </c>
      <c r="O1881" s="6">
        <f t="shared" si="580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up'!$A$2:$E$64,5,FALSE)</f>
        <v>PD Chq</v>
      </c>
      <c r="S1881" s="1" t="s">
        <v>2304</v>
      </c>
    </row>
    <row r="1882" spans="1:19" ht="15" customHeight="1" x14ac:dyDescent="0.3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1722</v>
      </c>
      <c r="E1882" s="5" t="str">
        <f>VLOOKUP(F1882,'Set up'!$A$2:$C$64,2,FALSE)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up'!$A$2:$C$64,3,FALSE)</f>
        <v>Cash</v>
      </c>
      <c r="J1882" s="5">
        <f>VLOOKUP(F1882,'Set up'!$A$2:$D$64,4,FALSE)</f>
        <v>0</v>
      </c>
      <c r="K1882" s="4">
        <f t="shared" si="574"/>
        <v>45124</v>
      </c>
      <c r="L1882" s="5">
        <f t="shared" si="575"/>
        <v>7</v>
      </c>
      <c r="M1882" s="5">
        <f t="shared" si="576"/>
        <v>2023</v>
      </c>
      <c r="N1882" s="6">
        <v>498</v>
      </c>
      <c r="O1882" s="6">
        <f t="shared" si="580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up'!$A$2:$E$64,5,FALSE)</f>
        <v>PD Chq</v>
      </c>
      <c r="S1882" s="1" t="s">
        <v>2304</v>
      </c>
    </row>
    <row r="1883" spans="1:19" ht="15" customHeight="1" x14ac:dyDescent="0.3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1722</v>
      </c>
      <c r="E1883" s="5" t="str">
        <f>VLOOKUP(F1883,'Set up'!$A$2:$C$64,2,FALSE)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up'!$A$2:$C$64,3,FALSE)</f>
        <v>Cash</v>
      </c>
      <c r="J1883" s="5">
        <f>VLOOKUP(F1883,'Set up'!$A$2:$D$64,4,FALSE)</f>
        <v>0</v>
      </c>
      <c r="K1883" s="4">
        <f t="shared" si="574"/>
        <v>45124</v>
      </c>
      <c r="L1883" s="5">
        <f t="shared" si="575"/>
        <v>7</v>
      </c>
      <c r="M1883" s="5">
        <f t="shared" si="576"/>
        <v>2023</v>
      </c>
      <c r="N1883" s="6">
        <v>95</v>
      </c>
      <c r="O1883" s="6">
        <f t="shared" si="580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up'!$A$2:$E$64,5,FALSE)</f>
        <v>PD Chq</v>
      </c>
      <c r="S1883" s="1" t="s">
        <v>2304</v>
      </c>
    </row>
    <row r="1884" spans="1:19" ht="15" customHeight="1" x14ac:dyDescent="0.3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1722</v>
      </c>
      <c r="E1884" s="5" t="str">
        <f>VLOOKUP(F1884,'Set up'!$A$2:$C$64,2,FALSE)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up'!$A$2:$C$64,3,FALSE)</f>
        <v>Cash</v>
      </c>
      <c r="J1884" s="5">
        <f>VLOOKUP(F1884,'Set up'!$A$2:$D$64,4,FALSE)</f>
        <v>0</v>
      </c>
      <c r="K1884" s="4">
        <f t="shared" si="574"/>
        <v>45124</v>
      </c>
      <c r="L1884" s="5">
        <f t="shared" si="575"/>
        <v>7</v>
      </c>
      <c r="M1884" s="5">
        <f t="shared" si="576"/>
        <v>2023</v>
      </c>
      <c r="N1884" s="6">
        <v>312.5</v>
      </c>
      <c r="O1884" s="6">
        <f t="shared" si="580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up'!$A$2:$E$64,5,FALSE)</f>
        <v>PD Chq</v>
      </c>
      <c r="S1884" s="1" t="s">
        <v>2304</v>
      </c>
    </row>
    <row r="1885" spans="1:19" ht="15" customHeight="1" x14ac:dyDescent="0.3">
      <c r="A1885" s="4" t="s">
        <v>1724</v>
      </c>
      <c r="B1885" s="5">
        <f t="shared" si="566"/>
        <v>7</v>
      </c>
      <c r="C1885" s="5">
        <f t="shared" si="567"/>
        <v>2023</v>
      </c>
      <c r="D1885" s="88" t="s">
        <v>1723</v>
      </c>
      <c r="E1885" s="5" t="str">
        <f>VLOOKUP(F1885,'Set up'!$A$2:$C$64,2,FALSE)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up'!$A$2:$C$64,3,FALSE)</f>
        <v>Cash</v>
      </c>
      <c r="J1885" s="5">
        <f>VLOOKUP(F1885,'Set up'!$A$2:$D$64,4,FALSE)</f>
        <v>0</v>
      </c>
      <c r="K1885" s="4">
        <f t="shared" si="574"/>
        <v>45125</v>
      </c>
      <c r="L1885" s="5">
        <f t="shared" si="575"/>
        <v>7</v>
      </c>
      <c r="M1885" s="5">
        <f t="shared" si="576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up'!$A$2:$E$64,5,FALSE)</f>
        <v>Trsf</v>
      </c>
      <c r="S1885" s="1" t="s">
        <v>2373</v>
      </c>
    </row>
    <row r="1886" spans="1:19" ht="15" customHeight="1" x14ac:dyDescent="0.3">
      <c r="A1886" s="4" t="s">
        <v>1724</v>
      </c>
      <c r="B1886" s="5">
        <f t="shared" si="566"/>
        <v>7</v>
      </c>
      <c r="C1886" s="5">
        <f t="shared" si="567"/>
        <v>2023</v>
      </c>
      <c r="D1886" s="88" t="s">
        <v>1723</v>
      </c>
      <c r="E1886" s="5" t="str">
        <f>VLOOKUP(F1886,'Set up'!$A$2:$C$64,2,FALSE)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up'!$A$2:$C$64,3,FALSE)</f>
        <v>Cash</v>
      </c>
      <c r="J1886" s="5">
        <f>VLOOKUP(F1886,'Set up'!$A$2:$D$64,4,FALSE)</f>
        <v>0</v>
      </c>
      <c r="K1886" s="4">
        <f t="shared" si="574"/>
        <v>45125</v>
      </c>
      <c r="L1886" s="5">
        <f t="shared" si="575"/>
        <v>7</v>
      </c>
      <c r="M1886" s="5">
        <f t="shared" si="576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up'!$A$2:$E$64,5,FALSE)</f>
        <v>Trsf</v>
      </c>
      <c r="S1886" s="1" t="s">
        <v>2374</v>
      </c>
    </row>
    <row r="1887" spans="1:19" ht="15" customHeight="1" x14ac:dyDescent="0.3">
      <c r="A1887" s="4" t="s">
        <v>1724</v>
      </c>
      <c r="B1887" s="5">
        <f t="shared" si="566"/>
        <v>7</v>
      </c>
      <c r="C1887" s="5">
        <f t="shared" si="567"/>
        <v>2023</v>
      </c>
      <c r="D1887" s="88" t="s">
        <v>1723</v>
      </c>
      <c r="E1887" s="5" t="str">
        <f>VLOOKUP(F1887,'Set up'!$A$2:$C$64,2,FALSE)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up'!$A$2:$C$64,3,FALSE)</f>
        <v>Cash</v>
      </c>
      <c r="J1887" s="5">
        <f>VLOOKUP(F1887,'Set up'!$A$2:$D$64,4,FALSE)</f>
        <v>0</v>
      </c>
      <c r="K1887" s="4">
        <f t="shared" si="574"/>
        <v>45125</v>
      </c>
      <c r="L1887" s="5">
        <f t="shared" si="575"/>
        <v>7</v>
      </c>
      <c r="M1887" s="5">
        <f t="shared" si="576"/>
        <v>2023</v>
      </c>
      <c r="N1887" s="6">
        <v>187.5</v>
      </c>
      <c r="O1887" s="6">
        <f t="shared" ref="O1887:O1889" si="581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up'!$A$2:$E$64,5,FALSE)</f>
        <v>Trsf</v>
      </c>
      <c r="S1887" s="1" t="s">
        <v>2375</v>
      </c>
    </row>
    <row r="1888" spans="1:19" ht="15" customHeight="1" x14ac:dyDescent="0.3">
      <c r="A1888" s="4" t="s">
        <v>1724</v>
      </c>
      <c r="B1888" s="5">
        <f t="shared" si="566"/>
        <v>7</v>
      </c>
      <c r="C1888" s="5">
        <f t="shared" si="567"/>
        <v>2023</v>
      </c>
      <c r="D1888" s="88" t="s">
        <v>1723</v>
      </c>
      <c r="E1888" s="5" t="str">
        <f>VLOOKUP(F1888,'Set up'!$A$2:$C$64,2,FALSE)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up'!$A$2:$C$64,3,FALSE)</f>
        <v>Cash</v>
      </c>
      <c r="J1888" s="5">
        <f>VLOOKUP(F1888,'Set up'!$A$2:$D$64,4,FALSE)</f>
        <v>0</v>
      </c>
      <c r="K1888" s="4">
        <f t="shared" si="574"/>
        <v>45125</v>
      </c>
      <c r="L1888" s="5">
        <f t="shared" si="575"/>
        <v>7</v>
      </c>
      <c r="M1888" s="5">
        <f t="shared" si="576"/>
        <v>2023</v>
      </c>
      <c r="N1888" s="6">
        <v>390</v>
      </c>
      <c r="O1888" s="6">
        <f t="shared" si="581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up'!$A$2:$E$64,5,FALSE)</f>
        <v>Trsf</v>
      </c>
      <c r="S1888" s="1" t="s">
        <v>2376</v>
      </c>
    </row>
    <row r="1889" spans="1:19" ht="15" customHeight="1" x14ac:dyDescent="0.3">
      <c r="A1889" s="4" t="s">
        <v>1724</v>
      </c>
      <c r="B1889" s="5">
        <f t="shared" si="566"/>
        <v>7</v>
      </c>
      <c r="C1889" s="5">
        <f t="shared" si="567"/>
        <v>2023</v>
      </c>
      <c r="D1889" s="88" t="s">
        <v>1723</v>
      </c>
      <c r="E1889" s="5" t="str">
        <f>VLOOKUP(F1889,'Set up'!$A$2:$C$64,2,FALSE)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up'!$A$2:$C$64,3,FALSE)</f>
        <v>Cash</v>
      </c>
      <c r="J1889" s="5">
        <f>VLOOKUP(F1889,'Set up'!$A$2:$D$64,4,FALSE)</f>
        <v>0</v>
      </c>
      <c r="K1889" s="4">
        <f t="shared" si="574"/>
        <v>45125</v>
      </c>
      <c r="L1889" s="5">
        <f t="shared" si="575"/>
        <v>7</v>
      </c>
      <c r="M1889" s="5">
        <f t="shared" si="576"/>
        <v>2023</v>
      </c>
      <c r="N1889" s="6">
        <v>105</v>
      </c>
      <c r="O1889" s="6">
        <f t="shared" si="581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up'!$A$2:$E$64,5,FALSE)</f>
        <v>Trsf</v>
      </c>
      <c r="S1889" s="1" t="s">
        <v>2377</v>
      </c>
    </row>
    <row r="1890" spans="1:19" ht="15" customHeight="1" x14ac:dyDescent="0.3">
      <c r="A1890" s="4" t="s">
        <v>1724</v>
      </c>
      <c r="B1890" s="5">
        <f t="shared" si="566"/>
        <v>7</v>
      </c>
      <c r="C1890" s="5">
        <f t="shared" si="567"/>
        <v>2023</v>
      </c>
      <c r="D1890" s="88" t="s">
        <v>1723</v>
      </c>
      <c r="E1890" s="5" t="str">
        <f>VLOOKUP(F1890,'Set up'!$A$2:$C$64,2,FALSE)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up'!$A$2:$C$64,3,FALSE)</f>
        <v>Cash</v>
      </c>
      <c r="J1890" s="5">
        <f>VLOOKUP(F1890,'Set up'!$A$2:$D$64,4,FALSE)</f>
        <v>0</v>
      </c>
      <c r="K1890" s="4">
        <f t="shared" si="574"/>
        <v>45125</v>
      </c>
      <c r="L1890" s="5">
        <f t="shared" si="575"/>
        <v>7</v>
      </c>
      <c r="M1890" s="5">
        <f t="shared" si="576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up'!$A$2:$E$64,5,FALSE)</f>
        <v>Trsf</v>
      </c>
      <c r="S1890" s="1" t="s">
        <v>2378</v>
      </c>
    </row>
    <row r="1891" spans="1:19" ht="15" customHeight="1" x14ac:dyDescent="0.3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1725</v>
      </c>
      <c r="E1891" s="5" t="str">
        <f>VLOOKUP(F1891,'Set up'!$A$2:$C$64,2,FALSE)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up'!$A$2:$C$64,3,FALSE)</f>
        <v>Cash</v>
      </c>
      <c r="J1891" s="5">
        <f>VLOOKUP(F1891,'Set up'!$A$2:$D$64,4,FALSE)</f>
        <v>0</v>
      </c>
      <c r="K1891" s="4">
        <f t="shared" si="574"/>
        <v>45133</v>
      </c>
      <c r="L1891" s="5">
        <f t="shared" si="575"/>
        <v>7</v>
      </c>
      <c r="M1891" s="5">
        <f t="shared" si="576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up'!$A$2:$E$64,5,FALSE)</f>
        <v>Trsf</v>
      </c>
      <c r="S1891" s="1" t="s">
        <v>2475</v>
      </c>
    </row>
    <row r="1892" spans="1:19" ht="15" customHeight="1" x14ac:dyDescent="0.3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1726</v>
      </c>
      <c r="E1892" s="5" t="str">
        <f>VLOOKUP(F1892,'Set up'!$A$2:$C$64,2,FALSE)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up'!$A$2:$C$64,3,FALSE)</f>
        <v>Cash</v>
      </c>
      <c r="J1892" s="5">
        <f>VLOOKUP(F1892,'Set up'!$A$2:$D$64,4,FALSE)</f>
        <v>0</v>
      </c>
      <c r="K1892" s="4">
        <f t="shared" si="574"/>
        <v>45127</v>
      </c>
      <c r="L1892" s="5">
        <f t="shared" si="575"/>
        <v>7</v>
      </c>
      <c r="M1892" s="5">
        <f t="shared" si="576"/>
        <v>2023</v>
      </c>
      <c r="N1892" s="6">
        <v>420</v>
      </c>
      <c r="O1892" s="6">
        <f t="shared" ref="O1892" si="582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up'!$A$2:$E$64,5,FALSE)</f>
        <v>Trsf</v>
      </c>
      <c r="S1892" s="1" t="s">
        <v>2379</v>
      </c>
    </row>
    <row r="1893" spans="1:19" ht="15" customHeight="1" x14ac:dyDescent="0.3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1727</v>
      </c>
      <c r="E1893" s="5" t="str">
        <f>VLOOKUP(F1893,'Set up'!$A$2:$C$64,2,FALSE)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up'!$A$2:$C$64,3,FALSE)</f>
        <v>120</v>
      </c>
      <c r="J1893" s="5">
        <f>VLOOKUP(F1893,'Set up'!$A$2:$D$64,4,FALSE)</f>
        <v>120</v>
      </c>
      <c r="K1893" s="4">
        <f t="shared" si="574"/>
        <v>45248</v>
      </c>
      <c r="L1893" s="5">
        <f t="shared" si="575"/>
        <v>11</v>
      </c>
      <c r="M1893" s="5">
        <f t="shared" si="576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up'!$A$2:$E$64,5,FALSE)</f>
        <v>Trsf</v>
      </c>
      <c r="S1893" s="1" t="s">
        <v>2255</v>
      </c>
    </row>
    <row r="1894" spans="1:19" ht="15" customHeight="1" x14ac:dyDescent="0.3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1727</v>
      </c>
      <c r="E1894" s="5" t="str">
        <f>VLOOKUP(F1894,'Set up'!$A$2:$C$64,2,FALSE)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up'!$A$2:$C$64,3,FALSE)</f>
        <v>120</v>
      </c>
      <c r="J1894" s="5">
        <f>VLOOKUP(F1894,'Set up'!$A$2:$D$64,4,FALSE)</f>
        <v>120</v>
      </c>
      <c r="K1894" s="4">
        <f t="shared" si="574"/>
        <v>45248</v>
      </c>
      <c r="L1894" s="5">
        <f t="shared" si="575"/>
        <v>11</v>
      </c>
      <c r="M1894" s="5">
        <f t="shared" si="576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up'!$A$2:$E$64,5,FALSE)</f>
        <v>Trsf</v>
      </c>
      <c r="S1894" s="1" t="s">
        <v>2255</v>
      </c>
    </row>
    <row r="1895" spans="1:19" ht="15" customHeight="1" x14ac:dyDescent="0.3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1727</v>
      </c>
      <c r="E1895" s="5" t="str">
        <f>VLOOKUP(F1895,'Set up'!$A$2:$C$64,2,FALSE)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up'!$A$2:$C$64,3,FALSE)</f>
        <v>120</v>
      </c>
      <c r="J1895" s="5">
        <f>VLOOKUP(F1895,'Set up'!$A$2:$D$64,4,FALSE)</f>
        <v>120</v>
      </c>
      <c r="K1895" s="4">
        <f t="shared" si="574"/>
        <v>45248</v>
      </c>
      <c r="L1895" s="5">
        <f t="shared" si="575"/>
        <v>11</v>
      </c>
      <c r="M1895" s="5">
        <f t="shared" si="576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up'!$A$2:$E$64,5,FALSE)</f>
        <v>Trsf</v>
      </c>
      <c r="S1895" s="1" t="s">
        <v>2255</v>
      </c>
    </row>
    <row r="1896" spans="1:19" ht="15" customHeight="1" x14ac:dyDescent="0.3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1728</v>
      </c>
      <c r="E1896" s="5" t="str">
        <f>VLOOKUP(F1896,'Set up'!$A$2:$C$64,2,FALSE)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up'!$A$2:$C$64,3,FALSE)</f>
        <v>30</v>
      </c>
      <c r="J1896" s="5">
        <f>VLOOKUP(F1896,'Set up'!$A$2:$D$64,4,FALSE)</f>
        <v>30</v>
      </c>
      <c r="K1896" s="4">
        <f t="shared" si="574"/>
        <v>45158</v>
      </c>
      <c r="L1896" s="5">
        <f t="shared" si="575"/>
        <v>8</v>
      </c>
      <c r="M1896" s="5">
        <f t="shared" si="576"/>
        <v>2023</v>
      </c>
      <c r="N1896" s="6">
        <v>7304</v>
      </c>
      <c r="O1896" s="6">
        <f t="shared" ref="O1896:O1902" si="583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up'!$A$2:$E$64,5,FALSE)</f>
        <v>Chq</v>
      </c>
      <c r="S1896" s="1" t="s">
        <v>1856</v>
      </c>
    </row>
    <row r="1897" spans="1:19" ht="15" customHeight="1" x14ac:dyDescent="0.3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1728</v>
      </c>
      <c r="E1897" s="5" t="str">
        <f>VLOOKUP(F1897,'Set up'!$A$2:$C$64,2,FALSE)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up'!$A$2:$C$64,3,FALSE)</f>
        <v>30</v>
      </c>
      <c r="J1897" s="5">
        <f>VLOOKUP(F1897,'Set up'!$A$2:$D$64,4,FALSE)</f>
        <v>30</v>
      </c>
      <c r="K1897" s="4">
        <f t="shared" si="574"/>
        <v>45158</v>
      </c>
      <c r="L1897" s="5">
        <f t="shared" si="575"/>
        <v>8</v>
      </c>
      <c r="M1897" s="5">
        <f t="shared" si="576"/>
        <v>2023</v>
      </c>
      <c r="N1897" s="6">
        <v>2106</v>
      </c>
      <c r="O1897" s="6">
        <f t="shared" si="583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up'!$A$2:$E$64,5,FALSE)</f>
        <v>Chq</v>
      </c>
      <c r="S1897" s="1" t="s">
        <v>1856</v>
      </c>
    </row>
    <row r="1898" spans="1:19" ht="15" customHeight="1" x14ac:dyDescent="0.3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1728</v>
      </c>
      <c r="E1898" s="5" t="str">
        <f>VLOOKUP(F1898,'Set up'!$A$2:$C$64,2,FALSE)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up'!$A$2:$C$64,3,FALSE)</f>
        <v>30</v>
      </c>
      <c r="J1898" s="5">
        <f>VLOOKUP(F1898,'Set up'!$A$2:$D$64,4,FALSE)</f>
        <v>30</v>
      </c>
      <c r="K1898" s="4">
        <f t="shared" si="574"/>
        <v>45158</v>
      </c>
      <c r="L1898" s="5">
        <f t="shared" si="575"/>
        <v>8</v>
      </c>
      <c r="M1898" s="5">
        <f t="shared" si="576"/>
        <v>2023</v>
      </c>
      <c r="N1898" s="6">
        <v>240</v>
      </c>
      <c r="O1898" s="6">
        <f t="shared" si="583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up'!$A$2:$E$64,5,FALSE)</f>
        <v>Chq</v>
      </c>
      <c r="S1898" s="1" t="s">
        <v>1856</v>
      </c>
    </row>
    <row r="1899" spans="1:19" ht="15" customHeight="1" x14ac:dyDescent="0.3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1728</v>
      </c>
      <c r="E1899" s="5" t="str">
        <f>VLOOKUP(F1899,'Set up'!$A$2:$C$64,2,FALSE)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up'!$A$2:$C$64,3,FALSE)</f>
        <v>30</v>
      </c>
      <c r="J1899" s="5">
        <f>VLOOKUP(F1899,'Set up'!$A$2:$D$64,4,FALSE)</f>
        <v>30</v>
      </c>
      <c r="K1899" s="4">
        <f t="shared" si="574"/>
        <v>45158</v>
      </c>
      <c r="L1899" s="5">
        <f t="shared" si="575"/>
        <v>8</v>
      </c>
      <c r="M1899" s="5">
        <f t="shared" si="576"/>
        <v>2023</v>
      </c>
      <c r="N1899" s="6">
        <v>190</v>
      </c>
      <c r="O1899" s="6">
        <f t="shared" si="583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up'!$A$2:$E$64,5,FALSE)</f>
        <v>Chq</v>
      </c>
      <c r="S1899" s="1" t="s">
        <v>1856</v>
      </c>
    </row>
    <row r="1900" spans="1:19" ht="15" customHeight="1" x14ac:dyDescent="0.3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1728</v>
      </c>
      <c r="E1900" s="5" t="str">
        <f>VLOOKUP(F1900,'Set up'!$A$2:$C$64,2,FALSE)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up'!$A$2:$C$64,3,FALSE)</f>
        <v>30</v>
      </c>
      <c r="J1900" s="5">
        <f>VLOOKUP(F1900,'Set up'!$A$2:$D$64,4,FALSE)</f>
        <v>30</v>
      </c>
      <c r="K1900" s="4">
        <f t="shared" si="574"/>
        <v>45158</v>
      </c>
      <c r="L1900" s="5">
        <f t="shared" si="575"/>
        <v>8</v>
      </c>
      <c r="M1900" s="5">
        <f t="shared" si="576"/>
        <v>2023</v>
      </c>
      <c r="N1900" s="6">
        <v>312.5</v>
      </c>
      <c r="O1900" s="6">
        <f t="shared" si="583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up'!$A$2:$E$64,5,FALSE)</f>
        <v>Chq</v>
      </c>
      <c r="S1900" s="1" t="s">
        <v>1856</v>
      </c>
    </row>
    <row r="1901" spans="1:19" ht="15" customHeight="1" x14ac:dyDescent="0.3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1728</v>
      </c>
      <c r="E1901" s="5" t="str">
        <f>VLOOKUP(F1901,'Set up'!$A$2:$C$64,2,FALSE)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up'!$A$2:$C$64,3,FALSE)</f>
        <v>30</v>
      </c>
      <c r="J1901" s="5">
        <f>VLOOKUP(F1901,'Set up'!$A$2:$D$64,4,FALSE)</f>
        <v>30</v>
      </c>
      <c r="K1901" s="4">
        <f t="shared" si="574"/>
        <v>45158</v>
      </c>
      <c r="L1901" s="5">
        <f t="shared" si="575"/>
        <v>8</v>
      </c>
      <c r="M1901" s="5">
        <f t="shared" si="576"/>
        <v>2023</v>
      </c>
      <c r="N1901" s="6">
        <v>260</v>
      </c>
      <c r="O1901" s="6">
        <f t="shared" si="583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up'!$A$2:$E$64,5,FALSE)</f>
        <v>Chq</v>
      </c>
      <c r="S1901" s="1" t="s">
        <v>1856</v>
      </c>
    </row>
    <row r="1902" spans="1:19" ht="15" customHeight="1" x14ac:dyDescent="0.3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1728</v>
      </c>
      <c r="E1902" s="5" t="str">
        <f>VLOOKUP(F1902,'Set up'!$A$2:$C$64,2,FALSE)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up'!$A$2:$C$64,3,FALSE)</f>
        <v>30</v>
      </c>
      <c r="J1902" s="5">
        <f>VLOOKUP(F1902,'Set up'!$A$2:$D$64,4,FALSE)</f>
        <v>30</v>
      </c>
      <c r="K1902" s="4">
        <f t="shared" si="574"/>
        <v>45158</v>
      </c>
      <c r="L1902" s="5">
        <f t="shared" si="575"/>
        <v>8</v>
      </c>
      <c r="M1902" s="5">
        <f t="shared" si="576"/>
        <v>2023</v>
      </c>
      <c r="N1902" s="6">
        <v>930</v>
      </c>
      <c r="O1902" s="6">
        <f t="shared" si="583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up'!$A$2:$E$64,5,FALSE)</f>
        <v>Chq</v>
      </c>
      <c r="S1902" s="1" t="s">
        <v>1856</v>
      </c>
    </row>
    <row r="1903" spans="1:19" ht="15" customHeight="1" x14ac:dyDescent="0.3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1729</v>
      </c>
      <c r="E1903" s="5" t="str">
        <f>VLOOKUP(F1903,'Set up'!$A$2:$C$64,2,FALSE)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up'!$A$2:$C$64,3,FALSE)</f>
        <v>Cash</v>
      </c>
      <c r="J1903" s="5">
        <f>VLOOKUP(F1903,'Set up'!$A$2:$D$64,4,FALSE)</f>
        <v>0</v>
      </c>
      <c r="K1903" s="4">
        <f t="shared" si="574"/>
        <v>45131</v>
      </c>
      <c r="L1903" s="5">
        <f t="shared" si="575"/>
        <v>7</v>
      </c>
      <c r="M1903" s="5">
        <f t="shared" si="576"/>
        <v>2023</v>
      </c>
      <c r="N1903" s="6">
        <v>3652</v>
      </c>
      <c r="O1903" s="6">
        <f t="shared" ref="O1903:O1909" si="584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up'!$A$2:$E$64,5,FALSE)</f>
        <v>Trsf</v>
      </c>
      <c r="S1903" s="1" t="s">
        <v>1868</v>
      </c>
    </row>
    <row r="1904" spans="1:19" ht="15" customHeight="1" x14ac:dyDescent="0.3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1729</v>
      </c>
      <c r="E1904" s="5" t="str">
        <f>VLOOKUP(F1904,'Set up'!$A$2:$C$64,2,FALSE)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up'!$A$2:$C$64,3,FALSE)</f>
        <v>Cash</v>
      </c>
      <c r="J1904" s="5">
        <f>VLOOKUP(F1904,'Set up'!$A$2:$D$64,4,FALSE)</f>
        <v>0</v>
      </c>
      <c r="K1904" s="4">
        <f t="shared" si="574"/>
        <v>45131</v>
      </c>
      <c r="L1904" s="5">
        <f t="shared" si="575"/>
        <v>7</v>
      </c>
      <c r="M1904" s="5">
        <f t="shared" si="576"/>
        <v>2023</v>
      </c>
      <c r="N1904" s="6">
        <v>675</v>
      </c>
      <c r="O1904" s="6">
        <f t="shared" si="584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up'!$A$2:$E$64,5,FALSE)</f>
        <v>Trsf</v>
      </c>
      <c r="S1904" s="1" t="s">
        <v>1869</v>
      </c>
    </row>
    <row r="1905" spans="1:19" ht="15" customHeight="1" x14ac:dyDescent="0.3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1729</v>
      </c>
      <c r="E1905" s="5" t="str">
        <f>VLOOKUP(F1905,'Set up'!$A$2:$C$64,2,FALSE)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up'!$A$2:$C$64,3,FALSE)</f>
        <v>Cash</v>
      </c>
      <c r="J1905" s="5">
        <f>VLOOKUP(F1905,'Set up'!$A$2:$D$64,4,FALSE)</f>
        <v>0</v>
      </c>
      <c r="K1905" s="4">
        <f t="shared" si="574"/>
        <v>45131</v>
      </c>
      <c r="L1905" s="5">
        <f t="shared" si="575"/>
        <v>7</v>
      </c>
      <c r="M1905" s="5">
        <f t="shared" si="576"/>
        <v>2023</v>
      </c>
      <c r="N1905" s="6">
        <v>236</v>
      </c>
      <c r="O1905" s="6">
        <f t="shared" si="584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up'!$A$2:$E$64,5,FALSE)</f>
        <v>Trsf</v>
      </c>
      <c r="S1905" s="1" t="s">
        <v>1870</v>
      </c>
    </row>
    <row r="1906" spans="1:19" ht="15" customHeight="1" x14ac:dyDescent="0.3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1729</v>
      </c>
      <c r="E1906" s="5" t="str">
        <f>VLOOKUP(F1906,'Set up'!$A$2:$C$64,2,FALSE)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up'!$A$2:$C$64,3,FALSE)</f>
        <v>Cash</v>
      </c>
      <c r="J1906" s="5">
        <f>VLOOKUP(F1906,'Set up'!$A$2:$D$64,4,FALSE)</f>
        <v>0</v>
      </c>
      <c r="K1906" s="4">
        <f t="shared" si="574"/>
        <v>45131</v>
      </c>
      <c r="L1906" s="5">
        <f t="shared" si="575"/>
        <v>7</v>
      </c>
      <c r="M1906" s="5">
        <f t="shared" si="576"/>
        <v>2023</v>
      </c>
      <c r="N1906" s="6">
        <v>190</v>
      </c>
      <c r="O1906" s="6">
        <f t="shared" si="584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up'!$A$2:$E$64,5,FALSE)</f>
        <v>Trsf</v>
      </c>
      <c r="S1906" s="1" t="s">
        <v>1871</v>
      </c>
    </row>
    <row r="1907" spans="1:19" ht="15" customHeight="1" x14ac:dyDescent="0.3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1729</v>
      </c>
      <c r="E1907" s="5" t="str">
        <f>VLOOKUP(F1907,'Set up'!$A$2:$C$64,2,FALSE)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up'!$A$2:$C$64,3,FALSE)</f>
        <v>Cash</v>
      </c>
      <c r="J1907" s="5">
        <f>VLOOKUP(F1907,'Set up'!$A$2:$D$64,4,FALSE)</f>
        <v>0</v>
      </c>
      <c r="K1907" s="4">
        <f t="shared" si="574"/>
        <v>45131</v>
      </c>
      <c r="L1907" s="5">
        <f t="shared" si="575"/>
        <v>7</v>
      </c>
      <c r="M1907" s="5">
        <f t="shared" si="576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up'!$A$2:$E$64,5,FALSE)</f>
        <v>Trsf</v>
      </c>
      <c r="S1907" s="1" t="s">
        <v>1872</v>
      </c>
    </row>
    <row r="1908" spans="1:19" ht="15" customHeight="1" x14ac:dyDescent="0.3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1730</v>
      </c>
      <c r="E1908" s="5" t="str">
        <f>VLOOKUP(F1908,'Set up'!$A$2:$C$64,2,FALSE)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up'!$A$2:$C$64,3,FALSE)</f>
        <v>Cash</v>
      </c>
      <c r="J1908" s="5">
        <f>VLOOKUP(F1908,'Set up'!$A$2:$D$64,4,FALSE)</f>
        <v>0</v>
      </c>
      <c r="K1908" s="4">
        <f t="shared" si="574"/>
        <v>45132</v>
      </c>
      <c r="L1908" s="5">
        <f t="shared" si="575"/>
        <v>7</v>
      </c>
      <c r="M1908" s="5">
        <f t="shared" si="576"/>
        <v>2023</v>
      </c>
      <c r="N1908" s="6">
        <v>350</v>
      </c>
      <c r="O1908" s="6">
        <f t="shared" si="584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up'!$A$2:$E$64,5,FALSE)</f>
        <v>Trsf</v>
      </c>
      <c r="S1908" s="1" t="s">
        <v>1786</v>
      </c>
    </row>
    <row r="1909" spans="1:19" ht="15" customHeight="1" x14ac:dyDescent="0.3">
      <c r="A1909" s="4">
        <v>45132</v>
      </c>
      <c r="B1909" s="5">
        <f t="shared" ref="B1909:B1935" si="585">MONTH(A1909)</f>
        <v>7</v>
      </c>
      <c r="C1909" s="5">
        <f t="shared" ref="C1909:C1935" si="586">YEAR(A1909)</f>
        <v>2023</v>
      </c>
      <c r="D1909" s="88" t="s">
        <v>1730</v>
      </c>
      <c r="E1909" s="5" t="str">
        <f>VLOOKUP(F1909,'Set up'!$A$2:$C$64,2,FALSE)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up'!$A$2:$C$64,3,FALSE)</f>
        <v>Cash</v>
      </c>
      <c r="J1909" s="5">
        <f>VLOOKUP(F1909,'Set up'!$A$2:$D$64,4,FALSE)</f>
        <v>0</v>
      </c>
      <c r="K1909" s="4">
        <f t="shared" si="574"/>
        <v>45132</v>
      </c>
      <c r="L1909" s="5">
        <f t="shared" si="575"/>
        <v>7</v>
      </c>
      <c r="M1909" s="5">
        <f t="shared" si="576"/>
        <v>2023</v>
      </c>
      <c r="N1909" s="6">
        <v>55</v>
      </c>
      <c r="O1909" s="6">
        <f t="shared" si="584"/>
        <v>-55</v>
      </c>
      <c r="P1909" s="6">
        <f t="shared" ref="P1909:P1935" si="587">SUM(N1909+O1909)</f>
        <v>0</v>
      </c>
      <c r="Q1909" s="7">
        <f t="shared" ref="Q1909:Q1935" si="588">SUM(Q1908+N1909)</f>
        <v>3373546.4500000011</v>
      </c>
      <c r="R1909" s="44" t="str">
        <f>VLOOKUP(F1909,'Set up'!$A$2:$E$64,5,FALSE)</f>
        <v>Trsf</v>
      </c>
      <c r="S1909" s="1" t="s">
        <v>1786</v>
      </c>
    </row>
    <row r="1910" spans="1:19" ht="15" customHeight="1" x14ac:dyDescent="0.3">
      <c r="A1910" s="4" t="s">
        <v>1732</v>
      </c>
      <c r="B1910" s="5">
        <f t="shared" si="585"/>
        <v>7</v>
      </c>
      <c r="C1910" s="5">
        <f t="shared" si="586"/>
        <v>2023</v>
      </c>
      <c r="D1910" s="88" t="s">
        <v>1731</v>
      </c>
      <c r="E1910" s="5" t="str">
        <f>VLOOKUP(F1910,'Set up'!$A$2:$C$64,2,FALSE)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up'!$A$2:$C$64,3,FALSE)</f>
        <v>Cash</v>
      </c>
      <c r="J1910" s="5">
        <f>VLOOKUP(F1910,'Set up'!$A$2:$D$64,4,FALSE)</f>
        <v>0</v>
      </c>
      <c r="K1910" s="4">
        <f t="shared" si="574"/>
        <v>45133</v>
      </c>
      <c r="L1910" s="5">
        <f t="shared" si="575"/>
        <v>7</v>
      </c>
      <c r="M1910" s="5">
        <f t="shared" si="576"/>
        <v>2023</v>
      </c>
      <c r="N1910" s="6">
        <v>3080</v>
      </c>
      <c r="O1910" s="6">
        <f>-N1910</f>
        <v>-3080</v>
      </c>
      <c r="P1910" s="6">
        <f t="shared" si="587"/>
        <v>0</v>
      </c>
      <c r="Q1910" s="7">
        <f t="shared" si="588"/>
        <v>3376626.4500000011</v>
      </c>
      <c r="R1910" s="44" t="str">
        <f>VLOOKUP(F1910,'Set up'!$A$2:$E$64,5,FALSE)</f>
        <v>Trsf</v>
      </c>
      <c r="S1910" s="1" t="s">
        <v>2477</v>
      </c>
    </row>
    <row r="1911" spans="1:19" ht="15" customHeight="1" x14ac:dyDescent="0.3">
      <c r="A1911" s="4" t="s">
        <v>1732</v>
      </c>
      <c r="B1911" s="5">
        <f t="shared" si="585"/>
        <v>7</v>
      </c>
      <c r="C1911" s="5">
        <f t="shared" si="586"/>
        <v>2023</v>
      </c>
      <c r="D1911" s="88" t="s">
        <v>1731</v>
      </c>
      <c r="E1911" s="5" t="str">
        <f>VLOOKUP(F1911,'Set up'!$A$2:$C$64,2,FALSE)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up'!$A$2:$C$64,3,FALSE)</f>
        <v>Cash</v>
      </c>
      <c r="J1911" s="5">
        <f>VLOOKUP(F1911,'Set up'!$A$2:$D$64,4,FALSE)</f>
        <v>0</v>
      </c>
      <c r="K1911" s="4">
        <f t="shared" si="574"/>
        <v>45133</v>
      </c>
      <c r="L1911" s="5">
        <f t="shared" si="575"/>
        <v>7</v>
      </c>
      <c r="M1911" s="5">
        <f t="shared" si="576"/>
        <v>2023</v>
      </c>
      <c r="N1911" s="6">
        <v>1134</v>
      </c>
      <c r="O1911" s="6">
        <f>-N1911</f>
        <v>-1134</v>
      </c>
      <c r="P1911" s="6">
        <f t="shared" si="587"/>
        <v>0</v>
      </c>
      <c r="Q1911" s="7">
        <f t="shared" si="588"/>
        <v>3377760.4500000011</v>
      </c>
      <c r="R1911" s="44" t="str">
        <f>VLOOKUP(F1911,'Set up'!$A$2:$E$64,5,FALSE)</f>
        <v>Trsf</v>
      </c>
      <c r="S1911" s="1" t="s">
        <v>2478</v>
      </c>
    </row>
    <row r="1912" spans="1:19" ht="15" customHeight="1" x14ac:dyDescent="0.3">
      <c r="A1912" s="4" t="s">
        <v>1732</v>
      </c>
      <c r="B1912" s="5">
        <f t="shared" si="585"/>
        <v>7</v>
      </c>
      <c r="C1912" s="5">
        <f t="shared" si="586"/>
        <v>2023</v>
      </c>
      <c r="D1912" s="88" t="s">
        <v>1731</v>
      </c>
      <c r="E1912" s="5" t="str">
        <f>VLOOKUP(F1912,'Set up'!$A$2:$C$64,2,FALSE)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up'!$A$2:$C$64,3,FALSE)</f>
        <v>Cash</v>
      </c>
      <c r="J1912" s="5">
        <f>VLOOKUP(F1912,'Set up'!$A$2:$D$64,4,FALSE)</f>
        <v>0</v>
      </c>
      <c r="K1912" s="4">
        <f t="shared" si="574"/>
        <v>45133</v>
      </c>
      <c r="L1912" s="5">
        <f t="shared" si="575"/>
        <v>7</v>
      </c>
      <c r="M1912" s="5">
        <f t="shared" si="576"/>
        <v>2023</v>
      </c>
      <c r="N1912" s="6">
        <v>600</v>
      </c>
      <c r="O1912" s="6">
        <f>-N1912</f>
        <v>-600</v>
      </c>
      <c r="P1912" s="6">
        <f t="shared" si="587"/>
        <v>0</v>
      </c>
      <c r="Q1912" s="7">
        <f t="shared" si="588"/>
        <v>3378360.4500000011</v>
      </c>
      <c r="R1912" s="44" t="str">
        <f>VLOOKUP(F1912,'Set up'!$A$2:$E$64,5,FALSE)</f>
        <v>Trsf</v>
      </c>
      <c r="S1912" s="1" t="s">
        <v>2479</v>
      </c>
    </row>
    <row r="1913" spans="1:19" ht="15" customHeight="1" x14ac:dyDescent="0.3">
      <c r="A1913" s="4" t="s">
        <v>1732</v>
      </c>
      <c r="B1913" s="5">
        <f t="shared" si="585"/>
        <v>7</v>
      </c>
      <c r="C1913" s="5">
        <f t="shared" si="586"/>
        <v>2023</v>
      </c>
      <c r="D1913" s="88" t="s">
        <v>1731</v>
      </c>
      <c r="E1913" s="5" t="str">
        <f>VLOOKUP(F1913,'Set up'!$A$2:$C$64,2,FALSE)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up'!$A$2:$C$64,3,FALSE)</f>
        <v>Cash</v>
      </c>
      <c r="J1913" s="5">
        <f>VLOOKUP(F1913,'Set up'!$A$2:$D$64,4,FALSE)</f>
        <v>0</v>
      </c>
      <c r="K1913" s="4">
        <f t="shared" si="574"/>
        <v>45133</v>
      </c>
      <c r="L1913" s="5">
        <f t="shared" si="575"/>
        <v>7</v>
      </c>
      <c r="M1913" s="5">
        <f t="shared" si="576"/>
        <v>2023</v>
      </c>
      <c r="N1913" s="6">
        <v>380</v>
      </c>
      <c r="O1913" s="6">
        <f>-N1913</f>
        <v>-380</v>
      </c>
      <c r="P1913" s="6">
        <f t="shared" si="587"/>
        <v>0</v>
      </c>
      <c r="Q1913" s="7">
        <f t="shared" si="588"/>
        <v>3378740.4500000011</v>
      </c>
      <c r="R1913" s="44" t="str">
        <f>VLOOKUP(F1913,'Set up'!$A$2:$E$64,5,FALSE)</f>
        <v>Trsf</v>
      </c>
      <c r="S1913" s="1" t="s">
        <v>2480</v>
      </c>
    </row>
    <row r="1914" spans="1:19" ht="15" customHeight="1" x14ac:dyDescent="0.3">
      <c r="A1914" s="4" t="s">
        <v>1732</v>
      </c>
      <c r="B1914" s="5">
        <f t="shared" si="585"/>
        <v>7</v>
      </c>
      <c r="C1914" s="5">
        <f t="shared" si="586"/>
        <v>2023</v>
      </c>
      <c r="D1914" s="88" t="s">
        <v>1731</v>
      </c>
      <c r="E1914" s="5" t="str">
        <f>VLOOKUP(F1914,'Set up'!$A$2:$C$64,2,FALSE)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up'!$A$2:$C$64,3,FALSE)</f>
        <v>Cash</v>
      </c>
      <c r="J1914" s="5">
        <f>VLOOKUP(F1914,'Set up'!$A$2:$D$64,4,FALSE)</f>
        <v>0</v>
      </c>
      <c r="K1914" s="4">
        <f t="shared" si="574"/>
        <v>45133</v>
      </c>
      <c r="L1914" s="5">
        <f t="shared" si="575"/>
        <v>7</v>
      </c>
      <c r="M1914" s="5">
        <f t="shared" si="576"/>
        <v>2023</v>
      </c>
      <c r="N1914" s="6">
        <v>1000</v>
      </c>
      <c r="O1914" s="6">
        <f>-N1914</f>
        <v>-1000</v>
      </c>
      <c r="P1914" s="6">
        <f t="shared" si="587"/>
        <v>0</v>
      </c>
      <c r="Q1914" s="7">
        <f t="shared" si="588"/>
        <v>3379740.4500000011</v>
      </c>
      <c r="R1914" s="44" t="str">
        <f>VLOOKUP(F1914,'Set up'!$A$2:$E$64,5,FALSE)</f>
        <v>Trsf</v>
      </c>
      <c r="S1914" s="1" t="s">
        <v>2481</v>
      </c>
    </row>
    <row r="1915" spans="1:19" ht="15" customHeight="1" x14ac:dyDescent="0.3">
      <c r="A1915" s="4">
        <v>45134</v>
      </c>
      <c r="B1915" s="5">
        <f t="shared" si="585"/>
        <v>7</v>
      </c>
      <c r="C1915" s="5">
        <f t="shared" si="586"/>
        <v>2023</v>
      </c>
      <c r="D1915" s="88" t="s">
        <v>1734</v>
      </c>
      <c r="E1915" s="5" t="str">
        <f>VLOOKUP(F1915,'Set up'!$A$2:$C$64,2,FALSE)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up'!$A$2:$C$64,3,FALSE)</f>
        <v>Cash</v>
      </c>
      <c r="J1915" s="5">
        <f>VLOOKUP(F1915,'Set up'!$A$2:$D$64,4,FALSE)</f>
        <v>0</v>
      </c>
      <c r="K1915" s="4">
        <f t="shared" si="574"/>
        <v>45134</v>
      </c>
      <c r="L1915" s="5">
        <f t="shared" si="575"/>
        <v>7</v>
      </c>
      <c r="M1915" s="5">
        <f t="shared" si="576"/>
        <v>2023</v>
      </c>
      <c r="N1915" s="6">
        <v>1826</v>
      </c>
      <c r="O1915" s="6">
        <f t="shared" ref="O1915:O1918" si="589">-N1915</f>
        <v>-1826</v>
      </c>
      <c r="P1915" s="6">
        <f t="shared" si="587"/>
        <v>0</v>
      </c>
      <c r="Q1915" s="7">
        <f t="shared" si="588"/>
        <v>3381566.4500000011</v>
      </c>
      <c r="R1915" s="44" t="str">
        <f>VLOOKUP(F1915,'Set up'!$A$2:$E$64,5,FALSE)</f>
        <v>PD Chq</v>
      </c>
      <c r="S1915" s="1" t="s">
        <v>2404</v>
      </c>
    </row>
    <row r="1916" spans="1:19" ht="15" customHeight="1" x14ac:dyDescent="0.3">
      <c r="A1916" s="4">
        <v>45134</v>
      </c>
      <c r="B1916" s="5">
        <f t="shared" si="585"/>
        <v>7</v>
      </c>
      <c r="C1916" s="5">
        <f t="shared" si="586"/>
        <v>2023</v>
      </c>
      <c r="D1916" s="88" t="s">
        <v>1734</v>
      </c>
      <c r="E1916" s="5" t="str">
        <f>VLOOKUP(F1916,'Set up'!$A$2:$C$64,2,FALSE)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up'!$A$2:$C$64,3,FALSE)</f>
        <v>Cash</v>
      </c>
      <c r="J1916" s="5">
        <f>VLOOKUP(F1916,'Set up'!$A$2:$D$64,4,FALSE)</f>
        <v>0</v>
      </c>
      <c r="K1916" s="4">
        <f t="shared" si="574"/>
        <v>45134</v>
      </c>
      <c r="L1916" s="5">
        <f t="shared" si="575"/>
        <v>7</v>
      </c>
      <c r="M1916" s="5">
        <f t="shared" si="576"/>
        <v>2023</v>
      </c>
      <c r="N1916" s="6">
        <v>498</v>
      </c>
      <c r="O1916" s="6">
        <f t="shared" si="589"/>
        <v>-498</v>
      </c>
      <c r="P1916" s="6">
        <f t="shared" si="587"/>
        <v>0</v>
      </c>
      <c r="Q1916" s="7">
        <f t="shared" si="588"/>
        <v>3382064.4500000011</v>
      </c>
      <c r="R1916" s="44" t="str">
        <f>VLOOKUP(F1916,'Set up'!$A$2:$E$64,5,FALSE)</f>
        <v>PD Chq</v>
      </c>
      <c r="S1916" s="1" t="s">
        <v>2404</v>
      </c>
    </row>
    <row r="1917" spans="1:19" ht="15" customHeight="1" x14ac:dyDescent="0.3">
      <c r="A1917" s="4">
        <v>45134</v>
      </c>
      <c r="B1917" s="5">
        <f t="shared" si="585"/>
        <v>7</v>
      </c>
      <c r="C1917" s="5">
        <f t="shared" si="586"/>
        <v>2023</v>
      </c>
      <c r="D1917" s="88" t="s">
        <v>1734</v>
      </c>
      <c r="E1917" s="5" t="str">
        <f>VLOOKUP(F1917,'Set up'!$A$2:$C$64,2,FALSE)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up'!$A$2:$C$64,3,FALSE)</f>
        <v>Cash</v>
      </c>
      <c r="J1917" s="5">
        <f>VLOOKUP(F1917,'Set up'!$A$2:$D$64,4,FALSE)</f>
        <v>0</v>
      </c>
      <c r="K1917" s="4">
        <f t="shared" si="574"/>
        <v>45134</v>
      </c>
      <c r="L1917" s="5">
        <f t="shared" si="575"/>
        <v>7</v>
      </c>
      <c r="M1917" s="5">
        <f t="shared" si="576"/>
        <v>2023</v>
      </c>
      <c r="N1917" s="6">
        <v>95</v>
      </c>
      <c r="O1917" s="6">
        <f t="shared" si="589"/>
        <v>-95</v>
      </c>
      <c r="P1917" s="6">
        <f t="shared" si="587"/>
        <v>0</v>
      </c>
      <c r="Q1917" s="7">
        <f t="shared" si="588"/>
        <v>3382159.4500000011</v>
      </c>
      <c r="R1917" s="44" t="str">
        <f>VLOOKUP(F1917,'Set up'!$A$2:$E$64,5,FALSE)</f>
        <v>PD Chq</v>
      </c>
      <c r="S1917" s="1" t="s">
        <v>2404</v>
      </c>
    </row>
    <row r="1918" spans="1:19" ht="15" customHeight="1" x14ac:dyDescent="0.3">
      <c r="A1918" s="4">
        <v>45134</v>
      </c>
      <c r="B1918" s="5">
        <f t="shared" si="585"/>
        <v>7</v>
      </c>
      <c r="C1918" s="5">
        <f t="shared" si="586"/>
        <v>2023</v>
      </c>
      <c r="D1918" s="88" t="s">
        <v>1734</v>
      </c>
      <c r="E1918" s="5" t="str">
        <f>VLOOKUP(F1918,'Set up'!$A$2:$C$64,2,FALSE)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up'!$A$2:$C$64,3,FALSE)</f>
        <v>Cash</v>
      </c>
      <c r="J1918" s="5">
        <f>VLOOKUP(F1918,'Set up'!$A$2:$D$64,4,FALSE)</f>
        <v>0</v>
      </c>
      <c r="K1918" s="4">
        <f t="shared" si="574"/>
        <v>45134</v>
      </c>
      <c r="L1918" s="5">
        <f t="shared" si="575"/>
        <v>7</v>
      </c>
      <c r="M1918" s="5">
        <f t="shared" si="576"/>
        <v>2023</v>
      </c>
      <c r="N1918" s="6">
        <v>225</v>
      </c>
      <c r="O1918" s="6">
        <f t="shared" si="589"/>
        <v>-225</v>
      </c>
      <c r="P1918" s="6">
        <f t="shared" si="587"/>
        <v>0</v>
      </c>
      <c r="Q1918" s="7">
        <f t="shared" si="588"/>
        <v>3382384.4500000011</v>
      </c>
      <c r="R1918" s="44" t="str">
        <f>VLOOKUP(F1918,'Set up'!$A$2:$E$64,5,FALSE)</f>
        <v>PD Chq</v>
      </c>
      <c r="S1918" s="1" t="s">
        <v>2404</v>
      </c>
    </row>
    <row r="1919" spans="1:19" ht="15" customHeight="1" x14ac:dyDescent="0.3">
      <c r="A1919" s="4">
        <v>45134</v>
      </c>
      <c r="B1919" s="5">
        <f t="shared" si="585"/>
        <v>7</v>
      </c>
      <c r="C1919" s="5">
        <f t="shared" si="586"/>
        <v>2023</v>
      </c>
      <c r="D1919" s="88" t="s">
        <v>1735</v>
      </c>
      <c r="E1919" s="5" t="str">
        <f>VLOOKUP(F1919,'Set up'!$A$2:$C$64,2,FALSE)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up'!$A$2:$C$64,3,FALSE)</f>
        <v>Cash</v>
      </c>
      <c r="J1919" s="5">
        <f>VLOOKUP(F1919,'Set up'!$A$2:$D$64,4,FALSE)</f>
        <v>0</v>
      </c>
      <c r="K1919" s="4">
        <f t="shared" si="574"/>
        <v>45134</v>
      </c>
      <c r="L1919" s="5">
        <f t="shared" si="575"/>
        <v>7</v>
      </c>
      <c r="M1919" s="5">
        <f t="shared" si="576"/>
        <v>2023</v>
      </c>
      <c r="N1919" s="6">
        <v>187.5</v>
      </c>
      <c r="O1919" s="6">
        <f t="shared" ref="O1919:O1924" si="590">-N1919</f>
        <v>-187.5</v>
      </c>
      <c r="P1919" s="6">
        <f t="shared" si="587"/>
        <v>0</v>
      </c>
      <c r="Q1919" s="7">
        <f t="shared" si="588"/>
        <v>3382571.9500000011</v>
      </c>
      <c r="R1919" s="44" t="str">
        <f>VLOOKUP(F1919,'Set up'!$A$2:$E$64,5,FALSE)</f>
        <v>Trsf</v>
      </c>
      <c r="S1919" s="1" t="s">
        <v>2482</v>
      </c>
    </row>
    <row r="1920" spans="1:19" ht="15" customHeight="1" x14ac:dyDescent="0.3">
      <c r="A1920" s="4">
        <v>45134</v>
      </c>
      <c r="B1920" s="5">
        <f t="shared" si="585"/>
        <v>7</v>
      </c>
      <c r="C1920" s="5">
        <f t="shared" si="586"/>
        <v>2023</v>
      </c>
      <c r="D1920" s="88" t="s">
        <v>1736</v>
      </c>
      <c r="E1920" s="5" t="str">
        <f>VLOOKUP(F1920,'Set up'!$A$2:$C$64,2,FALSE)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up'!$A$2:$C$64,3,FALSE)</f>
        <v>Cash</v>
      </c>
      <c r="J1920" s="5">
        <f>VLOOKUP(F1920,'Set up'!$A$2:$D$64,4,FALSE)</f>
        <v>0</v>
      </c>
      <c r="K1920" s="4">
        <f t="shared" si="574"/>
        <v>45134</v>
      </c>
      <c r="L1920" s="5">
        <f t="shared" si="575"/>
        <v>7</v>
      </c>
      <c r="M1920" s="5">
        <f t="shared" si="576"/>
        <v>2023</v>
      </c>
      <c r="N1920" s="6">
        <v>4620</v>
      </c>
      <c r="O1920" s="6">
        <f t="shared" si="590"/>
        <v>-4620</v>
      </c>
      <c r="P1920" s="6">
        <f t="shared" si="587"/>
        <v>0</v>
      </c>
      <c r="Q1920" s="7">
        <f t="shared" si="588"/>
        <v>3387191.9500000011</v>
      </c>
      <c r="R1920" s="44" t="str">
        <f>VLOOKUP(F1920,'Set up'!$A$2:$E$64,5,FALSE)</f>
        <v>Trsf</v>
      </c>
      <c r="S1920" s="1" t="s">
        <v>2483</v>
      </c>
    </row>
    <row r="1921" spans="1:21" ht="15" customHeight="1" x14ac:dyDescent="0.3">
      <c r="A1921" s="4">
        <v>45134</v>
      </c>
      <c r="B1921" s="5">
        <f t="shared" si="585"/>
        <v>7</v>
      </c>
      <c r="C1921" s="5">
        <f t="shared" si="586"/>
        <v>2023</v>
      </c>
      <c r="D1921" s="88" t="s">
        <v>1736</v>
      </c>
      <c r="E1921" s="5" t="str">
        <f>VLOOKUP(F1921,'Set up'!$A$2:$C$64,2,FALSE)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up'!$A$2:$C$64,3,FALSE)</f>
        <v>Cash</v>
      </c>
      <c r="J1921" s="5">
        <f>VLOOKUP(F1921,'Set up'!$A$2:$D$64,4,FALSE)</f>
        <v>0</v>
      </c>
      <c r="K1921" s="4">
        <f t="shared" si="574"/>
        <v>45134</v>
      </c>
      <c r="L1921" s="5">
        <f t="shared" si="575"/>
        <v>7</v>
      </c>
      <c r="M1921" s="5">
        <f t="shared" si="576"/>
        <v>2023</v>
      </c>
      <c r="N1921" s="6">
        <v>1701</v>
      </c>
      <c r="O1921" s="6">
        <f t="shared" si="590"/>
        <v>-1701</v>
      </c>
      <c r="P1921" s="6">
        <f t="shared" si="587"/>
        <v>0</v>
      </c>
      <c r="Q1921" s="7">
        <f t="shared" si="588"/>
        <v>3388892.9500000011</v>
      </c>
      <c r="R1921" s="44" t="str">
        <f>VLOOKUP(F1921,'Set up'!$A$2:$E$64,5,FALSE)</f>
        <v>Trsf</v>
      </c>
      <c r="S1921" s="1" t="s">
        <v>2484</v>
      </c>
    </row>
    <row r="1922" spans="1:21" ht="15" customHeight="1" x14ac:dyDescent="0.3">
      <c r="A1922" s="4">
        <v>45134</v>
      </c>
      <c r="B1922" s="5">
        <f t="shared" si="585"/>
        <v>7</v>
      </c>
      <c r="C1922" s="5">
        <f t="shared" si="586"/>
        <v>2023</v>
      </c>
      <c r="D1922" s="88" t="s">
        <v>1736</v>
      </c>
      <c r="E1922" s="5" t="str">
        <f>VLOOKUP(F1922,'Set up'!$A$2:$C$64,2,FALSE)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up'!$A$2:$C$64,3,FALSE)</f>
        <v>Cash</v>
      </c>
      <c r="J1922" s="5">
        <f>VLOOKUP(F1922,'Set up'!$A$2:$D$64,4,FALSE)</f>
        <v>0</v>
      </c>
      <c r="K1922" s="4">
        <f t="shared" si="574"/>
        <v>45134</v>
      </c>
      <c r="L1922" s="5">
        <f t="shared" si="575"/>
        <v>7</v>
      </c>
      <c r="M1922" s="5">
        <f t="shared" si="576"/>
        <v>2023</v>
      </c>
      <c r="N1922" s="6">
        <v>800</v>
      </c>
      <c r="O1922" s="6">
        <f t="shared" si="590"/>
        <v>-800</v>
      </c>
      <c r="P1922" s="6">
        <f t="shared" si="587"/>
        <v>0</v>
      </c>
      <c r="Q1922" s="7">
        <f t="shared" si="588"/>
        <v>3389692.9500000011</v>
      </c>
      <c r="R1922" s="44" t="str">
        <f>VLOOKUP(F1922,'Set up'!$A$2:$E$64,5,FALSE)</f>
        <v>Trsf</v>
      </c>
      <c r="S1922" s="1" t="s">
        <v>2485</v>
      </c>
    </row>
    <row r="1923" spans="1:21" ht="15" customHeight="1" x14ac:dyDescent="0.3">
      <c r="A1923" s="4">
        <v>45134</v>
      </c>
      <c r="B1923" s="5">
        <f t="shared" si="585"/>
        <v>7</v>
      </c>
      <c r="C1923" s="5">
        <f t="shared" si="586"/>
        <v>2023</v>
      </c>
      <c r="D1923" s="88" t="s">
        <v>1737</v>
      </c>
      <c r="E1923" s="5" t="str">
        <f>VLOOKUP(F1923,'Set up'!$A$2:$C$64,2,FALSE)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up'!$A$2:$C$64,3,FALSE)</f>
        <v>45</v>
      </c>
      <c r="J1923" s="5">
        <f>VLOOKUP(F1923,'Set up'!$A$2:$D$64,4,FALSE)</f>
        <v>45</v>
      </c>
      <c r="K1923" s="4">
        <f t="shared" ref="K1923:K1986" si="591">A1923+J1923</f>
        <v>45179</v>
      </c>
      <c r="L1923" s="5">
        <f t="shared" ref="L1923:L1986" si="592">MONTH(K1923)</f>
        <v>9</v>
      </c>
      <c r="M1923" s="5">
        <f t="shared" ref="M1923:M1986" si="593">YEAR(K1923)</f>
        <v>2023</v>
      </c>
      <c r="N1923" s="6">
        <v>3740</v>
      </c>
      <c r="O1923" s="6">
        <f t="shared" si="590"/>
        <v>-3740</v>
      </c>
      <c r="P1923" s="6">
        <f t="shared" si="587"/>
        <v>0</v>
      </c>
      <c r="Q1923" s="7">
        <f t="shared" si="588"/>
        <v>3393432.9500000011</v>
      </c>
      <c r="R1923" s="44" t="str">
        <f>VLOOKUP(F1923,'Set up'!$A$2:$E$64,5,FALSE)</f>
        <v>PD Chq</v>
      </c>
      <c r="S1923" s="1" t="s">
        <v>1976</v>
      </c>
      <c r="U1923" s="1" t="s">
        <v>3603</v>
      </c>
    </row>
    <row r="1924" spans="1:21" ht="15" customHeight="1" x14ac:dyDescent="0.3">
      <c r="A1924" s="4">
        <v>45135</v>
      </c>
      <c r="B1924" s="5">
        <f t="shared" si="585"/>
        <v>7</v>
      </c>
      <c r="C1924" s="5">
        <f t="shared" si="586"/>
        <v>2023</v>
      </c>
      <c r="D1924" s="88" t="s">
        <v>1737</v>
      </c>
      <c r="E1924" s="5" t="str">
        <f>VLOOKUP(F1924,'Set up'!$A$2:$C$64,2,FALSE)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up'!$A$2:$C$64,3,FALSE)</f>
        <v>45</v>
      </c>
      <c r="J1924" s="5">
        <f>VLOOKUP(F1924,'Set up'!$A$2:$D$64,4,FALSE)</f>
        <v>45</v>
      </c>
      <c r="K1924" s="4">
        <f t="shared" si="591"/>
        <v>45180</v>
      </c>
      <c r="L1924" s="5">
        <f t="shared" si="592"/>
        <v>9</v>
      </c>
      <c r="M1924" s="5">
        <f t="shared" si="593"/>
        <v>2023</v>
      </c>
      <c r="N1924" s="6">
        <v>220</v>
      </c>
      <c r="O1924" s="6">
        <f t="shared" si="590"/>
        <v>-220</v>
      </c>
      <c r="P1924" s="6">
        <f t="shared" si="587"/>
        <v>0</v>
      </c>
      <c r="Q1924" s="7">
        <f t="shared" si="588"/>
        <v>3393652.9500000011</v>
      </c>
      <c r="R1924" s="44" t="str">
        <f>VLOOKUP(F1924,'Set up'!$A$2:$E$64,5,FALSE)</f>
        <v>PD Chq</v>
      </c>
      <c r="S1924" s="1" t="s">
        <v>1976</v>
      </c>
      <c r="U1924" s="1" t="s">
        <v>3603</v>
      </c>
    </row>
    <row r="1925" spans="1:21" ht="15" customHeight="1" x14ac:dyDescent="0.3">
      <c r="A1925" s="4">
        <v>45138</v>
      </c>
      <c r="B1925" s="5">
        <f t="shared" si="585"/>
        <v>7</v>
      </c>
      <c r="C1925" s="5">
        <f t="shared" si="586"/>
        <v>2023</v>
      </c>
      <c r="D1925" s="88" t="s">
        <v>1747</v>
      </c>
      <c r="E1925" s="5" t="str">
        <f>VLOOKUP(F1925,'Set up'!$A$2:$C$64,2,FALSE)</f>
        <v>C00000013a</v>
      </c>
      <c r="F1925" s="1" t="s">
        <v>1453</v>
      </c>
      <c r="G1925" s="89" t="s">
        <v>1738</v>
      </c>
      <c r="H1925" s="5">
        <v>4</v>
      </c>
      <c r="I1925" s="5" t="str">
        <f>VLOOKUP(F1925,'Set up'!$A$2:$C$64,3,FALSE)</f>
        <v>Cash</v>
      </c>
      <c r="J1925" s="5">
        <f>VLOOKUP(F1925,'Set up'!$A$2:$D$64,4,FALSE)</f>
        <v>0</v>
      </c>
      <c r="K1925" s="4">
        <f t="shared" si="591"/>
        <v>45138</v>
      </c>
      <c r="L1925" s="5">
        <f t="shared" si="592"/>
        <v>7</v>
      </c>
      <c r="M1925" s="5">
        <f t="shared" si="593"/>
        <v>2023</v>
      </c>
      <c r="N1925" s="96">
        <v>7304</v>
      </c>
      <c r="O1925" s="6">
        <f t="shared" ref="O1925:O1935" si="594">-N1925</f>
        <v>-7304</v>
      </c>
      <c r="P1925" s="6">
        <f t="shared" si="587"/>
        <v>0</v>
      </c>
      <c r="Q1925" s="7">
        <f t="shared" si="588"/>
        <v>3400956.9500000011</v>
      </c>
      <c r="R1925" s="44" t="str">
        <f>VLOOKUP(F1925,'Set up'!$A$2:$E$64,5,FALSE)</f>
        <v>Chq</v>
      </c>
      <c r="S1925" s="1" t="s">
        <v>1788</v>
      </c>
    </row>
    <row r="1926" spans="1:21" ht="15" customHeight="1" x14ac:dyDescent="0.3">
      <c r="A1926" s="4">
        <v>45138</v>
      </c>
      <c r="B1926" s="5">
        <f t="shared" si="585"/>
        <v>7</v>
      </c>
      <c r="C1926" s="5">
        <f t="shared" si="586"/>
        <v>2023</v>
      </c>
      <c r="D1926" s="88" t="s">
        <v>1747</v>
      </c>
      <c r="E1926" s="5" t="str">
        <f>VLOOKUP(F1926,'Set up'!$A$2:$C$64,2,FALSE)</f>
        <v>C00000013a</v>
      </c>
      <c r="F1926" s="1" t="s">
        <v>1453</v>
      </c>
      <c r="G1926" s="90" t="s">
        <v>1739</v>
      </c>
      <c r="H1926" s="5">
        <v>5</v>
      </c>
      <c r="I1926" s="5" t="str">
        <f>VLOOKUP(F1926,'Set up'!$A$2:$C$64,3,FALSE)</f>
        <v>Cash</v>
      </c>
      <c r="J1926" s="5">
        <f>VLOOKUP(F1926,'Set up'!$A$2:$D$64,4,FALSE)</f>
        <v>0</v>
      </c>
      <c r="K1926" s="4">
        <f t="shared" si="591"/>
        <v>45138</v>
      </c>
      <c r="L1926" s="5">
        <f t="shared" si="592"/>
        <v>7</v>
      </c>
      <c r="M1926" s="5">
        <f t="shared" si="593"/>
        <v>2023</v>
      </c>
      <c r="N1926" s="96">
        <v>2133</v>
      </c>
      <c r="O1926" s="6">
        <f t="shared" si="594"/>
        <v>-2133</v>
      </c>
      <c r="P1926" s="6">
        <f t="shared" si="587"/>
        <v>0</v>
      </c>
      <c r="Q1926" s="7">
        <f t="shared" si="588"/>
        <v>3403089.9500000011</v>
      </c>
      <c r="R1926" s="44" t="str">
        <f>VLOOKUP(F1926,'Set up'!$A$2:$E$64,5,FALSE)</f>
        <v>Chq</v>
      </c>
      <c r="S1926" s="1" t="s">
        <v>1788</v>
      </c>
    </row>
    <row r="1927" spans="1:21" ht="15" customHeight="1" x14ac:dyDescent="0.3">
      <c r="A1927" s="4">
        <v>45138</v>
      </c>
      <c r="B1927" s="5">
        <f t="shared" si="585"/>
        <v>7</v>
      </c>
      <c r="C1927" s="5">
        <f t="shared" si="586"/>
        <v>2023</v>
      </c>
      <c r="D1927" s="88" t="s">
        <v>1747</v>
      </c>
      <c r="E1927" s="5" t="str">
        <f>VLOOKUP(F1927,'Set up'!$A$2:$C$64,2,FALSE)</f>
        <v>C00000013a</v>
      </c>
      <c r="F1927" s="1" t="s">
        <v>1453</v>
      </c>
      <c r="G1927" s="90" t="s">
        <v>1740</v>
      </c>
      <c r="H1927" s="5">
        <v>3</v>
      </c>
      <c r="I1927" s="5" t="str">
        <f>VLOOKUP(F1927,'Set up'!$A$2:$C$64,3,FALSE)</f>
        <v>Cash</v>
      </c>
      <c r="J1927" s="5">
        <f>VLOOKUP(F1927,'Set up'!$A$2:$D$64,4,FALSE)</f>
        <v>0</v>
      </c>
      <c r="K1927" s="4">
        <f t="shared" si="591"/>
        <v>45138</v>
      </c>
      <c r="L1927" s="5">
        <f t="shared" si="592"/>
        <v>7</v>
      </c>
      <c r="M1927" s="5">
        <f t="shared" si="593"/>
        <v>2023</v>
      </c>
      <c r="N1927" s="96">
        <v>1279.8000000000002</v>
      </c>
      <c r="O1927" s="6">
        <f t="shared" si="594"/>
        <v>-1279.8000000000002</v>
      </c>
      <c r="P1927" s="6">
        <f t="shared" si="587"/>
        <v>0</v>
      </c>
      <c r="Q1927" s="7">
        <f t="shared" si="588"/>
        <v>3404369.7500000009</v>
      </c>
      <c r="R1927" s="44" t="str">
        <f>VLOOKUP(F1927,'Set up'!$A$2:$E$64,5,FALSE)</f>
        <v>Chq</v>
      </c>
      <c r="S1927" s="1" t="s">
        <v>1788</v>
      </c>
    </row>
    <row r="1928" spans="1:21" ht="15" customHeight="1" x14ac:dyDescent="0.3">
      <c r="A1928" s="4">
        <v>45138</v>
      </c>
      <c r="B1928" s="5">
        <f t="shared" si="585"/>
        <v>7</v>
      </c>
      <c r="C1928" s="5">
        <f t="shared" si="586"/>
        <v>2023</v>
      </c>
      <c r="D1928" s="88" t="s">
        <v>1747</v>
      </c>
      <c r="E1928" s="5" t="str">
        <f>VLOOKUP(F1928,'Set up'!$A$2:$C$64,2,FALSE)</f>
        <v>C00000013a</v>
      </c>
      <c r="F1928" s="1" t="s">
        <v>1453</v>
      </c>
      <c r="G1928" s="90" t="s">
        <v>1654</v>
      </c>
      <c r="H1928" s="5">
        <v>16</v>
      </c>
      <c r="I1928" s="5" t="str">
        <f>VLOOKUP(F1928,'Set up'!$A$2:$C$64,3,FALSE)</f>
        <v>Cash</v>
      </c>
      <c r="J1928" s="5">
        <f>VLOOKUP(F1928,'Set up'!$A$2:$D$64,4,FALSE)</f>
        <v>0</v>
      </c>
      <c r="K1928" s="4">
        <f t="shared" si="591"/>
        <v>45138</v>
      </c>
      <c r="L1928" s="5">
        <f t="shared" si="592"/>
        <v>7</v>
      </c>
      <c r="M1928" s="5">
        <f t="shared" si="593"/>
        <v>2023</v>
      </c>
      <c r="N1928" s="96">
        <v>4128</v>
      </c>
      <c r="O1928" s="6">
        <f t="shared" si="594"/>
        <v>-4128</v>
      </c>
      <c r="P1928" s="6">
        <f t="shared" si="587"/>
        <v>0</v>
      </c>
      <c r="Q1928" s="7">
        <f t="shared" si="588"/>
        <v>3408497.7500000009</v>
      </c>
      <c r="R1928" s="44" t="str">
        <f>VLOOKUP(F1928,'Set up'!$A$2:$E$64,5,FALSE)</f>
        <v>Chq</v>
      </c>
      <c r="S1928" s="1" t="s">
        <v>1788</v>
      </c>
    </row>
    <row r="1929" spans="1:21" ht="15" customHeight="1" x14ac:dyDescent="0.3">
      <c r="A1929" s="4">
        <v>45138</v>
      </c>
      <c r="B1929" s="5">
        <f t="shared" si="585"/>
        <v>7</v>
      </c>
      <c r="C1929" s="5">
        <f t="shared" si="586"/>
        <v>2023</v>
      </c>
      <c r="D1929" s="88" t="s">
        <v>1747</v>
      </c>
      <c r="E1929" s="5" t="str">
        <f>VLOOKUP(F1929,'Set up'!$A$2:$C$64,2,FALSE)</f>
        <v>C00000013a</v>
      </c>
      <c r="F1929" s="1" t="s">
        <v>1453</v>
      </c>
      <c r="G1929" s="90" t="s">
        <v>1741</v>
      </c>
      <c r="H1929" s="5">
        <v>3</v>
      </c>
      <c r="I1929" s="5" t="str">
        <f>VLOOKUP(F1929,'Set up'!$A$2:$C$64,3,FALSE)</f>
        <v>Cash</v>
      </c>
      <c r="J1929" s="5">
        <f>VLOOKUP(F1929,'Set up'!$A$2:$D$64,4,FALSE)</f>
        <v>0</v>
      </c>
      <c r="K1929" s="4">
        <f t="shared" si="591"/>
        <v>45138</v>
      </c>
      <c r="L1929" s="5">
        <f t="shared" si="592"/>
        <v>7</v>
      </c>
      <c r="M1929" s="5">
        <f t="shared" si="593"/>
        <v>2023</v>
      </c>
      <c r="N1929" s="96">
        <v>2625</v>
      </c>
      <c r="O1929" s="6">
        <f t="shared" si="594"/>
        <v>-2625</v>
      </c>
      <c r="P1929" s="6">
        <f t="shared" si="587"/>
        <v>0</v>
      </c>
      <c r="Q1929" s="7">
        <f t="shared" si="588"/>
        <v>3411122.7500000009</v>
      </c>
      <c r="R1929" s="44" t="str">
        <f>VLOOKUP(F1929,'Set up'!$A$2:$E$64,5,FALSE)</f>
        <v>Chq</v>
      </c>
      <c r="S1929" s="1" t="s">
        <v>1788</v>
      </c>
    </row>
    <row r="1930" spans="1:21" ht="15" customHeight="1" x14ac:dyDescent="0.3">
      <c r="A1930" s="4">
        <v>45138</v>
      </c>
      <c r="B1930" s="5">
        <f t="shared" si="585"/>
        <v>7</v>
      </c>
      <c r="C1930" s="5">
        <f t="shared" si="586"/>
        <v>2023</v>
      </c>
      <c r="D1930" s="88" t="s">
        <v>1747</v>
      </c>
      <c r="E1930" s="5" t="str">
        <f>VLOOKUP(F1930,'Set up'!$A$2:$C$64,2,FALSE)</f>
        <v>C00000013a</v>
      </c>
      <c r="F1930" s="1" t="s">
        <v>1453</v>
      </c>
      <c r="G1930" s="90" t="s">
        <v>1469</v>
      </c>
      <c r="H1930" s="5">
        <v>3</v>
      </c>
      <c r="I1930" s="5" t="str">
        <f>VLOOKUP(F1930,'Set up'!$A$2:$C$64,3,FALSE)</f>
        <v>Cash</v>
      </c>
      <c r="J1930" s="5">
        <f>VLOOKUP(F1930,'Set up'!$A$2:$D$64,4,FALSE)</f>
        <v>0</v>
      </c>
      <c r="K1930" s="4">
        <f t="shared" si="591"/>
        <v>45138</v>
      </c>
      <c r="L1930" s="5">
        <f t="shared" si="592"/>
        <v>7</v>
      </c>
      <c r="M1930" s="5">
        <f t="shared" si="593"/>
        <v>2023</v>
      </c>
      <c r="N1930" s="96">
        <v>1290</v>
      </c>
      <c r="O1930" s="6">
        <f t="shared" si="594"/>
        <v>-1290</v>
      </c>
      <c r="P1930" s="6">
        <f t="shared" si="587"/>
        <v>0</v>
      </c>
      <c r="Q1930" s="7">
        <f t="shared" si="588"/>
        <v>3412412.7500000009</v>
      </c>
      <c r="R1930" s="44" t="str">
        <f>VLOOKUP(F1930,'Set up'!$A$2:$E$64,5,FALSE)</f>
        <v>Chq</v>
      </c>
      <c r="S1930" s="1" t="s">
        <v>1788</v>
      </c>
    </row>
    <row r="1931" spans="1:21" ht="15" customHeight="1" x14ac:dyDescent="0.3">
      <c r="A1931" s="4">
        <v>45138</v>
      </c>
      <c r="B1931" s="5">
        <f t="shared" si="585"/>
        <v>7</v>
      </c>
      <c r="C1931" s="5">
        <f t="shared" si="586"/>
        <v>2023</v>
      </c>
      <c r="D1931" s="88" t="s">
        <v>1747</v>
      </c>
      <c r="E1931" s="5" t="str">
        <f>VLOOKUP(F1931,'Set up'!$A$2:$C$64,2,FALSE)</f>
        <v>C00000013a</v>
      </c>
      <c r="F1931" s="1" t="s">
        <v>1453</v>
      </c>
      <c r="G1931" s="108" t="s">
        <v>1742</v>
      </c>
      <c r="H1931" s="5">
        <v>2</v>
      </c>
      <c r="I1931" s="5" t="str">
        <f>VLOOKUP(F1931,'Set up'!$A$2:$C$64,3,FALSE)</f>
        <v>Cash</v>
      </c>
      <c r="J1931" s="5">
        <f>VLOOKUP(F1931,'Set up'!$A$2:$D$64,4,FALSE)</f>
        <v>0</v>
      </c>
      <c r="K1931" s="4">
        <f t="shared" si="591"/>
        <v>45138</v>
      </c>
      <c r="L1931" s="5">
        <f t="shared" si="592"/>
        <v>7</v>
      </c>
      <c r="M1931" s="5">
        <f t="shared" si="593"/>
        <v>2023</v>
      </c>
      <c r="N1931" s="96">
        <v>120</v>
      </c>
      <c r="O1931" s="6">
        <f t="shared" si="594"/>
        <v>-120</v>
      </c>
      <c r="P1931" s="6">
        <f t="shared" si="587"/>
        <v>0</v>
      </c>
      <c r="Q1931" s="7">
        <f t="shared" si="588"/>
        <v>3412532.7500000009</v>
      </c>
      <c r="R1931" s="44" t="str">
        <f>VLOOKUP(F1931,'Set up'!$A$2:$E$64,5,FALSE)</f>
        <v>Chq</v>
      </c>
      <c r="S1931" s="1" t="s">
        <v>1788</v>
      </c>
    </row>
    <row r="1932" spans="1:21" ht="15" customHeight="1" x14ac:dyDescent="0.3">
      <c r="A1932" s="4">
        <v>45138</v>
      </c>
      <c r="B1932" s="5">
        <f t="shared" si="585"/>
        <v>7</v>
      </c>
      <c r="C1932" s="5">
        <f t="shared" si="586"/>
        <v>2023</v>
      </c>
      <c r="D1932" s="88" t="s">
        <v>1747</v>
      </c>
      <c r="E1932" s="5" t="str">
        <f>VLOOKUP(F1932,'Set up'!$A$2:$C$64,2,FALSE)</f>
        <v>C00000013a</v>
      </c>
      <c r="F1932" s="1" t="s">
        <v>1453</v>
      </c>
      <c r="G1932" s="99" t="s">
        <v>1743</v>
      </c>
      <c r="H1932" s="5">
        <v>1</v>
      </c>
      <c r="I1932" s="5" t="str">
        <f>VLOOKUP(F1932,'Set up'!$A$2:$C$64,3,FALSE)</f>
        <v>Cash</v>
      </c>
      <c r="J1932" s="5">
        <f>VLOOKUP(F1932,'Set up'!$A$2:$D$64,4,FALSE)</f>
        <v>0</v>
      </c>
      <c r="K1932" s="4">
        <f t="shared" si="591"/>
        <v>45138</v>
      </c>
      <c r="L1932" s="5">
        <f t="shared" si="592"/>
        <v>7</v>
      </c>
      <c r="M1932" s="5">
        <f t="shared" si="593"/>
        <v>2023</v>
      </c>
      <c r="N1932" s="96">
        <v>55.2</v>
      </c>
      <c r="O1932" s="6">
        <f t="shared" si="594"/>
        <v>-55.2</v>
      </c>
      <c r="P1932" s="6">
        <f t="shared" si="587"/>
        <v>0</v>
      </c>
      <c r="Q1932" s="7">
        <f t="shared" si="588"/>
        <v>3412587.9500000011</v>
      </c>
      <c r="R1932" s="44" t="str">
        <f>VLOOKUP(F1932,'Set up'!$A$2:$E$64,5,FALSE)</f>
        <v>Chq</v>
      </c>
      <c r="S1932" s="1" t="s">
        <v>1788</v>
      </c>
    </row>
    <row r="1933" spans="1:21" ht="15" customHeight="1" x14ac:dyDescent="0.3">
      <c r="A1933" s="4">
        <v>45138</v>
      </c>
      <c r="B1933" s="5">
        <f t="shared" si="585"/>
        <v>7</v>
      </c>
      <c r="C1933" s="5">
        <f t="shared" si="586"/>
        <v>2023</v>
      </c>
      <c r="D1933" s="88" t="s">
        <v>1747</v>
      </c>
      <c r="E1933" s="5" t="str">
        <f>VLOOKUP(F1933,'Set up'!$A$2:$C$64,2,FALSE)</f>
        <v>C00000013a</v>
      </c>
      <c r="F1933" s="1" t="s">
        <v>1453</v>
      </c>
      <c r="G1933" s="99" t="s">
        <v>1744</v>
      </c>
      <c r="H1933" s="5">
        <v>1</v>
      </c>
      <c r="I1933" s="5" t="str">
        <f>VLOOKUP(F1933,'Set up'!$A$2:$C$64,3,FALSE)</f>
        <v>Cash</v>
      </c>
      <c r="J1933" s="5">
        <f>VLOOKUP(F1933,'Set up'!$A$2:$D$64,4,FALSE)</f>
        <v>0</v>
      </c>
      <c r="K1933" s="4">
        <f t="shared" si="591"/>
        <v>45138</v>
      </c>
      <c r="L1933" s="5">
        <f t="shared" si="592"/>
        <v>7</v>
      </c>
      <c r="M1933" s="5">
        <f t="shared" si="593"/>
        <v>2023</v>
      </c>
      <c r="N1933" s="96">
        <v>1108.4000000000001</v>
      </c>
      <c r="O1933" s="6">
        <f t="shared" si="594"/>
        <v>-1108.4000000000001</v>
      </c>
      <c r="P1933" s="6">
        <f t="shared" si="587"/>
        <v>0</v>
      </c>
      <c r="Q1933" s="7">
        <f t="shared" si="588"/>
        <v>3413696.350000001</v>
      </c>
      <c r="R1933" s="44" t="str">
        <f>VLOOKUP(F1933,'Set up'!$A$2:$E$64,5,FALSE)</f>
        <v>Chq</v>
      </c>
      <c r="S1933" s="1" t="s">
        <v>1788</v>
      </c>
    </row>
    <row r="1934" spans="1:21" ht="15" customHeight="1" x14ac:dyDescent="0.3">
      <c r="A1934" s="4">
        <v>45138</v>
      </c>
      <c r="B1934" s="5">
        <f t="shared" si="585"/>
        <v>7</v>
      </c>
      <c r="C1934" s="5">
        <f t="shared" si="586"/>
        <v>2023</v>
      </c>
      <c r="D1934" s="88" t="s">
        <v>1747</v>
      </c>
      <c r="E1934" s="5" t="str">
        <f>VLOOKUP(F1934,'Set up'!$A$2:$C$64,2,FALSE)</f>
        <v>C00000013a</v>
      </c>
      <c r="F1934" s="1" t="s">
        <v>1453</v>
      </c>
      <c r="G1934" s="99" t="s">
        <v>1745</v>
      </c>
      <c r="H1934" s="5">
        <v>1</v>
      </c>
      <c r="I1934" s="5" t="str">
        <f>VLOOKUP(F1934,'Set up'!$A$2:$C$64,3,FALSE)</f>
        <v>Cash</v>
      </c>
      <c r="J1934" s="5">
        <f>VLOOKUP(F1934,'Set up'!$A$2:$D$64,4,FALSE)</f>
        <v>0</v>
      </c>
      <c r="K1934" s="4">
        <f t="shared" si="591"/>
        <v>45138</v>
      </c>
      <c r="L1934" s="5">
        <f t="shared" si="592"/>
        <v>7</v>
      </c>
      <c r="M1934" s="5">
        <f t="shared" si="593"/>
        <v>2023</v>
      </c>
      <c r="N1934" s="96">
        <v>280</v>
      </c>
      <c r="O1934" s="6">
        <f t="shared" si="594"/>
        <v>-280</v>
      </c>
      <c r="P1934" s="6">
        <f t="shared" si="587"/>
        <v>0</v>
      </c>
      <c r="Q1934" s="7">
        <f t="shared" si="588"/>
        <v>3413976.350000001</v>
      </c>
      <c r="R1934" s="44" t="str">
        <f>VLOOKUP(F1934,'Set up'!$A$2:$E$64,5,FALSE)</f>
        <v>Chq</v>
      </c>
      <c r="S1934" s="1" t="s">
        <v>1788</v>
      </c>
    </row>
    <row r="1935" spans="1:21" ht="15" customHeight="1" x14ac:dyDescent="0.3">
      <c r="A1935" s="4">
        <v>45138</v>
      </c>
      <c r="B1935" s="5">
        <f t="shared" si="585"/>
        <v>7</v>
      </c>
      <c r="C1935" s="5">
        <f t="shared" si="586"/>
        <v>2023</v>
      </c>
      <c r="D1935" s="88" t="s">
        <v>1747</v>
      </c>
      <c r="E1935" s="5" t="str">
        <f>VLOOKUP(F1935,'Set up'!$A$2:$C$64,2,FALSE)</f>
        <v>C00000013a</v>
      </c>
      <c r="F1935" s="1" t="s">
        <v>1453</v>
      </c>
      <c r="G1935" s="99" t="s">
        <v>1746</v>
      </c>
      <c r="H1935" s="5">
        <v>1</v>
      </c>
      <c r="I1935" s="5" t="str">
        <f>VLOOKUP(F1935,'Set up'!$A$2:$C$64,3,FALSE)</f>
        <v>Cash</v>
      </c>
      <c r="J1935" s="5">
        <f>VLOOKUP(F1935,'Set up'!$A$2:$D$64,4,FALSE)</f>
        <v>0</v>
      </c>
      <c r="K1935" s="4">
        <f t="shared" si="591"/>
        <v>45138</v>
      </c>
      <c r="L1935" s="5">
        <f t="shared" si="592"/>
        <v>7</v>
      </c>
      <c r="M1935" s="5">
        <f t="shared" si="593"/>
        <v>2023</v>
      </c>
      <c r="N1935" s="96">
        <v>260</v>
      </c>
      <c r="O1935" s="6">
        <f t="shared" si="594"/>
        <v>-260</v>
      </c>
      <c r="P1935" s="6">
        <f t="shared" si="587"/>
        <v>0</v>
      </c>
      <c r="Q1935" s="7">
        <f t="shared" si="588"/>
        <v>3414236.350000001</v>
      </c>
      <c r="R1935" s="44" t="str">
        <f>VLOOKUP(F1935,'Set up'!$A$2:$E$64,5,FALSE)</f>
        <v>Chq</v>
      </c>
      <c r="S1935" s="1" t="s">
        <v>1788</v>
      </c>
    </row>
    <row r="1936" spans="1:21" ht="15" customHeight="1" x14ac:dyDescent="0.3">
      <c r="A1936" s="4">
        <v>45139</v>
      </c>
      <c r="B1936" s="5">
        <f t="shared" ref="B1936:B1999" si="595">MONTH(A1936)</f>
        <v>8</v>
      </c>
      <c r="C1936" s="5">
        <f t="shared" ref="C1936:C1999" si="596">YEAR(A1936)</f>
        <v>2023</v>
      </c>
      <c r="D1936" s="88" t="s">
        <v>1791</v>
      </c>
      <c r="E1936" s="5" t="str">
        <f>VLOOKUP(F1936,'Set up'!$A$2:$C$64,2,FALSE)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up'!$A$2:$C$64,3,FALSE)</f>
        <v>Cash</v>
      </c>
      <c r="J1936" s="5">
        <f>VLOOKUP(F1936,'Set up'!$A$2:$D$64,4,FALSE)</f>
        <v>0</v>
      </c>
      <c r="K1936" s="4">
        <f t="shared" si="591"/>
        <v>45139</v>
      </c>
      <c r="L1936" s="5">
        <f t="shared" si="592"/>
        <v>8</v>
      </c>
      <c r="M1936" s="5">
        <f t="shared" si="593"/>
        <v>2023</v>
      </c>
      <c r="N1936" s="96">
        <v>420</v>
      </c>
      <c r="O1936" s="6">
        <f>-0.2-10-100-309.8</f>
        <v>-420</v>
      </c>
      <c r="P1936" s="6">
        <f t="shared" ref="P1936:P1999" si="597">SUM(N1936+O1936)</f>
        <v>0</v>
      </c>
      <c r="Q1936" s="7">
        <f t="shared" ref="Q1936:Q1999" si="598">SUM(Q1935+N1936)</f>
        <v>3414656.350000001</v>
      </c>
      <c r="R1936" s="44" t="str">
        <f>VLOOKUP(F1936,'Set up'!$A$2:$E$64,5,FALSE)</f>
        <v>Trsf</v>
      </c>
      <c r="S1936" s="1" t="s">
        <v>1873</v>
      </c>
    </row>
    <row r="1937" spans="1:19" ht="15" customHeight="1" x14ac:dyDescent="0.3">
      <c r="A1937" s="4">
        <v>45139</v>
      </c>
      <c r="B1937" s="5">
        <f t="shared" si="595"/>
        <v>8</v>
      </c>
      <c r="C1937" s="5">
        <f t="shared" si="596"/>
        <v>2023</v>
      </c>
      <c r="D1937" s="88" t="s">
        <v>1791</v>
      </c>
      <c r="E1937" s="5" t="str">
        <f>VLOOKUP(F1937,'Set up'!$A$2:$C$64,2,FALSE)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up'!$A$2:$C$64,3,FALSE)</f>
        <v>Cash</v>
      </c>
      <c r="J1937" s="5">
        <f>VLOOKUP(F1937,'Set up'!$A$2:$D$64,4,FALSE)</f>
        <v>0</v>
      </c>
      <c r="K1937" s="4">
        <f t="shared" si="591"/>
        <v>45139</v>
      </c>
      <c r="L1937" s="5">
        <f t="shared" si="592"/>
        <v>8</v>
      </c>
      <c r="M1937" s="5">
        <f t="shared" si="593"/>
        <v>2023</v>
      </c>
      <c r="N1937" s="96">
        <v>225</v>
      </c>
      <c r="O1937" s="6">
        <f t="shared" ref="O1937:O1939" si="599">-N1937</f>
        <v>-225</v>
      </c>
      <c r="P1937" s="6">
        <f t="shared" si="597"/>
        <v>0</v>
      </c>
      <c r="Q1937" s="7">
        <f t="shared" si="598"/>
        <v>3414881.350000001</v>
      </c>
      <c r="R1937" s="44" t="str">
        <f>VLOOKUP(F1937,'Set up'!$A$2:$E$64,5,FALSE)</f>
        <v>Trsf</v>
      </c>
      <c r="S1937" s="1" t="s">
        <v>1848</v>
      </c>
    </row>
    <row r="1938" spans="1:19" ht="15" customHeight="1" x14ac:dyDescent="0.3">
      <c r="A1938" s="4">
        <v>45139</v>
      </c>
      <c r="B1938" s="5">
        <f t="shared" si="595"/>
        <v>8</v>
      </c>
      <c r="C1938" s="5">
        <f t="shared" si="596"/>
        <v>2023</v>
      </c>
      <c r="D1938" s="88" t="s">
        <v>1791</v>
      </c>
      <c r="E1938" s="5" t="str">
        <f>VLOOKUP(F1938,'Set up'!$A$2:$C$64,2,FALSE)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up'!$A$2:$C$64,3,FALSE)</f>
        <v>Cash</v>
      </c>
      <c r="J1938" s="5">
        <f>VLOOKUP(F1938,'Set up'!$A$2:$D$64,4,FALSE)</f>
        <v>0</v>
      </c>
      <c r="K1938" s="4">
        <f t="shared" si="591"/>
        <v>45139</v>
      </c>
      <c r="L1938" s="5">
        <f t="shared" si="592"/>
        <v>8</v>
      </c>
      <c r="M1938" s="5">
        <f t="shared" si="593"/>
        <v>2023</v>
      </c>
      <c r="N1938" s="96">
        <v>160</v>
      </c>
      <c r="O1938" s="6">
        <f t="shared" si="599"/>
        <v>-160</v>
      </c>
      <c r="P1938" s="6">
        <f t="shared" si="597"/>
        <v>0</v>
      </c>
      <c r="Q1938" s="7">
        <f t="shared" si="598"/>
        <v>3415041.350000001</v>
      </c>
      <c r="R1938" s="44" t="str">
        <f>VLOOKUP(F1938,'Set up'!$A$2:$E$64,5,FALSE)</f>
        <v>Trsf</v>
      </c>
      <c r="S1938" s="1" t="s">
        <v>1849</v>
      </c>
    </row>
    <row r="1939" spans="1:19" ht="15" customHeight="1" x14ac:dyDescent="0.3">
      <c r="A1939" s="4">
        <v>45139</v>
      </c>
      <c r="B1939" s="5">
        <f t="shared" si="595"/>
        <v>8</v>
      </c>
      <c r="C1939" s="5">
        <f t="shared" si="596"/>
        <v>2023</v>
      </c>
      <c r="D1939" s="88" t="s">
        <v>1792</v>
      </c>
      <c r="E1939" s="5" t="str">
        <f>VLOOKUP(F1939,'Set up'!$A$2:$C$64,2,FALSE)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up'!$A$2:$C$64,3,FALSE)</f>
        <v>60</v>
      </c>
      <c r="J1939" s="5">
        <f>VLOOKUP(F1939,'Set up'!$A$2:$D$64,4,FALSE)</f>
        <v>60</v>
      </c>
      <c r="K1939" s="4">
        <f t="shared" si="591"/>
        <v>45199</v>
      </c>
      <c r="L1939" s="5">
        <f t="shared" si="592"/>
        <v>9</v>
      </c>
      <c r="M1939" s="5">
        <f t="shared" si="593"/>
        <v>2023</v>
      </c>
      <c r="N1939" s="98">
        <v>3124</v>
      </c>
      <c r="O1939" s="6">
        <f t="shared" si="599"/>
        <v>-3124</v>
      </c>
      <c r="P1939" s="6">
        <f t="shared" si="597"/>
        <v>0</v>
      </c>
      <c r="Q1939" s="7">
        <f t="shared" si="598"/>
        <v>3418165.350000001</v>
      </c>
      <c r="R1939" s="44" t="str">
        <f>VLOOKUP(F1939,'Set up'!$A$2:$E$64,5,FALSE)</f>
        <v>Chq</v>
      </c>
      <c r="S1939" s="1" t="s">
        <v>2254</v>
      </c>
    </row>
    <row r="1940" spans="1:19" ht="15" customHeight="1" x14ac:dyDescent="0.3">
      <c r="A1940" s="4">
        <v>45139</v>
      </c>
      <c r="B1940" s="5">
        <f t="shared" si="595"/>
        <v>8</v>
      </c>
      <c r="C1940" s="5">
        <f t="shared" si="596"/>
        <v>2023</v>
      </c>
      <c r="D1940" s="88" t="s">
        <v>1794</v>
      </c>
      <c r="E1940" s="5" t="str">
        <f>VLOOKUP(F1940,'Set up'!$A$2:$C$64,2,FALSE)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up'!$A$2:$C$64,3,FALSE)</f>
        <v>Cash</v>
      </c>
      <c r="J1940" s="5">
        <f>VLOOKUP(F1940,'Set up'!$A$2:$D$64,4,FALSE)</f>
        <v>0</v>
      </c>
      <c r="K1940" s="4">
        <f t="shared" si="591"/>
        <v>45139</v>
      </c>
      <c r="L1940" s="5">
        <f t="shared" si="592"/>
        <v>8</v>
      </c>
      <c r="M1940" s="5">
        <f t="shared" si="593"/>
        <v>2023</v>
      </c>
      <c r="N1940" s="96">
        <v>3388</v>
      </c>
      <c r="O1940" s="6">
        <f t="shared" ref="O1940:O1942" si="600">-N1940</f>
        <v>-3388</v>
      </c>
      <c r="P1940" s="6">
        <f t="shared" si="597"/>
        <v>0</v>
      </c>
      <c r="Q1940" s="7">
        <f t="shared" si="598"/>
        <v>3421553.350000001</v>
      </c>
      <c r="R1940" s="44" t="str">
        <f>VLOOKUP(F1940,'Set up'!$A$2:$E$64,5,FALSE)</f>
        <v>Cash</v>
      </c>
      <c r="S1940" s="1" t="s">
        <v>1842</v>
      </c>
    </row>
    <row r="1941" spans="1:19" ht="15" customHeight="1" x14ac:dyDescent="0.3">
      <c r="A1941" s="4">
        <v>45139</v>
      </c>
      <c r="B1941" s="5">
        <f t="shared" si="595"/>
        <v>8</v>
      </c>
      <c r="C1941" s="5">
        <f t="shared" si="596"/>
        <v>2023</v>
      </c>
      <c r="D1941" s="88" t="s">
        <v>1794</v>
      </c>
      <c r="E1941" s="5" t="str">
        <f>VLOOKUP(F1941,'Set up'!$A$2:$C$64,2,FALSE)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up'!$A$2:$C$64,3,FALSE)</f>
        <v>Cash</v>
      </c>
      <c r="J1941" s="5">
        <f>VLOOKUP(F1941,'Set up'!$A$2:$D$64,4,FALSE)</f>
        <v>0</v>
      </c>
      <c r="K1941" s="4">
        <f t="shared" si="591"/>
        <v>45139</v>
      </c>
      <c r="L1941" s="5">
        <f t="shared" si="592"/>
        <v>8</v>
      </c>
      <c r="M1941" s="5">
        <f t="shared" si="593"/>
        <v>2023</v>
      </c>
      <c r="N1941" s="96">
        <v>936</v>
      </c>
      <c r="O1941" s="6">
        <f t="shared" si="600"/>
        <v>-936</v>
      </c>
      <c r="P1941" s="6">
        <f t="shared" si="597"/>
        <v>0</v>
      </c>
      <c r="Q1941" s="7">
        <f t="shared" si="598"/>
        <v>3422489.350000001</v>
      </c>
      <c r="R1941" s="44" t="str">
        <f>VLOOKUP(F1941,'Set up'!$A$2:$E$64,5,FALSE)</f>
        <v>Cash</v>
      </c>
      <c r="S1941" s="1" t="s">
        <v>1842</v>
      </c>
    </row>
    <row r="1942" spans="1:19" ht="15" customHeight="1" x14ac:dyDescent="0.3">
      <c r="A1942" s="4">
        <v>45139</v>
      </c>
      <c r="B1942" s="5">
        <f t="shared" si="595"/>
        <v>8</v>
      </c>
      <c r="C1942" s="5">
        <f t="shared" si="596"/>
        <v>2023</v>
      </c>
      <c r="D1942" s="88" t="s">
        <v>1794</v>
      </c>
      <c r="E1942" s="5" t="str">
        <f>VLOOKUP(F1942,'Set up'!$A$2:$C$64,2,FALSE)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up'!$A$2:$C$64,3,FALSE)</f>
        <v>Cash</v>
      </c>
      <c r="J1942" s="5">
        <f>VLOOKUP(F1942,'Set up'!$A$2:$D$64,4,FALSE)</f>
        <v>0</v>
      </c>
      <c r="K1942" s="4">
        <f t="shared" si="591"/>
        <v>45139</v>
      </c>
      <c r="L1942" s="5">
        <f t="shared" si="592"/>
        <v>8</v>
      </c>
      <c r="M1942" s="5">
        <f t="shared" si="593"/>
        <v>2023</v>
      </c>
      <c r="N1942" s="96">
        <v>62.5</v>
      </c>
      <c r="O1942" s="6">
        <f t="shared" si="600"/>
        <v>-62.5</v>
      </c>
      <c r="P1942" s="6">
        <f t="shared" si="597"/>
        <v>0</v>
      </c>
      <c r="Q1942" s="7">
        <f t="shared" si="598"/>
        <v>3422551.850000001</v>
      </c>
      <c r="R1942" s="44" t="str">
        <f>VLOOKUP(F1942,'Set up'!$A$2:$E$64,5,FALSE)</f>
        <v>Cash</v>
      </c>
      <c r="S1942" s="1" t="s">
        <v>1842</v>
      </c>
    </row>
    <row r="1943" spans="1:19" ht="15" customHeight="1" x14ac:dyDescent="0.3">
      <c r="A1943" s="4">
        <v>45140</v>
      </c>
      <c r="B1943" s="5">
        <f t="shared" si="595"/>
        <v>8</v>
      </c>
      <c r="C1943" s="5">
        <f t="shared" si="596"/>
        <v>2023</v>
      </c>
      <c r="D1943" s="88" t="s">
        <v>1795</v>
      </c>
      <c r="E1943" s="5" t="str">
        <f>VLOOKUP(F1943,'Set up'!$A$2:$C$64,2,FALSE)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up'!$A$2:$C$64,3,FALSE)</f>
        <v>120</v>
      </c>
      <c r="J1943" s="5">
        <f>VLOOKUP(F1943,'Set up'!$A$2:$D$64,4,FALSE)</f>
        <v>120</v>
      </c>
      <c r="K1943" s="4">
        <f t="shared" si="591"/>
        <v>45260</v>
      </c>
      <c r="L1943" s="5">
        <f t="shared" si="592"/>
        <v>11</v>
      </c>
      <c r="M1943" s="5">
        <f t="shared" si="593"/>
        <v>2023</v>
      </c>
      <c r="N1943" s="96">
        <v>9636</v>
      </c>
      <c r="O1943" s="6">
        <f t="shared" ref="O1943:O1958" si="601">-N1943</f>
        <v>-9636</v>
      </c>
      <c r="P1943" s="6">
        <f t="shared" si="597"/>
        <v>0</v>
      </c>
      <c r="Q1943" s="7">
        <f t="shared" si="598"/>
        <v>3432187.850000001</v>
      </c>
      <c r="R1943" s="44" t="str">
        <f>VLOOKUP(F1943,'Set up'!$A$2:$E$64,5,FALSE)</f>
        <v>Trsf</v>
      </c>
      <c r="S1943" s="1" t="s">
        <v>2338</v>
      </c>
    </row>
    <row r="1944" spans="1:19" ht="15" customHeight="1" x14ac:dyDescent="0.3">
      <c r="A1944" s="4">
        <v>45140</v>
      </c>
      <c r="B1944" s="5">
        <f t="shared" si="595"/>
        <v>8</v>
      </c>
      <c r="C1944" s="5">
        <f t="shared" si="596"/>
        <v>2023</v>
      </c>
      <c r="D1944" s="88" t="s">
        <v>1795</v>
      </c>
      <c r="E1944" s="5" t="str">
        <f>VLOOKUP(F1944,'Set up'!$A$2:$C$64,2,FALSE)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up'!$A$2:$C$64,3,FALSE)</f>
        <v>120</v>
      </c>
      <c r="J1944" s="5">
        <f>VLOOKUP(F1944,'Set up'!$A$2:$D$64,4,FALSE)</f>
        <v>120</v>
      </c>
      <c r="K1944" s="4">
        <f t="shared" si="591"/>
        <v>45260</v>
      </c>
      <c r="L1944" s="5">
        <f t="shared" si="592"/>
        <v>11</v>
      </c>
      <c r="M1944" s="5">
        <f t="shared" si="593"/>
        <v>2023</v>
      </c>
      <c r="N1944" s="96">
        <v>1800</v>
      </c>
      <c r="O1944" s="6">
        <f t="shared" si="601"/>
        <v>-1800</v>
      </c>
      <c r="P1944" s="6">
        <f t="shared" si="597"/>
        <v>0</v>
      </c>
      <c r="Q1944" s="7">
        <f t="shared" si="598"/>
        <v>3433987.850000001</v>
      </c>
      <c r="R1944" s="44" t="str">
        <f>VLOOKUP(F1944,'Set up'!$A$2:$E$64,5,FALSE)</f>
        <v>Trsf</v>
      </c>
      <c r="S1944" s="1" t="s">
        <v>2338</v>
      </c>
    </row>
    <row r="1945" spans="1:19" ht="15" customHeight="1" x14ac:dyDescent="0.3">
      <c r="A1945" s="4">
        <v>45140</v>
      </c>
      <c r="B1945" s="5">
        <f t="shared" si="595"/>
        <v>8</v>
      </c>
      <c r="C1945" s="5">
        <f t="shared" si="596"/>
        <v>2023</v>
      </c>
      <c r="D1945" s="88" t="s">
        <v>1795</v>
      </c>
      <c r="E1945" s="5" t="str">
        <f>VLOOKUP(F1945,'Set up'!$A$2:$C$64,2,FALSE)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up'!$A$2:$C$64,3,FALSE)</f>
        <v>120</v>
      </c>
      <c r="J1945" s="5">
        <f>VLOOKUP(F1945,'Set up'!$A$2:$D$64,4,FALSE)</f>
        <v>120</v>
      </c>
      <c r="K1945" s="4">
        <f t="shared" si="591"/>
        <v>45260</v>
      </c>
      <c r="L1945" s="5">
        <f t="shared" si="592"/>
        <v>11</v>
      </c>
      <c r="M1945" s="5">
        <f t="shared" si="593"/>
        <v>2023</v>
      </c>
      <c r="N1945" s="96">
        <v>862.5</v>
      </c>
      <c r="O1945" s="6">
        <f t="shared" si="601"/>
        <v>-862.5</v>
      </c>
      <c r="P1945" s="6">
        <f t="shared" si="597"/>
        <v>0</v>
      </c>
      <c r="Q1945" s="7">
        <f t="shared" si="598"/>
        <v>3434850.350000001</v>
      </c>
      <c r="R1945" s="44" t="str">
        <f>VLOOKUP(F1945,'Set up'!$A$2:$E$64,5,FALSE)</f>
        <v>Trsf</v>
      </c>
      <c r="S1945" s="1" t="s">
        <v>2338</v>
      </c>
    </row>
    <row r="1946" spans="1:19" ht="15" customHeight="1" x14ac:dyDescent="0.3">
      <c r="A1946" s="4">
        <v>45140</v>
      </c>
      <c r="B1946" s="5">
        <f t="shared" si="595"/>
        <v>8</v>
      </c>
      <c r="C1946" s="5">
        <f t="shared" si="596"/>
        <v>2023</v>
      </c>
      <c r="D1946" s="88" t="s">
        <v>1795</v>
      </c>
      <c r="E1946" s="5" t="str">
        <f>VLOOKUP(F1946,'Set up'!$A$2:$C$64,2,FALSE)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up'!$A$2:$C$64,3,FALSE)</f>
        <v>120</v>
      </c>
      <c r="J1946" s="5">
        <f>VLOOKUP(F1946,'Set up'!$A$2:$D$64,4,FALSE)</f>
        <v>120</v>
      </c>
      <c r="K1946" s="4">
        <f t="shared" si="591"/>
        <v>45260</v>
      </c>
      <c r="L1946" s="5">
        <f t="shared" si="592"/>
        <v>11</v>
      </c>
      <c r="M1946" s="5">
        <f t="shared" si="593"/>
        <v>2023</v>
      </c>
      <c r="N1946" s="96">
        <v>420</v>
      </c>
      <c r="O1946" s="6">
        <f t="shared" si="601"/>
        <v>-420</v>
      </c>
      <c r="P1946" s="6">
        <f t="shared" si="597"/>
        <v>0</v>
      </c>
      <c r="Q1946" s="7">
        <f t="shared" si="598"/>
        <v>3435270.350000001</v>
      </c>
      <c r="R1946" s="44" t="str">
        <f>VLOOKUP(F1946,'Set up'!$A$2:$E$64,5,FALSE)</f>
        <v>Trsf</v>
      </c>
      <c r="S1946" s="1" t="s">
        <v>2338</v>
      </c>
    </row>
    <row r="1947" spans="1:19" ht="15" customHeight="1" x14ac:dyDescent="0.3">
      <c r="A1947" s="4">
        <v>45140</v>
      </c>
      <c r="B1947" s="5">
        <f t="shared" si="595"/>
        <v>8</v>
      </c>
      <c r="C1947" s="5">
        <f t="shared" si="596"/>
        <v>2023</v>
      </c>
      <c r="D1947" s="88" t="s">
        <v>1795</v>
      </c>
      <c r="E1947" s="5" t="str">
        <f>VLOOKUP(F1947,'Set up'!$A$2:$C$64,2,FALSE)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up'!$A$2:$C$64,3,FALSE)</f>
        <v>120</v>
      </c>
      <c r="J1947" s="5">
        <f>VLOOKUP(F1947,'Set up'!$A$2:$D$64,4,FALSE)</f>
        <v>120</v>
      </c>
      <c r="K1947" s="4">
        <f t="shared" si="591"/>
        <v>45260</v>
      </c>
      <c r="L1947" s="5">
        <f t="shared" si="592"/>
        <v>11</v>
      </c>
      <c r="M1947" s="5">
        <f t="shared" si="593"/>
        <v>2023</v>
      </c>
      <c r="N1947" s="96">
        <v>420</v>
      </c>
      <c r="O1947" s="6">
        <f t="shared" si="601"/>
        <v>-420</v>
      </c>
      <c r="P1947" s="6">
        <f t="shared" si="597"/>
        <v>0</v>
      </c>
      <c r="Q1947" s="7">
        <f t="shared" si="598"/>
        <v>3435690.350000001</v>
      </c>
      <c r="R1947" s="44" t="str">
        <f>VLOOKUP(F1947,'Set up'!$A$2:$E$64,5,FALSE)</f>
        <v>Trsf</v>
      </c>
      <c r="S1947" s="1" t="s">
        <v>2338</v>
      </c>
    </row>
    <row r="1948" spans="1:19" ht="15" customHeight="1" x14ac:dyDescent="0.3">
      <c r="A1948" s="4">
        <v>45140</v>
      </c>
      <c r="B1948" s="5">
        <f t="shared" si="595"/>
        <v>8</v>
      </c>
      <c r="C1948" s="5">
        <f t="shared" si="596"/>
        <v>2023</v>
      </c>
      <c r="D1948" s="88" t="s">
        <v>1795</v>
      </c>
      <c r="E1948" s="5" t="str">
        <f>VLOOKUP(F1948,'Set up'!$A$2:$C$64,2,FALSE)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up'!$A$2:$C$64,3,FALSE)</f>
        <v>120</v>
      </c>
      <c r="J1948" s="5">
        <f>VLOOKUP(F1948,'Set up'!$A$2:$D$64,4,FALSE)</f>
        <v>120</v>
      </c>
      <c r="K1948" s="4">
        <f t="shared" si="591"/>
        <v>45260</v>
      </c>
      <c r="L1948" s="5">
        <f t="shared" si="592"/>
        <v>11</v>
      </c>
      <c r="M1948" s="5">
        <f t="shared" si="593"/>
        <v>2023</v>
      </c>
      <c r="N1948" s="96">
        <v>395</v>
      </c>
      <c r="O1948" s="6">
        <f t="shared" si="601"/>
        <v>-395</v>
      </c>
      <c r="P1948" s="6">
        <f t="shared" si="597"/>
        <v>0</v>
      </c>
      <c r="Q1948" s="7">
        <f t="shared" si="598"/>
        <v>3436085.350000001</v>
      </c>
      <c r="R1948" s="44" t="str">
        <f>VLOOKUP(F1948,'Set up'!$A$2:$E$64,5,FALSE)</f>
        <v>Trsf</v>
      </c>
      <c r="S1948" s="1" t="s">
        <v>2338</v>
      </c>
    </row>
    <row r="1949" spans="1:19" ht="15" customHeight="1" x14ac:dyDescent="0.3">
      <c r="A1949" s="4">
        <v>45141</v>
      </c>
      <c r="B1949" s="5">
        <f t="shared" si="595"/>
        <v>8</v>
      </c>
      <c r="C1949" s="5">
        <f t="shared" si="596"/>
        <v>2023</v>
      </c>
      <c r="D1949" s="88" t="s">
        <v>1797</v>
      </c>
      <c r="E1949" s="5" t="str">
        <f>VLOOKUP(F1949,'Set up'!$A$2:$C$64,2,FALSE)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up'!$A$2:$C$64,3,FALSE)</f>
        <v>Cash</v>
      </c>
      <c r="J1949" s="5">
        <f>VLOOKUP(F1949,'Set up'!$A$2:$D$64,4,FALSE)</f>
        <v>0</v>
      </c>
      <c r="K1949" s="4">
        <f t="shared" si="591"/>
        <v>45141</v>
      </c>
      <c r="L1949" s="5">
        <f t="shared" si="592"/>
        <v>8</v>
      </c>
      <c r="M1949" s="5">
        <f t="shared" si="593"/>
        <v>2023</v>
      </c>
      <c r="N1949" s="96">
        <v>1738</v>
      </c>
      <c r="O1949" s="6">
        <f t="shared" si="601"/>
        <v>-1738</v>
      </c>
      <c r="P1949" s="6">
        <f t="shared" si="597"/>
        <v>0</v>
      </c>
      <c r="Q1949" s="7">
        <f t="shared" si="598"/>
        <v>3437823.350000001</v>
      </c>
      <c r="R1949" s="44" t="str">
        <f>VLOOKUP(F1949,'Set up'!$A$2:$E$64,5,FALSE)</f>
        <v>Chq</v>
      </c>
      <c r="S1949" s="1" t="s">
        <v>2085</v>
      </c>
    </row>
    <row r="1950" spans="1:19" ht="15" customHeight="1" x14ac:dyDescent="0.3">
      <c r="A1950" s="4">
        <v>45141</v>
      </c>
      <c r="B1950" s="5">
        <f t="shared" si="595"/>
        <v>8</v>
      </c>
      <c r="C1950" s="5">
        <f t="shared" si="596"/>
        <v>2023</v>
      </c>
      <c r="D1950" s="88" t="s">
        <v>1797</v>
      </c>
      <c r="E1950" s="5" t="str">
        <f>VLOOKUP(F1950,'Set up'!$A$2:$C$64,2,FALSE)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up'!$A$2:$C$64,3,FALSE)</f>
        <v>Cash</v>
      </c>
      <c r="J1950" s="5">
        <f>VLOOKUP(F1950,'Set up'!$A$2:$D$64,4,FALSE)</f>
        <v>0</v>
      </c>
      <c r="K1950" s="4">
        <f t="shared" si="591"/>
        <v>45141</v>
      </c>
      <c r="L1950" s="5">
        <f t="shared" si="592"/>
        <v>8</v>
      </c>
      <c r="M1950" s="5">
        <f t="shared" si="593"/>
        <v>2023</v>
      </c>
      <c r="N1950" s="96">
        <v>468</v>
      </c>
      <c r="O1950" s="6">
        <f t="shared" si="601"/>
        <v>-468</v>
      </c>
      <c r="P1950" s="6">
        <f t="shared" si="597"/>
        <v>0</v>
      </c>
      <c r="Q1950" s="7">
        <f t="shared" si="598"/>
        <v>3438291.350000001</v>
      </c>
      <c r="R1950" s="44" t="str">
        <f>VLOOKUP(F1950,'Set up'!$A$2:$E$64,5,FALSE)</f>
        <v>Chq</v>
      </c>
      <c r="S1950" s="1" t="s">
        <v>2085</v>
      </c>
    </row>
    <row r="1951" spans="1:19" ht="15" customHeight="1" x14ac:dyDescent="0.3">
      <c r="A1951" s="4">
        <v>45141</v>
      </c>
      <c r="B1951" s="5">
        <f t="shared" si="595"/>
        <v>8</v>
      </c>
      <c r="C1951" s="5">
        <f t="shared" si="596"/>
        <v>2023</v>
      </c>
      <c r="D1951" s="88" t="s">
        <v>1797</v>
      </c>
      <c r="E1951" s="5" t="str">
        <f>VLOOKUP(F1951,'Set up'!$A$2:$C$64,2,FALSE)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up'!$A$2:$C$64,3,FALSE)</f>
        <v>Cash</v>
      </c>
      <c r="J1951" s="5">
        <f>VLOOKUP(F1951,'Set up'!$A$2:$D$64,4,FALSE)</f>
        <v>0</v>
      </c>
      <c r="K1951" s="4">
        <f t="shared" si="591"/>
        <v>45141</v>
      </c>
      <c r="L1951" s="5">
        <f t="shared" si="592"/>
        <v>8</v>
      </c>
      <c r="M1951" s="5">
        <f t="shared" si="593"/>
        <v>2023</v>
      </c>
      <c r="N1951" s="96">
        <v>175</v>
      </c>
      <c r="O1951" s="6">
        <f t="shared" si="601"/>
        <v>-175</v>
      </c>
      <c r="P1951" s="6">
        <f t="shared" si="597"/>
        <v>0</v>
      </c>
      <c r="Q1951" s="7">
        <f t="shared" si="598"/>
        <v>3438466.350000001</v>
      </c>
      <c r="R1951" s="44" t="str">
        <f>VLOOKUP(F1951,'Set up'!$A$2:$E$64,5,FALSE)</f>
        <v>Chq</v>
      </c>
      <c r="S1951" s="1" t="s">
        <v>2085</v>
      </c>
    </row>
    <row r="1952" spans="1:19" ht="15" customHeight="1" x14ac:dyDescent="0.3">
      <c r="A1952" s="4">
        <v>45142</v>
      </c>
      <c r="B1952" s="5">
        <f t="shared" si="595"/>
        <v>8</v>
      </c>
      <c r="C1952" s="5">
        <f t="shared" si="596"/>
        <v>2023</v>
      </c>
      <c r="D1952" s="88" t="s">
        <v>1798</v>
      </c>
      <c r="E1952" s="5" t="str">
        <f>VLOOKUP(F1952,'Set up'!$A$2:$C$64,2,FALSE)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up'!$A$2:$C$64,3,FALSE)</f>
        <v>Cash</v>
      </c>
      <c r="J1952" s="5">
        <f>VLOOKUP(F1952,'Set up'!$A$2:$D$64,4,FALSE)</f>
        <v>0</v>
      </c>
      <c r="K1952" s="4">
        <f t="shared" si="591"/>
        <v>45142</v>
      </c>
      <c r="L1952" s="5">
        <f t="shared" si="592"/>
        <v>8</v>
      </c>
      <c r="M1952" s="5">
        <f t="shared" si="593"/>
        <v>2023</v>
      </c>
      <c r="N1952" s="96">
        <v>1738</v>
      </c>
      <c r="O1952" s="6">
        <f>-499.3-1000-238.7</f>
        <v>-1738</v>
      </c>
      <c r="P1952" s="6">
        <f t="shared" si="597"/>
        <v>0</v>
      </c>
      <c r="Q1952" s="7">
        <f t="shared" si="598"/>
        <v>3440204.350000001</v>
      </c>
      <c r="R1952" s="44" t="str">
        <f>VLOOKUP(F1952,'Set up'!$A$2:$E$64,5,FALSE)</f>
        <v>Trsf</v>
      </c>
      <c r="S1952" s="1" t="s">
        <v>2380</v>
      </c>
    </row>
    <row r="1953" spans="1:19" ht="15" customHeight="1" x14ac:dyDescent="0.3">
      <c r="A1953" s="4">
        <v>45142</v>
      </c>
      <c r="B1953" s="5">
        <f t="shared" si="595"/>
        <v>8</v>
      </c>
      <c r="C1953" s="5">
        <f t="shared" si="596"/>
        <v>2023</v>
      </c>
      <c r="D1953" s="88" t="s">
        <v>1798</v>
      </c>
      <c r="E1953" s="5" t="str">
        <f>VLOOKUP(F1953,'Set up'!$A$2:$C$64,2,FALSE)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up'!$A$2:$C$64,3,FALSE)</f>
        <v>Cash</v>
      </c>
      <c r="J1953" s="5">
        <f>VLOOKUP(F1953,'Set up'!$A$2:$D$64,4,FALSE)</f>
        <v>0</v>
      </c>
      <c r="K1953" s="4">
        <f t="shared" si="591"/>
        <v>45142</v>
      </c>
      <c r="L1953" s="5">
        <f t="shared" si="592"/>
        <v>8</v>
      </c>
      <c r="M1953" s="5">
        <f t="shared" si="593"/>
        <v>2023</v>
      </c>
      <c r="N1953" s="96">
        <v>125</v>
      </c>
      <c r="O1953" s="6">
        <f t="shared" si="601"/>
        <v>-125</v>
      </c>
      <c r="P1953" s="6">
        <f t="shared" si="597"/>
        <v>0</v>
      </c>
      <c r="Q1953" s="7">
        <f t="shared" si="598"/>
        <v>3440329.350000001</v>
      </c>
      <c r="R1953" s="44" t="str">
        <f>VLOOKUP(F1953,'Set up'!$A$2:$E$64,5,FALSE)</f>
        <v>Trsf</v>
      </c>
      <c r="S1953" s="1" t="s">
        <v>2381</v>
      </c>
    </row>
    <row r="1954" spans="1:19" ht="15" customHeight="1" x14ac:dyDescent="0.3">
      <c r="A1954" s="4">
        <v>45142</v>
      </c>
      <c r="B1954" s="5">
        <f t="shared" si="595"/>
        <v>8</v>
      </c>
      <c r="C1954" s="5">
        <f t="shared" si="596"/>
        <v>2023</v>
      </c>
      <c r="D1954" s="88" t="s">
        <v>1798</v>
      </c>
      <c r="E1954" s="5" t="str">
        <f>VLOOKUP(F1954,'Set up'!$A$2:$C$64,2,FALSE)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up'!$A$2:$C$64,3,FALSE)</f>
        <v>Cash</v>
      </c>
      <c r="J1954" s="5">
        <f>VLOOKUP(F1954,'Set up'!$A$2:$D$64,4,FALSE)</f>
        <v>0</v>
      </c>
      <c r="K1954" s="4">
        <f t="shared" si="591"/>
        <v>45142</v>
      </c>
      <c r="L1954" s="5">
        <f t="shared" si="592"/>
        <v>8</v>
      </c>
      <c r="M1954" s="5">
        <f t="shared" si="593"/>
        <v>2023</v>
      </c>
      <c r="N1954" s="96">
        <v>390</v>
      </c>
      <c r="O1954" s="6">
        <f t="shared" si="601"/>
        <v>-390</v>
      </c>
      <c r="P1954" s="6">
        <f t="shared" si="597"/>
        <v>0</v>
      </c>
      <c r="Q1954" s="7">
        <f t="shared" si="598"/>
        <v>3440719.350000001</v>
      </c>
      <c r="R1954" s="44" t="str">
        <f>VLOOKUP(F1954,'Set up'!$A$2:$E$64,5,FALSE)</f>
        <v>Trsf</v>
      </c>
      <c r="S1954" s="1" t="s">
        <v>2382</v>
      </c>
    </row>
    <row r="1955" spans="1:19" ht="15" customHeight="1" x14ac:dyDescent="0.3">
      <c r="A1955" s="4">
        <v>45142</v>
      </c>
      <c r="B1955" s="5">
        <f t="shared" si="595"/>
        <v>8</v>
      </c>
      <c r="C1955" s="5">
        <f t="shared" si="596"/>
        <v>2023</v>
      </c>
      <c r="D1955" s="88" t="s">
        <v>1798</v>
      </c>
      <c r="E1955" s="5" t="str">
        <f>VLOOKUP(F1955,'Set up'!$A$2:$C$64,2,FALSE)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up'!$A$2:$C$64,3,FALSE)</f>
        <v>Cash</v>
      </c>
      <c r="J1955" s="5">
        <f>VLOOKUP(F1955,'Set up'!$A$2:$D$64,4,FALSE)</f>
        <v>0</v>
      </c>
      <c r="K1955" s="4">
        <f t="shared" si="591"/>
        <v>45142</v>
      </c>
      <c r="L1955" s="5">
        <f t="shared" si="592"/>
        <v>8</v>
      </c>
      <c r="M1955" s="5">
        <f t="shared" si="593"/>
        <v>2023</v>
      </c>
      <c r="N1955" s="96">
        <v>420</v>
      </c>
      <c r="O1955" s="6">
        <f>-246.3-173.7</f>
        <v>-420</v>
      </c>
      <c r="P1955" s="6">
        <f t="shared" si="597"/>
        <v>0</v>
      </c>
      <c r="Q1955" s="7">
        <f t="shared" si="598"/>
        <v>3441139.350000001</v>
      </c>
      <c r="R1955" s="44" t="str">
        <f>VLOOKUP(F1955,'Set up'!$A$2:$E$64,5,FALSE)</f>
        <v>Trsf</v>
      </c>
      <c r="S1955" s="1" t="s">
        <v>2384</v>
      </c>
    </row>
    <row r="1956" spans="1:19" ht="15" customHeight="1" x14ac:dyDescent="0.3">
      <c r="A1956" s="4">
        <v>45142</v>
      </c>
      <c r="B1956" s="5">
        <f t="shared" si="595"/>
        <v>8</v>
      </c>
      <c r="C1956" s="5">
        <f t="shared" si="596"/>
        <v>2023</v>
      </c>
      <c r="D1956" s="88" t="s">
        <v>1798</v>
      </c>
      <c r="E1956" s="5" t="str">
        <f>VLOOKUP(F1956,'Set up'!$A$2:$C$64,2,FALSE)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up'!$A$2:$C$64,3,FALSE)</f>
        <v>Cash</v>
      </c>
      <c r="J1956" s="5">
        <f>VLOOKUP(F1956,'Set up'!$A$2:$D$64,4,FALSE)</f>
        <v>0</v>
      </c>
      <c r="K1956" s="4">
        <f t="shared" si="591"/>
        <v>45142</v>
      </c>
      <c r="L1956" s="5">
        <f t="shared" si="592"/>
        <v>8</v>
      </c>
      <c r="M1956" s="5">
        <f t="shared" si="593"/>
        <v>2023</v>
      </c>
      <c r="N1956" s="96">
        <v>160</v>
      </c>
      <c r="O1956" s="6">
        <f t="shared" si="601"/>
        <v>-160</v>
      </c>
      <c r="P1956" s="6">
        <f t="shared" si="597"/>
        <v>0</v>
      </c>
      <c r="Q1956" s="7">
        <f t="shared" si="598"/>
        <v>3441299.350000001</v>
      </c>
      <c r="R1956" s="44" t="str">
        <f>VLOOKUP(F1956,'Set up'!$A$2:$E$64,5,FALSE)</f>
        <v>Trsf</v>
      </c>
      <c r="S1956" s="1" t="s">
        <v>2383</v>
      </c>
    </row>
    <row r="1957" spans="1:19" ht="15" customHeight="1" x14ac:dyDescent="0.3">
      <c r="A1957" s="4">
        <v>45142</v>
      </c>
      <c r="B1957" s="5">
        <f t="shared" si="595"/>
        <v>8</v>
      </c>
      <c r="C1957" s="5">
        <f t="shared" si="596"/>
        <v>2023</v>
      </c>
      <c r="D1957" s="88" t="s">
        <v>1798</v>
      </c>
      <c r="E1957" s="5" t="str">
        <f>VLOOKUP(F1957,'Set up'!$A$2:$C$64,2,FALSE)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up'!$A$2:$C$64,3,FALSE)</f>
        <v>Cash</v>
      </c>
      <c r="J1957" s="5">
        <f>VLOOKUP(F1957,'Set up'!$A$2:$D$64,4,FALSE)</f>
        <v>0</v>
      </c>
      <c r="K1957" s="4">
        <f t="shared" si="591"/>
        <v>45142</v>
      </c>
      <c r="L1957" s="5">
        <f t="shared" si="592"/>
        <v>8</v>
      </c>
      <c r="M1957" s="5">
        <f t="shared" si="593"/>
        <v>2023</v>
      </c>
      <c r="N1957" s="96">
        <v>150</v>
      </c>
      <c r="O1957" s="6">
        <f t="shared" si="601"/>
        <v>-150</v>
      </c>
      <c r="P1957" s="6">
        <f t="shared" si="597"/>
        <v>0</v>
      </c>
      <c r="Q1957" s="7">
        <f t="shared" si="598"/>
        <v>3441449.350000001</v>
      </c>
      <c r="R1957" s="44" t="str">
        <f>VLOOKUP(F1957,'Set up'!$A$2:$E$64,5,FALSE)</f>
        <v>Trsf</v>
      </c>
      <c r="S1957" s="1" t="s">
        <v>2385</v>
      </c>
    </row>
    <row r="1958" spans="1:19" ht="15" customHeight="1" x14ac:dyDescent="0.3">
      <c r="A1958" s="4">
        <v>45142</v>
      </c>
      <c r="B1958" s="5">
        <f t="shared" si="595"/>
        <v>8</v>
      </c>
      <c r="C1958" s="5">
        <f t="shared" si="596"/>
        <v>2023</v>
      </c>
      <c r="D1958" s="88" t="s">
        <v>1798</v>
      </c>
      <c r="E1958" s="5" t="str">
        <f>VLOOKUP(F1958,'Set up'!$A$2:$C$64,2,FALSE)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up'!$A$2:$C$64,3,FALSE)</f>
        <v>Cash</v>
      </c>
      <c r="J1958" s="5">
        <f>VLOOKUP(F1958,'Set up'!$A$2:$D$64,4,FALSE)</f>
        <v>0</v>
      </c>
      <c r="K1958" s="4">
        <f t="shared" si="591"/>
        <v>45142</v>
      </c>
      <c r="L1958" s="5">
        <f t="shared" si="592"/>
        <v>8</v>
      </c>
      <c r="M1958" s="5">
        <f t="shared" si="593"/>
        <v>2023</v>
      </c>
      <c r="N1958" s="96">
        <v>260</v>
      </c>
      <c r="O1958" s="6">
        <f t="shared" si="601"/>
        <v>-260</v>
      </c>
      <c r="P1958" s="6">
        <f t="shared" si="597"/>
        <v>0</v>
      </c>
      <c r="Q1958" s="7">
        <f t="shared" si="598"/>
        <v>3441709.350000001</v>
      </c>
      <c r="R1958" s="44" t="str">
        <f>VLOOKUP(F1958,'Set up'!$A$2:$E$64,5,FALSE)</f>
        <v>Trsf</v>
      </c>
      <c r="S1958" s="1" t="s">
        <v>2386</v>
      </c>
    </row>
    <row r="1959" spans="1:19" ht="15" customHeight="1" x14ac:dyDescent="0.3">
      <c r="A1959" s="4">
        <v>45142</v>
      </c>
      <c r="B1959" s="5">
        <f t="shared" si="595"/>
        <v>8</v>
      </c>
      <c r="C1959" s="5">
        <f t="shared" si="596"/>
        <v>2023</v>
      </c>
      <c r="D1959" s="88" t="s">
        <v>1798</v>
      </c>
      <c r="E1959" s="5" t="str">
        <f>VLOOKUP(F1959,'Set up'!$A$2:$C$64,2,FALSE)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up'!$A$2:$C$64,3,FALSE)</f>
        <v>Cash</v>
      </c>
      <c r="J1959" s="5">
        <f>VLOOKUP(F1959,'Set up'!$A$2:$D$64,4,FALSE)</f>
        <v>0</v>
      </c>
      <c r="K1959" s="4">
        <f t="shared" si="591"/>
        <v>45142</v>
      </c>
      <c r="L1959" s="5">
        <f t="shared" si="592"/>
        <v>8</v>
      </c>
      <c r="M1959" s="5">
        <f t="shared" si="593"/>
        <v>2023</v>
      </c>
      <c r="N1959" s="96">
        <v>322.5</v>
      </c>
      <c r="O1959" s="6">
        <f>-256.3-66.2</f>
        <v>-322.5</v>
      </c>
      <c r="P1959" s="6">
        <f t="shared" si="597"/>
        <v>0</v>
      </c>
      <c r="Q1959" s="7">
        <f t="shared" si="598"/>
        <v>3442031.850000001</v>
      </c>
      <c r="R1959" s="44" t="str">
        <f>VLOOKUP(F1959,'Set up'!$A$2:$E$64,5,FALSE)</f>
        <v>Trsf</v>
      </c>
      <c r="S1959" s="1" t="s">
        <v>2491</v>
      </c>
    </row>
    <row r="1960" spans="1:19" ht="15" customHeight="1" x14ac:dyDescent="0.3">
      <c r="A1960" s="4">
        <v>45142</v>
      </c>
      <c r="B1960" s="5">
        <f t="shared" si="595"/>
        <v>8</v>
      </c>
      <c r="C1960" s="5">
        <f t="shared" si="596"/>
        <v>2023</v>
      </c>
      <c r="D1960" s="88" t="s">
        <v>1799</v>
      </c>
      <c r="E1960" s="5" t="str">
        <f>VLOOKUP(F1960,'Set up'!$A$2:$C$64,2,FALSE)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up'!$A$2:$C$64,3,FALSE)</f>
        <v>Cash</v>
      </c>
      <c r="J1960" s="5">
        <f>VLOOKUP(F1960,'Set up'!$A$2:$D$64,4,FALSE)</f>
        <v>0</v>
      </c>
      <c r="K1960" s="4">
        <f t="shared" si="591"/>
        <v>45142</v>
      </c>
      <c r="L1960" s="5">
        <f t="shared" si="592"/>
        <v>8</v>
      </c>
      <c r="M1960" s="5">
        <f t="shared" si="593"/>
        <v>2023</v>
      </c>
      <c r="N1960" s="96">
        <v>3124</v>
      </c>
      <c r="O1960" s="6">
        <f>-N1960</f>
        <v>-3124</v>
      </c>
      <c r="P1960" s="6">
        <f t="shared" si="597"/>
        <v>0</v>
      </c>
      <c r="Q1960" s="7">
        <f t="shared" si="598"/>
        <v>3445155.850000001</v>
      </c>
      <c r="R1960" s="44" t="str">
        <f>VLOOKUP(F1960,'Set up'!$A$2:$E$64,5,FALSE)</f>
        <v>Trsf</v>
      </c>
      <c r="S1960" s="1" t="s">
        <v>2486</v>
      </c>
    </row>
    <row r="1961" spans="1:19" ht="15" customHeight="1" x14ac:dyDescent="0.3">
      <c r="A1961" s="4">
        <v>45142</v>
      </c>
      <c r="B1961" s="5">
        <f t="shared" si="595"/>
        <v>8</v>
      </c>
      <c r="C1961" s="5">
        <f t="shared" si="596"/>
        <v>2023</v>
      </c>
      <c r="D1961" s="88" t="s">
        <v>1799</v>
      </c>
      <c r="E1961" s="5" t="str">
        <f>VLOOKUP(F1961,'Set up'!$A$2:$C$64,2,FALSE)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up'!$A$2:$C$64,3,FALSE)</f>
        <v>Cash</v>
      </c>
      <c r="J1961" s="5">
        <f>VLOOKUP(F1961,'Set up'!$A$2:$D$64,4,FALSE)</f>
        <v>0</v>
      </c>
      <c r="K1961" s="4">
        <f t="shared" si="591"/>
        <v>45142</v>
      </c>
      <c r="L1961" s="5">
        <f t="shared" si="592"/>
        <v>8</v>
      </c>
      <c r="M1961" s="5">
        <f t="shared" si="593"/>
        <v>2023</v>
      </c>
      <c r="N1961" s="96">
        <v>1134</v>
      </c>
      <c r="O1961" s="6">
        <f>-N1961</f>
        <v>-1134</v>
      </c>
      <c r="P1961" s="6">
        <f t="shared" si="597"/>
        <v>0</v>
      </c>
      <c r="Q1961" s="7">
        <f t="shared" si="598"/>
        <v>3446289.850000001</v>
      </c>
      <c r="R1961" s="44" t="str">
        <f>VLOOKUP(F1961,'Set up'!$A$2:$E$64,5,FALSE)</f>
        <v>Trsf</v>
      </c>
      <c r="S1961" s="1" t="s">
        <v>2478</v>
      </c>
    </row>
    <row r="1962" spans="1:19" ht="15" customHeight="1" x14ac:dyDescent="0.3">
      <c r="A1962" s="4">
        <v>45142</v>
      </c>
      <c r="B1962" s="5">
        <f t="shared" si="595"/>
        <v>8</v>
      </c>
      <c r="C1962" s="5">
        <f t="shared" si="596"/>
        <v>2023</v>
      </c>
      <c r="D1962" s="88" t="s">
        <v>1799</v>
      </c>
      <c r="E1962" s="5" t="str">
        <f>VLOOKUP(F1962,'Set up'!$A$2:$C$64,2,FALSE)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up'!$A$2:$C$64,3,FALSE)</f>
        <v>Cash</v>
      </c>
      <c r="J1962" s="5">
        <f>VLOOKUP(F1962,'Set up'!$A$2:$D$64,4,FALSE)</f>
        <v>0</v>
      </c>
      <c r="K1962" s="4">
        <f t="shared" si="591"/>
        <v>45142</v>
      </c>
      <c r="L1962" s="5">
        <f t="shared" si="592"/>
        <v>8</v>
      </c>
      <c r="M1962" s="5">
        <f t="shared" si="593"/>
        <v>2023</v>
      </c>
      <c r="N1962" s="96">
        <v>600</v>
      </c>
      <c r="O1962" s="6">
        <f>-N1962</f>
        <v>-600</v>
      </c>
      <c r="P1962" s="6">
        <f t="shared" si="597"/>
        <v>0</v>
      </c>
      <c r="Q1962" s="7">
        <f t="shared" si="598"/>
        <v>3446889.850000001</v>
      </c>
      <c r="R1962" s="44" t="str">
        <f>VLOOKUP(F1962,'Set up'!$A$2:$E$64,5,FALSE)</f>
        <v>Trsf</v>
      </c>
      <c r="S1962" s="1" t="s">
        <v>2479</v>
      </c>
    </row>
    <row r="1963" spans="1:19" ht="15" customHeight="1" x14ac:dyDescent="0.3">
      <c r="A1963" s="4">
        <v>45142</v>
      </c>
      <c r="B1963" s="5">
        <f t="shared" si="595"/>
        <v>8</v>
      </c>
      <c r="C1963" s="5">
        <f t="shared" si="596"/>
        <v>2023</v>
      </c>
      <c r="D1963" s="88" t="s">
        <v>1799</v>
      </c>
      <c r="E1963" s="5" t="str">
        <f>VLOOKUP(F1963,'Set up'!$A$2:$C$64,2,FALSE)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up'!$A$2:$C$64,3,FALSE)</f>
        <v>Cash</v>
      </c>
      <c r="J1963" s="5">
        <f>VLOOKUP(F1963,'Set up'!$A$2:$D$64,4,FALSE)</f>
        <v>0</v>
      </c>
      <c r="K1963" s="4">
        <f t="shared" si="591"/>
        <v>45142</v>
      </c>
      <c r="L1963" s="5">
        <f t="shared" si="592"/>
        <v>8</v>
      </c>
      <c r="M1963" s="5">
        <f t="shared" si="593"/>
        <v>2023</v>
      </c>
      <c r="N1963" s="96">
        <v>1000</v>
      </c>
      <c r="O1963" s="6">
        <f>-N1963</f>
        <v>-1000</v>
      </c>
      <c r="P1963" s="6">
        <f t="shared" si="597"/>
        <v>0</v>
      </c>
      <c r="Q1963" s="7">
        <f t="shared" si="598"/>
        <v>3447889.850000001</v>
      </c>
      <c r="R1963" s="44" t="str">
        <f>VLOOKUP(F1963,'Set up'!$A$2:$E$64,5,FALSE)</f>
        <v>Trsf</v>
      </c>
      <c r="S1963" s="1" t="s">
        <v>2481</v>
      </c>
    </row>
    <row r="1964" spans="1:19" ht="15" customHeight="1" x14ac:dyDescent="0.3">
      <c r="A1964" s="4">
        <v>45145</v>
      </c>
      <c r="B1964" s="5">
        <f t="shared" si="595"/>
        <v>8</v>
      </c>
      <c r="C1964" s="5">
        <f t="shared" si="596"/>
        <v>2023</v>
      </c>
      <c r="D1964" s="88" t="s">
        <v>1804</v>
      </c>
      <c r="E1964" s="5" t="str">
        <f>VLOOKUP(F1964,'Set up'!$A$2:$C$64,2,FALSE)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up'!$A$2:$C$64,3,FALSE)</f>
        <v>Cash</v>
      </c>
      <c r="J1964" s="5">
        <f>VLOOKUP(F1964,'Set up'!$A$2:$D$64,4,FALSE)</f>
        <v>0</v>
      </c>
      <c r="K1964" s="4">
        <f t="shared" si="591"/>
        <v>45145</v>
      </c>
      <c r="L1964" s="5">
        <f t="shared" si="592"/>
        <v>8</v>
      </c>
      <c r="M1964" s="5">
        <f t="shared" si="593"/>
        <v>2023</v>
      </c>
      <c r="N1964" s="96">
        <v>645</v>
      </c>
      <c r="O1964" s="6">
        <f t="shared" ref="O1964:O1967" si="602">-N1964</f>
        <v>-645</v>
      </c>
      <c r="P1964" s="6">
        <f t="shared" si="597"/>
        <v>0</v>
      </c>
      <c r="Q1964" s="7">
        <f t="shared" si="598"/>
        <v>3448534.850000001</v>
      </c>
      <c r="R1964" s="44" t="str">
        <f>VLOOKUP(F1964,'Set up'!$A$2:$E$64,5,FALSE)</f>
        <v>Cash</v>
      </c>
      <c r="S1964" s="1" t="s">
        <v>1843</v>
      </c>
    </row>
    <row r="1965" spans="1:19" ht="15" customHeight="1" x14ac:dyDescent="0.3">
      <c r="A1965" s="4">
        <v>45145</v>
      </c>
      <c r="B1965" s="5">
        <f t="shared" si="595"/>
        <v>8</v>
      </c>
      <c r="C1965" s="5">
        <f t="shared" si="596"/>
        <v>2023</v>
      </c>
      <c r="D1965" s="88" t="s">
        <v>1804</v>
      </c>
      <c r="E1965" s="5" t="str">
        <f>VLOOKUP(F1965,'Set up'!$A$2:$C$64,2,FALSE)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up'!$A$2:$C$64,3,FALSE)</f>
        <v>Cash</v>
      </c>
      <c r="J1965" s="5">
        <f>VLOOKUP(F1965,'Set up'!$A$2:$D$64,4,FALSE)</f>
        <v>0</v>
      </c>
      <c r="K1965" s="4">
        <f t="shared" si="591"/>
        <v>45145</v>
      </c>
      <c r="L1965" s="5">
        <f t="shared" si="592"/>
        <v>8</v>
      </c>
      <c r="M1965" s="5">
        <f t="shared" si="593"/>
        <v>2023</v>
      </c>
      <c r="N1965" s="96">
        <v>283.8</v>
      </c>
      <c r="O1965" s="6">
        <f t="shared" si="602"/>
        <v>-283.8</v>
      </c>
      <c r="P1965" s="6">
        <f t="shared" si="597"/>
        <v>0</v>
      </c>
      <c r="Q1965" s="7">
        <f t="shared" si="598"/>
        <v>3448818.6500000008</v>
      </c>
      <c r="R1965" s="44" t="str">
        <f>VLOOKUP(F1965,'Set up'!$A$2:$E$64,5,FALSE)</f>
        <v>Cash</v>
      </c>
      <c r="S1965" s="1" t="s">
        <v>1843</v>
      </c>
    </row>
    <row r="1966" spans="1:19" ht="15" customHeight="1" x14ac:dyDescent="0.3">
      <c r="A1966" s="4">
        <v>45145</v>
      </c>
      <c r="B1966" s="5">
        <f t="shared" si="595"/>
        <v>8</v>
      </c>
      <c r="C1966" s="5">
        <f t="shared" si="596"/>
        <v>2023</v>
      </c>
      <c r="D1966" s="88" t="s">
        <v>1804</v>
      </c>
      <c r="E1966" s="5" t="str">
        <f>VLOOKUP(F1966,'Set up'!$A$2:$C$64,2,FALSE)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up'!$A$2:$C$64,3,FALSE)</f>
        <v>Cash</v>
      </c>
      <c r="J1966" s="5">
        <f>VLOOKUP(F1966,'Set up'!$A$2:$D$64,4,FALSE)</f>
        <v>0</v>
      </c>
      <c r="K1966" s="4">
        <f t="shared" si="591"/>
        <v>45145</v>
      </c>
      <c r="L1966" s="5">
        <f t="shared" si="592"/>
        <v>8</v>
      </c>
      <c r="M1966" s="5">
        <f t="shared" si="593"/>
        <v>2023</v>
      </c>
      <c r="N1966" s="96">
        <v>160</v>
      </c>
      <c r="O1966" s="6">
        <f t="shared" si="602"/>
        <v>-160</v>
      </c>
      <c r="P1966" s="6">
        <f t="shared" si="597"/>
        <v>0</v>
      </c>
      <c r="Q1966" s="7">
        <f t="shared" si="598"/>
        <v>3448978.6500000008</v>
      </c>
      <c r="R1966" s="44" t="str">
        <f>VLOOKUP(F1966,'Set up'!$A$2:$E$64,5,FALSE)</f>
        <v>Cash</v>
      </c>
      <c r="S1966" s="1" t="s">
        <v>1843</v>
      </c>
    </row>
    <row r="1967" spans="1:19" ht="15" customHeight="1" x14ac:dyDescent="0.3">
      <c r="A1967" s="4">
        <v>45145</v>
      </c>
      <c r="B1967" s="5">
        <f t="shared" si="595"/>
        <v>8</v>
      </c>
      <c r="C1967" s="5">
        <f t="shared" si="596"/>
        <v>2023</v>
      </c>
      <c r="D1967" s="124" t="s">
        <v>1804</v>
      </c>
      <c r="E1967" s="5" t="str">
        <f>VLOOKUP(F1967,'Set up'!$A$2:$C$64,2,FALSE)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up'!$A$2:$C$64,3,FALSE)</f>
        <v>Cash</v>
      </c>
      <c r="J1967" s="5">
        <f>VLOOKUP(F1967,'Set up'!$A$2:$D$64,4,FALSE)</f>
        <v>0</v>
      </c>
      <c r="K1967" s="4">
        <f t="shared" si="591"/>
        <v>45145</v>
      </c>
      <c r="L1967" s="5">
        <f t="shared" si="592"/>
        <v>8</v>
      </c>
      <c r="M1967" s="5">
        <f t="shared" si="593"/>
        <v>2023</v>
      </c>
      <c r="N1967" s="96">
        <v>0</v>
      </c>
      <c r="O1967" s="6">
        <f t="shared" si="602"/>
        <v>0</v>
      </c>
      <c r="P1967" s="6">
        <f t="shared" si="597"/>
        <v>0</v>
      </c>
      <c r="Q1967" s="7">
        <f t="shared" si="598"/>
        <v>3448978.6500000008</v>
      </c>
      <c r="R1967" s="44" t="str">
        <f>VLOOKUP(F1967,'Set up'!$A$2:$E$64,5,FALSE)</f>
        <v>Cash</v>
      </c>
      <c r="S1967" s="1" t="s">
        <v>1843</v>
      </c>
    </row>
    <row r="1968" spans="1:19" ht="15" customHeight="1" x14ac:dyDescent="0.3">
      <c r="A1968" s="4">
        <v>45145</v>
      </c>
      <c r="B1968" s="5">
        <f t="shared" si="595"/>
        <v>8</v>
      </c>
      <c r="C1968" s="5">
        <f t="shared" si="596"/>
        <v>2023</v>
      </c>
      <c r="D1968" s="124" t="s">
        <v>1805</v>
      </c>
      <c r="E1968" s="5" t="str">
        <f>VLOOKUP(F1968,'Set up'!$A$2:$C$64,2,FALSE)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up'!$A$2:$C$64,3,FALSE)</f>
        <v>Cash</v>
      </c>
      <c r="J1968" s="5">
        <f>VLOOKUP(F1968,'Set up'!$A$2:$D$64,4,FALSE)</f>
        <v>0</v>
      </c>
      <c r="K1968" s="4">
        <f t="shared" si="591"/>
        <v>45145</v>
      </c>
      <c r="L1968" s="5">
        <f t="shared" si="592"/>
        <v>8</v>
      </c>
      <c r="M1968" s="5">
        <f t="shared" si="593"/>
        <v>2023</v>
      </c>
      <c r="N1968" s="96">
        <v>250</v>
      </c>
      <c r="O1968" s="6">
        <f>-N1968</f>
        <v>-250</v>
      </c>
      <c r="P1968" s="6">
        <f t="shared" si="597"/>
        <v>0</v>
      </c>
      <c r="Q1968" s="7">
        <f t="shared" si="598"/>
        <v>3449228.6500000008</v>
      </c>
      <c r="R1968" s="44" t="str">
        <f>VLOOKUP(F1968,'Set up'!$A$2:$E$64,5,FALSE)</f>
        <v>Trsf</v>
      </c>
      <c r="S1968" s="1" t="s">
        <v>2487</v>
      </c>
    </row>
    <row r="1969" spans="1:19" ht="15" customHeight="1" x14ac:dyDescent="0.3">
      <c r="A1969" s="4">
        <v>45145</v>
      </c>
      <c r="B1969" s="5">
        <f t="shared" si="595"/>
        <v>8</v>
      </c>
      <c r="C1969" s="5">
        <f t="shared" si="596"/>
        <v>2023</v>
      </c>
      <c r="D1969" s="124" t="s">
        <v>1806</v>
      </c>
      <c r="E1969" s="5" t="str">
        <f>VLOOKUP(F1969,'Set up'!$A$2:$C$64,2,FALSE)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up'!$A$2:$C$64,3,FALSE)</f>
        <v>Cash</v>
      </c>
      <c r="J1969" s="5">
        <f>VLOOKUP(F1969,'Set up'!$A$2:$D$64,4,FALSE)</f>
        <v>0</v>
      </c>
      <c r="K1969" s="4">
        <f t="shared" si="591"/>
        <v>45145</v>
      </c>
      <c r="L1969" s="5">
        <f t="shared" si="592"/>
        <v>8</v>
      </c>
      <c r="M1969" s="5">
        <f t="shared" si="593"/>
        <v>2023</v>
      </c>
      <c r="N1969" s="96">
        <v>3124</v>
      </c>
      <c r="O1969" s="6">
        <f>-N1969</f>
        <v>-3124</v>
      </c>
      <c r="P1969" s="6">
        <f t="shared" si="597"/>
        <v>0</v>
      </c>
      <c r="Q1969" s="7">
        <f t="shared" si="598"/>
        <v>3452352.6500000008</v>
      </c>
      <c r="R1969" s="44" t="str">
        <f>VLOOKUP(F1969,'Set up'!$A$2:$E$64,5,FALSE)</f>
        <v>Trsf</v>
      </c>
      <c r="S1969" s="1" t="s">
        <v>2486</v>
      </c>
    </row>
    <row r="1970" spans="1:19" ht="15" customHeight="1" x14ac:dyDescent="0.3">
      <c r="A1970" s="4">
        <v>45145</v>
      </c>
      <c r="B1970" s="5">
        <f t="shared" si="595"/>
        <v>8</v>
      </c>
      <c r="C1970" s="5">
        <f t="shared" si="596"/>
        <v>2023</v>
      </c>
      <c r="D1970" s="124" t="s">
        <v>1806</v>
      </c>
      <c r="E1970" s="5" t="str">
        <f>VLOOKUP(F1970,'Set up'!$A$2:$C$64,2,FALSE)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up'!$A$2:$C$64,3,FALSE)</f>
        <v>Cash</v>
      </c>
      <c r="J1970" s="5">
        <f>VLOOKUP(F1970,'Set up'!$A$2:$D$64,4,FALSE)</f>
        <v>0</v>
      </c>
      <c r="K1970" s="4">
        <f t="shared" si="591"/>
        <v>45145</v>
      </c>
      <c r="L1970" s="5">
        <f t="shared" si="592"/>
        <v>8</v>
      </c>
      <c r="M1970" s="5">
        <f t="shared" si="593"/>
        <v>2023</v>
      </c>
      <c r="N1970" s="96">
        <v>1134</v>
      </c>
      <c r="O1970" s="6">
        <f>-N1970</f>
        <v>-1134</v>
      </c>
      <c r="P1970" s="6">
        <f t="shared" si="597"/>
        <v>0</v>
      </c>
      <c r="Q1970" s="7">
        <f t="shared" si="598"/>
        <v>3453486.6500000008</v>
      </c>
      <c r="R1970" s="44" t="str">
        <f>VLOOKUP(F1970,'Set up'!$A$2:$E$64,5,FALSE)</f>
        <v>Trsf</v>
      </c>
      <c r="S1970" s="1" t="s">
        <v>2478</v>
      </c>
    </row>
    <row r="1971" spans="1:19" ht="15" customHeight="1" x14ac:dyDescent="0.3">
      <c r="A1971" s="4">
        <v>45145</v>
      </c>
      <c r="B1971" s="5">
        <f t="shared" si="595"/>
        <v>8</v>
      </c>
      <c r="C1971" s="5">
        <f t="shared" si="596"/>
        <v>2023</v>
      </c>
      <c r="D1971" s="124" t="s">
        <v>1806</v>
      </c>
      <c r="E1971" s="5" t="str">
        <f>VLOOKUP(F1971,'Set up'!$A$2:$C$64,2,FALSE)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up'!$A$2:$C$64,3,FALSE)</f>
        <v>Cash</v>
      </c>
      <c r="J1971" s="5">
        <f>VLOOKUP(F1971,'Set up'!$A$2:$D$64,4,FALSE)</f>
        <v>0</v>
      </c>
      <c r="K1971" s="4">
        <f t="shared" si="591"/>
        <v>45145</v>
      </c>
      <c r="L1971" s="5">
        <f t="shared" si="592"/>
        <v>8</v>
      </c>
      <c r="M1971" s="5">
        <f t="shared" si="593"/>
        <v>2023</v>
      </c>
      <c r="N1971" s="96">
        <v>600</v>
      </c>
      <c r="O1971" s="6">
        <f>-N1971</f>
        <v>-600</v>
      </c>
      <c r="P1971" s="6">
        <f t="shared" si="597"/>
        <v>0</v>
      </c>
      <c r="Q1971" s="7">
        <f t="shared" si="598"/>
        <v>3454086.6500000008</v>
      </c>
      <c r="R1971" s="44" t="str">
        <f>VLOOKUP(F1971,'Set up'!$A$2:$E$64,5,FALSE)</f>
        <v>Trsf</v>
      </c>
      <c r="S1971" s="1" t="s">
        <v>2479</v>
      </c>
    </row>
    <row r="1972" spans="1:19" ht="15" customHeight="1" x14ac:dyDescent="0.3">
      <c r="A1972" s="4">
        <v>45145</v>
      </c>
      <c r="B1972" s="5">
        <f t="shared" si="595"/>
        <v>8</v>
      </c>
      <c r="C1972" s="5">
        <f t="shared" si="596"/>
        <v>2023</v>
      </c>
      <c r="D1972" s="124" t="s">
        <v>1806</v>
      </c>
      <c r="E1972" s="5" t="str">
        <f>VLOOKUP(F1972,'Set up'!$A$2:$C$64,2,FALSE)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up'!$A$2:$C$64,3,FALSE)</f>
        <v>Cash</v>
      </c>
      <c r="J1972" s="5">
        <f>VLOOKUP(F1972,'Set up'!$A$2:$D$64,4,FALSE)</f>
        <v>0</v>
      </c>
      <c r="K1972" s="4">
        <f t="shared" si="591"/>
        <v>45145</v>
      </c>
      <c r="L1972" s="5">
        <f t="shared" si="592"/>
        <v>8</v>
      </c>
      <c r="M1972" s="5">
        <f t="shared" si="593"/>
        <v>2023</v>
      </c>
      <c r="N1972" s="96">
        <v>1000</v>
      </c>
      <c r="O1972" s="6">
        <f>-N1972</f>
        <v>-1000</v>
      </c>
      <c r="P1972" s="6">
        <f t="shared" si="597"/>
        <v>0</v>
      </c>
      <c r="Q1972" s="7">
        <f t="shared" si="598"/>
        <v>3455086.6500000008</v>
      </c>
      <c r="R1972" s="44" t="str">
        <f>VLOOKUP(F1972,'Set up'!$A$2:$E$64,5,FALSE)</f>
        <v>Trsf</v>
      </c>
      <c r="S1972" s="1" t="s">
        <v>2481</v>
      </c>
    </row>
    <row r="1973" spans="1:19" ht="15" customHeight="1" x14ac:dyDescent="0.3">
      <c r="A1973" s="4">
        <v>45145</v>
      </c>
      <c r="B1973" s="5">
        <f t="shared" si="595"/>
        <v>8</v>
      </c>
      <c r="C1973" s="5">
        <f t="shared" si="596"/>
        <v>2023</v>
      </c>
      <c r="D1973" s="88" t="s">
        <v>1807</v>
      </c>
      <c r="E1973" s="5" t="str">
        <f>VLOOKUP(F1973,'Set up'!$A$2:$C$64,2,FALSE)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up'!$A$2:$C$64,3,FALSE)</f>
        <v>Cash</v>
      </c>
      <c r="J1973" s="5">
        <f>VLOOKUP(F1973,'Set up'!$A$2:$D$64,4,FALSE)</f>
        <v>0</v>
      </c>
      <c r="K1973" s="4">
        <f t="shared" si="591"/>
        <v>45145</v>
      </c>
      <c r="L1973" s="5">
        <f t="shared" si="592"/>
        <v>8</v>
      </c>
      <c r="M1973" s="5">
        <f t="shared" si="593"/>
        <v>2023</v>
      </c>
      <c r="N1973" s="96">
        <v>225</v>
      </c>
      <c r="O1973" s="6">
        <f t="shared" ref="O1973" si="603">-N1973</f>
        <v>-225</v>
      </c>
      <c r="P1973" s="6">
        <f t="shared" si="597"/>
        <v>0</v>
      </c>
      <c r="Q1973" s="7">
        <f t="shared" si="598"/>
        <v>3455311.6500000008</v>
      </c>
      <c r="R1973" s="44" t="str">
        <f>VLOOKUP(F1973,'Set up'!$A$2:$E$64,5,FALSE)</f>
        <v>Trsf</v>
      </c>
      <c r="S1973" s="1" t="s">
        <v>1848</v>
      </c>
    </row>
    <row r="1974" spans="1:19" ht="15" customHeight="1" x14ac:dyDescent="0.3">
      <c r="A1974" s="4">
        <v>45145</v>
      </c>
      <c r="B1974" s="5">
        <f t="shared" si="595"/>
        <v>8</v>
      </c>
      <c r="C1974" s="5">
        <f t="shared" si="596"/>
        <v>2023</v>
      </c>
      <c r="D1974" s="88" t="s">
        <v>1807</v>
      </c>
      <c r="E1974" s="5" t="str">
        <f>VLOOKUP(F1974,'Set up'!$A$2:$C$64,2,FALSE)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up'!$A$2:$C$64,3,FALSE)</f>
        <v>Cash</v>
      </c>
      <c r="J1974" s="5">
        <f>VLOOKUP(F1974,'Set up'!$A$2:$D$64,4,FALSE)</f>
        <v>0</v>
      </c>
      <c r="K1974" s="4">
        <f t="shared" si="591"/>
        <v>45145</v>
      </c>
      <c r="L1974" s="5">
        <f t="shared" si="592"/>
        <v>8</v>
      </c>
      <c r="M1974" s="5">
        <f t="shared" si="593"/>
        <v>2023</v>
      </c>
      <c r="N1974" s="96">
        <v>695</v>
      </c>
      <c r="O1974" s="6">
        <f>-79.7-615.3</f>
        <v>-695</v>
      </c>
      <c r="P1974" s="6">
        <f t="shared" si="597"/>
        <v>0</v>
      </c>
      <c r="Q1974" s="7">
        <f t="shared" si="598"/>
        <v>3456006.6500000008</v>
      </c>
      <c r="R1974" s="44" t="str">
        <f>VLOOKUP(F1974,'Set up'!$A$2:$E$64,5,FALSE)</f>
        <v>Trsf</v>
      </c>
      <c r="S1974" s="1" t="s">
        <v>1874</v>
      </c>
    </row>
    <row r="1975" spans="1:19" ht="15" customHeight="1" x14ac:dyDescent="0.3">
      <c r="A1975" s="4">
        <v>45146</v>
      </c>
      <c r="B1975" s="5">
        <f t="shared" si="595"/>
        <v>8</v>
      </c>
      <c r="C1975" s="5">
        <f t="shared" si="596"/>
        <v>2023</v>
      </c>
      <c r="D1975" s="88" t="s">
        <v>1808</v>
      </c>
      <c r="E1975" s="5" t="str">
        <f>VLOOKUP(F1975,'Set up'!$A$2:$C$64,2,FALSE)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up'!$A$2:$C$64,3,FALSE)</f>
        <v>30</v>
      </c>
      <c r="J1975" s="5">
        <f>VLOOKUP(F1975,'Set up'!$A$2:$D$64,4,FALSE)</f>
        <v>30</v>
      </c>
      <c r="K1975" s="4">
        <f t="shared" si="591"/>
        <v>45176</v>
      </c>
      <c r="L1975" s="5">
        <f t="shared" si="592"/>
        <v>9</v>
      </c>
      <c r="M1975" s="5">
        <f t="shared" si="593"/>
        <v>2023</v>
      </c>
      <c r="N1975" s="96">
        <v>421.2</v>
      </c>
      <c r="O1975" s="6">
        <f t="shared" ref="O1975:O1977" si="604">-N1975</f>
        <v>-421.2</v>
      </c>
      <c r="P1975" s="6">
        <f t="shared" si="597"/>
        <v>0</v>
      </c>
      <c r="Q1975" s="7">
        <f t="shared" si="598"/>
        <v>3456427.850000001</v>
      </c>
      <c r="R1975" s="44" t="str">
        <f>VLOOKUP(F1975,'Set up'!$A$2:$E$64,5,FALSE)</f>
        <v>Chq</v>
      </c>
      <c r="S1975" s="1" t="s">
        <v>1857</v>
      </c>
    </row>
    <row r="1976" spans="1:19" ht="15" customHeight="1" x14ac:dyDescent="0.3">
      <c r="A1976" s="4">
        <v>45146</v>
      </c>
      <c r="B1976" s="5">
        <f t="shared" si="595"/>
        <v>8</v>
      </c>
      <c r="C1976" s="5">
        <f t="shared" si="596"/>
        <v>2023</v>
      </c>
      <c r="D1976" s="88" t="s">
        <v>1808</v>
      </c>
      <c r="E1976" s="5" t="str">
        <f>VLOOKUP(F1976,'Set up'!$A$2:$C$64,2,FALSE)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up'!$A$2:$C$64,3,FALSE)</f>
        <v>30</v>
      </c>
      <c r="J1976" s="5">
        <f>VLOOKUP(F1976,'Set up'!$A$2:$D$64,4,FALSE)</f>
        <v>30</v>
      </c>
      <c r="K1976" s="4">
        <f t="shared" si="591"/>
        <v>45176</v>
      </c>
      <c r="L1976" s="5">
        <f t="shared" si="592"/>
        <v>9</v>
      </c>
      <c r="M1976" s="5">
        <f t="shared" si="593"/>
        <v>2023</v>
      </c>
      <c r="N1976" s="96">
        <v>144</v>
      </c>
      <c r="O1976" s="6">
        <f t="shared" si="604"/>
        <v>-144</v>
      </c>
      <c r="P1976" s="6">
        <f t="shared" si="597"/>
        <v>0</v>
      </c>
      <c r="Q1976" s="7">
        <f t="shared" si="598"/>
        <v>3456571.850000001</v>
      </c>
      <c r="R1976" s="44" t="str">
        <f>VLOOKUP(F1976,'Set up'!$A$2:$E$64,5,FALSE)</f>
        <v>Chq</v>
      </c>
      <c r="S1976" s="1" t="s">
        <v>1857</v>
      </c>
    </row>
    <row r="1977" spans="1:19" ht="15" customHeight="1" x14ac:dyDescent="0.3">
      <c r="A1977" s="4">
        <v>45147</v>
      </c>
      <c r="B1977" s="5">
        <f t="shared" si="595"/>
        <v>8</v>
      </c>
      <c r="C1977" s="5">
        <f t="shared" si="596"/>
        <v>2023</v>
      </c>
      <c r="D1977" s="88" t="s">
        <v>1809</v>
      </c>
      <c r="E1977" s="5" t="str">
        <f>VLOOKUP(F1977,'Set up'!$A$2:$C$64,2,FALSE)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up'!$A$2:$C$64,3,FALSE)</f>
        <v>60</v>
      </c>
      <c r="J1977" s="5">
        <f>VLOOKUP(F1977,'Set up'!$A$2:$D$64,4,FALSE)</f>
        <v>60</v>
      </c>
      <c r="K1977" s="4">
        <f t="shared" si="591"/>
        <v>45207</v>
      </c>
      <c r="L1977" s="5">
        <f t="shared" si="592"/>
        <v>10</v>
      </c>
      <c r="M1977" s="5">
        <f t="shared" si="593"/>
        <v>2023</v>
      </c>
      <c r="N1977" s="96">
        <v>220</v>
      </c>
      <c r="O1977" s="6">
        <f t="shared" si="604"/>
        <v>-220</v>
      </c>
      <c r="P1977" s="6">
        <f t="shared" si="597"/>
        <v>0</v>
      </c>
      <c r="Q1977" s="7">
        <f t="shared" si="598"/>
        <v>3456791.850000001</v>
      </c>
      <c r="R1977" s="44" t="str">
        <f>VLOOKUP(F1977,'Set up'!$A$2:$E$64,5,FALSE)</f>
        <v>Chq</v>
      </c>
      <c r="S1977" s="1" t="s">
        <v>2254</v>
      </c>
    </row>
    <row r="1978" spans="1:19" ht="15" customHeight="1" x14ac:dyDescent="0.3">
      <c r="A1978" s="4">
        <v>45152</v>
      </c>
      <c r="B1978" s="5">
        <f t="shared" si="595"/>
        <v>8</v>
      </c>
      <c r="C1978" s="5">
        <f t="shared" si="596"/>
        <v>2023</v>
      </c>
      <c r="D1978" s="88" t="s">
        <v>1810</v>
      </c>
      <c r="E1978" s="5" t="str">
        <f>VLOOKUP(F1978,'Set up'!$A$2:$C$64,2,FALSE)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up'!$A$2:$C$64,3,FALSE)</f>
        <v>Cash</v>
      </c>
      <c r="J1978" s="5">
        <f>VLOOKUP(F1978,'Set up'!$A$2:$D$64,4,FALSE)</f>
        <v>0</v>
      </c>
      <c r="K1978" s="4">
        <f t="shared" si="591"/>
        <v>45152</v>
      </c>
      <c r="L1978" s="5">
        <f t="shared" si="592"/>
        <v>8</v>
      </c>
      <c r="M1978" s="5">
        <f t="shared" si="593"/>
        <v>2023</v>
      </c>
      <c r="N1978" s="96">
        <v>150</v>
      </c>
      <c r="O1978" s="6">
        <f t="shared" ref="O1978:O1984" si="605">-N1978</f>
        <v>-150</v>
      </c>
      <c r="P1978" s="6">
        <f t="shared" si="597"/>
        <v>0</v>
      </c>
      <c r="Q1978" s="7">
        <f t="shared" si="598"/>
        <v>3456941.850000001</v>
      </c>
      <c r="R1978" s="44" t="str">
        <f>VLOOKUP(F1978,'Set up'!$A$2:$E$64,5,FALSE)</f>
        <v>Trsf</v>
      </c>
      <c r="S1978" s="1" t="s">
        <v>1850</v>
      </c>
    </row>
    <row r="1979" spans="1:19" ht="15" customHeight="1" x14ac:dyDescent="0.3">
      <c r="A1979" s="4">
        <v>45152</v>
      </c>
      <c r="B1979" s="5">
        <f t="shared" si="595"/>
        <v>8</v>
      </c>
      <c r="C1979" s="5">
        <f t="shared" si="596"/>
        <v>2023</v>
      </c>
      <c r="D1979" s="88" t="s">
        <v>1810</v>
      </c>
      <c r="E1979" s="5" t="str">
        <f>VLOOKUP(F1979,'Set up'!$A$2:$C$64,2,FALSE)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up'!$A$2:$C$64,3,FALSE)</f>
        <v>Cash</v>
      </c>
      <c r="J1979" s="5">
        <f>VLOOKUP(F1979,'Set up'!$A$2:$D$64,4,FALSE)</f>
        <v>0</v>
      </c>
      <c r="K1979" s="4">
        <f t="shared" si="591"/>
        <v>45152</v>
      </c>
      <c r="L1979" s="5">
        <f t="shared" si="592"/>
        <v>8</v>
      </c>
      <c r="M1979" s="5">
        <f t="shared" si="593"/>
        <v>2023</v>
      </c>
      <c r="N1979" s="96">
        <v>834</v>
      </c>
      <c r="O1979" s="6">
        <f t="shared" si="605"/>
        <v>-834</v>
      </c>
      <c r="P1979" s="6">
        <f t="shared" si="597"/>
        <v>0</v>
      </c>
      <c r="Q1979" s="7">
        <f t="shared" si="598"/>
        <v>3457775.850000001</v>
      </c>
      <c r="R1979" s="44" t="str">
        <f>VLOOKUP(F1979,'Set up'!$A$2:$E$64,5,FALSE)</f>
        <v>Trsf</v>
      </c>
      <c r="S1979" s="1" t="s">
        <v>1851</v>
      </c>
    </row>
    <row r="1980" spans="1:19" ht="15" customHeight="1" x14ac:dyDescent="0.3">
      <c r="A1980" s="4">
        <v>45153</v>
      </c>
      <c r="B1980" s="5">
        <f t="shared" si="595"/>
        <v>8</v>
      </c>
      <c r="C1980" s="5">
        <f t="shared" si="596"/>
        <v>2023</v>
      </c>
      <c r="D1980" s="88" t="s">
        <v>1811</v>
      </c>
      <c r="E1980" s="5" t="str">
        <f>VLOOKUP(F1980,'Set up'!$A$2:$C$64,2,FALSE)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up'!$A$2:$C$64,3,FALSE)</f>
        <v>Cash</v>
      </c>
      <c r="J1980" s="5">
        <f>VLOOKUP(F1980,'Set up'!$A$2:$D$64,4,FALSE)</f>
        <v>0</v>
      </c>
      <c r="K1980" s="4">
        <f t="shared" si="591"/>
        <v>45153</v>
      </c>
      <c r="L1980" s="5">
        <f t="shared" si="592"/>
        <v>8</v>
      </c>
      <c r="M1980" s="5">
        <f t="shared" si="593"/>
        <v>2023</v>
      </c>
      <c r="N1980" s="96">
        <v>1562</v>
      </c>
      <c r="O1980" s="6">
        <f t="shared" si="605"/>
        <v>-1562</v>
      </c>
      <c r="P1980" s="6">
        <f t="shared" si="597"/>
        <v>0</v>
      </c>
      <c r="Q1980" s="7">
        <f t="shared" si="598"/>
        <v>3459337.850000001</v>
      </c>
      <c r="R1980" s="44" t="str">
        <f>VLOOKUP(F1980,'Set up'!$A$2:$E$64,5,FALSE)</f>
        <v>Trsf</v>
      </c>
      <c r="S1980" s="1" t="s">
        <v>1855</v>
      </c>
    </row>
    <row r="1981" spans="1:19" ht="15" customHeight="1" x14ac:dyDescent="0.3">
      <c r="A1981" s="4">
        <v>45153</v>
      </c>
      <c r="B1981" s="5">
        <f t="shared" si="595"/>
        <v>8</v>
      </c>
      <c r="C1981" s="5">
        <f t="shared" si="596"/>
        <v>2023</v>
      </c>
      <c r="D1981" s="88" t="s">
        <v>1811</v>
      </c>
      <c r="E1981" s="5" t="str">
        <f>VLOOKUP(F1981,'Set up'!$A$2:$C$64,2,FALSE)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up'!$A$2:$C$64,3,FALSE)</f>
        <v>Cash</v>
      </c>
      <c r="J1981" s="5">
        <f>VLOOKUP(F1981,'Set up'!$A$2:$D$64,4,FALSE)</f>
        <v>0</v>
      </c>
      <c r="K1981" s="4">
        <f t="shared" si="591"/>
        <v>45153</v>
      </c>
      <c r="L1981" s="5">
        <f t="shared" si="592"/>
        <v>8</v>
      </c>
      <c r="M1981" s="5">
        <f t="shared" si="593"/>
        <v>2023</v>
      </c>
      <c r="N1981" s="96">
        <v>378</v>
      </c>
      <c r="O1981" s="6">
        <f t="shared" si="605"/>
        <v>-378</v>
      </c>
      <c r="P1981" s="6">
        <f t="shared" si="597"/>
        <v>0</v>
      </c>
      <c r="Q1981" s="7">
        <f t="shared" si="598"/>
        <v>3459715.850000001</v>
      </c>
      <c r="R1981" s="44" t="str">
        <f>VLOOKUP(F1981,'Set up'!$A$2:$E$64,5,FALSE)</f>
        <v>Trsf</v>
      </c>
      <c r="S1981" s="1" t="s">
        <v>1855</v>
      </c>
    </row>
    <row r="1982" spans="1:19" ht="15" customHeight="1" x14ac:dyDescent="0.3">
      <c r="A1982" s="4">
        <v>45153</v>
      </c>
      <c r="B1982" s="5">
        <f t="shared" si="595"/>
        <v>8</v>
      </c>
      <c r="C1982" s="5">
        <f t="shared" si="596"/>
        <v>2023</v>
      </c>
      <c r="D1982" s="88" t="s">
        <v>1811</v>
      </c>
      <c r="E1982" s="5" t="str">
        <f>VLOOKUP(F1982,'Set up'!$A$2:$C$64,2,FALSE)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up'!$A$2:$C$64,3,FALSE)</f>
        <v>Cash</v>
      </c>
      <c r="J1982" s="5">
        <f>VLOOKUP(F1982,'Set up'!$A$2:$D$64,4,FALSE)</f>
        <v>0</v>
      </c>
      <c r="K1982" s="4">
        <f t="shared" si="591"/>
        <v>45153</v>
      </c>
      <c r="L1982" s="5">
        <f t="shared" si="592"/>
        <v>8</v>
      </c>
      <c r="M1982" s="5">
        <f t="shared" si="593"/>
        <v>2023</v>
      </c>
      <c r="N1982" s="96">
        <v>62.5</v>
      </c>
      <c r="O1982" s="6">
        <f t="shared" si="605"/>
        <v>-62.5</v>
      </c>
      <c r="P1982" s="6">
        <f t="shared" si="597"/>
        <v>0</v>
      </c>
      <c r="Q1982" s="7">
        <f t="shared" si="598"/>
        <v>3459778.350000001</v>
      </c>
      <c r="R1982" s="44" t="str">
        <f>VLOOKUP(F1982,'Set up'!$A$2:$E$64,5,FALSE)</f>
        <v>Trsf</v>
      </c>
      <c r="S1982" s="1" t="s">
        <v>1855</v>
      </c>
    </row>
    <row r="1983" spans="1:19" ht="15" customHeight="1" x14ac:dyDescent="0.3">
      <c r="A1983" s="4">
        <v>45153</v>
      </c>
      <c r="B1983" s="5">
        <f t="shared" si="595"/>
        <v>8</v>
      </c>
      <c r="C1983" s="5">
        <f t="shared" si="596"/>
        <v>2023</v>
      </c>
      <c r="D1983" s="88" t="s">
        <v>1811</v>
      </c>
      <c r="E1983" s="5" t="str">
        <f>VLOOKUP(F1983,'Set up'!$A$2:$C$64,2,FALSE)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up'!$A$2:$C$64,3,FALSE)</f>
        <v>Cash</v>
      </c>
      <c r="J1983" s="5">
        <f>VLOOKUP(F1983,'Set up'!$A$2:$D$64,4,FALSE)</f>
        <v>0</v>
      </c>
      <c r="K1983" s="4">
        <f t="shared" si="591"/>
        <v>45153</v>
      </c>
      <c r="L1983" s="5">
        <f t="shared" si="592"/>
        <v>8</v>
      </c>
      <c r="M1983" s="5">
        <f t="shared" si="593"/>
        <v>2023</v>
      </c>
      <c r="N1983" s="96">
        <v>380</v>
      </c>
      <c r="O1983" s="6">
        <f t="shared" si="605"/>
        <v>-380</v>
      </c>
      <c r="P1983" s="6">
        <f t="shared" si="597"/>
        <v>0</v>
      </c>
      <c r="Q1983" s="7">
        <f t="shared" si="598"/>
        <v>3460158.350000001</v>
      </c>
      <c r="R1983" s="44" t="str">
        <f>VLOOKUP(F1983,'Set up'!$A$2:$E$64,5,FALSE)</f>
        <v>Trsf</v>
      </c>
      <c r="S1983" s="1" t="s">
        <v>1855</v>
      </c>
    </row>
    <row r="1984" spans="1:19" ht="15" customHeight="1" x14ac:dyDescent="0.3">
      <c r="A1984" s="4">
        <v>45153</v>
      </c>
      <c r="B1984" s="5">
        <f t="shared" si="595"/>
        <v>8</v>
      </c>
      <c r="C1984" s="5">
        <f t="shared" si="596"/>
        <v>2023</v>
      </c>
      <c r="D1984" s="88" t="s">
        <v>1812</v>
      </c>
      <c r="E1984" s="5" t="str">
        <f>VLOOKUP(F1984,'Set up'!$A$2:$C$64,2,FALSE)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up'!$A$2:$C$64,3,FALSE)</f>
        <v>Cash</v>
      </c>
      <c r="J1984" s="5">
        <f>VLOOKUP(F1984,'Set up'!$A$2:$D$64,4,FALSE)</f>
        <v>0</v>
      </c>
      <c r="K1984" s="4">
        <f t="shared" si="591"/>
        <v>45153</v>
      </c>
      <c r="L1984" s="5">
        <f t="shared" si="592"/>
        <v>8</v>
      </c>
      <c r="M1984" s="5">
        <f t="shared" si="593"/>
        <v>2023</v>
      </c>
      <c r="N1984" s="96">
        <v>1738</v>
      </c>
      <c r="O1984" s="6">
        <f t="shared" si="605"/>
        <v>-1738</v>
      </c>
      <c r="P1984" s="6">
        <f t="shared" si="597"/>
        <v>0</v>
      </c>
      <c r="Q1984" s="7">
        <f t="shared" si="598"/>
        <v>3461896.350000001</v>
      </c>
      <c r="R1984" s="44" t="str">
        <f>VLOOKUP(F1984,'Set up'!$A$2:$E$64,5,FALSE)</f>
        <v>Trsf</v>
      </c>
      <c r="S1984" s="1" t="s">
        <v>2492</v>
      </c>
    </row>
    <row r="1985" spans="1:21" ht="15" customHeight="1" x14ac:dyDescent="0.3">
      <c r="A1985" s="4" t="s">
        <v>1815</v>
      </c>
      <c r="B1985" s="5">
        <f t="shared" si="595"/>
        <v>8</v>
      </c>
      <c r="C1985" s="5">
        <f t="shared" si="596"/>
        <v>2023</v>
      </c>
      <c r="D1985" s="88" t="s">
        <v>1813</v>
      </c>
      <c r="E1985" s="5" t="str">
        <f>VLOOKUP(F1985,'Set up'!$A$2:$C$64,2,FALSE)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up'!$A$2:$C$64,3,FALSE)</f>
        <v>Cash</v>
      </c>
      <c r="J1985" s="5">
        <f>VLOOKUP(F1985,'Set up'!$A$2:$D$64,4,FALSE)</f>
        <v>0</v>
      </c>
      <c r="K1985" s="4">
        <f t="shared" si="591"/>
        <v>45153</v>
      </c>
      <c r="L1985" s="5">
        <f t="shared" si="592"/>
        <v>8</v>
      </c>
      <c r="M1985" s="5">
        <f t="shared" si="593"/>
        <v>2023</v>
      </c>
      <c r="N1985" s="96">
        <v>125</v>
      </c>
      <c r="O1985" s="6">
        <f>-N1985</f>
        <v>-125</v>
      </c>
      <c r="P1985" s="6">
        <f t="shared" si="597"/>
        <v>0</v>
      </c>
      <c r="Q1985" s="7">
        <f t="shared" si="598"/>
        <v>3462021.350000001</v>
      </c>
      <c r="R1985" s="44" t="str">
        <f>VLOOKUP(F1985,'Set up'!$A$2:$E$64,5,FALSE)</f>
        <v>Trsf</v>
      </c>
      <c r="S1985" s="1" t="s">
        <v>2488</v>
      </c>
    </row>
    <row r="1986" spans="1:21" ht="15" customHeight="1" x14ac:dyDescent="0.3">
      <c r="A1986" s="4" t="s">
        <v>1815</v>
      </c>
      <c r="B1986" s="5">
        <f t="shared" si="595"/>
        <v>8</v>
      </c>
      <c r="C1986" s="5">
        <f t="shared" si="596"/>
        <v>2023</v>
      </c>
      <c r="D1986" s="88" t="s">
        <v>1814</v>
      </c>
      <c r="E1986" s="5" t="str">
        <f>VLOOKUP(F1986,'Set up'!$A$2:$C$64,2,FALSE)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up'!$A$2:$C$64,3,FALSE)</f>
        <v>Cash</v>
      </c>
      <c r="J1986" s="5">
        <f>VLOOKUP(F1986,'Set up'!$A$2:$D$64,4,FALSE)</f>
        <v>0</v>
      </c>
      <c r="K1986" s="4">
        <f t="shared" si="591"/>
        <v>45153</v>
      </c>
      <c r="L1986" s="5">
        <f t="shared" si="592"/>
        <v>8</v>
      </c>
      <c r="M1986" s="5">
        <f t="shared" si="593"/>
        <v>2023</v>
      </c>
      <c r="N1986" s="96">
        <v>3124</v>
      </c>
      <c r="O1986" s="6">
        <f>-N1986</f>
        <v>-3124</v>
      </c>
      <c r="P1986" s="6">
        <f t="shared" si="597"/>
        <v>0</v>
      </c>
      <c r="Q1986" s="7">
        <f t="shared" si="598"/>
        <v>3465145.350000001</v>
      </c>
      <c r="R1986" s="44" t="str">
        <f>VLOOKUP(F1986,'Set up'!$A$2:$E$64,5,FALSE)</f>
        <v>Trsf</v>
      </c>
      <c r="S1986" s="1" t="s">
        <v>2486</v>
      </c>
    </row>
    <row r="1987" spans="1:21" ht="15" customHeight="1" x14ac:dyDescent="0.3">
      <c r="A1987" s="4" t="s">
        <v>1815</v>
      </c>
      <c r="B1987" s="5">
        <f t="shared" si="595"/>
        <v>8</v>
      </c>
      <c r="C1987" s="5">
        <f t="shared" si="596"/>
        <v>2023</v>
      </c>
      <c r="D1987" s="88" t="s">
        <v>1814</v>
      </c>
      <c r="E1987" s="5" t="str">
        <f>VLOOKUP(F1987,'Set up'!$A$2:$C$64,2,FALSE)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up'!$A$2:$C$64,3,FALSE)</f>
        <v>Cash</v>
      </c>
      <c r="J1987" s="5">
        <f>VLOOKUP(F1987,'Set up'!$A$2:$D$64,4,FALSE)</f>
        <v>0</v>
      </c>
      <c r="K1987" s="4">
        <f t="shared" ref="K1987:K2050" si="606">A1987+J1987</f>
        <v>45153</v>
      </c>
      <c r="L1987" s="5">
        <f t="shared" ref="L1987:L2050" si="607">MONTH(K1987)</f>
        <v>8</v>
      </c>
      <c r="M1987" s="5">
        <f t="shared" ref="M1987:M2050" si="608">YEAR(K1987)</f>
        <v>2023</v>
      </c>
      <c r="N1987" s="96">
        <v>1323</v>
      </c>
      <c r="O1987" s="6">
        <f>-N1987</f>
        <v>-1323</v>
      </c>
      <c r="P1987" s="6">
        <f t="shared" si="597"/>
        <v>0</v>
      </c>
      <c r="Q1987" s="7">
        <f t="shared" si="598"/>
        <v>3466468.350000001</v>
      </c>
      <c r="R1987" s="44" t="str">
        <f>VLOOKUP(F1987,'Set up'!$A$2:$E$64,5,FALSE)</f>
        <v>Trsf</v>
      </c>
      <c r="S1987" s="1" t="s">
        <v>2489</v>
      </c>
    </row>
    <row r="1988" spans="1:21" ht="15" customHeight="1" x14ac:dyDescent="0.3">
      <c r="A1988" s="4" t="s">
        <v>1815</v>
      </c>
      <c r="B1988" s="5">
        <f t="shared" si="595"/>
        <v>8</v>
      </c>
      <c r="C1988" s="5">
        <f t="shared" si="596"/>
        <v>2023</v>
      </c>
      <c r="D1988" s="88" t="s">
        <v>1814</v>
      </c>
      <c r="E1988" s="5" t="str">
        <f>VLOOKUP(F1988,'Set up'!$A$2:$C$64,2,FALSE)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up'!$A$2:$C$64,3,FALSE)</f>
        <v>Cash</v>
      </c>
      <c r="J1988" s="5">
        <f>VLOOKUP(F1988,'Set up'!$A$2:$D$64,4,FALSE)</f>
        <v>0</v>
      </c>
      <c r="K1988" s="4">
        <f t="shared" si="606"/>
        <v>45153</v>
      </c>
      <c r="L1988" s="5">
        <f t="shared" si="607"/>
        <v>8</v>
      </c>
      <c r="M1988" s="5">
        <f t="shared" si="608"/>
        <v>2023</v>
      </c>
      <c r="N1988" s="96">
        <v>600</v>
      </c>
      <c r="O1988" s="6">
        <f>-N1988</f>
        <v>-600</v>
      </c>
      <c r="P1988" s="6">
        <f t="shared" si="597"/>
        <v>0</v>
      </c>
      <c r="Q1988" s="7">
        <f t="shared" si="598"/>
        <v>3467068.350000001</v>
      </c>
      <c r="R1988" s="44" t="str">
        <f>VLOOKUP(F1988,'Set up'!$A$2:$E$64,5,FALSE)</f>
        <v>Trsf</v>
      </c>
      <c r="S1988" s="1" t="s">
        <v>2479</v>
      </c>
    </row>
    <row r="1989" spans="1:21" ht="15" customHeight="1" x14ac:dyDescent="0.3">
      <c r="A1989" s="4" t="s">
        <v>1815</v>
      </c>
      <c r="B1989" s="5">
        <f t="shared" si="595"/>
        <v>8</v>
      </c>
      <c r="C1989" s="5">
        <f t="shared" si="596"/>
        <v>2023</v>
      </c>
      <c r="D1989" s="88" t="s">
        <v>1814</v>
      </c>
      <c r="E1989" s="5" t="str">
        <f>VLOOKUP(F1989,'Set up'!$A$2:$C$64,2,FALSE)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up'!$A$2:$C$64,3,FALSE)</f>
        <v>Cash</v>
      </c>
      <c r="J1989" s="5">
        <f>VLOOKUP(F1989,'Set up'!$A$2:$D$64,4,FALSE)</f>
        <v>0</v>
      </c>
      <c r="K1989" s="4">
        <f t="shared" si="606"/>
        <v>45153</v>
      </c>
      <c r="L1989" s="5">
        <f t="shared" si="607"/>
        <v>8</v>
      </c>
      <c r="M1989" s="5">
        <f t="shared" si="608"/>
        <v>2023</v>
      </c>
      <c r="N1989" s="96">
        <v>380</v>
      </c>
      <c r="O1989" s="6">
        <f>-N1989</f>
        <v>-380</v>
      </c>
      <c r="P1989" s="6">
        <f t="shared" si="597"/>
        <v>0</v>
      </c>
      <c r="Q1989" s="7">
        <f t="shared" si="598"/>
        <v>3467448.350000001</v>
      </c>
      <c r="R1989" s="44" t="str">
        <f>VLOOKUP(F1989,'Set up'!$A$2:$E$64,5,FALSE)</f>
        <v>Trsf</v>
      </c>
      <c r="S1989" s="1" t="s">
        <v>2480</v>
      </c>
    </row>
    <row r="1990" spans="1:21" ht="15" customHeight="1" x14ac:dyDescent="0.3">
      <c r="A1990" s="4">
        <v>45154</v>
      </c>
      <c r="B1990" s="5">
        <f t="shared" si="595"/>
        <v>8</v>
      </c>
      <c r="C1990" s="5">
        <f t="shared" si="596"/>
        <v>2023</v>
      </c>
      <c r="D1990" s="88" t="s">
        <v>1816</v>
      </c>
      <c r="E1990" s="5" t="str">
        <f>VLOOKUP(F1990,'Set up'!$A$2:$C$64,2,FALSE)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up'!$A$2:$C$64,3,FALSE)</f>
        <v>Cash</v>
      </c>
      <c r="J1990" s="5">
        <f>VLOOKUP(F1990,'Set up'!$A$2:$D$64,4,FALSE)</f>
        <v>0</v>
      </c>
      <c r="K1990" s="4">
        <f t="shared" si="606"/>
        <v>45154</v>
      </c>
      <c r="L1990" s="5">
        <f t="shared" si="607"/>
        <v>8</v>
      </c>
      <c r="M1990" s="5">
        <f t="shared" si="608"/>
        <v>2023</v>
      </c>
      <c r="N1990" s="96">
        <v>3476</v>
      </c>
      <c r="O1990" s="6">
        <f>-2400.7-1075.3</f>
        <v>-3476</v>
      </c>
      <c r="P1990" s="6">
        <f t="shared" si="597"/>
        <v>0</v>
      </c>
      <c r="Q1990" s="7">
        <f t="shared" si="598"/>
        <v>3470924.350000001</v>
      </c>
      <c r="R1990" s="44" t="str">
        <f>VLOOKUP(F1990,'Set up'!$A$2:$E$64,5,FALSE)</f>
        <v>Trsf</v>
      </c>
      <c r="S1990" s="1" t="s">
        <v>1875</v>
      </c>
    </row>
    <row r="1991" spans="1:21" ht="15" customHeight="1" x14ac:dyDescent="0.3">
      <c r="A1991" s="4">
        <v>45154</v>
      </c>
      <c r="B1991" s="5">
        <f t="shared" si="595"/>
        <v>8</v>
      </c>
      <c r="C1991" s="5">
        <f t="shared" si="596"/>
        <v>2023</v>
      </c>
      <c r="D1991" s="88" t="s">
        <v>1816</v>
      </c>
      <c r="E1991" s="5" t="str">
        <f>VLOOKUP(F1991,'Set up'!$A$2:$C$64,2,FALSE)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up'!$A$2:$C$64,3,FALSE)</f>
        <v>Cash</v>
      </c>
      <c r="J1991" s="5">
        <f>VLOOKUP(F1991,'Set up'!$A$2:$D$64,4,FALSE)</f>
        <v>0</v>
      </c>
      <c r="K1991" s="4">
        <f t="shared" si="606"/>
        <v>45154</v>
      </c>
      <c r="L1991" s="5">
        <f t="shared" si="607"/>
        <v>8</v>
      </c>
      <c r="M1991" s="5">
        <f t="shared" si="608"/>
        <v>2023</v>
      </c>
      <c r="N1991" s="96">
        <v>876</v>
      </c>
      <c r="O1991" s="6">
        <f t="shared" ref="O1991:O1998" si="609">-N1991</f>
        <v>-876</v>
      </c>
      <c r="P1991" s="6">
        <f t="shared" si="597"/>
        <v>0</v>
      </c>
      <c r="Q1991" s="7">
        <f t="shared" si="598"/>
        <v>3471800.350000001</v>
      </c>
      <c r="R1991" s="44" t="str">
        <f>VLOOKUP(F1991,'Set up'!$A$2:$E$64,5,FALSE)</f>
        <v>Trsf</v>
      </c>
      <c r="S1991" s="1" t="s">
        <v>1852</v>
      </c>
    </row>
    <row r="1992" spans="1:21" ht="15" customHeight="1" x14ac:dyDescent="0.3">
      <c r="A1992" s="4">
        <v>45154</v>
      </c>
      <c r="B1992" s="5">
        <f t="shared" si="595"/>
        <v>8</v>
      </c>
      <c r="C1992" s="5">
        <f t="shared" si="596"/>
        <v>2023</v>
      </c>
      <c r="D1992" s="88" t="s">
        <v>1816</v>
      </c>
      <c r="E1992" s="5" t="str">
        <f>VLOOKUP(F1992,'Set up'!$A$2:$C$64,2,FALSE)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up'!$A$2:$C$64,3,FALSE)</f>
        <v>Cash</v>
      </c>
      <c r="J1992" s="5">
        <f>VLOOKUP(F1992,'Set up'!$A$2:$D$64,4,FALSE)</f>
        <v>0</v>
      </c>
      <c r="K1992" s="4">
        <f t="shared" si="606"/>
        <v>45154</v>
      </c>
      <c r="L1992" s="5">
        <f t="shared" si="607"/>
        <v>8</v>
      </c>
      <c r="M1992" s="5">
        <f t="shared" si="608"/>
        <v>2023</v>
      </c>
      <c r="N1992" s="96">
        <v>1095</v>
      </c>
      <c r="O1992" s="6">
        <f t="shared" si="609"/>
        <v>-1095</v>
      </c>
      <c r="P1992" s="6">
        <f t="shared" si="597"/>
        <v>0</v>
      </c>
      <c r="Q1992" s="7">
        <f t="shared" si="598"/>
        <v>3472895.350000001</v>
      </c>
      <c r="R1992" s="44" t="str">
        <f>VLOOKUP(F1992,'Set up'!$A$2:$E$64,5,FALSE)</f>
        <v>Trsf</v>
      </c>
      <c r="S1992" s="1" t="s">
        <v>1853</v>
      </c>
    </row>
    <row r="1993" spans="1:21" ht="15" customHeight="1" x14ac:dyDescent="0.3">
      <c r="A1993" s="4">
        <v>45154</v>
      </c>
      <c r="B1993" s="5">
        <f t="shared" si="595"/>
        <v>8</v>
      </c>
      <c r="C1993" s="5">
        <f t="shared" si="596"/>
        <v>2023</v>
      </c>
      <c r="D1993" s="88" t="s">
        <v>1816</v>
      </c>
      <c r="E1993" s="5" t="str">
        <f>VLOOKUP(F1993,'Set up'!$A$2:$C$64,2,FALSE)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up'!$A$2:$C$64,3,FALSE)</f>
        <v>Cash</v>
      </c>
      <c r="J1993" s="5">
        <f>VLOOKUP(F1993,'Set up'!$A$2:$D$64,4,FALSE)</f>
        <v>0</v>
      </c>
      <c r="K1993" s="4">
        <f t="shared" si="606"/>
        <v>45154</v>
      </c>
      <c r="L1993" s="5">
        <f t="shared" si="607"/>
        <v>8</v>
      </c>
      <c r="M1993" s="5">
        <f t="shared" si="608"/>
        <v>2023</v>
      </c>
      <c r="N1993" s="96">
        <v>708</v>
      </c>
      <c r="O1993" s="6">
        <f t="shared" si="609"/>
        <v>-708</v>
      </c>
      <c r="P1993" s="6">
        <f t="shared" si="597"/>
        <v>0</v>
      </c>
      <c r="Q1993" s="7">
        <f t="shared" si="598"/>
        <v>3473603.350000001</v>
      </c>
      <c r="R1993" s="44" t="str">
        <f>VLOOKUP(F1993,'Set up'!$A$2:$E$64,5,FALSE)</f>
        <v>Trsf</v>
      </c>
      <c r="S1993" s="1" t="s">
        <v>1854</v>
      </c>
    </row>
    <row r="1994" spans="1:21" ht="15" customHeight="1" x14ac:dyDescent="0.3">
      <c r="A1994" s="4">
        <v>45154</v>
      </c>
      <c r="B1994" s="5">
        <f t="shared" si="595"/>
        <v>8</v>
      </c>
      <c r="C1994" s="5">
        <f t="shared" si="596"/>
        <v>2023</v>
      </c>
      <c r="D1994" s="88" t="s">
        <v>1816</v>
      </c>
      <c r="E1994" s="5" t="str">
        <f>VLOOKUP(F1994,'Set up'!$A$2:$C$64,2,FALSE)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up'!$A$2:$C$64,3,FALSE)</f>
        <v>Cash</v>
      </c>
      <c r="J1994" s="5">
        <f>VLOOKUP(F1994,'Set up'!$A$2:$D$64,4,FALSE)</f>
        <v>0</v>
      </c>
      <c r="K1994" s="4">
        <f t="shared" si="606"/>
        <v>45154</v>
      </c>
      <c r="L1994" s="5">
        <f t="shared" si="607"/>
        <v>8</v>
      </c>
      <c r="M1994" s="5">
        <f t="shared" si="608"/>
        <v>2023</v>
      </c>
      <c r="N1994" s="96">
        <v>285</v>
      </c>
      <c r="O1994" s="6">
        <f>-245.7-39.3</f>
        <v>-285</v>
      </c>
      <c r="P1994" s="6">
        <f t="shared" si="597"/>
        <v>0</v>
      </c>
      <c r="Q1994" s="7">
        <f t="shared" si="598"/>
        <v>3473888.350000001</v>
      </c>
      <c r="R1994" s="44" t="str">
        <f>VLOOKUP(F1994,'Set up'!$A$2:$E$64,5,FALSE)</f>
        <v>Trsf</v>
      </c>
      <c r="S1994" s="1" t="s">
        <v>1947</v>
      </c>
    </row>
    <row r="1995" spans="1:21" ht="15" customHeight="1" x14ac:dyDescent="0.3">
      <c r="A1995" s="4">
        <v>45154</v>
      </c>
      <c r="B1995" s="5">
        <f t="shared" si="595"/>
        <v>8</v>
      </c>
      <c r="C1995" s="5">
        <f t="shared" si="596"/>
        <v>2023</v>
      </c>
      <c r="D1995" s="88" t="s">
        <v>1816</v>
      </c>
      <c r="E1995" s="5" t="str">
        <f>VLOOKUP(F1995,'Set up'!$A$2:$C$64,2,FALSE)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up'!$A$2:$C$64,3,FALSE)</f>
        <v>Cash</v>
      </c>
      <c r="J1995" s="5">
        <f>VLOOKUP(F1995,'Set up'!$A$2:$D$64,4,FALSE)</f>
        <v>0</v>
      </c>
      <c r="K1995" s="4">
        <f t="shared" si="606"/>
        <v>45154</v>
      </c>
      <c r="L1995" s="5">
        <f t="shared" si="607"/>
        <v>8</v>
      </c>
      <c r="M1995" s="5">
        <f t="shared" si="608"/>
        <v>2023</v>
      </c>
      <c r="N1995" s="96">
        <v>187.5</v>
      </c>
      <c r="O1995" s="6">
        <f t="shared" si="609"/>
        <v>-187.5</v>
      </c>
      <c r="P1995" s="6">
        <f t="shared" si="597"/>
        <v>0</v>
      </c>
      <c r="Q1995" s="7">
        <f t="shared" si="598"/>
        <v>3474075.850000001</v>
      </c>
      <c r="R1995" s="44" t="str">
        <f>VLOOKUP(F1995,'Set up'!$A$2:$E$64,5,FALSE)</f>
        <v>Trsf</v>
      </c>
      <c r="S1995" s="1" t="s">
        <v>1948</v>
      </c>
    </row>
    <row r="1996" spans="1:21" ht="15" customHeight="1" x14ac:dyDescent="0.3">
      <c r="A1996" s="4">
        <v>45154</v>
      </c>
      <c r="B1996" s="5">
        <f t="shared" si="595"/>
        <v>8</v>
      </c>
      <c r="C1996" s="5">
        <f t="shared" si="596"/>
        <v>2023</v>
      </c>
      <c r="D1996" s="88" t="s">
        <v>1816</v>
      </c>
      <c r="E1996" s="5" t="str">
        <f>VLOOKUP(F1996,'Set up'!$A$2:$C$64,2,FALSE)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up'!$A$2:$C$64,3,FALSE)</f>
        <v>Cash</v>
      </c>
      <c r="J1996" s="5">
        <f>VLOOKUP(F1996,'Set up'!$A$2:$D$64,4,FALSE)</f>
        <v>0</v>
      </c>
      <c r="K1996" s="4">
        <f t="shared" si="606"/>
        <v>45154</v>
      </c>
      <c r="L1996" s="5">
        <f t="shared" si="607"/>
        <v>8</v>
      </c>
      <c r="M1996" s="5">
        <f t="shared" si="608"/>
        <v>2023</v>
      </c>
      <c r="N1996" s="96">
        <v>100</v>
      </c>
      <c r="O1996" s="6">
        <f t="shared" si="609"/>
        <v>-100</v>
      </c>
      <c r="P1996" s="6">
        <f t="shared" si="597"/>
        <v>0</v>
      </c>
      <c r="Q1996" s="7">
        <f t="shared" si="598"/>
        <v>3474175.850000001</v>
      </c>
      <c r="R1996" s="44" t="str">
        <f>VLOOKUP(F1996,'Set up'!$A$2:$E$64,5,FALSE)</f>
        <v>Trsf</v>
      </c>
      <c r="S1996" s="1" t="s">
        <v>1949</v>
      </c>
    </row>
    <row r="1997" spans="1:21" ht="15" customHeight="1" x14ac:dyDescent="0.3">
      <c r="A1997" s="4">
        <v>45154</v>
      </c>
      <c r="B1997" s="5">
        <f t="shared" si="595"/>
        <v>8</v>
      </c>
      <c r="C1997" s="5">
        <f t="shared" si="596"/>
        <v>2023</v>
      </c>
      <c r="D1997" s="88" t="s">
        <v>1816</v>
      </c>
      <c r="E1997" s="5" t="str">
        <f>VLOOKUP(F1997,'Set up'!$A$2:$C$64,2,FALSE)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up'!$A$2:$C$64,3,FALSE)</f>
        <v>Cash</v>
      </c>
      <c r="J1997" s="5">
        <f>VLOOKUP(F1997,'Set up'!$A$2:$D$64,4,FALSE)</f>
        <v>0</v>
      </c>
      <c r="K1997" s="4">
        <f t="shared" si="606"/>
        <v>45154</v>
      </c>
      <c r="L1997" s="5">
        <f t="shared" si="607"/>
        <v>8</v>
      </c>
      <c r="M1997" s="5">
        <f t="shared" si="608"/>
        <v>2023</v>
      </c>
      <c r="N1997" s="96">
        <v>160</v>
      </c>
      <c r="O1997" s="6">
        <f t="shared" si="609"/>
        <v>-160</v>
      </c>
      <c r="P1997" s="6">
        <f t="shared" si="597"/>
        <v>0</v>
      </c>
      <c r="Q1997" s="7">
        <f t="shared" si="598"/>
        <v>3474335.850000001</v>
      </c>
      <c r="R1997" s="44" t="str">
        <f>VLOOKUP(F1997,'Set up'!$A$2:$E$64,5,FALSE)</f>
        <v>Trsf</v>
      </c>
      <c r="S1997" s="1" t="s">
        <v>1950</v>
      </c>
    </row>
    <row r="1998" spans="1:21" ht="15" customHeight="1" x14ac:dyDescent="0.3">
      <c r="A1998" s="4">
        <v>45154</v>
      </c>
      <c r="B1998" s="5">
        <f t="shared" si="595"/>
        <v>8</v>
      </c>
      <c r="C1998" s="5">
        <f t="shared" si="596"/>
        <v>2023</v>
      </c>
      <c r="D1998" s="88" t="s">
        <v>1816</v>
      </c>
      <c r="E1998" s="5" t="str">
        <f>VLOOKUP(F1998,'Set up'!$A$2:$C$64,2,FALSE)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up'!$A$2:$C$64,3,FALSE)</f>
        <v>Cash</v>
      </c>
      <c r="J1998" s="5">
        <f>VLOOKUP(F1998,'Set up'!$A$2:$D$64,4,FALSE)</f>
        <v>0</v>
      </c>
      <c r="K1998" s="4">
        <f t="shared" si="606"/>
        <v>45154</v>
      </c>
      <c r="L1998" s="5">
        <f t="shared" si="607"/>
        <v>8</v>
      </c>
      <c r="M1998" s="5">
        <f t="shared" si="608"/>
        <v>2023</v>
      </c>
      <c r="N1998" s="96">
        <v>165</v>
      </c>
      <c r="O1998" s="6">
        <f t="shared" si="609"/>
        <v>-165</v>
      </c>
      <c r="P1998" s="6">
        <f t="shared" si="597"/>
        <v>0</v>
      </c>
      <c r="Q1998" s="7">
        <f t="shared" si="598"/>
        <v>3474500.850000001</v>
      </c>
      <c r="R1998" s="44" t="str">
        <f>VLOOKUP(F1998,'Set up'!$A$2:$E$64,5,FALSE)</f>
        <v>Trsf</v>
      </c>
      <c r="S1998" s="1" t="s">
        <v>1951</v>
      </c>
    </row>
    <row r="1999" spans="1:21" ht="15" customHeight="1" x14ac:dyDescent="0.3">
      <c r="A1999" s="4">
        <v>45154</v>
      </c>
      <c r="B1999" s="5">
        <f t="shared" si="595"/>
        <v>8</v>
      </c>
      <c r="C1999" s="5">
        <f t="shared" si="596"/>
        <v>2023</v>
      </c>
      <c r="D1999" s="88" t="s">
        <v>1819</v>
      </c>
      <c r="E1999" s="5" t="str">
        <f>VLOOKUP(F1999,'Set up'!$A$2:$C$64,2,FALSE)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up'!$A$2:$C$64,3,FALSE)</f>
        <v>45</v>
      </c>
      <c r="J1999" s="5">
        <f>VLOOKUP(F1999,'Set up'!$A$2:$D$64,4,FALSE)</f>
        <v>45</v>
      </c>
      <c r="K1999" s="4">
        <f t="shared" si="606"/>
        <v>45199</v>
      </c>
      <c r="L1999" s="5">
        <f t="shared" si="607"/>
        <v>9</v>
      </c>
      <c r="M1999" s="5">
        <f t="shared" si="608"/>
        <v>2023</v>
      </c>
      <c r="N1999" s="96">
        <v>255</v>
      </c>
      <c r="O1999" s="6">
        <f>-N1999</f>
        <v>-255</v>
      </c>
      <c r="P1999" s="6">
        <f t="shared" si="597"/>
        <v>0</v>
      </c>
      <c r="Q1999" s="7">
        <f t="shared" si="598"/>
        <v>3474755.850000001</v>
      </c>
      <c r="R1999" s="44" t="str">
        <f>VLOOKUP(F1999,'Set up'!$A$2:$E$64,5,FALSE)</f>
        <v>PD Chq</v>
      </c>
      <c r="S1999" s="1" t="s">
        <v>2076</v>
      </c>
      <c r="U1999" s="1" t="s">
        <v>3603</v>
      </c>
    </row>
    <row r="2000" spans="1:21" ht="15" customHeight="1" x14ac:dyDescent="0.3">
      <c r="A2000" s="4">
        <v>45154</v>
      </c>
      <c r="B2000" s="5">
        <f t="shared" ref="B2000:B2029" si="610">MONTH(A2000)</f>
        <v>8</v>
      </c>
      <c r="C2000" s="5">
        <f t="shared" ref="C2000:C2029" si="611">YEAR(A2000)</f>
        <v>2023</v>
      </c>
      <c r="D2000" s="88" t="s">
        <v>1819</v>
      </c>
      <c r="E2000" s="5" t="str">
        <f>VLOOKUP(F2000,'Set up'!$A$2:$C$64,2,FALSE)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up'!$A$2:$C$64,3,FALSE)</f>
        <v>45</v>
      </c>
      <c r="J2000" s="5">
        <f>VLOOKUP(F2000,'Set up'!$A$2:$D$64,4,FALSE)</f>
        <v>45</v>
      </c>
      <c r="K2000" s="4">
        <f t="shared" si="606"/>
        <v>45199</v>
      </c>
      <c r="L2000" s="5">
        <f t="shared" si="607"/>
        <v>9</v>
      </c>
      <c r="M2000" s="5">
        <f t="shared" si="608"/>
        <v>2023</v>
      </c>
      <c r="N2000" s="96">
        <v>325</v>
      </c>
      <c r="O2000" s="6">
        <f>-N2000</f>
        <v>-325</v>
      </c>
      <c r="P2000" s="6">
        <f t="shared" ref="P2000:P2029" si="612">SUM(N2000+O2000)</f>
        <v>0</v>
      </c>
      <c r="Q2000" s="7">
        <f t="shared" ref="Q2000:Q2029" si="613">SUM(Q1999+N2000)</f>
        <v>3475080.850000001</v>
      </c>
      <c r="R2000" s="44" t="str">
        <f>VLOOKUP(F2000,'Set up'!$A$2:$E$64,5,FALSE)</f>
        <v>PD Chq</v>
      </c>
      <c r="S2000" s="1" t="s">
        <v>2077</v>
      </c>
      <c r="U2000" s="1" t="s">
        <v>3603</v>
      </c>
    </row>
    <row r="2001" spans="1:21" ht="15" customHeight="1" x14ac:dyDescent="0.3">
      <c r="A2001" s="4">
        <v>45154</v>
      </c>
      <c r="B2001" s="5">
        <f t="shared" si="610"/>
        <v>8</v>
      </c>
      <c r="C2001" s="5">
        <f t="shared" si="611"/>
        <v>2023</v>
      </c>
      <c r="D2001" s="88" t="s">
        <v>1819</v>
      </c>
      <c r="E2001" s="5" t="str">
        <f>VLOOKUP(F2001,'Set up'!$A$2:$C$64,2,FALSE)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up'!$A$2:$C$64,3,FALSE)</f>
        <v>45</v>
      </c>
      <c r="J2001" s="5">
        <f>VLOOKUP(F2001,'Set up'!$A$2:$D$64,4,FALSE)</f>
        <v>45</v>
      </c>
      <c r="K2001" s="4">
        <f t="shared" si="606"/>
        <v>45199</v>
      </c>
      <c r="L2001" s="5">
        <f t="shared" si="607"/>
        <v>9</v>
      </c>
      <c r="M2001" s="5">
        <f t="shared" si="608"/>
        <v>2023</v>
      </c>
      <c r="N2001" s="96">
        <v>50</v>
      </c>
      <c r="O2001" s="6">
        <f>-N2001</f>
        <v>-50</v>
      </c>
      <c r="P2001" s="6">
        <f t="shared" si="612"/>
        <v>0</v>
      </c>
      <c r="Q2001" s="7">
        <f t="shared" si="613"/>
        <v>3475130.850000001</v>
      </c>
      <c r="R2001" s="44" t="str">
        <f>VLOOKUP(F2001,'Set up'!$A$2:$E$64,5,FALSE)</f>
        <v>PD Chq</v>
      </c>
      <c r="S2001" s="1" t="s">
        <v>2078</v>
      </c>
      <c r="U2001" s="1" t="s">
        <v>3603</v>
      </c>
    </row>
    <row r="2002" spans="1:21" ht="15" customHeight="1" x14ac:dyDescent="0.3">
      <c r="A2002" s="4">
        <v>45155</v>
      </c>
      <c r="B2002" s="5">
        <f t="shared" si="610"/>
        <v>8</v>
      </c>
      <c r="C2002" s="5">
        <f t="shared" si="611"/>
        <v>2023</v>
      </c>
      <c r="D2002" s="88" t="s">
        <v>1820</v>
      </c>
      <c r="E2002" s="5" t="str">
        <f>VLOOKUP(F2002,'Set up'!$A$2:$C$64,2,FALSE)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up'!$A$2:$C$64,3,FALSE)</f>
        <v>Cash</v>
      </c>
      <c r="J2002" s="5">
        <f>VLOOKUP(F2002,'Set up'!$A$2:$D$64,4,FALSE)</f>
        <v>0</v>
      </c>
      <c r="K2002" s="4">
        <f t="shared" si="606"/>
        <v>45155</v>
      </c>
      <c r="L2002" s="5">
        <f t="shared" si="607"/>
        <v>8</v>
      </c>
      <c r="M2002" s="5">
        <f t="shared" si="608"/>
        <v>2023</v>
      </c>
      <c r="N2002" s="96">
        <v>1694</v>
      </c>
      <c r="O2002" s="6">
        <f t="shared" ref="O2002:O2006" si="614">-N2002</f>
        <v>-1694</v>
      </c>
      <c r="P2002" s="6">
        <f t="shared" si="612"/>
        <v>0</v>
      </c>
      <c r="Q2002" s="7">
        <f t="shared" si="613"/>
        <v>3476824.850000001</v>
      </c>
      <c r="R2002" s="44" t="str">
        <f>VLOOKUP(F2002,'Set up'!$A$2:$E$64,5,FALSE)</f>
        <v>Cash</v>
      </c>
      <c r="S2002" s="1" t="s">
        <v>1844</v>
      </c>
    </row>
    <row r="2003" spans="1:21" ht="15" customHeight="1" x14ac:dyDescent="0.3">
      <c r="A2003" s="4">
        <v>45155</v>
      </c>
      <c r="B2003" s="5">
        <f t="shared" si="610"/>
        <v>8</v>
      </c>
      <c r="C2003" s="5">
        <f t="shared" si="611"/>
        <v>2023</v>
      </c>
      <c r="D2003" s="88" t="s">
        <v>1820</v>
      </c>
      <c r="E2003" s="5" t="str">
        <f>VLOOKUP(F2003,'Set up'!$A$2:$C$64,2,FALSE)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up'!$A$2:$C$64,3,FALSE)</f>
        <v>Cash</v>
      </c>
      <c r="J2003" s="5">
        <f>VLOOKUP(F2003,'Set up'!$A$2:$D$64,4,FALSE)</f>
        <v>0</v>
      </c>
      <c r="K2003" s="4">
        <f t="shared" si="606"/>
        <v>45155</v>
      </c>
      <c r="L2003" s="5">
        <f t="shared" si="607"/>
        <v>8</v>
      </c>
      <c r="M2003" s="5">
        <f t="shared" si="608"/>
        <v>2023</v>
      </c>
      <c r="N2003" s="96">
        <v>702</v>
      </c>
      <c r="O2003" s="6">
        <f t="shared" si="614"/>
        <v>-702</v>
      </c>
      <c r="P2003" s="6">
        <f t="shared" si="612"/>
        <v>0</v>
      </c>
      <c r="Q2003" s="7">
        <f t="shared" si="613"/>
        <v>3477526.850000001</v>
      </c>
      <c r="R2003" s="44" t="str">
        <f>VLOOKUP(F2003,'Set up'!$A$2:$E$64,5,FALSE)</f>
        <v>Cash</v>
      </c>
      <c r="S2003" s="1" t="s">
        <v>1844</v>
      </c>
    </row>
    <row r="2004" spans="1:21" ht="15" customHeight="1" x14ac:dyDescent="0.3">
      <c r="A2004" s="4">
        <v>45155</v>
      </c>
      <c r="B2004" s="5">
        <f t="shared" si="610"/>
        <v>8</v>
      </c>
      <c r="C2004" s="5">
        <f t="shared" si="611"/>
        <v>2023</v>
      </c>
      <c r="D2004" s="88" t="s">
        <v>1820</v>
      </c>
      <c r="E2004" s="5" t="str">
        <f>VLOOKUP(F2004,'Set up'!$A$2:$C$64,2,FALSE)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up'!$A$2:$C$64,3,FALSE)</f>
        <v>Cash</v>
      </c>
      <c r="J2004" s="5">
        <f>VLOOKUP(F2004,'Set up'!$A$2:$D$64,4,FALSE)</f>
        <v>0</v>
      </c>
      <c r="K2004" s="4">
        <f t="shared" si="606"/>
        <v>45155</v>
      </c>
      <c r="L2004" s="5">
        <f t="shared" si="607"/>
        <v>8</v>
      </c>
      <c r="M2004" s="5">
        <f t="shared" si="608"/>
        <v>2023</v>
      </c>
      <c r="N2004" s="96">
        <v>322.5</v>
      </c>
      <c r="O2004" s="6">
        <f t="shared" si="614"/>
        <v>-322.5</v>
      </c>
      <c r="P2004" s="6">
        <f t="shared" si="612"/>
        <v>0</v>
      </c>
      <c r="Q2004" s="7">
        <f t="shared" si="613"/>
        <v>3477849.350000001</v>
      </c>
      <c r="R2004" s="44" t="str">
        <f>VLOOKUP(F2004,'Set up'!$A$2:$E$64,5,FALSE)</f>
        <v>Cash</v>
      </c>
      <c r="S2004" s="1" t="s">
        <v>1844</v>
      </c>
    </row>
    <row r="2005" spans="1:21" ht="15" customHeight="1" x14ac:dyDescent="0.3">
      <c r="A2005" s="4">
        <v>45155</v>
      </c>
      <c r="B2005" s="5">
        <f t="shared" si="610"/>
        <v>8</v>
      </c>
      <c r="C2005" s="5">
        <f t="shared" si="611"/>
        <v>2023</v>
      </c>
      <c r="D2005" s="88" t="s">
        <v>1820</v>
      </c>
      <c r="E2005" s="5" t="str">
        <f>VLOOKUP(F2005,'Set up'!$A$2:$C$64,2,FALSE)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up'!$A$2:$C$64,3,FALSE)</f>
        <v>Cash</v>
      </c>
      <c r="J2005" s="5">
        <f>VLOOKUP(F2005,'Set up'!$A$2:$D$64,4,FALSE)</f>
        <v>0</v>
      </c>
      <c r="K2005" s="4">
        <f t="shared" si="606"/>
        <v>45155</v>
      </c>
      <c r="L2005" s="5">
        <f t="shared" si="607"/>
        <v>8</v>
      </c>
      <c r="M2005" s="5">
        <f t="shared" si="608"/>
        <v>2023</v>
      </c>
      <c r="N2005" s="96">
        <v>160</v>
      </c>
      <c r="O2005" s="6">
        <f t="shared" si="614"/>
        <v>-160</v>
      </c>
      <c r="P2005" s="6">
        <f t="shared" si="612"/>
        <v>0</v>
      </c>
      <c r="Q2005" s="7">
        <f t="shared" si="613"/>
        <v>3478009.350000001</v>
      </c>
      <c r="R2005" s="44" t="str">
        <f>VLOOKUP(F2005,'Set up'!$A$2:$E$64,5,FALSE)</f>
        <v>Cash</v>
      </c>
      <c r="S2005" s="1" t="s">
        <v>1844</v>
      </c>
    </row>
    <row r="2006" spans="1:21" ht="15" customHeight="1" x14ac:dyDescent="0.3">
      <c r="A2006" s="4">
        <v>45155</v>
      </c>
      <c r="B2006" s="5">
        <f t="shared" si="610"/>
        <v>8</v>
      </c>
      <c r="C2006" s="5">
        <f t="shared" si="611"/>
        <v>2023</v>
      </c>
      <c r="D2006" s="88" t="s">
        <v>1821</v>
      </c>
      <c r="E2006" s="5" t="str">
        <f>VLOOKUP(F2006,'Set up'!$A$2:$C$64,2,FALSE)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up'!$A$2:$C$64,3,FALSE)</f>
        <v>Cash</v>
      </c>
      <c r="J2006" s="5">
        <f>VLOOKUP(F2006,'Set up'!$A$2:$D$64,4,FALSE)</f>
        <v>0</v>
      </c>
      <c r="K2006" s="4">
        <f t="shared" si="606"/>
        <v>45155</v>
      </c>
      <c r="L2006" s="5">
        <f t="shared" si="607"/>
        <v>8</v>
      </c>
      <c r="M2006" s="5">
        <f t="shared" si="608"/>
        <v>2023</v>
      </c>
      <c r="N2006" s="96">
        <v>250</v>
      </c>
      <c r="O2006" s="6">
        <f t="shared" si="614"/>
        <v>-250</v>
      </c>
      <c r="P2006" s="6">
        <f t="shared" si="612"/>
        <v>0</v>
      </c>
      <c r="Q2006" s="7">
        <f t="shared" si="613"/>
        <v>3478259.350000001</v>
      </c>
      <c r="R2006" s="44" t="str">
        <f>VLOOKUP(F2006,'Set up'!$A$2:$E$64,5,FALSE)</f>
        <v>Trsf</v>
      </c>
      <c r="S2006" s="1" t="s">
        <v>2493</v>
      </c>
    </row>
    <row r="2007" spans="1:21" ht="15" customHeight="1" x14ac:dyDescent="0.3">
      <c r="A2007" s="4">
        <v>45159</v>
      </c>
      <c r="B2007" s="5">
        <f t="shared" si="610"/>
        <v>8</v>
      </c>
      <c r="C2007" s="5">
        <f t="shared" si="611"/>
        <v>2023</v>
      </c>
      <c r="D2007" s="88" t="s">
        <v>1822</v>
      </c>
      <c r="E2007" s="5" t="str">
        <f>VLOOKUP(F2007,'Set up'!$A$2:$C$64,2,FALSE)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up'!$A$2:$C$64,3,FALSE)</f>
        <v>Cash</v>
      </c>
      <c r="J2007" s="5">
        <f>VLOOKUP(F2007,'Set up'!$A$2:$D$64,4,FALSE)</f>
        <v>0</v>
      </c>
      <c r="K2007" s="4">
        <f t="shared" si="606"/>
        <v>45159</v>
      </c>
      <c r="L2007" s="5">
        <f t="shared" si="607"/>
        <v>8</v>
      </c>
      <c r="M2007" s="5">
        <f t="shared" si="608"/>
        <v>2023</v>
      </c>
      <c r="N2007" s="96">
        <v>1738</v>
      </c>
      <c r="O2007" s="6">
        <f>-N2007</f>
        <v>-1738</v>
      </c>
      <c r="P2007" s="6">
        <f t="shared" si="612"/>
        <v>0</v>
      </c>
      <c r="Q2007" s="7">
        <f t="shared" si="613"/>
        <v>3479997.350000001</v>
      </c>
      <c r="R2007" s="44" t="str">
        <f>VLOOKUP(F2007,'Set up'!$A$2:$E$64,5,FALSE)</f>
        <v>Chq</v>
      </c>
      <c r="S2007" s="1" t="s">
        <v>2085</v>
      </c>
    </row>
    <row r="2008" spans="1:21" ht="15" customHeight="1" x14ac:dyDescent="0.3">
      <c r="A2008" s="4">
        <v>45159</v>
      </c>
      <c r="B2008" s="5">
        <f t="shared" si="610"/>
        <v>8</v>
      </c>
      <c r="C2008" s="5">
        <f t="shared" si="611"/>
        <v>2023</v>
      </c>
      <c r="D2008" s="88" t="s">
        <v>1822</v>
      </c>
      <c r="E2008" s="5" t="str">
        <f>VLOOKUP(F2008,'Set up'!$A$2:$C$64,2,FALSE)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up'!$A$2:$C$64,3,FALSE)</f>
        <v>Cash</v>
      </c>
      <c r="J2008" s="5">
        <f>VLOOKUP(F2008,'Set up'!$A$2:$D$64,4,FALSE)</f>
        <v>0</v>
      </c>
      <c r="K2008" s="4">
        <f t="shared" si="606"/>
        <v>45159</v>
      </c>
      <c r="L2008" s="5">
        <f t="shared" si="607"/>
        <v>8</v>
      </c>
      <c r="M2008" s="5">
        <f t="shared" si="608"/>
        <v>2023</v>
      </c>
      <c r="N2008" s="96">
        <v>702</v>
      </c>
      <c r="O2008" s="6">
        <f>-N2008</f>
        <v>-702</v>
      </c>
      <c r="P2008" s="6">
        <f t="shared" si="612"/>
        <v>0</v>
      </c>
      <c r="Q2008" s="7">
        <f t="shared" si="613"/>
        <v>3480699.350000001</v>
      </c>
      <c r="R2008" s="44" t="str">
        <f>VLOOKUP(F2008,'Set up'!$A$2:$E$64,5,FALSE)</f>
        <v>Chq</v>
      </c>
      <c r="S2008" s="1" t="s">
        <v>2085</v>
      </c>
    </row>
    <row r="2009" spans="1:21" ht="15" customHeight="1" x14ac:dyDescent="0.3">
      <c r="A2009" s="4">
        <v>45160</v>
      </c>
      <c r="B2009" s="5">
        <f t="shared" si="610"/>
        <v>8</v>
      </c>
      <c r="C2009" s="5">
        <f t="shared" si="611"/>
        <v>2023</v>
      </c>
      <c r="D2009" s="88" t="s">
        <v>1823</v>
      </c>
      <c r="E2009" s="5" t="str">
        <f>VLOOKUP(F2009,'Set up'!$A$2:$C$64,2,FALSE)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up'!$A$2:$C$64,3,FALSE)</f>
        <v>30</v>
      </c>
      <c r="J2009" s="5">
        <f>VLOOKUP(F2009,'Set up'!$A$2:$D$64,4,FALSE)</f>
        <v>30</v>
      </c>
      <c r="K2009" s="4">
        <f t="shared" si="606"/>
        <v>45190</v>
      </c>
      <c r="L2009" s="5">
        <f t="shared" si="607"/>
        <v>9</v>
      </c>
      <c r="M2009" s="5">
        <f t="shared" si="608"/>
        <v>2023</v>
      </c>
      <c r="N2009" s="96">
        <v>6952</v>
      </c>
      <c r="O2009" s="6">
        <f t="shared" ref="O2009:O2014" si="615">-N2009</f>
        <v>-6952</v>
      </c>
      <c r="P2009" s="6">
        <f t="shared" si="612"/>
        <v>0</v>
      </c>
      <c r="Q2009" s="7">
        <f t="shared" si="613"/>
        <v>3487651.350000001</v>
      </c>
      <c r="R2009" s="44" t="str">
        <f>VLOOKUP(F2009,'Set up'!$A$2:$E$64,5,FALSE)</f>
        <v>Chq</v>
      </c>
      <c r="S2009" s="1" t="s">
        <v>1982</v>
      </c>
    </row>
    <row r="2010" spans="1:21" ht="15" customHeight="1" x14ac:dyDescent="0.3">
      <c r="A2010" s="4">
        <v>45160</v>
      </c>
      <c r="B2010" s="5">
        <f t="shared" si="610"/>
        <v>8</v>
      </c>
      <c r="C2010" s="5">
        <f t="shared" si="611"/>
        <v>2023</v>
      </c>
      <c r="D2010" s="88" t="s">
        <v>1823</v>
      </c>
      <c r="E2010" s="5" t="str">
        <f>VLOOKUP(F2010,'Set up'!$A$2:$C$64,2,FALSE)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up'!$A$2:$C$64,3,FALSE)</f>
        <v>30</v>
      </c>
      <c r="J2010" s="5">
        <f>VLOOKUP(F2010,'Set up'!$A$2:$D$64,4,FALSE)</f>
        <v>30</v>
      </c>
      <c r="K2010" s="4">
        <f t="shared" si="606"/>
        <v>45190</v>
      </c>
      <c r="L2010" s="5">
        <f t="shared" si="607"/>
        <v>9</v>
      </c>
      <c r="M2010" s="5">
        <f t="shared" si="608"/>
        <v>2023</v>
      </c>
      <c r="N2010" s="96">
        <v>2106</v>
      </c>
      <c r="O2010" s="6">
        <f t="shared" si="615"/>
        <v>-2106</v>
      </c>
      <c r="P2010" s="6">
        <f t="shared" si="612"/>
        <v>0</v>
      </c>
      <c r="Q2010" s="7">
        <f t="shared" si="613"/>
        <v>3489757.350000001</v>
      </c>
      <c r="R2010" s="44" t="str">
        <f>VLOOKUP(F2010,'Set up'!$A$2:$E$64,5,FALSE)</f>
        <v>Chq</v>
      </c>
      <c r="S2010" s="1" t="s">
        <v>1982</v>
      </c>
    </row>
    <row r="2011" spans="1:21" ht="15" customHeight="1" x14ac:dyDescent="0.3">
      <c r="A2011" s="4">
        <v>45160</v>
      </c>
      <c r="B2011" s="5">
        <f t="shared" si="610"/>
        <v>8</v>
      </c>
      <c r="C2011" s="5">
        <f t="shared" si="611"/>
        <v>2023</v>
      </c>
      <c r="D2011" s="88" t="s">
        <v>1823</v>
      </c>
      <c r="E2011" s="5" t="str">
        <f>VLOOKUP(F2011,'Set up'!$A$2:$C$64,2,FALSE)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up'!$A$2:$C$64,3,FALSE)</f>
        <v>30</v>
      </c>
      <c r="J2011" s="5">
        <f>VLOOKUP(F2011,'Set up'!$A$2:$D$64,4,FALSE)</f>
        <v>30</v>
      </c>
      <c r="K2011" s="4">
        <f t="shared" si="606"/>
        <v>45190</v>
      </c>
      <c r="L2011" s="5">
        <f t="shared" si="607"/>
        <v>9</v>
      </c>
      <c r="M2011" s="5">
        <f t="shared" si="608"/>
        <v>2023</v>
      </c>
      <c r="N2011" s="96">
        <v>144</v>
      </c>
      <c r="O2011" s="6">
        <f t="shared" si="615"/>
        <v>-144</v>
      </c>
      <c r="P2011" s="6">
        <f t="shared" si="612"/>
        <v>0</v>
      </c>
      <c r="Q2011" s="7">
        <f t="shared" si="613"/>
        <v>3489901.350000001</v>
      </c>
      <c r="R2011" s="44" t="str">
        <f>VLOOKUP(F2011,'Set up'!$A$2:$E$64,5,FALSE)</f>
        <v>Chq</v>
      </c>
      <c r="S2011" s="1" t="s">
        <v>1982</v>
      </c>
    </row>
    <row r="2012" spans="1:21" ht="15" customHeight="1" x14ac:dyDescent="0.3">
      <c r="A2012" s="4">
        <v>45160</v>
      </c>
      <c r="B2012" s="5">
        <f t="shared" si="610"/>
        <v>8</v>
      </c>
      <c r="C2012" s="5">
        <f t="shared" si="611"/>
        <v>2023</v>
      </c>
      <c r="D2012" s="88" t="s">
        <v>1823</v>
      </c>
      <c r="E2012" s="5" t="str">
        <f>VLOOKUP(F2012,'Set up'!$A$2:$C$64,2,FALSE)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up'!$A$2:$C$64,3,FALSE)</f>
        <v>30</v>
      </c>
      <c r="J2012" s="5">
        <f>VLOOKUP(F2012,'Set up'!$A$2:$D$64,4,FALSE)</f>
        <v>30</v>
      </c>
      <c r="K2012" s="4">
        <f t="shared" si="606"/>
        <v>45190</v>
      </c>
      <c r="L2012" s="5">
        <f t="shared" si="607"/>
        <v>9</v>
      </c>
      <c r="M2012" s="5">
        <f t="shared" si="608"/>
        <v>2023</v>
      </c>
      <c r="N2012" s="96">
        <v>187.5</v>
      </c>
      <c r="O2012" s="6">
        <f t="shared" si="615"/>
        <v>-187.5</v>
      </c>
      <c r="P2012" s="6">
        <f t="shared" si="612"/>
        <v>0</v>
      </c>
      <c r="Q2012" s="7">
        <f t="shared" si="613"/>
        <v>3490088.850000001</v>
      </c>
      <c r="R2012" s="44" t="str">
        <f>VLOOKUP(F2012,'Set up'!$A$2:$E$64,5,FALSE)</f>
        <v>Chq</v>
      </c>
      <c r="S2012" s="1" t="s">
        <v>1982</v>
      </c>
    </row>
    <row r="2013" spans="1:21" ht="15" customHeight="1" x14ac:dyDescent="0.3">
      <c r="A2013" s="4">
        <v>45160</v>
      </c>
      <c r="B2013" s="5">
        <f t="shared" si="610"/>
        <v>8</v>
      </c>
      <c r="C2013" s="5">
        <f t="shared" si="611"/>
        <v>2023</v>
      </c>
      <c r="D2013" s="88" t="s">
        <v>1823</v>
      </c>
      <c r="E2013" s="5" t="str">
        <f>VLOOKUP(F2013,'Set up'!$A$2:$C$64,2,FALSE)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up'!$A$2:$C$64,3,FALSE)</f>
        <v>30</v>
      </c>
      <c r="J2013" s="5">
        <f>VLOOKUP(F2013,'Set up'!$A$2:$D$64,4,FALSE)</f>
        <v>30</v>
      </c>
      <c r="K2013" s="4">
        <f t="shared" si="606"/>
        <v>45190</v>
      </c>
      <c r="L2013" s="5">
        <f t="shared" si="607"/>
        <v>9</v>
      </c>
      <c r="M2013" s="5">
        <f t="shared" si="608"/>
        <v>2023</v>
      </c>
      <c r="N2013" s="96">
        <v>650</v>
      </c>
      <c r="O2013" s="6">
        <f t="shared" si="615"/>
        <v>-650</v>
      </c>
      <c r="P2013" s="6">
        <f t="shared" si="612"/>
        <v>0</v>
      </c>
      <c r="Q2013" s="7">
        <f t="shared" si="613"/>
        <v>3490738.850000001</v>
      </c>
      <c r="R2013" s="44" t="str">
        <f>VLOOKUP(F2013,'Set up'!$A$2:$E$64,5,FALSE)</f>
        <v>Chq</v>
      </c>
      <c r="S2013" s="1" t="s">
        <v>1982</v>
      </c>
    </row>
    <row r="2014" spans="1:21" ht="15" customHeight="1" x14ac:dyDescent="0.3">
      <c r="A2014" s="4">
        <v>45160</v>
      </c>
      <c r="B2014" s="5">
        <f t="shared" si="610"/>
        <v>8</v>
      </c>
      <c r="C2014" s="5">
        <f t="shared" si="611"/>
        <v>2023</v>
      </c>
      <c r="D2014" s="88" t="s">
        <v>1823</v>
      </c>
      <c r="E2014" s="5" t="str">
        <f>VLOOKUP(F2014,'Set up'!$A$2:$C$64,2,FALSE)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up'!$A$2:$C$64,3,FALSE)</f>
        <v>30</v>
      </c>
      <c r="J2014" s="5">
        <f>VLOOKUP(F2014,'Set up'!$A$2:$D$64,4,FALSE)</f>
        <v>30</v>
      </c>
      <c r="K2014" s="4">
        <f t="shared" si="606"/>
        <v>45190</v>
      </c>
      <c r="L2014" s="5">
        <f t="shared" si="607"/>
        <v>9</v>
      </c>
      <c r="M2014" s="5">
        <f t="shared" si="608"/>
        <v>2023</v>
      </c>
      <c r="N2014" s="96">
        <v>930</v>
      </c>
      <c r="O2014" s="6">
        <f t="shared" si="615"/>
        <v>-930</v>
      </c>
      <c r="P2014" s="6">
        <f t="shared" si="612"/>
        <v>0</v>
      </c>
      <c r="Q2014" s="7">
        <f t="shared" si="613"/>
        <v>3491668.850000001</v>
      </c>
      <c r="R2014" s="44" t="str">
        <f>VLOOKUP(F2014,'Set up'!$A$2:$E$64,5,FALSE)</f>
        <v>Chq</v>
      </c>
      <c r="S2014" s="1" t="s">
        <v>1982</v>
      </c>
    </row>
    <row r="2015" spans="1:21" ht="15" customHeight="1" x14ac:dyDescent="0.3">
      <c r="A2015" s="4">
        <v>45160</v>
      </c>
      <c r="B2015" s="5">
        <f t="shared" si="610"/>
        <v>8</v>
      </c>
      <c r="C2015" s="5">
        <f t="shared" si="611"/>
        <v>2023</v>
      </c>
      <c r="D2015" s="88" t="s">
        <v>1824</v>
      </c>
      <c r="E2015" s="5" t="str">
        <f>VLOOKUP(F2015,'Set up'!$A$2:$C$64,2,FALSE)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up'!$A$2:$C$64,3,FALSE)</f>
        <v>Cash</v>
      </c>
      <c r="J2015" s="5">
        <f>VLOOKUP(F2015,'Set up'!$A$2:$D$64,4,FALSE)</f>
        <v>0</v>
      </c>
      <c r="K2015" s="4">
        <f t="shared" si="606"/>
        <v>45160</v>
      </c>
      <c r="L2015" s="5">
        <f t="shared" si="607"/>
        <v>8</v>
      </c>
      <c r="M2015" s="5">
        <f t="shared" si="608"/>
        <v>2023</v>
      </c>
      <c r="N2015" s="96">
        <v>187.5</v>
      </c>
      <c r="O2015" s="6">
        <f>-N2015</f>
        <v>-187.5</v>
      </c>
      <c r="P2015" s="6">
        <f t="shared" si="612"/>
        <v>0</v>
      </c>
      <c r="Q2015" s="7">
        <f t="shared" si="613"/>
        <v>3491856.350000001</v>
      </c>
      <c r="R2015" s="44" t="str">
        <f>VLOOKUP(F2015,'Set up'!$A$2:$E$64,5,FALSE)</f>
        <v>Trsf</v>
      </c>
      <c r="S2015" s="1" t="s">
        <v>2482</v>
      </c>
    </row>
    <row r="2016" spans="1:21" ht="15" customHeight="1" x14ac:dyDescent="0.3">
      <c r="A2016" s="4">
        <v>45160</v>
      </c>
      <c r="B2016" s="5">
        <f t="shared" si="610"/>
        <v>8</v>
      </c>
      <c r="C2016" s="5">
        <f t="shared" si="611"/>
        <v>2023</v>
      </c>
      <c r="D2016" s="88" t="s">
        <v>1825</v>
      </c>
      <c r="E2016" s="5" t="str">
        <f>VLOOKUP(F2016,'Set up'!$A$2:$C$64,2,FALSE)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up'!$A$2:$C$64,3,FALSE)</f>
        <v>Cash</v>
      </c>
      <c r="J2016" s="5">
        <f>VLOOKUP(F2016,'Set up'!$A$2:$D$64,4,FALSE)</f>
        <v>0</v>
      </c>
      <c r="K2016" s="4">
        <f t="shared" si="606"/>
        <v>45160</v>
      </c>
      <c r="L2016" s="5">
        <f t="shared" si="607"/>
        <v>8</v>
      </c>
      <c r="M2016" s="5">
        <f t="shared" si="608"/>
        <v>2023</v>
      </c>
      <c r="N2016" s="96">
        <v>4686</v>
      </c>
      <c r="O2016" s="6">
        <f>-3376.2-1309.8</f>
        <v>-4686</v>
      </c>
      <c r="P2016" s="6">
        <f t="shared" si="612"/>
        <v>0</v>
      </c>
      <c r="Q2016" s="7">
        <f t="shared" si="613"/>
        <v>3496542.350000001</v>
      </c>
      <c r="R2016" s="44" t="str">
        <f>VLOOKUP(F2016,'Set up'!$A$2:$E$64,5,FALSE)</f>
        <v>Trsf</v>
      </c>
      <c r="S2016" s="1" t="s">
        <v>2529</v>
      </c>
    </row>
    <row r="2017" spans="1:19" ht="15" customHeight="1" x14ac:dyDescent="0.3">
      <c r="A2017" s="4">
        <v>45160</v>
      </c>
      <c r="B2017" s="5">
        <f t="shared" si="610"/>
        <v>8</v>
      </c>
      <c r="C2017" s="5">
        <f t="shared" si="611"/>
        <v>2023</v>
      </c>
      <c r="D2017" s="88" t="s">
        <v>1825</v>
      </c>
      <c r="E2017" s="5" t="str">
        <f>VLOOKUP(F2017,'Set up'!$A$2:$C$64,2,FALSE)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up'!$A$2:$C$64,3,FALSE)</f>
        <v>Cash</v>
      </c>
      <c r="J2017" s="5">
        <f>VLOOKUP(F2017,'Set up'!$A$2:$D$64,4,FALSE)</f>
        <v>0</v>
      </c>
      <c r="K2017" s="4">
        <f t="shared" si="606"/>
        <v>45160</v>
      </c>
      <c r="L2017" s="5">
        <f t="shared" si="607"/>
        <v>8</v>
      </c>
      <c r="M2017" s="5">
        <f t="shared" si="608"/>
        <v>2023</v>
      </c>
      <c r="N2017" s="96">
        <v>1701</v>
      </c>
      <c r="O2017" s="6">
        <f>-N2017</f>
        <v>-1701</v>
      </c>
      <c r="P2017" s="6">
        <f t="shared" si="612"/>
        <v>0</v>
      </c>
      <c r="Q2017" s="7">
        <f t="shared" si="613"/>
        <v>3498243.350000001</v>
      </c>
      <c r="R2017" s="44" t="str">
        <f>VLOOKUP(F2017,'Set up'!$A$2:$E$64,5,FALSE)</f>
        <v>Trsf</v>
      </c>
      <c r="S2017" s="1" t="s">
        <v>2530</v>
      </c>
    </row>
    <row r="2018" spans="1:19" ht="15" customHeight="1" x14ac:dyDescent="0.3">
      <c r="A2018" s="4">
        <v>45160</v>
      </c>
      <c r="B2018" s="5">
        <f t="shared" si="610"/>
        <v>8</v>
      </c>
      <c r="C2018" s="5">
        <f t="shared" si="611"/>
        <v>2023</v>
      </c>
      <c r="D2018" s="88" t="s">
        <v>1825</v>
      </c>
      <c r="E2018" s="5" t="str">
        <f>VLOOKUP(F2018,'Set up'!$A$2:$C$64,2,FALSE)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up'!$A$2:$C$64,3,FALSE)</f>
        <v>Cash</v>
      </c>
      <c r="J2018" s="5">
        <f>VLOOKUP(F2018,'Set up'!$A$2:$D$64,4,FALSE)</f>
        <v>0</v>
      </c>
      <c r="K2018" s="4">
        <f t="shared" si="606"/>
        <v>45160</v>
      </c>
      <c r="L2018" s="5">
        <f t="shared" si="607"/>
        <v>8</v>
      </c>
      <c r="M2018" s="5">
        <f t="shared" si="608"/>
        <v>2023</v>
      </c>
      <c r="N2018" s="96">
        <v>200</v>
      </c>
      <c r="O2018" s="6">
        <f>-N2018</f>
        <v>-200</v>
      </c>
      <c r="P2018" s="6">
        <f t="shared" si="612"/>
        <v>0</v>
      </c>
      <c r="Q2018" s="7">
        <f t="shared" si="613"/>
        <v>3498443.350000001</v>
      </c>
      <c r="R2018" s="44" t="str">
        <f>VLOOKUP(F2018,'Set up'!$A$2:$E$64,5,FALSE)</f>
        <v>Trsf</v>
      </c>
      <c r="S2018" s="1" t="s">
        <v>2531</v>
      </c>
    </row>
    <row r="2019" spans="1:19" ht="15" customHeight="1" x14ac:dyDescent="0.3">
      <c r="A2019" s="4">
        <v>45160</v>
      </c>
      <c r="B2019" s="5">
        <f t="shared" si="610"/>
        <v>8</v>
      </c>
      <c r="C2019" s="5">
        <f t="shared" si="611"/>
        <v>2023</v>
      </c>
      <c r="D2019" s="88" t="s">
        <v>1826</v>
      </c>
      <c r="E2019" s="5" t="str">
        <f>VLOOKUP(F2019,'Set up'!$A$2:$C$64,2,FALSE)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up'!$A$2:$C$64,3,FALSE)</f>
        <v>Cash</v>
      </c>
      <c r="J2019" s="5">
        <f>VLOOKUP(F2019,'Set up'!$A$2:$D$64,4,FALSE)</f>
        <v>0</v>
      </c>
      <c r="K2019" s="4">
        <f t="shared" si="606"/>
        <v>45160</v>
      </c>
      <c r="L2019" s="5">
        <f t="shared" si="607"/>
        <v>8</v>
      </c>
      <c r="M2019" s="5">
        <f t="shared" si="608"/>
        <v>2023</v>
      </c>
      <c r="N2019" s="96">
        <v>1738</v>
      </c>
      <c r="O2019" s="6">
        <f>-945.8-792.2</f>
        <v>-1738</v>
      </c>
      <c r="P2019" s="6">
        <f t="shared" si="612"/>
        <v>0</v>
      </c>
      <c r="Q2019" s="7">
        <f t="shared" si="613"/>
        <v>3500181.350000001</v>
      </c>
      <c r="R2019" s="44" t="str">
        <f>VLOOKUP(F2019,'Set up'!$A$2:$E$64,5,FALSE)</f>
        <v>Trsf</v>
      </c>
      <c r="S2019" s="1" t="s">
        <v>2539</v>
      </c>
    </row>
    <row r="2020" spans="1:19" ht="15" customHeight="1" x14ac:dyDescent="0.3">
      <c r="A2020" s="4">
        <v>45161</v>
      </c>
      <c r="B2020" s="5">
        <f t="shared" si="610"/>
        <v>8</v>
      </c>
      <c r="C2020" s="5">
        <f t="shared" si="611"/>
        <v>2023</v>
      </c>
      <c r="D2020" s="88" t="s">
        <v>1827</v>
      </c>
      <c r="E2020" s="5" t="str">
        <f>VLOOKUP(F2020,'Set up'!$A$2:$C$64,2,FALSE)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up'!$A$2:$C$64,3,FALSE)</f>
        <v>Cash</v>
      </c>
      <c r="J2020" s="5">
        <f>VLOOKUP(F2020,'Set up'!$A$2:$D$64,4,FALSE)</f>
        <v>0</v>
      </c>
      <c r="K2020" s="4">
        <f t="shared" si="606"/>
        <v>45161</v>
      </c>
      <c r="L2020" s="5">
        <f t="shared" si="607"/>
        <v>8</v>
      </c>
      <c r="M2020" s="5">
        <f t="shared" si="608"/>
        <v>2023</v>
      </c>
      <c r="N2020" s="96">
        <v>1738</v>
      </c>
      <c r="O2020" s="6">
        <f t="shared" ref="O2020:O2028" si="616">-N2020</f>
        <v>-1738</v>
      </c>
      <c r="P2020" s="6">
        <f t="shared" si="612"/>
        <v>0</v>
      </c>
      <c r="Q2020" s="7">
        <f t="shared" si="613"/>
        <v>3501919.350000001</v>
      </c>
      <c r="R2020" s="44" t="str">
        <f>VLOOKUP(F2020,'Set up'!$A$2:$E$64,5,FALSE)</f>
        <v>Trsf</v>
      </c>
      <c r="S2020" s="1" t="s">
        <v>1952</v>
      </c>
    </row>
    <row r="2021" spans="1:19" ht="15" customHeight="1" x14ac:dyDescent="0.3">
      <c r="A2021" s="4">
        <v>45162</v>
      </c>
      <c r="B2021" s="5">
        <f t="shared" si="610"/>
        <v>8</v>
      </c>
      <c r="C2021" s="5">
        <f t="shared" si="611"/>
        <v>2023</v>
      </c>
      <c r="D2021" s="88" t="s">
        <v>1828</v>
      </c>
      <c r="E2021" s="5" t="str">
        <f>VLOOKUP(F2021,'Set up'!$A$2:$C$64,2,FALSE)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up'!$A$2:$C$64,3,FALSE)</f>
        <v>Cash</v>
      </c>
      <c r="J2021" s="5">
        <f>VLOOKUP(F2021,'Set up'!$A$2:$D$64,4,FALSE)</f>
        <v>0</v>
      </c>
      <c r="K2021" s="4">
        <f t="shared" si="606"/>
        <v>45162</v>
      </c>
      <c r="L2021" s="5">
        <f t="shared" si="607"/>
        <v>8</v>
      </c>
      <c r="M2021" s="5">
        <f t="shared" si="608"/>
        <v>2023</v>
      </c>
      <c r="N2021" s="96">
        <v>1738</v>
      </c>
      <c r="O2021" s="6">
        <f t="shared" si="616"/>
        <v>-1738</v>
      </c>
      <c r="P2021" s="6">
        <f t="shared" si="612"/>
        <v>0</v>
      </c>
      <c r="Q2021" s="7">
        <f t="shared" si="613"/>
        <v>3503657.350000001</v>
      </c>
      <c r="R2021" s="44" t="str">
        <f>VLOOKUP(F2021,'Set up'!$A$2:$E$64,5,FALSE)</f>
        <v>Trsf</v>
      </c>
      <c r="S2021" s="1" t="s">
        <v>1953</v>
      </c>
    </row>
    <row r="2022" spans="1:19" ht="15" customHeight="1" x14ac:dyDescent="0.3">
      <c r="A2022" s="4">
        <v>45162</v>
      </c>
      <c r="B2022" s="5">
        <f t="shared" si="610"/>
        <v>8</v>
      </c>
      <c r="C2022" s="5">
        <f t="shared" si="611"/>
        <v>2023</v>
      </c>
      <c r="D2022" s="88" t="s">
        <v>1828</v>
      </c>
      <c r="E2022" s="5" t="str">
        <f>VLOOKUP(F2022,'Set up'!$A$2:$C$64,2,FALSE)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up'!$A$2:$C$64,3,FALSE)</f>
        <v>Cash</v>
      </c>
      <c r="J2022" s="5">
        <f>VLOOKUP(F2022,'Set up'!$A$2:$D$64,4,FALSE)</f>
        <v>0</v>
      </c>
      <c r="K2022" s="4">
        <f t="shared" si="606"/>
        <v>45162</v>
      </c>
      <c r="L2022" s="5">
        <f t="shared" si="607"/>
        <v>8</v>
      </c>
      <c r="M2022" s="5">
        <f t="shared" si="608"/>
        <v>2023</v>
      </c>
      <c r="N2022" s="96">
        <v>472</v>
      </c>
      <c r="O2022" s="6">
        <f t="shared" si="616"/>
        <v>-472</v>
      </c>
      <c r="P2022" s="6">
        <f t="shared" si="612"/>
        <v>0</v>
      </c>
      <c r="Q2022" s="7">
        <f t="shared" si="613"/>
        <v>3504129.350000001</v>
      </c>
      <c r="R2022" s="44" t="str">
        <f>VLOOKUP(F2022,'Set up'!$A$2:$E$64,5,FALSE)</f>
        <v>Trsf</v>
      </c>
      <c r="S2022" s="1" t="s">
        <v>1954</v>
      </c>
    </row>
    <row r="2023" spans="1:19" ht="15" customHeight="1" x14ac:dyDescent="0.3">
      <c r="A2023" s="4">
        <v>45163</v>
      </c>
      <c r="B2023" s="5">
        <f t="shared" si="610"/>
        <v>8</v>
      </c>
      <c r="C2023" s="5">
        <f t="shared" si="611"/>
        <v>2023</v>
      </c>
      <c r="D2023" s="88" t="s">
        <v>1829</v>
      </c>
      <c r="E2023" s="5" t="str">
        <f>VLOOKUP(F2023,'Set up'!$A$2:$C$64,2,FALSE)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up'!$A$2:$C$64,3,FALSE)</f>
        <v>Cash</v>
      </c>
      <c r="J2023" s="5">
        <f>VLOOKUP(F2023,'Set up'!$A$2:$D$64,4,FALSE)</f>
        <v>0</v>
      </c>
      <c r="K2023" s="4">
        <f t="shared" si="606"/>
        <v>45163</v>
      </c>
      <c r="L2023" s="5">
        <f t="shared" si="607"/>
        <v>8</v>
      </c>
      <c r="M2023" s="5">
        <f t="shared" si="608"/>
        <v>2023</v>
      </c>
      <c r="N2023" s="96">
        <v>1738</v>
      </c>
      <c r="O2023" s="6">
        <f t="shared" si="616"/>
        <v>-1738</v>
      </c>
      <c r="P2023" s="6">
        <f t="shared" si="612"/>
        <v>0</v>
      </c>
      <c r="Q2023" s="7">
        <f t="shared" si="613"/>
        <v>3505867.350000001</v>
      </c>
      <c r="R2023" s="44" t="str">
        <f>VLOOKUP(F2023,'Set up'!$A$2:$E$64,5,FALSE)</f>
        <v>PD Chq</v>
      </c>
      <c r="S2023" s="1" t="s">
        <v>1979</v>
      </c>
    </row>
    <row r="2024" spans="1:19" ht="15" customHeight="1" x14ac:dyDescent="0.3">
      <c r="A2024" s="4">
        <v>45163</v>
      </c>
      <c r="B2024" s="5">
        <f t="shared" si="610"/>
        <v>8</v>
      </c>
      <c r="C2024" s="5">
        <f t="shared" si="611"/>
        <v>2023</v>
      </c>
      <c r="D2024" s="88" t="s">
        <v>1829</v>
      </c>
      <c r="E2024" s="5" t="str">
        <f>VLOOKUP(F2024,'Set up'!$A$2:$C$64,2,FALSE)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up'!$A$2:$C$64,3,FALSE)</f>
        <v>Cash</v>
      </c>
      <c r="J2024" s="5">
        <f>VLOOKUP(F2024,'Set up'!$A$2:$D$64,4,FALSE)</f>
        <v>0</v>
      </c>
      <c r="K2024" s="4">
        <f t="shared" si="606"/>
        <v>45163</v>
      </c>
      <c r="L2024" s="5">
        <f t="shared" si="607"/>
        <v>8</v>
      </c>
      <c r="M2024" s="5">
        <f t="shared" si="608"/>
        <v>2023</v>
      </c>
      <c r="N2024" s="96">
        <v>702</v>
      </c>
      <c r="O2024" s="6">
        <f t="shared" si="616"/>
        <v>-702</v>
      </c>
      <c r="P2024" s="6">
        <f t="shared" si="612"/>
        <v>0</v>
      </c>
      <c r="Q2024" s="7">
        <f t="shared" si="613"/>
        <v>3506569.350000001</v>
      </c>
      <c r="R2024" s="44" t="str">
        <f>VLOOKUP(F2024,'Set up'!$A$2:$E$64,5,FALSE)</f>
        <v>PD Chq</v>
      </c>
      <c r="S2024" s="1" t="s">
        <v>1979</v>
      </c>
    </row>
    <row r="2025" spans="1:19" ht="15" customHeight="1" x14ac:dyDescent="0.3">
      <c r="A2025" s="4">
        <v>45163</v>
      </c>
      <c r="B2025" s="5">
        <f t="shared" si="610"/>
        <v>8</v>
      </c>
      <c r="C2025" s="5">
        <f t="shared" si="611"/>
        <v>2023</v>
      </c>
      <c r="D2025" s="88" t="s">
        <v>1829</v>
      </c>
      <c r="E2025" s="5" t="str">
        <f>VLOOKUP(F2025,'Set up'!$A$2:$C$64,2,FALSE)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up'!$A$2:$C$64,3,FALSE)</f>
        <v>Cash</v>
      </c>
      <c r="J2025" s="5">
        <f>VLOOKUP(F2025,'Set up'!$A$2:$D$64,4,FALSE)</f>
        <v>0</v>
      </c>
      <c r="K2025" s="4">
        <f t="shared" si="606"/>
        <v>45163</v>
      </c>
      <c r="L2025" s="5">
        <f t="shared" si="607"/>
        <v>8</v>
      </c>
      <c r="M2025" s="5">
        <f t="shared" si="608"/>
        <v>2023</v>
      </c>
      <c r="N2025" s="96">
        <v>95</v>
      </c>
      <c r="O2025" s="6">
        <f t="shared" si="616"/>
        <v>-95</v>
      </c>
      <c r="P2025" s="6">
        <f t="shared" si="612"/>
        <v>0</v>
      </c>
      <c r="Q2025" s="7">
        <f t="shared" si="613"/>
        <v>3506664.350000001</v>
      </c>
      <c r="R2025" s="44" t="str">
        <f>VLOOKUP(F2025,'Set up'!$A$2:$E$64,5,FALSE)</f>
        <v>PD Chq</v>
      </c>
      <c r="S2025" s="1" t="s">
        <v>1979</v>
      </c>
    </row>
    <row r="2026" spans="1:19" ht="15" customHeight="1" x14ac:dyDescent="0.3">
      <c r="A2026" s="4">
        <v>45163</v>
      </c>
      <c r="B2026" s="5">
        <f t="shared" si="610"/>
        <v>8</v>
      </c>
      <c r="C2026" s="5">
        <f t="shared" si="611"/>
        <v>2023</v>
      </c>
      <c r="D2026" s="88" t="s">
        <v>1829</v>
      </c>
      <c r="E2026" s="5" t="str">
        <f>VLOOKUP(F2026,'Set up'!$A$2:$C$64,2,FALSE)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up'!$A$2:$C$64,3,FALSE)</f>
        <v>Cash</v>
      </c>
      <c r="J2026" s="5">
        <f>VLOOKUP(F2026,'Set up'!$A$2:$D$64,4,FALSE)</f>
        <v>0</v>
      </c>
      <c r="K2026" s="4">
        <f t="shared" si="606"/>
        <v>45163</v>
      </c>
      <c r="L2026" s="5">
        <f t="shared" si="607"/>
        <v>8</v>
      </c>
      <c r="M2026" s="5">
        <f t="shared" si="608"/>
        <v>2023</v>
      </c>
      <c r="N2026" s="96">
        <v>312.5</v>
      </c>
      <c r="O2026" s="6">
        <f t="shared" si="616"/>
        <v>-312.5</v>
      </c>
      <c r="P2026" s="6">
        <f t="shared" si="612"/>
        <v>0</v>
      </c>
      <c r="Q2026" s="7">
        <f t="shared" si="613"/>
        <v>3506976.850000001</v>
      </c>
      <c r="R2026" s="44" t="str">
        <f>VLOOKUP(F2026,'Set up'!$A$2:$E$64,5,FALSE)</f>
        <v>PD Chq</v>
      </c>
      <c r="S2026" s="1" t="s">
        <v>1979</v>
      </c>
    </row>
    <row r="2027" spans="1:19" ht="15" customHeight="1" x14ac:dyDescent="0.3">
      <c r="A2027" s="4">
        <v>45164</v>
      </c>
      <c r="B2027" s="5">
        <f t="shared" si="610"/>
        <v>8</v>
      </c>
      <c r="C2027" s="5">
        <f t="shared" si="611"/>
        <v>2023</v>
      </c>
      <c r="D2027" s="88" t="s">
        <v>1830</v>
      </c>
      <c r="E2027" s="5" t="str">
        <f>VLOOKUP(F2027,'Set up'!$A$2:$C$64,2,FALSE)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up'!$A$2:$C$64,3,FALSE)</f>
        <v>Cash</v>
      </c>
      <c r="J2027" s="5">
        <f>VLOOKUP(F2027,'Set up'!$A$2:$D$64,4,FALSE)</f>
        <v>0</v>
      </c>
      <c r="K2027" s="4">
        <f t="shared" si="606"/>
        <v>45164</v>
      </c>
      <c r="L2027" s="5">
        <f t="shared" si="607"/>
        <v>8</v>
      </c>
      <c r="M2027" s="5">
        <f t="shared" si="608"/>
        <v>2023</v>
      </c>
      <c r="N2027" s="96">
        <v>421.2</v>
      </c>
      <c r="O2027" s="6">
        <f t="shared" si="616"/>
        <v>-421.2</v>
      </c>
      <c r="P2027" s="6">
        <f t="shared" si="612"/>
        <v>0</v>
      </c>
      <c r="Q2027" s="7">
        <f t="shared" si="613"/>
        <v>3507398.0500000012</v>
      </c>
      <c r="R2027" s="44" t="str">
        <f>VLOOKUP(F2027,'Set up'!$A$2:$E$64,5,FALSE)</f>
        <v>Trsf</v>
      </c>
      <c r="S2027" s="1" t="s">
        <v>2540</v>
      </c>
    </row>
    <row r="2028" spans="1:19" ht="15" customHeight="1" x14ac:dyDescent="0.3">
      <c r="A2028" s="4">
        <v>45164</v>
      </c>
      <c r="B2028" s="5">
        <f t="shared" si="610"/>
        <v>8</v>
      </c>
      <c r="C2028" s="5">
        <f t="shared" si="611"/>
        <v>2023</v>
      </c>
      <c r="D2028" s="88" t="s">
        <v>1830</v>
      </c>
      <c r="E2028" s="5" t="str">
        <f>VLOOKUP(F2028,'Set up'!$A$2:$C$64,2,FALSE)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up'!$A$2:$C$64,3,FALSE)</f>
        <v>Cash</v>
      </c>
      <c r="J2028" s="5">
        <f>VLOOKUP(F2028,'Set up'!$A$2:$D$64,4,FALSE)</f>
        <v>0</v>
      </c>
      <c r="K2028" s="4">
        <f t="shared" si="606"/>
        <v>45164</v>
      </c>
      <c r="L2028" s="5">
        <f t="shared" si="607"/>
        <v>8</v>
      </c>
      <c r="M2028" s="5">
        <f t="shared" si="608"/>
        <v>2023</v>
      </c>
      <c r="N2028" s="96">
        <v>390</v>
      </c>
      <c r="O2028" s="6">
        <f t="shared" si="616"/>
        <v>-390</v>
      </c>
      <c r="P2028" s="6">
        <f t="shared" si="612"/>
        <v>0</v>
      </c>
      <c r="Q2028" s="7">
        <f t="shared" si="613"/>
        <v>3507788.0500000012</v>
      </c>
      <c r="R2028" s="44" t="str">
        <f>VLOOKUP(F2028,'Set up'!$A$2:$E$64,5,FALSE)</f>
        <v>Trsf</v>
      </c>
      <c r="S2028" s="1" t="s">
        <v>2541</v>
      </c>
    </row>
    <row r="2029" spans="1:19" ht="15" customHeight="1" x14ac:dyDescent="0.3">
      <c r="A2029" s="4">
        <v>45166</v>
      </c>
      <c r="B2029" s="5">
        <f t="shared" si="610"/>
        <v>8</v>
      </c>
      <c r="C2029" s="5">
        <f t="shared" si="611"/>
        <v>2023</v>
      </c>
      <c r="D2029" s="88" t="s">
        <v>1832</v>
      </c>
      <c r="E2029" s="5" t="str">
        <f>VLOOKUP(F2029,'Set up'!$A$2:$C$64,2,FALSE)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up'!$A$2:$C$64,3,FALSE)</f>
        <v>Cash</v>
      </c>
      <c r="J2029" s="5">
        <f>VLOOKUP(F2029,'Set up'!$A$2:$D$64,4,FALSE)</f>
        <v>0</v>
      </c>
      <c r="K2029" s="4">
        <f t="shared" si="606"/>
        <v>45166</v>
      </c>
      <c r="L2029" s="5">
        <f t="shared" si="607"/>
        <v>8</v>
      </c>
      <c r="M2029" s="5">
        <f t="shared" si="608"/>
        <v>2023</v>
      </c>
      <c r="N2029" s="96">
        <v>3476</v>
      </c>
      <c r="O2029" s="6">
        <f t="shared" ref="O2029:O2037" si="617">-N2029</f>
        <v>-3476</v>
      </c>
      <c r="P2029" s="6">
        <f t="shared" si="612"/>
        <v>0</v>
      </c>
      <c r="Q2029" s="7">
        <f t="shared" si="613"/>
        <v>3511264.0500000012</v>
      </c>
      <c r="R2029" s="44" t="str">
        <f>VLOOKUP(F2029,'Set up'!$A$2:$E$64,5,FALSE)</f>
        <v>Trsf</v>
      </c>
      <c r="S2029" s="1" t="s">
        <v>1955</v>
      </c>
    </row>
    <row r="2030" spans="1:19" ht="15" customHeight="1" x14ac:dyDescent="0.3">
      <c r="A2030" s="4">
        <v>45166</v>
      </c>
      <c r="B2030" s="5">
        <f t="shared" ref="B2030:B2043" si="618">MONTH(A2030)</f>
        <v>8</v>
      </c>
      <c r="C2030" s="5">
        <f t="shared" ref="C2030:C2043" si="619">YEAR(A2030)</f>
        <v>2023</v>
      </c>
      <c r="D2030" s="88" t="s">
        <v>1832</v>
      </c>
      <c r="E2030" s="5" t="str">
        <f>VLOOKUP(F2030,'Set up'!$A$2:$C$64,2,FALSE)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up'!$A$2:$C$64,3,FALSE)</f>
        <v>Cash</v>
      </c>
      <c r="J2030" s="5">
        <f>VLOOKUP(F2030,'Set up'!$A$2:$D$64,4,FALSE)</f>
        <v>0</v>
      </c>
      <c r="K2030" s="4">
        <f t="shared" si="606"/>
        <v>45166</v>
      </c>
      <c r="L2030" s="5">
        <f t="shared" si="607"/>
        <v>8</v>
      </c>
      <c r="M2030" s="5">
        <f t="shared" si="608"/>
        <v>2023</v>
      </c>
      <c r="N2030" s="96">
        <v>438</v>
      </c>
      <c r="O2030" s="6">
        <f t="shared" si="617"/>
        <v>-438</v>
      </c>
      <c r="P2030" s="6">
        <f t="shared" ref="P2030:P2093" si="620">SUM(N2030+O2030)</f>
        <v>0</v>
      </c>
      <c r="Q2030" s="7">
        <f t="shared" ref="Q2030:Q2043" si="621">SUM(Q2029+N2030)</f>
        <v>3511702.0500000012</v>
      </c>
      <c r="R2030" s="44" t="str">
        <f>VLOOKUP(F2030,'Set up'!$A$2:$E$64,5,FALSE)</f>
        <v>Trsf</v>
      </c>
      <c r="S2030" s="1" t="s">
        <v>1956</v>
      </c>
    </row>
    <row r="2031" spans="1:19" ht="15" customHeight="1" x14ac:dyDescent="0.3">
      <c r="A2031" s="4">
        <v>45166</v>
      </c>
      <c r="B2031" s="5">
        <f t="shared" si="618"/>
        <v>8</v>
      </c>
      <c r="C2031" s="5">
        <f t="shared" si="619"/>
        <v>2023</v>
      </c>
      <c r="D2031" s="88" t="s">
        <v>1832</v>
      </c>
      <c r="E2031" s="5" t="str">
        <f>VLOOKUP(F2031,'Set up'!$A$2:$C$64,2,FALSE)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up'!$A$2:$C$64,3,FALSE)</f>
        <v>Cash</v>
      </c>
      <c r="J2031" s="5">
        <f>VLOOKUP(F2031,'Set up'!$A$2:$D$64,4,FALSE)</f>
        <v>0</v>
      </c>
      <c r="K2031" s="4">
        <f t="shared" si="606"/>
        <v>45166</v>
      </c>
      <c r="L2031" s="5">
        <f t="shared" si="607"/>
        <v>8</v>
      </c>
      <c r="M2031" s="5">
        <f t="shared" si="608"/>
        <v>2023</v>
      </c>
      <c r="N2031" s="96">
        <v>472</v>
      </c>
      <c r="O2031" s="6">
        <f t="shared" si="617"/>
        <v>-472</v>
      </c>
      <c r="P2031" s="6">
        <f t="shared" si="620"/>
        <v>0</v>
      </c>
      <c r="Q2031" s="7">
        <f t="shared" si="621"/>
        <v>3512174.0500000012</v>
      </c>
      <c r="R2031" s="44" t="str">
        <f>VLOOKUP(F2031,'Set up'!$A$2:$E$64,5,FALSE)</f>
        <v>Trsf</v>
      </c>
      <c r="S2031" s="1" t="s">
        <v>1957</v>
      </c>
    </row>
    <row r="2032" spans="1:19" ht="15" customHeight="1" x14ac:dyDescent="0.3">
      <c r="A2032" s="4">
        <v>45166</v>
      </c>
      <c r="B2032" s="5">
        <f t="shared" si="618"/>
        <v>8</v>
      </c>
      <c r="C2032" s="5">
        <f t="shared" si="619"/>
        <v>2023</v>
      </c>
      <c r="D2032" s="88" t="s">
        <v>1832</v>
      </c>
      <c r="E2032" s="5" t="str">
        <f>VLOOKUP(F2032,'Set up'!$A$2:$C$64,2,FALSE)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up'!$A$2:$C$64,3,FALSE)</f>
        <v>Cash</v>
      </c>
      <c r="J2032" s="5">
        <f>VLOOKUP(F2032,'Set up'!$A$2:$D$64,4,FALSE)</f>
        <v>0</v>
      </c>
      <c r="K2032" s="4">
        <f t="shared" si="606"/>
        <v>45166</v>
      </c>
      <c r="L2032" s="5">
        <f t="shared" si="607"/>
        <v>8</v>
      </c>
      <c r="M2032" s="5">
        <f t="shared" si="608"/>
        <v>2023</v>
      </c>
      <c r="N2032" s="96">
        <v>190</v>
      </c>
      <c r="O2032" s="6">
        <f t="shared" si="617"/>
        <v>-190</v>
      </c>
      <c r="P2032" s="6">
        <f t="shared" si="620"/>
        <v>0</v>
      </c>
      <c r="Q2032" s="7">
        <f t="shared" si="621"/>
        <v>3512364.0500000012</v>
      </c>
      <c r="R2032" s="44" t="str">
        <f>VLOOKUP(F2032,'Set up'!$A$2:$E$64,5,FALSE)</f>
        <v>Trsf</v>
      </c>
      <c r="S2032" s="1" t="s">
        <v>1958</v>
      </c>
    </row>
    <row r="2033" spans="1:19" ht="15" customHeight="1" x14ac:dyDescent="0.3">
      <c r="A2033" s="4">
        <v>45166</v>
      </c>
      <c r="B2033" s="5">
        <f t="shared" si="618"/>
        <v>8</v>
      </c>
      <c r="C2033" s="5">
        <f t="shared" si="619"/>
        <v>2023</v>
      </c>
      <c r="D2033" s="88" t="s">
        <v>1832</v>
      </c>
      <c r="E2033" s="5" t="str">
        <f>VLOOKUP(F2033,'Set up'!$A$2:$C$64,2,FALSE)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up'!$A$2:$C$64,3,FALSE)</f>
        <v>Cash</v>
      </c>
      <c r="J2033" s="5">
        <f>VLOOKUP(F2033,'Set up'!$A$2:$D$64,4,FALSE)</f>
        <v>0</v>
      </c>
      <c r="K2033" s="4">
        <f t="shared" si="606"/>
        <v>45166</v>
      </c>
      <c r="L2033" s="5">
        <f t="shared" si="607"/>
        <v>8</v>
      </c>
      <c r="M2033" s="5">
        <f t="shared" si="608"/>
        <v>2023</v>
      </c>
      <c r="N2033" s="96">
        <v>125</v>
      </c>
      <c r="O2033" s="6">
        <f t="shared" si="617"/>
        <v>-125</v>
      </c>
      <c r="P2033" s="6">
        <f t="shared" si="620"/>
        <v>0</v>
      </c>
      <c r="Q2033" s="7">
        <f t="shared" si="621"/>
        <v>3512489.0500000012</v>
      </c>
      <c r="R2033" s="44" t="str">
        <f>VLOOKUP(F2033,'Set up'!$A$2:$E$64,5,FALSE)</f>
        <v>Trsf</v>
      </c>
      <c r="S2033" s="1" t="s">
        <v>1959</v>
      </c>
    </row>
    <row r="2034" spans="1:19" ht="15" customHeight="1" x14ac:dyDescent="0.3">
      <c r="A2034" s="4">
        <v>45166</v>
      </c>
      <c r="B2034" s="5">
        <f t="shared" si="618"/>
        <v>8</v>
      </c>
      <c r="C2034" s="5">
        <f t="shared" si="619"/>
        <v>2023</v>
      </c>
      <c r="D2034" s="88" t="s">
        <v>1832</v>
      </c>
      <c r="E2034" s="5" t="str">
        <f>VLOOKUP(F2034,'Set up'!$A$2:$C$64,2,FALSE)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up'!$A$2:$C$64,3,FALSE)</f>
        <v>Cash</v>
      </c>
      <c r="J2034" s="5">
        <f>VLOOKUP(F2034,'Set up'!$A$2:$D$64,4,FALSE)</f>
        <v>0</v>
      </c>
      <c r="K2034" s="4">
        <f t="shared" si="606"/>
        <v>45166</v>
      </c>
      <c r="L2034" s="5">
        <f t="shared" si="607"/>
        <v>8</v>
      </c>
      <c r="M2034" s="5">
        <f t="shared" si="608"/>
        <v>2023</v>
      </c>
      <c r="N2034" s="96">
        <v>420</v>
      </c>
      <c r="O2034" s="6">
        <f t="shared" si="617"/>
        <v>-420</v>
      </c>
      <c r="P2034" s="6">
        <f t="shared" si="620"/>
        <v>0</v>
      </c>
      <c r="Q2034" s="7">
        <f t="shared" si="621"/>
        <v>3512909.0500000012</v>
      </c>
      <c r="R2034" s="44" t="str">
        <f>VLOOKUP(F2034,'Set up'!$A$2:$E$64,5,FALSE)</f>
        <v>Trsf</v>
      </c>
      <c r="S2034" s="1" t="s">
        <v>1960</v>
      </c>
    </row>
    <row r="2035" spans="1:19" ht="15" customHeight="1" x14ac:dyDescent="0.3">
      <c r="A2035" s="4">
        <v>45166</v>
      </c>
      <c r="B2035" s="5">
        <f t="shared" si="618"/>
        <v>8</v>
      </c>
      <c r="C2035" s="5">
        <f t="shared" si="619"/>
        <v>2023</v>
      </c>
      <c r="D2035" s="88" t="s">
        <v>1832</v>
      </c>
      <c r="E2035" s="5" t="str">
        <f>VLOOKUP(F2035,'Set up'!$A$2:$C$64,2,FALSE)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up'!$A$2:$C$64,3,FALSE)</f>
        <v>Cash</v>
      </c>
      <c r="J2035" s="5">
        <f>VLOOKUP(F2035,'Set up'!$A$2:$D$64,4,FALSE)</f>
        <v>0</v>
      </c>
      <c r="K2035" s="4">
        <f t="shared" si="606"/>
        <v>45166</v>
      </c>
      <c r="L2035" s="5">
        <f t="shared" si="607"/>
        <v>8</v>
      </c>
      <c r="M2035" s="5">
        <f t="shared" si="608"/>
        <v>2023</v>
      </c>
      <c r="N2035" s="96">
        <v>160</v>
      </c>
      <c r="O2035" s="6">
        <f t="shared" si="617"/>
        <v>-160</v>
      </c>
      <c r="P2035" s="6">
        <f t="shared" si="620"/>
        <v>0</v>
      </c>
      <c r="Q2035" s="7">
        <f t="shared" si="621"/>
        <v>3513069.0500000012</v>
      </c>
      <c r="R2035" s="44" t="str">
        <f>VLOOKUP(F2035,'Set up'!$A$2:$E$64,5,FALSE)</f>
        <v>Trsf</v>
      </c>
      <c r="S2035" s="1" t="s">
        <v>1961</v>
      </c>
    </row>
    <row r="2036" spans="1:19" ht="15" customHeight="1" x14ac:dyDescent="0.3">
      <c r="A2036" s="4">
        <v>45166</v>
      </c>
      <c r="B2036" s="5">
        <f t="shared" si="618"/>
        <v>8</v>
      </c>
      <c r="C2036" s="5">
        <f t="shared" si="619"/>
        <v>2023</v>
      </c>
      <c r="D2036" s="88" t="s">
        <v>1832</v>
      </c>
      <c r="E2036" s="5" t="str">
        <f>VLOOKUP(F2036,'Set up'!$A$2:$C$64,2,FALSE)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up'!$A$2:$C$64,3,FALSE)</f>
        <v>Cash</v>
      </c>
      <c r="J2036" s="5">
        <f>VLOOKUP(F2036,'Set up'!$A$2:$D$64,4,FALSE)</f>
        <v>0</v>
      </c>
      <c r="K2036" s="4">
        <f t="shared" si="606"/>
        <v>45166</v>
      </c>
      <c r="L2036" s="5">
        <f t="shared" si="607"/>
        <v>8</v>
      </c>
      <c r="M2036" s="5">
        <f t="shared" si="608"/>
        <v>2023</v>
      </c>
      <c r="N2036" s="96">
        <v>100</v>
      </c>
      <c r="O2036" s="6">
        <f t="shared" si="617"/>
        <v>-100</v>
      </c>
      <c r="P2036" s="6">
        <f t="shared" si="620"/>
        <v>0</v>
      </c>
      <c r="Q2036" s="7">
        <f t="shared" si="621"/>
        <v>3513169.0500000012</v>
      </c>
      <c r="R2036" s="44" t="str">
        <f>VLOOKUP(F2036,'Set up'!$A$2:$E$64,5,FALSE)</f>
        <v>Trsf</v>
      </c>
      <c r="S2036" s="1" t="s">
        <v>1962</v>
      </c>
    </row>
    <row r="2037" spans="1:19" ht="15" customHeight="1" x14ac:dyDescent="0.3">
      <c r="A2037" s="4">
        <v>45166</v>
      </c>
      <c r="B2037" s="5">
        <f t="shared" si="618"/>
        <v>8</v>
      </c>
      <c r="C2037" s="5">
        <f t="shared" si="619"/>
        <v>2023</v>
      </c>
      <c r="D2037" s="88" t="s">
        <v>1832</v>
      </c>
      <c r="E2037" s="5" t="str">
        <f>VLOOKUP(F2037,'Set up'!$A$2:$C$64,2,FALSE)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up'!$A$2:$C$64,3,FALSE)</f>
        <v>Cash</v>
      </c>
      <c r="J2037" s="5">
        <f>VLOOKUP(F2037,'Set up'!$A$2:$D$64,4,FALSE)</f>
        <v>0</v>
      </c>
      <c r="K2037" s="4">
        <f t="shared" si="606"/>
        <v>45166</v>
      </c>
      <c r="L2037" s="5">
        <f t="shared" si="607"/>
        <v>8</v>
      </c>
      <c r="M2037" s="5">
        <f t="shared" si="608"/>
        <v>2023</v>
      </c>
      <c r="N2037" s="96">
        <v>2224</v>
      </c>
      <c r="O2037" s="6">
        <f t="shared" si="617"/>
        <v>-2224</v>
      </c>
      <c r="P2037" s="6">
        <f t="shared" si="620"/>
        <v>0</v>
      </c>
      <c r="Q2037" s="7">
        <f t="shared" si="621"/>
        <v>3515393.0500000012</v>
      </c>
      <c r="R2037" s="44" t="str">
        <f>VLOOKUP(F2037,'Set up'!$A$2:$E$64,5,FALSE)</f>
        <v>Trsf</v>
      </c>
      <c r="S2037" s="1" t="s">
        <v>1963</v>
      </c>
    </row>
    <row r="2038" spans="1:19" ht="15" customHeight="1" x14ac:dyDescent="0.3">
      <c r="A2038" s="4">
        <v>45166</v>
      </c>
      <c r="B2038" s="5">
        <f t="shared" si="618"/>
        <v>8</v>
      </c>
      <c r="C2038" s="5">
        <f t="shared" si="619"/>
        <v>2023</v>
      </c>
      <c r="D2038" s="88" t="s">
        <v>1833</v>
      </c>
      <c r="E2038" s="5" t="str">
        <f>VLOOKUP(F2038,'Set up'!$A$2:$C$64,2,FALSE)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up'!$A$2:$C$64,3,FALSE)</f>
        <v>Cash</v>
      </c>
      <c r="J2038" s="5">
        <f>VLOOKUP(F2038,'Set up'!$A$2:$D$64,4,FALSE)</f>
        <v>0</v>
      </c>
      <c r="K2038" s="4">
        <f t="shared" si="606"/>
        <v>45166</v>
      </c>
      <c r="L2038" s="5">
        <f t="shared" si="607"/>
        <v>8</v>
      </c>
      <c r="M2038" s="5">
        <f t="shared" si="608"/>
        <v>2023</v>
      </c>
      <c r="N2038" s="96">
        <v>125</v>
      </c>
      <c r="O2038" s="6">
        <f>-N2038</f>
        <v>-125</v>
      </c>
      <c r="P2038" s="6">
        <f t="shared" si="620"/>
        <v>0</v>
      </c>
      <c r="Q2038" s="7">
        <f t="shared" si="621"/>
        <v>3515518.0500000012</v>
      </c>
      <c r="R2038" s="44" t="str">
        <f>VLOOKUP(F2038,'Set up'!$A$2:$E$64,5,FALSE)</f>
        <v>Trsf</v>
      </c>
      <c r="S2038" s="1" t="s">
        <v>2532</v>
      </c>
    </row>
    <row r="2039" spans="1:19" ht="15" customHeight="1" x14ac:dyDescent="0.3">
      <c r="A2039" s="4">
        <v>45166</v>
      </c>
      <c r="B2039" s="5">
        <f t="shared" si="618"/>
        <v>8</v>
      </c>
      <c r="C2039" s="5">
        <f t="shared" si="619"/>
        <v>2023</v>
      </c>
      <c r="D2039" s="88" t="s">
        <v>1834</v>
      </c>
      <c r="E2039" s="5" t="str">
        <f>VLOOKUP(F2039,'Set up'!$A$2:$C$64,2,FALSE)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up'!$A$2:$C$64,3,FALSE)</f>
        <v>Cash</v>
      </c>
      <c r="J2039" s="5">
        <f>VLOOKUP(F2039,'Set up'!$A$2:$D$64,4,FALSE)</f>
        <v>0</v>
      </c>
      <c r="K2039" s="4">
        <f t="shared" si="606"/>
        <v>45166</v>
      </c>
      <c r="L2039" s="5">
        <f t="shared" si="607"/>
        <v>8</v>
      </c>
      <c r="M2039" s="5">
        <f t="shared" si="608"/>
        <v>2023</v>
      </c>
      <c r="N2039" s="96">
        <v>3124</v>
      </c>
      <c r="O2039" s="6">
        <f>-N2039</f>
        <v>-3124</v>
      </c>
      <c r="P2039" s="6">
        <f t="shared" si="620"/>
        <v>0</v>
      </c>
      <c r="Q2039" s="7">
        <f t="shared" si="621"/>
        <v>3518642.0500000012</v>
      </c>
      <c r="R2039" s="44" t="str">
        <f>VLOOKUP(F2039,'Set up'!$A$2:$E$64,5,FALSE)</f>
        <v>Trsf</v>
      </c>
      <c r="S2039" s="1" t="s">
        <v>2533</v>
      </c>
    </row>
    <row r="2040" spans="1:19" ht="15" customHeight="1" x14ac:dyDescent="0.3">
      <c r="A2040" s="4">
        <v>45166</v>
      </c>
      <c r="B2040" s="5">
        <f t="shared" si="618"/>
        <v>8</v>
      </c>
      <c r="C2040" s="5">
        <f t="shared" si="619"/>
        <v>2023</v>
      </c>
      <c r="D2040" s="88" t="s">
        <v>1834</v>
      </c>
      <c r="E2040" s="5" t="str">
        <f>VLOOKUP(F2040,'Set up'!$A$2:$C$64,2,FALSE)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up'!$A$2:$C$64,3,FALSE)</f>
        <v>Cash</v>
      </c>
      <c r="J2040" s="5">
        <f>VLOOKUP(F2040,'Set up'!$A$2:$D$64,4,FALSE)</f>
        <v>0</v>
      </c>
      <c r="K2040" s="4">
        <f t="shared" si="606"/>
        <v>45166</v>
      </c>
      <c r="L2040" s="5">
        <f t="shared" si="607"/>
        <v>8</v>
      </c>
      <c r="M2040" s="5">
        <f t="shared" si="608"/>
        <v>2023</v>
      </c>
      <c r="N2040" s="96">
        <v>1134</v>
      </c>
      <c r="O2040" s="6">
        <f>-N2040</f>
        <v>-1134</v>
      </c>
      <c r="P2040" s="6">
        <f t="shared" si="620"/>
        <v>0</v>
      </c>
      <c r="Q2040" s="7">
        <f t="shared" si="621"/>
        <v>3519776.0500000012</v>
      </c>
      <c r="R2040" s="44" t="str">
        <f>VLOOKUP(F2040,'Set up'!$A$2:$E$64,5,FALSE)</f>
        <v>Trsf</v>
      </c>
      <c r="S2040" s="1" t="s">
        <v>2534</v>
      </c>
    </row>
    <row r="2041" spans="1:19" ht="15" customHeight="1" x14ac:dyDescent="0.3">
      <c r="A2041" s="4">
        <v>45166</v>
      </c>
      <c r="B2041" s="5">
        <f t="shared" si="618"/>
        <v>8</v>
      </c>
      <c r="C2041" s="5">
        <f t="shared" si="619"/>
        <v>2023</v>
      </c>
      <c r="D2041" s="88" t="s">
        <v>1834</v>
      </c>
      <c r="E2041" s="5" t="str">
        <f>VLOOKUP(F2041,'Set up'!$A$2:$C$64,2,FALSE)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up'!$A$2:$C$64,3,FALSE)</f>
        <v>Cash</v>
      </c>
      <c r="J2041" s="5">
        <f>VLOOKUP(F2041,'Set up'!$A$2:$D$64,4,FALSE)</f>
        <v>0</v>
      </c>
      <c r="K2041" s="4">
        <f t="shared" si="606"/>
        <v>45166</v>
      </c>
      <c r="L2041" s="5">
        <f t="shared" si="607"/>
        <v>8</v>
      </c>
      <c r="M2041" s="5">
        <f t="shared" si="608"/>
        <v>2023</v>
      </c>
      <c r="N2041" s="96">
        <v>600</v>
      </c>
      <c r="O2041" s="6">
        <f>-N2041</f>
        <v>-600</v>
      </c>
      <c r="P2041" s="6">
        <f t="shared" si="620"/>
        <v>0</v>
      </c>
      <c r="Q2041" s="7">
        <f t="shared" si="621"/>
        <v>3520376.0500000012</v>
      </c>
      <c r="R2041" s="44" t="str">
        <f>VLOOKUP(F2041,'Set up'!$A$2:$E$64,5,FALSE)</f>
        <v>Trsf</v>
      </c>
      <c r="S2041" s="1" t="s">
        <v>2535</v>
      </c>
    </row>
    <row r="2042" spans="1:19" ht="15" customHeight="1" x14ac:dyDescent="0.3">
      <c r="A2042" s="4">
        <v>45166</v>
      </c>
      <c r="B2042" s="5">
        <f t="shared" si="618"/>
        <v>8</v>
      </c>
      <c r="C2042" s="5">
        <f t="shared" si="619"/>
        <v>2023</v>
      </c>
      <c r="D2042" s="88" t="s">
        <v>1834</v>
      </c>
      <c r="E2042" s="5" t="str">
        <f>VLOOKUP(F2042,'Set up'!$A$2:$C$64,2,FALSE)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up'!$A$2:$C$64,3,FALSE)</f>
        <v>Cash</v>
      </c>
      <c r="J2042" s="5">
        <f>VLOOKUP(F2042,'Set up'!$A$2:$D$64,4,FALSE)</f>
        <v>0</v>
      </c>
      <c r="K2042" s="4">
        <f t="shared" si="606"/>
        <v>45166</v>
      </c>
      <c r="L2042" s="5">
        <f t="shared" si="607"/>
        <v>8</v>
      </c>
      <c r="M2042" s="5">
        <f t="shared" si="608"/>
        <v>2023</v>
      </c>
      <c r="N2042" s="96">
        <v>1000</v>
      </c>
      <c r="O2042" s="6">
        <f>-N2042</f>
        <v>-1000</v>
      </c>
      <c r="P2042" s="6">
        <f t="shared" si="620"/>
        <v>0</v>
      </c>
      <c r="Q2042" s="7">
        <f t="shared" si="621"/>
        <v>3521376.0500000012</v>
      </c>
      <c r="R2042" s="44" t="str">
        <f>VLOOKUP(F2042,'Set up'!$A$2:$E$64,5,FALSE)</f>
        <v>Trsf</v>
      </c>
      <c r="S2042" s="1" t="s">
        <v>2536</v>
      </c>
    </row>
    <row r="2043" spans="1:19" ht="15" customHeight="1" x14ac:dyDescent="0.3">
      <c r="A2043" s="4">
        <v>45168</v>
      </c>
      <c r="B2043" s="5">
        <f t="shared" si="618"/>
        <v>8</v>
      </c>
      <c r="C2043" s="5">
        <f t="shared" si="619"/>
        <v>2023</v>
      </c>
      <c r="D2043" s="88" t="s">
        <v>1835</v>
      </c>
      <c r="E2043" s="5" t="str">
        <f>VLOOKUP(F2043,'Set up'!$A$2:$C$64,2,FALSE)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up'!$A$2:$C$64,3,FALSE)</f>
        <v>Cash</v>
      </c>
      <c r="J2043" s="5">
        <f>VLOOKUP(F2043,'Set up'!$A$2:$D$64,4,FALSE)</f>
        <v>0</v>
      </c>
      <c r="K2043" s="4">
        <f t="shared" si="606"/>
        <v>45168</v>
      </c>
      <c r="L2043" s="5">
        <f t="shared" si="607"/>
        <v>8</v>
      </c>
      <c r="M2043" s="5">
        <f t="shared" si="608"/>
        <v>2023</v>
      </c>
      <c r="N2043" s="96">
        <v>1738</v>
      </c>
      <c r="O2043" s="6">
        <f>-396.6-1341.4</f>
        <v>-1738</v>
      </c>
      <c r="P2043" s="6">
        <f t="shared" si="620"/>
        <v>0</v>
      </c>
      <c r="Q2043" s="7">
        <f t="shared" si="621"/>
        <v>3523114.0500000012</v>
      </c>
      <c r="R2043" s="44" t="str">
        <f>VLOOKUP(F2043,'Set up'!$A$2:$E$64,5,FALSE)</f>
        <v>Trsf</v>
      </c>
      <c r="S2043" s="1" t="s">
        <v>2633</v>
      </c>
    </row>
    <row r="2044" spans="1:19" ht="15" customHeight="1" x14ac:dyDescent="0.3">
      <c r="A2044" s="4" t="s">
        <v>1878</v>
      </c>
      <c r="B2044" s="5">
        <f t="shared" ref="B2044:B2107" si="622">MONTH(A2044)</f>
        <v>9</v>
      </c>
      <c r="C2044" s="5">
        <f t="shared" ref="C2044:C2107" si="623">YEAR(A2044)</f>
        <v>2023</v>
      </c>
      <c r="D2044" s="88" t="s">
        <v>1876</v>
      </c>
      <c r="E2044" s="5" t="str">
        <f>VLOOKUP(F2044,'Set up'!$A$2:$C$64,2,FALSE)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up'!$A$2:$C$64,3,FALSE)</f>
        <v>Cash</v>
      </c>
      <c r="J2044" s="5">
        <f>VLOOKUP(F2044,'Set up'!$A$2:$D$64,4,FALSE)</f>
        <v>0</v>
      </c>
      <c r="K2044" s="4">
        <f t="shared" si="606"/>
        <v>45170</v>
      </c>
      <c r="L2044" s="5">
        <f t="shared" si="607"/>
        <v>9</v>
      </c>
      <c r="M2044" s="5">
        <f t="shared" si="608"/>
        <v>2023</v>
      </c>
      <c r="N2044" s="96">
        <v>125</v>
      </c>
      <c r="O2044" s="6">
        <f>-N2044</f>
        <v>-125</v>
      </c>
      <c r="P2044" s="6">
        <f t="shared" si="620"/>
        <v>0</v>
      </c>
      <c r="Q2044" s="7">
        <f t="shared" ref="Q2044:Q2107" si="624">SUM(Q2043+N2044)</f>
        <v>3523239.0500000012</v>
      </c>
      <c r="R2044" s="44" t="str">
        <f>VLOOKUP(F2044,'Set up'!$A$2:$E$64,5,FALSE)</f>
        <v>Trsf</v>
      </c>
      <c r="S2044" s="1" t="s">
        <v>2537</v>
      </c>
    </row>
    <row r="2045" spans="1:19" ht="15" customHeight="1" x14ac:dyDescent="0.3">
      <c r="A2045" s="4" t="s">
        <v>1878</v>
      </c>
      <c r="B2045" s="5">
        <f t="shared" si="622"/>
        <v>9</v>
      </c>
      <c r="C2045" s="5">
        <f t="shared" si="623"/>
        <v>2023</v>
      </c>
      <c r="D2045" s="88" t="s">
        <v>1877</v>
      </c>
      <c r="E2045" s="5" t="str">
        <f>VLOOKUP(F2045,'Set up'!$A$2:$C$64,2,FALSE)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up'!$A$2:$C$64,3,FALSE)</f>
        <v>Cash</v>
      </c>
      <c r="J2045" s="5">
        <f>VLOOKUP(F2045,'Set up'!$A$2:$D$64,4,FALSE)</f>
        <v>0</v>
      </c>
      <c r="K2045" s="4">
        <f t="shared" si="606"/>
        <v>45170</v>
      </c>
      <c r="L2045" s="5">
        <f t="shared" si="607"/>
        <v>9</v>
      </c>
      <c r="M2045" s="5">
        <f t="shared" si="608"/>
        <v>2023</v>
      </c>
      <c r="N2045" s="96">
        <v>3124</v>
      </c>
      <c r="O2045" s="6">
        <f>-N2045</f>
        <v>-3124</v>
      </c>
      <c r="P2045" s="6">
        <f t="shared" si="620"/>
        <v>0</v>
      </c>
      <c r="Q2045" s="7">
        <f t="shared" si="624"/>
        <v>3526363.0500000012</v>
      </c>
      <c r="R2045" s="44" t="str">
        <f>VLOOKUP(F2045,'Set up'!$A$2:$E$64,5,FALSE)</f>
        <v>Trsf</v>
      </c>
      <c r="S2045" s="1" t="s">
        <v>2580</v>
      </c>
    </row>
    <row r="2046" spans="1:19" ht="15" customHeight="1" x14ac:dyDescent="0.3">
      <c r="A2046" s="4" t="s">
        <v>1878</v>
      </c>
      <c r="B2046" s="5">
        <f t="shared" si="622"/>
        <v>9</v>
      </c>
      <c r="C2046" s="5">
        <f t="shared" si="623"/>
        <v>2023</v>
      </c>
      <c r="D2046" s="88" t="s">
        <v>1877</v>
      </c>
      <c r="E2046" s="5" t="str">
        <f>VLOOKUP(F2046,'Set up'!$A$2:$C$64,2,FALSE)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up'!$A$2:$C$64,3,FALSE)</f>
        <v>Cash</v>
      </c>
      <c r="J2046" s="5">
        <f>VLOOKUP(F2046,'Set up'!$A$2:$D$64,4,FALSE)</f>
        <v>0</v>
      </c>
      <c r="K2046" s="4">
        <f t="shared" si="606"/>
        <v>45170</v>
      </c>
      <c r="L2046" s="5">
        <f t="shared" si="607"/>
        <v>9</v>
      </c>
      <c r="M2046" s="5">
        <f t="shared" si="608"/>
        <v>2023</v>
      </c>
      <c r="N2046" s="96">
        <v>1134</v>
      </c>
      <c r="O2046" s="6">
        <f>-N2046</f>
        <v>-1134</v>
      </c>
      <c r="P2046" s="6">
        <f t="shared" si="620"/>
        <v>0</v>
      </c>
      <c r="Q2046" s="7">
        <f t="shared" si="624"/>
        <v>3527497.0500000012</v>
      </c>
      <c r="R2046" s="44" t="str">
        <f>VLOOKUP(F2046,'Set up'!$A$2:$E$64,5,FALSE)</f>
        <v>Trsf</v>
      </c>
      <c r="S2046" s="1" t="s">
        <v>2582</v>
      </c>
    </row>
    <row r="2047" spans="1:19" ht="15" customHeight="1" x14ac:dyDescent="0.3">
      <c r="A2047" s="4" t="s">
        <v>1878</v>
      </c>
      <c r="B2047" s="5">
        <f t="shared" si="622"/>
        <v>9</v>
      </c>
      <c r="C2047" s="5">
        <f t="shared" si="623"/>
        <v>2023</v>
      </c>
      <c r="D2047" s="88" t="s">
        <v>1877</v>
      </c>
      <c r="E2047" s="5" t="str">
        <f>VLOOKUP(F2047,'Set up'!$A$2:$C$64,2,FALSE)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up'!$A$2:$C$64,3,FALSE)</f>
        <v>Cash</v>
      </c>
      <c r="J2047" s="5">
        <f>VLOOKUP(F2047,'Set up'!$A$2:$D$64,4,FALSE)</f>
        <v>0</v>
      </c>
      <c r="K2047" s="4">
        <f t="shared" si="606"/>
        <v>45170</v>
      </c>
      <c r="L2047" s="5">
        <f t="shared" si="607"/>
        <v>9</v>
      </c>
      <c r="M2047" s="5">
        <f t="shared" si="608"/>
        <v>2023</v>
      </c>
      <c r="N2047" s="96">
        <v>600</v>
      </c>
      <c r="O2047" s="6">
        <f>-N2047</f>
        <v>-600</v>
      </c>
      <c r="P2047" s="6">
        <f t="shared" si="620"/>
        <v>0</v>
      </c>
      <c r="Q2047" s="7">
        <f t="shared" si="624"/>
        <v>3528097.0500000012</v>
      </c>
      <c r="R2047" s="44" t="str">
        <f>VLOOKUP(F2047,'Set up'!$A$2:$E$64,5,FALSE)</f>
        <v>Trsf</v>
      </c>
      <c r="S2047" s="1" t="s">
        <v>2583</v>
      </c>
    </row>
    <row r="2048" spans="1:19" ht="15" customHeight="1" x14ac:dyDescent="0.3">
      <c r="A2048" s="4" t="s">
        <v>1878</v>
      </c>
      <c r="B2048" s="5">
        <f t="shared" si="622"/>
        <v>9</v>
      </c>
      <c r="C2048" s="5">
        <f t="shared" si="623"/>
        <v>2023</v>
      </c>
      <c r="D2048" s="88" t="s">
        <v>1879</v>
      </c>
      <c r="E2048" s="5" t="str">
        <f>VLOOKUP(F2048,'Set up'!$A$2:$C$64,2,FALSE)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up'!$A$2:$C$64,3,FALSE)</f>
        <v>Cash</v>
      </c>
      <c r="J2048" s="5">
        <f>VLOOKUP(F2048,'Set up'!$A$2:$D$64,4,FALSE)</f>
        <v>0</v>
      </c>
      <c r="K2048" s="4">
        <f t="shared" si="606"/>
        <v>45170</v>
      </c>
      <c r="L2048" s="5">
        <f t="shared" si="607"/>
        <v>9</v>
      </c>
      <c r="M2048" s="5">
        <f t="shared" si="608"/>
        <v>2023</v>
      </c>
      <c r="N2048" s="96">
        <v>1738</v>
      </c>
      <c r="O2048" s="6">
        <f t="shared" ref="O2048:O2057" si="625">-N2048</f>
        <v>-1738</v>
      </c>
      <c r="P2048" s="6">
        <f t="shared" si="620"/>
        <v>0</v>
      </c>
      <c r="Q2048" s="7">
        <f t="shared" si="624"/>
        <v>3529835.0500000012</v>
      </c>
      <c r="R2048" s="44" t="str">
        <f>VLOOKUP(F2048,'Set up'!$A$2:$E$64,5,FALSE)</f>
        <v>Trsf</v>
      </c>
      <c r="S2048" s="1" t="s">
        <v>1964</v>
      </c>
    </row>
    <row r="2049" spans="1:19" ht="15" customHeight="1" x14ac:dyDescent="0.3">
      <c r="A2049" s="4" t="s">
        <v>1878</v>
      </c>
      <c r="B2049" s="5">
        <f t="shared" si="622"/>
        <v>9</v>
      </c>
      <c r="C2049" s="5">
        <f t="shared" si="623"/>
        <v>2023</v>
      </c>
      <c r="D2049" s="88" t="s">
        <v>1879</v>
      </c>
      <c r="E2049" s="5" t="str">
        <f>VLOOKUP(F2049,'Set up'!$A$2:$C$64,2,FALSE)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up'!$A$2:$C$64,3,FALSE)</f>
        <v>Cash</v>
      </c>
      <c r="J2049" s="5">
        <f>VLOOKUP(F2049,'Set up'!$A$2:$D$64,4,FALSE)</f>
        <v>0</v>
      </c>
      <c r="K2049" s="4">
        <f t="shared" si="606"/>
        <v>45170</v>
      </c>
      <c r="L2049" s="5">
        <f t="shared" si="607"/>
        <v>9</v>
      </c>
      <c r="M2049" s="5">
        <f t="shared" si="608"/>
        <v>2023</v>
      </c>
      <c r="N2049" s="96">
        <v>62.5</v>
      </c>
      <c r="O2049" s="6">
        <f t="shared" si="625"/>
        <v>-62.5</v>
      </c>
      <c r="P2049" s="6">
        <f t="shared" si="620"/>
        <v>0</v>
      </c>
      <c r="Q2049" s="7">
        <f t="shared" si="624"/>
        <v>3529897.5500000012</v>
      </c>
      <c r="R2049" s="44" t="str">
        <f>VLOOKUP(F2049,'Set up'!$A$2:$E$64,5,FALSE)</f>
        <v>Trsf</v>
      </c>
      <c r="S2049" s="1" t="s">
        <v>1965</v>
      </c>
    </row>
    <row r="2050" spans="1:19" ht="15" customHeight="1" x14ac:dyDescent="0.3">
      <c r="A2050" s="4" t="s">
        <v>1878</v>
      </c>
      <c r="B2050" s="5">
        <f t="shared" si="622"/>
        <v>9</v>
      </c>
      <c r="C2050" s="5">
        <f t="shared" si="623"/>
        <v>2023</v>
      </c>
      <c r="D2050" s="88" t="s">
        <v>1880</v>
      </c>
      <c r="E2050" s="5" t="str">
        <f>VLOOKUP(F2050,'Set up'!$A$2:$C$64,2,FALSE)</f>
        <v>C00000013a</v>
      </c>
      <c r="F2050" s="1" t="s">
        <v>1453</v>
      </c>
      <c r="G2050" s="99" t="s">
        <v>1738</v>
      </c>
      <c r="H2050" s="5">
        <v>5</v>
      </c>
      <c r="I2050" s="5" t="str">
        <f>VLOOKUP(F2050,'Set up'!$A$2:$C$64,3,FALSE)</f>
        <v>Cash</v>
      </c>
      <c r="J2050" s="5">
        <f>VLOOKUP(F2050,'Set up'!$A$2:$D$64,4,FALSE)</f>
        <v>0</v>
      </c>
      <c r="K2050" s="4">
        <f t="shared" si="606"/>
        <v>45170</v>
      </c>
      <c r="L2050" s="5">
        <f t="shared" si="607"/>
        <v>9</v>
      </c>
      <c r="M2050" s="5">
        <f t="shared" si="608"/>
        <v>2023</v>
      </c>
      <c r="N2050" s="96">
        <v>9130</v>
      </c>
      <c r="O2050" s="6">
        <f t="shared" si="625"/>
        <v>-9130</v>
      </c>
      <c r="P2050" s="6">
        <f t="shared" si="620"/>
        <v>0</v>
      </c>
      <c r="Q2050" s="7">
        <f t="shared" si="624"/>
        <v>3539027.5500000012</v>
      </c>
      <c r="R2050" s="44" t="str">
        <f>VLOOKUP(F2050,'Set up'!$A$2:$E$64,5,FALSE)</f>
        <v>Chq</v>
      </c>
      <c r="S2050" s="1" t="s">
        <v>1980</v>
      </c>
    </row>
    <row r="2051" spans="1:19" ht="15" customHeight="1" x14ac:dyDescent="0.3">
      <c r="A2051" s="4" t="s">
        <v>1878</v>
      </c>
      <c r="B2051" s="5">
        <f t="shared" si="622"/>
        <v>9</v>
      </c>
      <c r="C2051" s="5">
        <f t="shared" si="623"/>
        <v>2023</v>
      </c>
      <c r="D2051" s="88" t="s">
        <v>1880</v>
      </c>
      <c r="E2051" s="5" t="str">
        <f>VLOOKUP(F2051,'Set up'!$A$2:$C$64,2,FALSE)</f>
        <v>C00000013a</v>
      </c>
      <c r="F2051" s="1" t="s">
        <v>1453</v>
      </c>
      <c r="G2051" s="99" t="s">
        <v>1739</v>
      </c>
      <c r="H2051" s="5">
        <v>7</v>
      </c>
      <c r="I2051" s="5" t="str">
        <f>VLOOKUP(F2051,'Set up'!$A$2:$C$64,3,FALSE)</f>
        <v>Cash</v>
      </c>
      <c r="J2051" s="5">
        <f>VLOOKUP(F2051,'Set up'!$A$2:$D$64,4,FALSE)</f>
        <v>0</v>
      </c>
      <c r="K2051" s="4">
        <f t="shared" ref="K2051:K2114" si="626">A2051+J2051</f>
        <v>45170</v>
      </c>
      <c r="L2051" s="5">
        <f t="shared" ref="L2051:L2114" si="627">MONTH(K2051)</f>
        <v>9</v>
      </c>
      <c r="M2051" s="5">
        <f t="shared" ref="M2051:M2114" si="628">YEAR(K2051)</f>
        <v>2023</v>
      </c>
      <c r="N2051" s="96">
        <v>2986.2000000000003</v>
      </c>
      <c r="O2051" s="6">
        <f t="shared" si="625"/>
        <v>-2986.2000000000003</v>
      </c>
      <c r="P2051" s="6">
        <f t="shared" si="620"/>
        <v>0</v>
      </c>
      <c r="Q2051" s="7">
        <f t="shared" si="624"/>
        <v>3542013.7500000014</v>
      </c>
      <c r="R2051" s="44" t="str">
        <f>VLOOKUP(F2051,'Set up'!$A$2:$E$64,5,FALSE)</f>
        <v>Chq</v>
      </c>
      <c r="S2051" s="1" t="s">
        <v>1980</v>
      </c>
    </row>
    <row r="2052" spans="1:19" ht="15" customHeight="1" x14ac:dyDescent="0.3">
      <c r="A2052" s="4" t="s">
        <v>1878</v>
      </c>
      <c r="B2052" s="5">
        <f t="shared" si="622"/>
        <v>9</v>
      </c>
      <c r="C2052" s="5">
        <f t="shared" si="623"/>
        <v>2023</v>
      </c>
      <c r="D2052" s="88" t="s">
        <v>1880</v>
      </c>
      <c r="E2052" s="5" t="str">
        <f>VLOOKUP(F2052,'Set up'!$A$2:$C$64,2,FALSE)</f>
        <v>C00000013a</v>
      </c>
      <c r="F2052" s="1" t="s">
        <v>1453</v>
      </c>
      <c r="G2052" s="99" t="s">
        <v>44</v>
      </c>
      <c r="H2052" s="5">
        <v>10</v>
      </c>
      <c r="I2052" s="5" t="str">
        <f>VLOOKUP(F2052,'Set up'!$A$2:$C$64,3,FALSE)</f>
        <v>Cash</v>
      </c>
      <c r="J2052" s="5">
        <f>VLOOKUP(F2052,'Set up'!$A$2:$D$64,4,FALSE)</f>
        <v>0</v>
      </c>
      <c r="K2052" s="4">
        <f t="shared" si="626"/>
        <v>45170</v>
      </c>
      <c r="L2052" s="5">
        <f t="shared" si="627"/>
        <v>9</v>
      </c>
      <c r="M2052" s="5">
        <f t="shared" si="628"/>
        <v>2023</v>
      </c>
      <c r="N2052" s="96">
        <v>2580</v>
      </c>
      <c r="O2052" s="6">
        <f t="shared" si="625"/>
        <v>-2580</v>
      </c>
      <c r="P2052" s="6">
        <f t="shared" si="620"/>
        <v>0</v>
      </c>
      <c r="Q2052" s="7">
        <f t="shared" si="624"/>
        <v>3544593.7500000014</v>
      </c>
      <c r="R2052" s="44" t="str">
        <f>VLOOKUP(F2052,'Set up'!$A$2:$E$64,5,FALSE)</f>
        <v>Chq</v>
      </c>
      <c r="S2052" s="1" t="s">
        <v>1980</v>
      </c>
    </row>
    <row r="2053" spans="1:19" ht="15" customHeight="1" x14ac:dyDescent="0.3">
      <c r="A2053" s="4" t="s">
        <v>1878</v>
      </c>
      <c r="B2053" s="5">
        <f t="shared" si="622"/>
        <v>9</v>
      </c>
      <c r="C2053" s="5">
        <f t="shared" si="623"/>
        <v>2023</v>
      </c>
      <c r="D2053" s="88" t="s">
        <v>1880</v>
      </c>
      <c r="E2053" s="5" t="str">
        <f>VLOOKUP(F2053,'Set up'!$A$2:$C$64,2,FALSE)</f>
        <v>C00000013a</v>
      </c>
      <c r="F2053" s="1" t="s">
        <v>1453</v>
      </c>
      <c r="G2053" s="99" t="s">
        <v>17</v>
      </c>
      <c r="H2053" s="5">
        <v>4</v>
      </c>
      <c r="I2053" s="5" t="str">
        <f>VLOOKUP(F2053,'Set up'!$A$2:$C$64,3,FALSE)</f>
        <v>Cash</v>
      </c>
      <c r="J2053" s="5">
        <f>VLOOKUP(F2053,'Set up'!$A$2:$D$64,4,FALSE)</f>
        <v>0</v>
      </c>
      <c r="K2053" s="4">
        <f t="shared" si="626"/>
        <v>45170</v>
      </c>
      <c r="L2053" s="5">
        <f t="shared" si="627"/>
        <v>9</v>
      </c>
      <c r="M2053" s="5">
        <f t="shared" si="628"/>
        <v>2023</v>
      </c>
      <c r="N2053" s="96">
        <v>440</v>
      </c>
      <c r="O2053" s="6">
        <f t="shared" si="625"/>
        <v>-440</v>
      </c>
      <c r="P2053" s="6">
        <f t="shared" si="620"/>
        <v>0</v>
      </c>
      <c r="Q2053" s="7">
        <f t="shared" si="624"/>
        <v>3545033.7500000014</v>
      </c>
      <c r="R2053" s="44" t="str">
        <f>VLOOKUP(F2053,'Set up'!$A$2:$E$64,5,FALSE)</f>
        <v>Chq</v>
      </c>
      <c r="S2053" s="1" t="s">
        <v>1980</v>
      </c>
    </row>
    <row r="2054" spans="1:19" ht="15" customHeight="1" x14ac:dyDescent="0.3">
      <c r="A2054" s="4" t="s">
        <v>1878</v>
      </c>
      <c r="B2054" s="5">
        <f t="shared" si="622"/>
        <v>9</v>
      </c>
      <c r="C2054" s="5">
        <f t="shared" si="623"/>
        <v>2023</v>
      </c>
      <c r="D2054" s="88" t="s">
        <v>1880</v>
      </c>
      <c r="E2054" s="5" t="str">
        <f>VLOOKUP(F2054,'Set up'!$A$2:$C$64,2,FALSE)</f>
        <v>C00000013a</v>
      </c>
      <c r="F2054" s="1" t="s">
        <v>1453</v>
      </c>
      <c r="G2054" s="99" t="s">
        <v>1742</v>
      </c>
      <c r="H2054" s="5">
        <v>1</v>
      </c>
      <c r="I2054" s="5" t="str">
        <f>VLOOKUP(F2054,'Set up'!$A$2:$C$64,3,FALSE)</f>
        <v>Cash</v>
      </c>
      <c r="J2054" s="5">
        <f>VLOOKUP(F2054,'Set up'!$A$2:$D$64,4,FALSE)</f>
        <v>0</v>
      </c>
      <c r="K2054" s="4">
        <f t="shared" si="626"/>
        <v>45170</v>
      </c>
      <c r="L2054" s="5">
        <f t="shared" si="627"/>
        <v>9</v>
      </c>
      <c r="M2054" s="5">
        <f t="shared" si="628"/>
        <v>2023</v>
      </c>
      <c r="N2054" s="96">
        <v>60</v>
      </c>
      <c r="O2054" s="6">
        <f t="shared" si="625"/>
        <v>-60</v>
      </c>
      <c r="P2054" s="6">
        <f t="shared" si="620"/>
        <v>0</v>
      </c>
      <c r="Q2054" s="7">
        <f t="shared" si="624"/>
        <v>3545093.7500000014</v>
      </c>
      <c r="R2054" s="44" t="str">
        <f>VLOOKUP(F2054,'Set up'!$A$2:$E$64,5,FALSE)</f>
        <v>Chq</v>
      </c>
      <c r="S2054" s="1" t="s">
        <v>1980</v>
      </c>
    </row>
    <row r="2055" spans="1:19" ht="15" customHeight="1" x14ac:dyDescent="0.3">
      <c r="A2055" s="4" t="s">
        <v>1878</v>
      </c>
      <c r="B2055" s="5">
        <f t="shared" si="622"/>
        <v>9</v>
      </c>
      <c r="C2055" s="5">
        <f t="shared" si="623"/>
        <v>2023</v>
      </c>
      <c r="D2055" s="88" t="s">
        <v>1880</v>
      </c>
      <c r="E2055" s="5" t="str">
        <f>VLOOKUP(F2055,'Set up'!$A$2:$C$64,2,FALSE)</f>
        <v>C00000013a</v>
      </c>
      <c r="F2055" s="1" t="s">
        <v>1453</v>
      </c>
      <c r="G2055" s="99" t="s">
        <v>1743</v>
      </c>
      <c r="H2055" s="5">
        <v>1</v>
      </c>
      <c r="I2055" s="5" t="str">
        <f>VLOOKUP(F2055,'Set up'!$A$2:$C$64,3,FALSE)</f>
        <v>Cash</v>
      </c>
      <c r="J2055" s="5">
        <f>VLOOKUP(F2055,'Set up'!$A$2:$D$64,4,FALSE)</f>
        <v>0</v>
      </c>
      <c r="K2055" s="4">
        <f t="shared" si="626"/>
        <v>45170</v>
      </c>
      <c r="L2055" s="5">
        <f t="shared" si="627"/>
        <v>9</v>
      </c>
      <c r="M2055" s="5">
        <f t="shared" si="628"/>
        <v>2023</v>
      </c>
      <c r="N2055" s="96">
        <v>55.2</v>
      </c>
      <c r="O2055" s="6">
        <f t="shared" si="625"/>
        <v>-55.2</v>
      </c>
      <c r="P2055" s="6">
        <f t="shared" si="620"/>
        <v>0</v>
      </c>
      <c r="Q2055" s="7">
        <f t="shared" si="624"/>
        <v>3545148.9500000016</v>
      </c>
      <c r="R2055" s="44" t="str">
        <f>VLOOKUP(F2055,'Set up'!$A$2:$E$64,5,FALSE)</f>
        <v>Chq</v>
      </c>
      <c r="S2055" s="1" t="s">
        <v>1980</v>
      </c>
    </row>
    <row r="2056" spans="1:19" ht="15" customHeight="1" x14ac:dyDescent="0.3">
      <c r="A2056" s="4" t="s">
        <v>1878</v>
      </c>
      <c r="B2056" s="5">
        <f t="shared" si="622"/>
        <v>9</v>
      </c>
      <c r="C2056" s="5">
        <f t="shared" si="623"/>
        <v>2023</v>
      </c>
      <c r="D2056" s="88" t="s">
        <v>1880</v>
      </c>
      <c r="E2056" s="5" t="str">
        <f>VLOOKUP(F2056,'Set up'!$A$2:$C$64,2,FALSE)</f>
        <v>C00000013a</v>
      </c>
      <c r="F2056" s="1" t="s">
        <v>1453</v>
      </c>
      <c r="G2056" s="99" t="s">
        <v>1118</v>
      </c>
      <c r="H2056" s="5">
        <v>2</v>
      </c>
      <c r="I2056" s="5" t="str">
        <f>VLOOKUP(F2056,'Set up'!$A$2:$C$64,3,FALSE)</f>
        <v>Cash</v>
      </c>
      <c r="J2056" s="5">
        <f>VLOOKUP(F2056,'Set up'!$A$2:$D$64,4,FALSE)</f>
        <v>0</v>
      </c>
      <c r="K2056" s="4">
        <f t="shared" si="626"/>
        <v>45170</v>
      </c>
      <c r="L2056" s="5">
        <f t="shared" si="627"/>
        <v>9</v>
      </c>
      <c r="M2056" s="5">
        <f t="shared" si="628"/>
        <v>2023</v>
      </c>
      <c r="N2056" s="96">
        <v>100</v>
      </c>
      <c r="O2056" s="6">
        <f t="shared" si="625"/>
        <v>-100</v>
      </c>
      <c r="P2056" s="6">
        <f t="shared" si="620"/>
        <v>0</v>
      </c>
      <c r="Q2056" s="7">
        <f t="shared" si="624"/>
        <v>3545248.9500000016</v>
      </c>
      <c r="R2056" s="44" t="str">
        <f>VLOOKUP(F2056,'Set up'!$A$2:$E$64,5,FALSE)</f>
        <v>Chq</v>
      </c>
      <c r="S2056" s="1" t="s">
        <v>1980</v>
      </c>
    </row>
    <row r="2057" spans="1:19" ht="15" customHeight="1" x14ac:dyDescent="0.3">
      <c r="A2057" s="4" t="s">
        <v>1878</v>
      </c>
      <c r="B2057" s="5">
        <f t="shared" si="622"/>
        <v>9</v>
      </c>
      <c r="C2057" s="5">
        <f t="shared" si="623"/>
        <v>2023</v>
      </c>
      <c r="D2057" s="88" t="s">
        <v>1880</v>
      </c>
      <c r="E2057" s="5" t="str">
        <f>VLOOKUP(F2057,'Set up'!$A$2:$C$64,2,FALSE)</f>
        <v>C00000013a</v>
      </c>
      <c r="F2057" s="1" t="s">
        <v>1453</v>
      </c>
      <c r="G2057" s="99" t="s">
        <v>614</v>
      </c>
      <c r="H2057" s="5">
        <v>1</v>
      </c>
      <c r="I2057" s="5" t="str">
        <f>VLOOKUP(F2057,'Set up'!$A$2:$C$64,3,FALSE)</f>
        <v>Cash</v>
      </c>
      <c r="J2057" s="5">
        <f>VLOOKUP(F2057,'Set up'!$A$2:$D$64,4,FALSE)</f>
        <v>0</v>
      </c>
      <c r="K2057" s="4">
        <f t="shared" si="626"/>
        <v>45170</v>
      </c>
      <c r="L2057" s="5">
        <f t="shared" si="627"/>
        <v>9</v>
      </c>
      <c r="M2057" s="5">
        <f t="shared" si="628"/>
        <v>2023</v>
      </c>
      <c r="N2057" s="96">
        <v>430</v>
      </c>
      <c r="O2057" s="6">
        <f t="shared" si="625"/>
        <v>-430</v>
      </c>
      <c r="P2057" s="6">
        <f t="shared" si="620"/>
        <v>0</v>
      </c>
      <c r="Q2057" s="7">
        <f t="shared" si="624"/>
        <v>3545678.9500000016</v>
      </c>
      <c r="R2057" s="44" t="str">
        <f>VLOOKUP(F2057,'Set up'!$A$2:$E$64,5,FALSE)</f>
        <v>Chq</v>
      </c>
      <c r="S2057" s="1" t="s">
        <v>1980</v>
      </c>
    </row>
    <row r="2058" spans="1:19" ht="15" customHeight="1" x14ac:dyDescent="0.3">
      <c r="A2058" s="4" t="s">
        <v>1878</v>
      </c>
      <c r="B2058" s="5">
        <f t="shared" si="622"/>
        <v>9</v>
      </c>
      <c r="C2058" s="5">
        <f t="shared" si="623"/>
        <v>2023</v>
      </c>
      <c r="D2058" s="88" t="s">
        <v>1881</v>
      </c>
      <c r="E2058" s="5" t="str">
        <f>VLOOKUP(F2058,'Set up'!$A$2:$C$64,2,FALSE)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up'!$A$2:$C$64,3,FALSE)</f>
        <v>Cash</v>
      </c>
      <c r="J2058" s="5">
        <f>VLOOKUP(F2058,'Set up'!$A$2:$D$64,4,FALSE)</f>
        <v>0</v>
      </c>
      <c r="K2058" s="4">
        <f t="shared" si="626"/>
        <v>45170</v>
      </c>
      <c r="L2058" s="5">
        <f t="shared" si="627"/>
        <v>9</v>
      </c>
      <c r="M2058" s="5">
        <f t="shared" si="628"/>
        <v>2023</v>
      </c>
      <c r="N2058" s="96">
        <v>125</v>
      </c>
      <c r="O2058" s="6">
        <f>-N2058</f>
        <v>-125</v>
      </c>
      <c r="P2058" s="6">
        <f t="shared" si="620"/>
        <v>0</v>
      </c>
      <c r="Q2058" s="7">
        <f t="shared" si="624"/>
        <v>3545803.9500000016</v>
      </c>
      <c r="R2058" s="44" t="str">
        <f>VLOOKUP(F2058,'Set up'!$A$2:$E$64,5,FALSE)</f>
        <v>Trsf</v>
      </c>
      <c r="S2058" s="1" t="s">
        <v>2584</v>
      </c>
    </row>
    <row r="2059" spans="1:19" ht="15" customHeight="1" x14ac:dyDescent="0.3">
      <c r="A2059" s="4" t="s">
        <v>1878</v>
      </c>
      <c r="B2059" s="5">
        <f t="shared" si="622"/>
        <v>9</v>
      </c>
      <c r="C2059" s="5">
        <f t="shared" si="623"/>
        <v>2023</v>
      </c>
      <c r="D2059" s="88" t="s">
        <v>1882</v>
      </c>
      <c r="E2059" s="5" t="str">
        <f>VLOOKUP(F2059,'Set up'!$A$2:$C$64,2,FALSE)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up'!$A$2:$C$64,3,FALSE)</f>
        <v>Cash</v>
      </c>
      <c r="J2059" s="5">
        <f>VLOOKUP(F2059,'Set up'!$A$2:$D$64,4,FALSE)</f>
        <v>0</v>
      </c>
      <c r="K2059" s="4">
        <f t="shared" si="626"/>
        <v>45170</v>
      </c>
      <c r="L2059" s="5">
        <f t="shared" si="627"/>
        <v>9</v>
      </c>
      <c r="M2059" s="5">
        <f t="shared" si="628"/>
        <v>2023</v>
      </c>
      <c r="N2059" s="96">
        <v>3212</v>
      </c>
      <c r="O2059" s="6">
        <f>-N2059</f>
        <v>-3212</v>
      </c>
      <c r="P2059" s="6">
        <f t="shared" si="620"/>
        <v>0</v>
      </c>
      <c r="Q2059" s="7">
        <f t="shared" si="624"/>
        <v>3549015.9500000016</v>
      </c>
      <c r="R2059" s="44" t="str">
        <f>VLOOKUP(F2059,'Set up'!$A$2:$E$64,5,FALSE)</f>
        <v>Trsf</v>
      </c>
      <c r="S2059" s="1" t="s">
        <v>2585</v>
      </c>
    </row>
    <row r="2060" spans="1:19" ht="15" customHeight="1" x14ac:dyDescent="0.3">
      <c r="A2060" s="4" t="s">
        <v>1878</v>
      </c>
      <c r="B2060" s="5">
        <f t="shared" si="622"/>
        <v>9</v>
      </c>
      <c r="C2060" s="5">
        <f t="shared" si="623"/>
        <v>2023</v>
      </c>
      <c r="D2060" s="88" t="s">
        <v>1882</v>
      </c>
      <c r="E2060" s="5" t="str">
        <f>VLOOKUP(F2060,'Set up'!$A$2:$C$64,2,FALSE)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up'!$A$2:$C$64,3,FALSE)</f>
        <v>Cash</v>
      </c>
      <c r="J2060" s="5">
        <f>VLOOKUP(F2060,'Set up'!$A$2:$D$64,4,FALSE)</f>
        <v>0</v>
      </c>
      <c r="K2060" s="4">
        <f t="shared" si="626"/>
        <v>45170</v>
      </c>
      <c r="L2060" s="5">
        <f t="shared" si="627"/>
        <v>9</v>
      </c>
      <c r="M2060" s="5">
        <f t="shared" si="628"/>
        <v>2023</v>
      </c>
      <c r="N2060" s="96">
        <v>1134</v>
      </c>
      <c r="O2060" s="6">
        <f>-N2060</f>
        <v>-1134</v>
      </c>
      <c r="P2060" s="6">
        <f t="shared" si="620"/>
        <v>0</v>
      </c>
      <c r="Q2060" s="7">
        <f t="shared" si="624"/>
        <v>3550149.9500000016</v>
      </c>
      <c r="R2060" s="44" t="str">
        <f>VLOOKUP(F2060,'Set up'!$A$2:$E$64,5,FALSE)</f>
        <v>Trsf</v>
      </c>
      <c r="S2060" s="1" t="s">
        <v>2582</v>
      </c>
    </row>
    <row r="2061" spans="1:19" ht="15" customHeight="1" x14ac:dyDescent="0.3">
      <c r="A2061" s="4" t="s">
        <v>1878</v>
      </c>
      <c r="B2061" s="5">
        <f t="shared" si="622"/>
        <v>9</v>
      </c>
      <c r="C2061" s="5">
        <f t="shared" si="623"/>
        <v>2023</v>
      </c>
      <c r="D2061" s="88" t="s">
        <v>1882</v>
      </c>
      <c r="E2061" s="5" t="str">
        <f>VLOOKUP(F2061,'Set up'!$A$2:$C$64,2,FALSE)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up'!$A$2:$C$64,3,FALSE)</f>
        <v>Cash</v>
      </c>
      <c r="J2061" s="5">
        <f>VLOOKUP(F2061,'Set up'!$A$2:$D$64,4,FALSE)</f>
        <v>0</v>
      </c>
      <c r="K2061" s="4">
        <f t="shared" si="626"/>
        <v>45170</v>
      </c>
      <c r="L2061" s="5">
        <f t="shared" si="627"/>
        <v>9</v>
      </c>
      <c r="M2061" s="5">
        <f t="shared" si="628"/>
        <v>2023</v>
      </c>
      <c r="N2061" s="96">
        <v>600</v>
      </c>
      <c r="O2061" s="6">
        <f>-N2061</f>
        <v>-600</v>
      </c>
      <c r="P2061" s="6">
        <f t="shared" si="620"/>
        <v>0</v>
      </c>
      <c r="Q2061" s="7">
        <f t="shared" si="624"/>
        <v>3550749.9500000016</v>
      </c>
      <c r="R2061" s="44" t="str">
        <f>VLOOKUP(F2061,'Set up'!$A$2:$E$64,5,FALSE)</f>
        <v>Trsf</v>
      </c>
      <c r="S2061" s="1" t="s">
        <v>2583</v>
      </c>
    </row>
    <row r="2062" spans="1:19" ht="15" customHeight="1" x14ac:dyDescent="0.3">
      <c r="A2062" s="4" t="s">
        <v>1878</v>
      </c>
      <c r="B2062" s="5">
        <f t="shared" si="622"/>
        <v>9</v>
      </c>
      <c r="C2062" s="5">
        <f t="shared" si="623"/>
        <v>2023</v>
      </c>
      <c r="D2062" s="88" t="s">
        <v>1882</v>
      </c>
      <c r="E2062" s="5" t="str">
        <f>VLOOKUP(F2062,'Set up'!$A$2:$C$64,2,FALSE)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up'!$A$2:$C$64,3,FALSE)</f>
        <v>Cash</v>
      </c>
      <c r="J2062" s="5">
        <f>VLOOKUP(F2062,'Set up'!$A$2:$D$64,4,FALSE)</f>
        <v>0</v>
      </c>
      <c r="K2062" s="4">
        <f t="shared" si="626"/>
        <v>45170</v>
      </c>
      <c r="L2062" s="5">
        <f t="shared" si="627"/>
        <v>9</v>
      </c>
      <c r="M2062" s="5">
        <f t="shared" si="628"/>
        <v>2023</v>
      </c>
      <c r="N2062" s="96">
        <v>1000</v>
      </c>
      <c r="O2062" s="6">
        <f>-N2062</f>
        <v>-1000</v>
      </c>
      <c r="P2062" s="6">
        <f t="shared" si="620"/>
        <v>0</v>
      </c>
      <c r="Q2062" s="7">
        <f t="shared" si="624"/>
        <v>3551749.9500000016</v>
      </c>
      <c r="R2062" s="44" t="str">
        <f>VLOOKUP(F2062,'Set up'!$A$2:$E$64,5,FALSE)</f>
        <v>Trsf</v>
      </c>
      <c r="S2062" s="1" t="s">
        <v>2587</v>
      </c>
    </row>
    <row r="2063" spans="1:19" ht="15" customHeight="1" x14ac:dyDescent="0.3">
      <c r="A2063" s="4">
        <v>45174</v>
      </c>
      <c r="B2063" s="5">
        <f t="shared" si="622"/>
        <v>9</v>
      </c>
      <c r="C2063" s="5">
        <f t="shared" si="623"/>
        <v>2023</v>
      </c>
      <c r="D2063" s="88" t="s">
        <v>1883</v>
      </c>
      <c r="E2063" s="5" t="str">
        <f>VLOOKUP(F2063,'Set up'!$A$2:$C$64,2,FALSE)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up'!$A$2:$C$64,3,FALSE)</f>
        <v>120</v>
      </c>
      <c r="J2063" s="5">
        <f>VLOOKUP(F2063,'Set up'!$A$2:$D$64,4,FALSE)</f>
        <v>120</v>
      </c>
      <c r="K2063" s="4">
        <f t="shared" si="626"/>
        <v>45294</v>
      </c>
      <c r="L2063" s="5">
        <f t="shared" si="627"/>
        <v>1</v>
      </c>
      <c r="M2063" s="5">
        <f t="shared" si="628"/>
        <v>2024</v>
      </c>
      <c r="N2063" s="96">
        <v>9372</v>
      </c>
      <c r="O2063" s="6">
        <f t="shared" ref="O2063:O2066" si="629">-N2063</f>
        <v>-9372</v>
      </c>
      <c r="P2063" s="6">
        <f t="shared" si="620"/>
        <v>0</v>
      </c>
      <c r="Q2063" s="7">
        <f t="shared" si="624"/>
        <v>3561121.9500000016</v>
      </c>
      <c r="R2063" s="44" t="str">
        <f>VLOOKUP(F2063,'Set up'!$A$2:$E$64,5,FALSE)</f>
        <v>Trsf</v>
      </c>
      <c r="S2063" s="1" t="s">
        <v>2419</v>
      </c>
    </row>
    <row r="2064" spans="1:19" ht="15" customHeight="1" x14ac:dyDescent="0.3">
      <c r="A2064" s="4">
        <v>45174</v>
      </c>
      <c r="B2064" s="5">
        <f t="shared" si="622"/>
        <v>9</v>
      </c>
      <c r="C2064" s="5">
        <f t="shared" si="623"/>
        <v>2023</v>
      </c>
      <c r="D2064" s="88" t="s">
        <v>1883</v>
      </c>
      <c r="E2064" s="5" t="str">
        <f>VLOOKUP(F2064,'Set up'!$A$2:$C$64,2,FALSE)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up'!$A$2:$C$64,3,FALSE)</f>
        <v>120</v>
      </c>
      <c r="J2064" s="5">
        <f>VLOOKUP(F2064,'Set up'!$A$2:$D$64,4,FALSE)</f>
        <v>120</v>
      </c>
      <c r="K2064" s="4">
        <f t="shared" si="626"/>
        <v>45294</v>
      </c>
      <c r="L2064" s="5">
        <f t="shared" si="627"/>
        <v>1</v>
      </c>
      <c r="M2064" s="5">
        <f t="shared" si="628"/>
        <v>2024</v>
      </c>
      <c r="N2064" s="96">
        <v>1800</v>
      </c>
      <c r="O2064" s="6">
        <f t="shared" si="629"/>
        <v>-1800</v>
      </c>
      <c r="P2064" s="6">
        <f t="shared" si="620"/>
        <v>0</v>
      </c>
      <c r="Q2064" s="7">
        <f t="shared" si="624"/>
        <v>3562921.9500000016</v>
      </c>
      <c r="R2064" s="44" t="str">
        <f>VLOOKUP(F2064,'Set up'!$A$2:$E$64,5,FALSE)</f>
        <v>Trsf</v>
      </c>
      <c r="S2064" s="1" t="s">
        <v>2419</v>
      </c>
    </row>
    <row r="2065" spans="1:19" ht="15" customHeight="1" x14ac:dyDescent="0.3">
      <c r="A2065" s="4">
        <v>45174</v>
      </c>
      <c r="B2065" s="5">
        <f t="shared" si="622"/>
        <v>9</v>
      </c>
      <c r="C2065" s="5">
        <f t="shared" si="623"/>
        <v>2023</v>
      </c>
      <c r="D2065" s="88" t="s">
        <v>1883</v>
      </c>
      <c r="E2065" s="5" t="str">
        <f>VLOOKUP(F2065,'Set up'!$A$2:$C$64,2,FALSE)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up'!$A$2:$C$64,3,FALSE)</f>
        <v>120</v>
      </c>
      <c r="J2065" s="5">
        <f>VLOOKUP(F2065,'Set up'!$A$2:$D$64,4,FALSE)</f>
        <v>120</v>
      </c>
      <c r="K2065" s="4">
        <f t="shared" si="626"/>
        <v>45294</v>
      </c>
      <c r="L2065" s="5">
        <f t="shared" si="627"/>
        <v>1</v>
      </c>
      <c r="M2065" s="5">
        <f t="shared" si="628"/>
        <v>2024</v>
      </c>
      <c r="N2065" s="96">
        <v>575</v>
      </c>
      <c r="O2065" s="6">
        <f t="shared" si="629"/>
        <v>-575</v>
      </c>
      <c r="P2065" s="6">
        <f t="shared" si="620"/>
        <v>0</v>
      </c>
      <c r="Q2065" s="7">
        <f t="shared" si="624"/>
        <v>3563496.9500000016</v>
      </c>
      <c r="R2065" s="44" t="str">
        <f>VLOOKUP(F2065,'Set up'!$A$2:$E$64,5,FALSE)</f>
        <v>Trsf</v>
      </c>
      <c r="S2065" s="1" t="s">
        <v>2419</v>
      </c>
    </row>
    <row r="2066" spans="1:19" ht="15" customHeight="1" x14ac:dyDescent="0.3">
      <c r="A2066" s="4">
        <v>45174</v>
      </c>
      <c r="B2066" s="5">
        <f t="shared" si="622"/>
        <v>9</v>
      </c>
      <c r="C2066" s="5">
        <f t="shared" si="623"/>
        <v>2023</v>
      </c>
      <c r="D2066" s="88" t="s">
        <v>1883</v>
      </c>
      <c r="E2066" s="5" t="str">
        <f>VLOOKUP(F2066,'Set up'!$A$2:$C$64,2,FALSE)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up'!$A$2:$C$64,3,FALSE)</f>
        <v>120</v>
      </c>
      <c r="J2066" s="5">
        <f>VLOOKUP(F2066,'Set up'!$A$2:$D$64,4,FALSE)</f>
        <v>120</v>
      </c>
      <c r="K2066" s="4">
        <f t="shared" si="626"/>
        <v>45294</v>
      </c>
      <c r="L2066" s="5">
        <f t="shared" si="627"/>
        <v>1</v>
      </c>
      <c r="M2066" s="5">
        <f t="shared" si="628"/>
        <v>2024</v>
      </c>
      <c r="N2066" s="96">
        <v>420</v>
      </c>
      <c r="O2066" s="6">
        <f t="shared" si="629"/>
        <v>-420</v>
      </c>
      <c r="P2066" s="6">
        <f t="shared" si="620"/>
        <v>0</v>
      </c>
      <c r="Q2066" s="7">
        <f t="shared" si="624"/>
        <v>3563916.9500000016</v>
      </c>
      <c r="R2066" s="44" t="str">
        <f>VLOOKUP(F2066,'Set up'!$A$2:$E$64,5,FALSE)</f>
        <v>Trsf</v>
      </c>
      <c r="S2066" s="1" t="s">
        <v>2419</v>
      </c>
    </row>
    <row r="2067" spans="1:19" ht="15" customHeight="1" x14ac:dyDescent="0.3">
      <c r="A2067" s="4">
        <v>45174</v>
      </c>
      <c r="B2067" s="5">
        <f t="shared" si="622"/>
        <v>9</v>
      </c>
      <c r="C2067" s="5">
        <f t="shared" si="623"/>
        <v>2023</v>
      </c>
      <c r="D2067" s="88" t="s">
        <v>1884</v>
      </c>
      <c r="E2067" s="5" t="str">
        <f>VLOOKUP(F2067,'Set up'!$A$2:$C$64,2,FALSE)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up'!$A$2:$C$64,3,FALSE)</f>
        <v>Cash</v>
      </c>
      <c r="J2067" s="5">
        <f>VLOOKUP(F2067,'Set up'!$A$2:$D$64,4,FALSE)</f>
        <v>0</v>
      </c>
      <c r="K2067" s="4">
        <f t="shared" si="626"/>
        <v>45174</v>
      </c>
      <c r="L2067" s="5">
        <f t="shared" si="627"/>
        <v>9</v>
      </c>
      <c r="M2067" s="5">
        <f t="shared" si="628"/>
        <v>2023</v>
      </c>
      <c r="N2067" s="96">
        <v>1738</v>
      </c>
      <c r="O2067" s="6">
        <f t="shared" ref="O2067:O2078" si="630">-N2067</f>
        <v>-1738</v>
      </c>
      <c r="P2067" s="6">
        <f t="shared" si="620"/>
        <v>0</v>
      </c>
      <c r="Q2067" s="7">
        <f t="shared" si="624"/>
        <v>3565654.9500000016</v>
      </c>
      <c r="R2067" s="44" t="str">
        <f>VLOOKUP(F2067,'Set up'!$A$2:$E$64,5,FALSE)</f>
        <v>Trsf</v>
      </c>
      <c r="S2067" s="1" t="s">
        <v>1966</v>
      </c>
    </row>
    <row r="2068" spans="1:19" ht="15" customHeight="1" x14ac:dyDescent="0.3">
      <c r="A2068" s="4">
        <v>45175</v>
      </c>
      <c r="B2068" s="5">
        <f t="shared" si="622"/>
        <v>9</v>
      </c>
      <c r="C2068" s="5">
        <f t="shared" si="623"/>
        <v>2023</v>
      </c>
      <c r="D2068" s="88" t="s">
        <v>1885</v>
      </c>
      <c r="E2068" s="5" t="str">
        <f>VLOOKUP(F2068,'Set up'!$A$2:$C$64,2,FALSE)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up'!$A$2:$C$64,3,FALSE)</f>
        <v>Cash</v>
      </c>
      <c r="J2068" s="5">
        <f>VLOOKUP(F2068,'Set up'!$A$2:$D$64,4,FALSE)</f>
        <v>0</v>
      </c>
      <c r="K2068" s="4">
        <f t="shared" si="626"/>
        <v>45175</v>
      </c>
      <c r="L2068" s="5">
        <f t="shared" si="627"/>
        <v>9</v>
      </c>
      <c r="M2068" s="5">
        <f t="shared" si="628"/>
        <v>2023</v>
      </c>
      <c r="N2068" s="96">
        <v>3388</v>
      </c>
      <c r="O2068" s="6">
        <f t="shared" si="630"/>
        <v>-3388</v>
      </c>
      <c r="P2068" s="6">
        <f t="shared" si="620"/>
        <v>0</v>
      </c>
      <c r="Q2068" s="7">
        <f t="shared" si="624"/>
        <v>3569042.9500000016</v>
      </c>
      <c r="R2068" s="44" t="str">
        <f>VLOOKUP(F2068,'Set up'!$A$2:$E$64,5,FALSE)</f>
        <v>Cash</v>
      </c>
      <c r="S2068" s="1" t="s">
        <v>1972</v>
      </c>
    </row>
    <row r="2069" spans="1:19" ht="15" customHeight="1" x14ac:dyDescent="0.3">
      <c r="A2069" s="4">
        <v>45175</v>
      </c>
      <c r="B2069" s="5">
        <f t="shared" si="622"/>
        <v>9</v>
      </c>
      <c r="C2069" s="5">
        <f t="shared" si="623"/>
        <v>2023</v>
      </c>
      <c r="D2069" s="88" t="s">
        <v>1885</v>
      </c>
      <c r="E2069" s="5" t="str">
        <f>VLOOKUP(F2069,'Set up'!$A$2:$C$64,2,FALSE)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up'!$A$2:$C$64,3,FALSE)</f>
        <v>Cash</v>
      </c>
      <c r="J2069" s="5">
        <f>VLOOKUP(F2069,'Set up'!$A$2:$D$64,4,FALSE)</f>
        <v>0</v>
      </c>
      <c r="K2069" s="4">
        <f t="shared" si="626"/>
        <v>45175</v>
      </c>
      <c r="L2069" s="5">
        <f t="shared" si="627"/>
        <v>9</v>
      </c>
      <c r="M2069" s="5">
        <f t="shared" si="628"/>
        <v>2023</v>
      </c>
      <c r="N2069" s="96">
        <v>1404</v>
      </c>
      <c r="O2069" s="6">
        <f t="shared" si="630"/>
        <v>-1404</v>
      </c>
      <c r="P2069" s="6">
        <f t="shared" si="620"/>
        <v>0</v>
      </c>
      <c r="Q2069" s="7">
        <f t="shared" si="624"/>
        <v>3570446.9500000016</v>
      </c>
      <c r="R2069" s="44" t="str">
        <f>VLOOKUP(F2069,'Set up'!$A$2:$E$64,5,FALSE)</f>
        <v>Cash</v>
      </c>
      <c r="S2069" s="1" t="s">
        <v>1972</v>
      </c>
    </row>
    <row r="2070" spans="1:19" ht="15" customHeight="1" x14ac:dyDescent="0.3">
      <c r="A2070" s="4">
        <v>45175</v>
      </c>
      <c r="B2070" s="5">
        <f t="shared" si="622"/>
        <v>9</v>
      </c>
      <c r="C2070" s="5">
        <f t="shared" si="623"/>
        <v>2023</v>
      </c>
      <c r="D2070" s="88" t="s">
        <v>1885</v>
      </c>
      <c r="E2070" s="5" t="str">
        <f>VLOOKUP(F2070,'Set up'!$A$2:$C$64,2,FALSE)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up'!$A$2:$C$64,3,FALSE)</f>
        <v>Cash</v>
      </c>
      <c r="J2070" s="5">
        <f>VLOOKUP(F2070,'Set up'!$A$2:$D$64,4,FALSE)</f>
        <v>0</v>
      </c>
      <c r="K2070" s="4">
        <f t="shared" si="626"/>
        <v>45175</v>
      </c>
      <c r="L2070" s="5">
        <f t="shared" si="627"/>
        <v>9</v>
      </c>
      <c r="M2070" s="5">
        <f t="shared" si="628"/>
        <v>2023</v>
      </c>
      <c r="N2070" s="96">
        <v>645</v>
      </c>
      <c r="O2070" s="6">
        <f t="shared" si="630"/>
        <v>-645</v>
      </c>
      <c r="P2070" s="6">
        <f t="shared" si="620"/>
        <v>0</v>
      </c>
      <c r="Q2070" s="7">
        <f t="shared" si="624"/>
        <v>3571091.9500000016</v>
      </c>
      <c r="R2070" s="44" t="str">
        <f>VLOOKUP(F2070,'Set up'!$A$2:$E$64,5,FALSE)</f>
        <v>Cash</v>
      </c>
      <c r="S2070" s="1" t="s">
        <v>1972</v>
      </c>
    </row>
    <row r="2071" spans="1:19" ht="15" customHeight="1" x14ac:dyDescent="0.3">
      <c r="A2071" s="4">
        <v>45175</v>
      </c>
      <c r="B2071" s="5">
        <f t="shared" si="622"/>
        <v>9</v>
      </c>
      <c r="C2071" s="5">
        <f t="shared" si="623"/>
        <v>2023</v>
      </c>
      <c r="D2071" s="88" t="s">
        <v>1885</v>
      </c>
      <c r="E2071" s="5" t="str">
        <f>VLOOKUP(F2071,'Set up'!$A$2:$C$64,2,FALSE)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up'!$A$2:$C$64,3,FALSE)</f>
        <v>Cash</v>
      </c>
      <c r="J2071" s="5">
        <f>VLOOKUP(F2071,'Set up'!$A$2:$D$64,4,FALSE)</f>
        <v>0</v>
      </c>
      <c r="K2071" s="4">
        <f t="shared" si="626"/>
        <v>45175</v>
      </c>
      <c r="L2071" s="5">
        <f t="shared" si="627"/>
        <v>9</v>
      </c>
      <c r="M2071" s="5">
        <f t="shared" si="628"/>
        <v>2023</v>
      </c>
      <c r="N2071" s="96">
        <v>320</v>
      </c>
      <c r="O2071" s="6">
        <f t="shared" si="630"/>
        <v>-320</v>
      </c>
      <c r="P2071" s="6">
        <f t="shared" si="620"/>
        <v>0</v>
      </c>
      <c r="Q2071" s="7">
        <f t="shared" si="624"/>
        <v>3571411.9500000016</v>
      </c>
      <c r="R2071" s="44" t="str">
        <f>VLOOKUP(F2071,'Set up'!$A$2:$E$64,5,FALSE)</f>
        <v>Cash</v>
      </c>
      <c r="S2071" s="1" t="s">
        <v>1972</v>
      </c>
    </row>
    <row r="2072" spans="1:19" ht="15" customHeight="1" x14ac:dyDescent="0.3">
      <c r="A2072" s="4">
        <v>45175</v>
      </c>
      <c r="B2072" s="5">
        <f t="shared" si="622"/>
        <v>9</v>
      </c>
      <c r="C2072" s="5">
        <f t="shared" si="623"/>
        <v>2023</v>
      </c>
      <c r="D2072" s="88" t="s">
        <v>1885</v>
      </c>
      <c r="E2072" s="5" t="str">
        <f>VLOOKUP(F2072,'Set up'!$A$2:$C$64,2,FALSE)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up'!$A$2:$C$64,3,FALSE)</f>
        <v>Cash</v>
      </c>
      <c r="J2072" s="5">
        <f>VLOOKUP(F2072,'Set up'!$A$2:$D$64,4,FALSE)</f>
        <v>0</v>
      </c>
      <c r="K2072" s="4">
        <f t="shared" si="626"/>
        <v>45175</v>
      </c>
      <c r="L2072" s="5">
        <f t="shared" si="627"/>
        <v>9</v>
      </c>
      <c r="M2072" s="5">
        <f t="shared" si="628"/>
        <v>2023</v>
      </c>
      <c r="N2072" s="96">
        <v>165</v>
      </c>
      <c r="O2072" s="6">
        <f t="shared" si="630"/>
        <v>-165</v>
      </c>
      <c r="P2072" s="6">
        <f t="shared" si="620"/>
        <v>0</v>
      </c>
      <c r="Q2072" s="7">
        <f t="shared" si="624"/>
        <v>3571576.9500000016</v>
      </c>
      <c r="R2072" s="44" t="str">
        <f>VLOOKUP(F2072,'Set up'!$A$2:$E$64,5,FALSE)</f>
        <v>Cash</v>
      </c>
      <c r="S2072" s="1" t="s">
        <v>1972</v>
      </c>
    </row>
    <row r="2073" spans="1:19" ht="15" customHeight="1" x14ac:dyDescent="0.3">
      <c r="A2073" s="4">
        <v>45175</v>
      </c>
      <c r="B2073" s="5">
        <f t="shared" si="622"/>
        <v>9</v>
      </c>
      <c r="C2073" s="5">
        <f t="shared" si="623"/>
        <v>2023</v>
      </c>
      <c r="D2073" s="88" t="s">
        <v>1885</v>
      </c>
      <c r="E2073" s="5" t="str">
        <f>VLOOKUP(F2073,'Set up'!$A$2:$C$64,2,FALSE)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up'!$A$2:$C$64,3,FALSE)</f>
        <v>Cash</v>
      </c>
      <c r="J2073" s="5">
        <f>VLOOKUP(F2073,'Set up'!$A$2:$D$64,4,FALSE)</f>
        <v>0</v>
      </c>
      <c r="K2073" s="4">
        <f t="shared" si="626"/>
        <v>45175</v>
      </c>
      <c r="L2073" s="5">
        <f t="shared" si="627"/>
        <v>9</v>
      </c>
      <c r="M2073" s="5">
        <f t="shared" si="628"/>
        <v>2023</v>
      </c>
      <c r="N2073" s="96">
        <v>95</v>
      </c>
      <c r="O2073" s="6">
        <f t="shared" si="630"/>
        <v>-95</v>
      </c>
      <c r="P2073" s="6">
        <f t="shared" si="620"/>
        <v>0</v>
      </c>
      <c r="Q2073" s="7">
        <f t="shared" si="624"/>
        <v>3571671.9500000016</v>
      </c>
      <c r="R2073" s="44" t="str">
        <f>VLOOKUP(F2073,'Set up'!$A$2:$E$64,5,FALSE)</f>
        <v>Cash</v>
      </c>
      <c r="S2073" s="1" t="s">
        <v>1972</v>
      </c>
    </row>
    <row r="2074" spans="1:19" ht="15" customHeight="1" x14ac:dyDescent="0.3">
      <c r="A2074" s="4">
        <v>45175</v>
      </c>
      <c r="B2074" s="5">
        <f t="shared" si="622"/>
        <v>9</v>
      </c>
      <c r="C2074" s="5">
        <f t="shared" si="623"/>
        <v>2023</v>
      </c>
      <c r="D2074" s="88" t="s">
        <v>1887</v>
      </c>
      <c r="E2074" s="5" t="str">
        <f>VLOOKUP(F2074,'Set up'!$A$2:$C$64,2,FALSE)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up'!$A$2:$C$64,3,FALSE)</f>
        <v>Cash</v>
      </c>
      <c r="J2074" s="5">
        <f>VLOOKUP(F2074,'Set up'!$A$2:$D$64,4,FALSE)</f>
        <v>0</v>
      </c>
      <c r="K2074" s="4">
        <f t="shared" si="626"/>
        <v>45175</v>
      </c>
      <c r="L2074" s="5">
        <f t="shared" si="627"/>
        <v>9</v>
      </c>
      <c r="M2074" s="5">
        <f t="shared" si="628"/>
        <v>2023</v>
      </c>
      <c r="N2074" s="96">
        <v>62.5</v>
      </c>
      <c r="O2074" s="6">
        <f t="shared" si="630"/>
        <v>-62.5</v>
      </c>
      <c r="P2074" s="6">
        <f t="shared" si="620"/>
        <v>0</v>
      </c>
      <c r="Q2074" s="7">
        <f t="shared" si="624"/>
        <v>3571734.4500000016</v>
      </c>
      <c r="R2074" s="44" t="str">
        <f>VLOOKUP(F2074,'Set up'!$A$2:$E$64,5,FALSE)</f>
        <v>Cash</v>
      </c>
      <c r="S2074" s="1" t="s">
        <v>1972</v>
      </c>
    </row>
    <row r="2075" spans="1:19" ht="15" customHeight="1" x14ac:dyDescent="0.3">
      <c r="A2075" s="4">
        <v>45176</v>
      </c>
      <c r="B2075" s="5">
        <f t="shared" si="622"/>
        <v>9</v>
      </c>
      <c r="C2075" s="5">
        <f t="shared" si="623"/>
        <v>2023</v>
      </c>
      <c r="D2075" s="88" t="s">
        <v>1888</v>
      </c>
      <c r="E2075" s="5" t="str">
        <f>VLOOKUP(F2075,'Set up'!$A$2:$C$64,2,FALSE)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up'!$A$2:$C$64,3,FALSE)</f>
        <v>Cash</v>
      </c>
      <c r="J2075" s="5">
        <f>VLOOKUP(F2075,'Set up'!$A$2:$D$64,4,FALSE)</f>
        <v>0</v>
      </c>
      <c r="K2075" s="4">
        <f t="shared" si="626"/>
        <v>45176</v>
      </c>
      <c r="L2075" s="5">
        <f t="shared" si="627"/>
        <v>9</v>
      </c>
      <c r="M2075" s="5">
        <f t="shared" si="628"/>
        <v>2023</v>
      </c>
      <c r="N2075" s="96">
        <v>1738</v>
      </c>
      <c r="O2075" s="6">
        <f t="shared" si="630"/>
        <v>-1738</v>
      </c>
      <c r="P2075" s="6">
        <f t="shared" si="620"/>
        <v>0</v>
      </c>
      <c r="Q2075" s="7">
        <f t="shared" si="624"/>
        <v>3573472.4500000016</v>
      </c>
      <c r="R2075" s="44" t="str">
        <f>VLOOKUP(F2075,'Set up'!$A$2:$E$64,5,FALSE)</f>
        <v>PD Chq</v>
      </c>
      <c r="S2075" s="1" t="s">
        <v>2457</v>
      </c>
    </row>
    <row r="2076" spans="1:19" ht="15" customHeight="1" x14ac:dyDescent="0.3">
      <c r="A2076" s="4">
        <v>45176</v>
      </c>
      <c r="B2076" s="5">
        <f t="shared" si="622"/>
        <v>9</v>
      </c>
      <c r="C2076" s="5">
        <f t="shared" si="623"/>
        <v>2023</v>
      </c>
      <c r="D2076" s="88" t="s">
        <v>1888</v>
      </c>
      <c r="E2076" s="5" t="str">
        <f>VLOOKUP(F2076,'Set up'!$A$2:$C$64,2,FALSE)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up'!$A$2:$C$64,3,FALSE)</f>
        <v>Cash</v>
      </c>
      <c r="J2076" s="5">
        <f>VLOOKUP(F2076,'Set up'!$A$2:$D$64,4,FALSE)</f>
        <v>0</v>
      </c>
      <c r="K2076" s="4">
        <f t="shared" si="626"/>
        <v>45176</v>
      </c>
      <c r="L2076" s="5">
        <f t="shared" si="627"/>
        <v>9</v>
      </c>
      <c r="M2076" s="5">
        <f t="shared" si="628"/>
        <v>2023</v>
      </c>
      <c r="N2076" s="96">
        <v>468</v>
      </c>
      <c r="O2076" s="6">
        <f t="shared" si="630"/>
        <v>-468</v>
      </c>
      <c r="P2076" s="6">
        <f t="shared" si="620"/>
        <v>0</v>
      </c>
      <c r="Q2076" s="7">
        <f t="shared" si="624"/>
        <v>3573940.4500000016</v>
      </c>
      <c r="R2076" s="44" t="str">
        <f>VLOOKUP(F2076,'Set up'!$A$2:$E$64,5,FALSE)</f>
        <v>PD Chq</v>
      </c>
      <c r="S2076" s="1" t="s">
        <v>2457</v>
      </c>
    </row>
    <row r="2077" spans="1:19" ht="15" customHeight="1" x14ac:dyDescent="0.3">
      <c r="A2077" s="4">
        <v>45176</v>
      </c>
      <c r="B2077" s="5">
        <f t="shared" si="622"/>
        <v>9</v>
      </c>
      <c r="C2077" s="5">
        <f t="shared" si="623"/>
        <v>2023</v>
      </c>
      <c r="D2077" s="88" t="s">
        <v>1888</v>
      </c>
      <c r="E2077" s="5" t="str">
        <f>VLOOKUP(F2077,'Set up'!$A$2:$C$64,2,FALSE)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up'!$A$2:$C$64,3,FALSE)</f>
        <v>Cash</v>
      </c>
      <c r="J2077" s="5">
        <f>VLOOKUP(F2077,'Set up'!$A$2:$D$64,4,FALSE)</f>
        <v>0</v>
      </c>
      <c r="K2077" s="4">
        <f t="shared" si="626"/>
        <v>45176</v>
      </c>
      <c r="L2077" s="5">
        <f t="shared" si="627"/>
        <v>9</v>
      </c>
      <c r="M2077" s="5">
        <f t="shared" si="628"/>
        <v>2023</v>
      </c>
      <c r="N2077" s="96">
        <v>95</v>
      </c>
      <c r="O2077" s="6">
        <f t="shared" si="630"/>
        <v>-95</v>
      </c>
      <c r="P2077" s="6">
        <f t="shared" si="620"/>
        <v>0</v>
      </c>
      <c r="Q2077" s="7">
        <f t="shared" si="624"/>
        <v>3574035.4500000016</v>
      </c>
      <c r="R2077" s="44" t="str">
        <f>VLOOKUP(F2077,'Set up'!$A$2:$E$64,5,FALSE)</f>
        <v>PD Chq</v>
      </c>
      <c r="S2077" s="1" t="s">
        <v>2457</v>
      </c>
    </row>
    <row r="2078" spans="1:19" ht="15" customHeight="1" x14ac:dyDescent="0.3">
      <c r="A2078" s="4">
        <v>45176</v>
      </c>
      <c r="B2078" s="5">
        <f t="shared" si="622"/>
        <v>9</v>
      </c>
      <c r="C2078" s="5">
        <f t="shared" si="623"/>
        <v>2023</v>
      </c>
      <c r="D2078" s="88" t="s">
        <v>1888</v>
      </c>
      <c r="E2078" s="5" t="str">
        <f>VLOOKUP(F2078,'Set up'!$A$2:$C$64,2,FALSE)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up'!$A$2:$C$64,3,FALSE)</f>
        <v>Cash</v>
      </c>
      <c r="J2078" s="5">
        <f>VLOOKUP(F2078,'Set up'!$A$2:$D$64,4,FALSE)</f>
        <v>0</v>
      </c>
      <c r="K2078" s="4">
        <f t="shared" si="626"/>
        <v>45176</v>
      </c>
      <c r="L2078" s="5">
        <f t="shared" si="627"/>
        <v>9</v>
      </c>
      <c r="M2078" s="5">
        <f t="shared" si="628"/>
        <v>2023</v>
      </c>
      <c r="N2078" s="96">
        <v>312.5</v>
      </c>
      <c r="O2078" s="6">
        <f t="shared" si="630"/>
        <v>-312.5</v>
      </c>
      <c r="P2078" s="6">
        <f t="shared" si="620"/>
        <v>0</v>
      </c>
      <c r="Q2078" s="7">
        <f t="shared" si="624"/>
        <v>3574347.9500000016</v>
      </c>
      <c r="R2078" s="44" t="str">
        <f>VLOOKUP(F2078,'Set up'!$A$2:$E$64,5,FALSE)</f>
        <v>PD Chq</v>
      </c>
      <c r="S2078" s="1" t="s">
        <v>2457</v>
      </c>
    </row>
    <row r="2079" spans="1:19" ht="15" customHeight="1" x14ac:dyDescent="0.3">
      <c r="A2079" s="4">
        <v>45177</v>
      </c>
      <c r="B2079" s="5">
        <f t="shared" si="622"/>
        <v>9</v>
      </c>
      <c r="C2079" s="5">
        <f t="shared" si="623"/>
        <v>2023</v>
      </c>
      <c r="D2079" s="88" t="s">
        <v>1889</v>
      </c>
      <c r="E2079" s="5" t="str">
        <f>VLOOKUP(F2079,'Set up'!$A$2:$C$64,2,FALSE)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up'!$A$2:$C$64,3,FALSE)</f>
        <v>Cash</v>
      </c>
      <c r="J2079" s="5">
        <f>VLOOKUP(F2079,'Set up'!$A$2:$D$64,4,FALSE)</f>
        <v>0</v>
      </c>
      <c r="K2079" s="4">
        <f t="shared" si="626"/>
        <v>45177</v>
      </c>
      <c r="L2079" s="5">
        <f t="shared" si="627"/>
        <v>9</v>
      </c>
      <c r="M2079" s="5">
        <f t="shared" si="628"/>
        <v>2023</v>
      </c>
      <c r="N2079" s="96">
        <v>1738</v>
      </c>
      <c r="O2079" s="6">
        <f>-158.6-1500-79.4</f>
        <v>-1738</v>
      </c>
      <c r="P2079" s="6">
        <f t="shared" si="620"/>
        <v>0</v>
      </c>
      <c r="Q2079" s="7">
        <f t="shared" si="624"/>
        <v>3576085.9500000016</v>
      </c>
      <c r="R2079" s="44" t="str">
        <f>VLOOKUP(F2079,'Set up'!$A$2:$E$64,5,FALSE)</f>
        <v>Trsf</v>
      </c>
      <c r="S2079" s="1" t="s">
        <v>2722</v>
      </c>
    </row>
    <row r="2080" spans="1:19" ht="15" customHeight="1" x14ac:dyDescent="0.3">
      <c r="A2080" s="4">
        <v>45177</v>
      </c>
      <c r="B2080" s="5">
        <f t="shared" si="622"/>
        <v>9</v>
      </c>
      <c r="C2080" s="5">
        <f t="shared" si="623"/>
        <v>2023</v>
      </c>
      <c r="D2080" s="88" t="s">
        <v>1889</v>
      </c>
      <c r="E2080" s="5" t="str">
        <f>VLOOKUP(F2080,'Set up'!$A$2:$C$64,2,FALSE)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up'!$A$2:$C$64,3,FALSE)</f>
        <v>Cash</v>
      </c>
      <c r="J2080" s="5">
        <f>VLOOKUP(F2080,'Set up'!$A$2:$D$64,4,FALSE)</f>
        <v>0</v>
      </c>
      <c r="K2080" s="4">
        <f t="shared" si="626"/>
        <v>45177</v>
      </c>
      <c r="L2080" s="5">
        <f t="shared" si="627"/>
        <v>9</v>
      </c>
      <c r="M2080" s="5">
        <f t="shared" si="628"/>
        <v>2023</v>
      </c>
      <c r="N2080" s="96">
        <v>522.6</v>
      </c>
      <c r="O2080" s="6">
        <f t="shared" ref="O2080:O2083" si="631">-N2080</f>
        <v>-522.6</v>
      </c>
      <c r="P2080" s="6">
        <f t="shared" si="620"/>
        <v>0</v>
      </c>
      <c r="Q2080" s="7">
        <f t="shared" si="624"/>
        <v>3576608.5500000017</v>
      </c>
      <c r="R2080" s="44" t="str">
        <f>VLOOKUP(F2080,'Set up'!$A$2:$E$64,5,FALSE)</f>
        <v>Trsf</v>
      </c>
      <c r="S2080" s="1" t="s">
        <v>2723</v>
      </c>
    </row>
    <row r="2081" spans="1:19" ht="15" customHeight="1" x14ac:dyDescent="0.3">
      <c r="A2081" s="4">
        <v>45177</v>
      </c>
      <c r="B2081" s="5">
        <f t="shared" si="622"/>
        <v>9</v>
      </c>
      <c r="C2081" s="5">
        <f t="shared" si="623"/>
        <v>2023</v>
      </c>
      <c r="D2081" s="88" t="s">
        <v>1889</v>
      </c>
      <c r="E2081" s="5" t="str">
        <f>VLOOKUP(F2081,'Set up'!$A$2:$C$64,2,FALSE)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up'!$A$2:$C$64,3,FALSE)</f>
        <v>Cash</v>
      </c>
      <c r="J2081" s="5">
        <f>VLOOKUP(F2081,'Set up'!$A$2:$D$64,4,FALSE)</f>
        <v>0</v>
      </c>
      <c r="K2081" s="4">
        <f t="shared" si="626"/>
        <v>45177</v>
      </c>
      <c r="L2081" s="5">
        <f t="shared" si="627"/>
        <v>9</v>
      </c>
      <c r="M2081" s="5">
        <f t="shared" si="628"/>
        <v>2023</v>
      </c>
      <c r="N2081" s="96">
        <v>250</v>
      </c>
      <c r="O2081" s="6">
        <f t="shared" si="631"/>
        <v>-250</v>
      </c>
      <c r="P2081" s="6">
        <f t="shared" si="620"/>
        <v>0</v>
      </c>
      <c r="Q2081" s="7">
        <f t="shared" si="624"/>
        <v>3576858.5500000017</v>
      </c>
      <c r="R2081" s="44" t="str">
        <f>VLOOKUP(F2081,'Set up'!$A$2:$E$64,5,FALSE)</f>
        <v>Trsf</v>
      </c>
      <c r="S2081" s="1" t="s">
        <v>2724</v>
      </c>
    </row>
    <row r="2082" spans="1:19" ht="15" customHeight="1" x14ac:dyDescent="0.3">
      <c r="A2082" s="4">
        <v>45177</v>
      </c>
      <c r="B2082" s="5">
        <f t="shared" si="622"/>
        <v>9</v>
      </c>
      <c r="C2082" s="5">
        <f t="shared" si="623"/>
        <v>2023</v>
      </c>
      <c r="D2082" s="88" t="s">
        <v>1889</v>
      </c>
      <c r="E2082" s="5" t="str">
        <f>VLOOKUP(F2082,'Set up'!$A$2:$C$64,2,FALSE)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up'!$A$2:$C$64,3,FALSE)</f>
        <v>Cash</v>
      </c>
      <c r="J2082" s="5">
        <f>VLOOKUP(F2082,'Set up'!$A$2:$D$64,4,FALSE)</f>
        <v>0</v>
      </c>
      <c r="K2082" s="4">
        <f t="shared" si="626"/>
        <v>45177</v>
      </c>
      <c r="L2082" s="5">
        <f t="shared" si="627"/>
        <v>9</v>
      </c>
      <c r="M2082" s="5">
        <f t="shared" si="628"/>
        <v>2023</v>
      </c>
      <c r="N2082" s="96">
        <v>105</v>
      </c>
      <c r="O2082" s="6">
        <f t="shared" si="631"/>
        <v>-105</v>
      </c>
      <c r="P2082" s="6">
        <f t="shared" si="620"/>
        <v>0</v>
      </c>
      <c r="Q2082" s="7">
        <f t="shared" si="624"/>
        <v>3576963.5500000017</v>
      </c>
      <c r="R2082" s="44" t="str">
        <f>VLOOKUP(F2082,'Set up'!$A$2:$E$64,5,FALSE)</f>
        <v>Trsf</v>
      </c>
      <c r="S2082" s="1" t="s">
        <v>2725</v>
      </c>
    </row>
    <row r="2083" spans="1:19" ht="15" customHeight="1" x14ac:dyDescent="0.3">
      <c r="A2083" s="4">
        <v>45177</v>
      </c>
      <c r="B2083" s="5">
        <f t="shared" si="622"/>
        <v>9</v>
      </c>
      <c r="C2083" s="5">
        <f t="shared" si="623"/>
        <v>2023</v>
      </c>
      <c r="D2083" s="88" t="s">
        <v>1889</v>
      </c>
      <c r="E2083" s="5" t="str">
        <f>VLOOKUP(F2083,'Set up'!$A$2:$C$64,2,FALSE)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up'!$A$2:$C$64,3,FALSE)</f>
        <v>Cash</v>
      </c>
      <c r="J2083" s="5">
        <f>VLOOKUP(F2083,'Set up'!$A$2:$D$64,4,FALSE)</f>
        <v>0</v>
      </c>
      <c r="K2083" s="4">
        <f t="shared" si="626"/>
        <v>45177</v>
      </c>
      <c r="L2083" s="5">
        <f t="shared" si="627"/>
        <v>9</v>
      </c>
      <c r="M2083" s="5">
        <f t="shared" si="628"/>
        <v>2023</v>
      </c>
      <c r="N2083" s="96">
        <v>390</v>
      </c>
      <c r="O2083" s="6">
        <f t="shared" si="631"/>
        <v>-390</v>
      </c>
      <c r="P2083" s="6">
        <f t="shared" si="620"/>
        <v>0</v>
      </c>
      <c r="Q2083" s="7">
        <f t="shared" si="624"/>
        <v>3577353.5500000017</v>
      </c>
      <c r="R2083" s="44" t="str">
        <f>VLOOKUP(F2083,'Set up'!$A$2:$E$64,5,FALSE)</f>
        <v>Trsf</v>
      </c>
      <c r="S2083" s="1" t="s">
        <v>2726</v>
      </c>
    </row>
    <row r="2084" spans="1:19" ht="15" customHeight="1" x14ac:dyDescent="0.3">
      <c r="A2084" s="4">
        <v>45177</v>
      </c>
      <c r="B2084" s="5">
        <f t="shared" si="622"/>
        <v>9</v>
      </c>
      <c r="C2084" s="5">
        <f t="shared" si="623"/>
        <v>2023</v>
      </c>
      <c r="D2084" s="88" t="s">
        <v>1890</v>
      </c>
      <c r="E2084" s="5" t="str">
        <f>VLOOKUP(F2084,'Set up'!$A$2:$C$64,2,FALSE)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up'!$A$2:$C$64,3,FALSE)</f>
        <v>60</v>
      </c>
      <c r="J2084" s="5">
        <f>VLOOKUP(F2084,'Set up'!$A$2:$D$64,4,FALSE)</f>
        <v>60</v>
      </c>
      <c r="K2084" s="4">
        <f t="shared" si="626"/>
        <v>45237</v>
      </c>
      <c r="L2084" s="5">
        <f t="shared" si="627"/>
        <v>11</v>
      </c>
      <c r="M2084" s="5">
        <f t="shared" si="628"/>
        <v>2023</v>
      </c>
      <c r="N2084" s="96">
        <v>540</v>
      </c>
      <c r="O2084" s="6">
        <f t="shared" ref="O2084" si="632">-N2084</f>
        <v>-540</v>
      </c>
      <c r="P2084" s="6">
        <f t="shared" si="620"/>
        <v>0</v>
      </c>
      <c r="Q2084" s="7">
        <f t="shared" si="624"/>
        <v>3577893.5500000017</v>
      </c>
      <c r="R2084" s="44" t="str">
        <f>VLOOKUP(F2084,'Set up'!$A$2:$E$64,5,FALSE)</f>
        <v>Chq</v>
      </c>
      <c r="S2084" s="1" t="s">
        <v>2254</v>
      </c>
    </row>
    <row r="2085" spans="1:19" ht="15" customHeight="1" x14ac:dyDescent="0.3">
      <c r="A2085" s="4">
        <v>45178</v>
      </c>
      <c r="B2085" s="5">
        <f t="shared" si="622"/>
        <v>9</v>
      </c>
      <c r="C2085" s="5">
        <f t="shared" si="623"/>
        <v>2023</v>
      </c>
      <c r="D2085" s="88" t="s">
        <v>1891</v>
      </c>
      <c r="E2085" s="5" t="str">
        <f>VLOOKUP(F2085,'Set up'!$A$2:$C$64,2,FALSE)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up'!$A$2:$C$64,3,FALSE)</f>
        <v>Cash</v>
      </c>
      <c r="J2085" s="5">
        <f>VLOOKUP(F2085,'Set up'!$A$2:$D$64,4,FALSE)</f>
        <v>0</v>
      </c>
      <c r="K2085" s="4">
        <f t="shared" si="626"/>
        <v>45178</v>
      </c>
      <c r="L2085" s="5">
        <f t="shared" si="627"/>
        <v>9</v>
      </c>
      <c r="M2085" s="5">
        <f t="shared" si="628"/>
        <v>2023</v>
      </c>
      <c r="N2085" s="96">
        <v>125</v>
      </c>
      <c r="O2085" s="6">
        <f>-N2085</f>
        <v>-125</v>
      </c>
      <c r="P2085" s="6">
        <f t="shared" si="620"/>
        <v>0</v>
      </c>
      <c r="Q2085" s="7">
        <f t="shared" si="624"/>
        <v>3578018.5500000017</v>
      </c>
      <c r="R2085" s="44" t="str">
        <f>VLOOKUP(F2085,'Set up'!$A$2:$E$64,5,FALSE)</f>
        <v>Trsf</v>
      </c>
      <c r="S2085" s="1" t="s">
        <v>2584</v>
      </c>
    </row>
    <row r="2086" spans="1:19" ht="15" customHeight="1" x14ac:dyDescent="0.3">
      <c r="A2086" s="4">
        <v>45178</v>
      </c>
      <c r="B2086" s="5">
        <f t="shared" si="622"/>
        <v>9</v>
      </c>
      <c r="C2086" s="5">
        <f t="shared" si="623"/>
        <v>2023</v>
      </c>
      <c r="D2086" s="88" t="s">
        <v>1892</v>
      </c>
      <c r="E2086" s="5" t="str">
        <f>VLOOKUP(F2086,'Set up'!$A$2:$C$64,2,FALSE)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up'!$A$2:$C$64,3,FALSE)</f>
        <v>Cash</v>
      </c>
      <c r="J2086" s="5">
        <f>VLOOKUP(F2086,'Set up'!$A$2:$D$64,4,FALSE)</f>
        <v>0</v>
      </c>
      <c r="K2086" s="4">
        <f t="shared" si="626"/>
        <v>45178</v>
      </c>
      <c r="L2086" s="5">
        <f t="shared" si="627"/>
        <v>9</v>
      </c>
      <c r="M2086" s="5">
        <f t="shared" si="628"/>
        <v>2023</v>
      </c>
      <c r="N2086" s="96">
        <v>3212</v>
      </c>
      <c r="O2086" s="6">
        <f>-N2086</f>
        <v>-3212</v>
      </c>
      <c r="P2086" s="6">
        <f t="shared" si="620"/>
        <v>0</v>
      </c>
      <c r="Q2086" s="7">
        <f t="shared" si="624"/>
        <v>3581230.5500000017</v>
      </c>
      <c r="R2086" s="44" t="str">
        <f>VLOOKUP(F2086,'Set up'!$A$2:$E$64,5,FALSE)</f>
        <v>Trsf</v>
      </c>
      <c r="S2086" s="1" t="s">
        <v>2585</v>
      </c>
    </row>
    <row r="2087" spans="1:19" ht="15" customHeight="1" x14ac:dyDescent="0.3">
      <c r="A2087" s="4">
        <v>45178</v>
      </c>
      <c r="B2087" s="5">
        <f t="shared" si="622"/>
        <v>9</v>
      </c>
      <c r="C2087" s="5">
        <f t="shared" si="623"/>
        <v>2023</v>
      </c>
      <c r="D2087" s="88" t="s">
        <v>1892</v>
      </c>
      <c r="E2087" s="5" t="str">
        <f>VLOOKUP(F2087,'Set up'!$A$2:$C$64,2,FALSE)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up'!$A$2:$C$64,3,FALSE)</f>
        <v>Cash</v>
      </c>
      <c r="J2087" s="5">
        <f>VLOOKUP(F2087,'Set up'!$A$2:$D$64,4,FALSE)</f>
        <v>0</v>
      </c>
      <c r="K2087" s="4">
        <f t="shared" si="626"/>
        <v>45178</v>
      </c>
      <c r="L2087" s="5">
        <f t="shared" si="627"/>
        <v>9</v>
      </c>
      <c r="M2087" s="5">
        <f t="shared" si="628"/>
        <v>2023</v>
      </c>
      <c r="N2087" s="96">
        <v>1134</v>
      </c>
      <c r="O2087" s="6">
        <f>-N2087</f>
        <v>-1134</v>
      </c>
      <c r="P2087" s="6">
        <f t="shared" si="620"/>
        <v>0</v>
      </c>
      <c r="Q2087" s="7">
        <f t="shared" si="624"/>
        <v>3582364.5500000017</v>
      </c>
      <c r="R2087" s="44" t="str">
        <f>VLOOKUP(F2087,'Set up'!$A$2:$E$64,5,FALSE)</f>
        <v>Trsf</v>
      </c>
      <c r="S2087" s="1" t="s">
        <v>2582</v>
      </c>
    </row>
    <row r="2088" spans="1:19" ht="15" customHeight="1" x14ac:dyDescent="0.3">
      <c r="A2088" s="4">
        <v>45178</v>
      </c>
      <c r="B2088" s="5">
        <f t="shared" si="622"/>
        <v>9</v>
      </c>
      <c r="C2088" s="5">
        <f t="shared" si="623"/>
        <v>2023</v>
      </c>
      <c r="D2088" s="88" t="s">
        <v>1892</v>
      </c>
      <c r="E2088" s="5" t="str">
        <f>VLOOKUP(F2088,'Set up'!$A$2:$C$64,2,FALSE)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up'!$A$2:$C$64,3,FALSE)</f>
        <v>Cash</v>
      </c>
      <c r="J2088" s="5">
        <f>VLOOKUP(F2088,'Set up'!$A$2:$D$64,4,FALSE)</f>
        <v>0</v>
      </c>
      <c r="K2088" s="4">
        <f t="shared" si="626"/>
        <v>45178</v>
      </c>
      <c r="L2088" s="5">
        <f t="shared" si="627"/>
        <v>9</v>
      </c>
      <c r="M2088" s="5">
        <f t="shared" si="628"/>
        <v>2023</v>
      </c>
      <c r="N2088" s="96">
        <v>400</v>
      </c>
      <c r="O2088" s="6">
        <f>-N2088</f>
        <v>-400</v>
      </c>
      <c r="P2088" s="6">
        <f t="shared" si="620"/>
        <v>0</v>
      </c>
      <c r="Q2088" s="7">
        <f t="shared" si="624"/>
        <v>3582764.5500000017</v>
      </c>
      <c r="R2088" s="44" t="str">
        <f>VLOOKUP(F2088,'Set up'!$A$2:$E$64,5,FALSE)</f>
        <v>Trsf</v>
      </c>
      <c r="S2088" s="1" t="s">
        <v>2586</v>
      </c>
    </row>
    <row r="2089" spans="1:19" ht="15" customHeight="1" x14ac:dyDescent="0.3">
      <c r="A2089" s="4">
        <v>45178</v>
      </c>
      <c r="B2089" s="5">
        <f t="shared" si="622"/>
        <v>9</v>
      </c>
      <c r="C2089" s="5">
        <f t="shared" si="623"/>
        <v>2023</v>
      </c>
      <c r="D2089" s="88" t="s">
        <v>1892</v>
      </c>
      <c r="E2089" s="5" t="str">
        <f>VLOOKUP(F2089,'Set up'!$A$2:$C$64,2,FALSE)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up'!$A$2:$C$64,3,FALSE)</f>
        <v>Cash</v>
      </c>
      <c r="J2089" s="5">
        <f>VLOOKUP(F2089,'Set up'!$A$2:$D$64,4,FALSE)</f>
        <v>0</v>
      </c>
      <c r="K2089" s="4">
        <f t="shared" si="626"/>
        <v>45178</v>
      </c>
      <c r="L2089" s="5">
        <f t="shared" si="627"/>
        <v>9</v>
      </c>
      <c r="M2089" s="5">
        <f t="shared" si="628"/>
        <v>2023</v>
      </c>
      <c r="N2089" s="96">
        <v>1000</v>
      </c>
      <c r="O2089" s="6">
        <f>-N2089</f>
        <v>-1000</v>
      </c>
      <c r="P2089" s="6">
        <f t="shared" si="620"/>
        <v>0</v>
      </c>
      <c r="Q2089" s="7">
        <f t="shared" si="624"/>
        <v>3583764.5500000017</v>
      </c>
      <c r="R2089" s="44" t="str">
        <f>VLOOKUP(F2089,'Set up'!$A$2:$E$64,5,FALSE)</f>
        <v>Trsf</v>
      </c>
      <c r="S2089" s="1" t="s">
        <v>2587</v>
      </c>
    </row>
    <row r="2090" spans="1:19" ht="15" customHeight="1" x14ac:dyDescent="0.3">
      <c r="A2090" s="4">
        <v>45178</v>
      </c>
      <c r="B2090" s="5">
        <f t="shared" si="622"/>
        <v>9</v>
      </c>
      <c r="C2090" s="5">
        <f t="shared" si="623"/>
        <v>2023</v>
      </c>
      <c r="D2090" s="88" t="s">
        <v>1893</v>
      </c>
      <c r="E2090" s="5" t="str">
        <f>VLOOKUP(F2090,'Set up'!$A$2:$C$64,2,FALSE)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up'!$A$2:$C$64,3,FALSE)</f>
        <v>Cash</v>
      </c>
      <c r="J2090" s="5">
        <f>VLOOKUP(F2090,'Set up'!$A$2:$D$64,4,FALSE)</f>
        <v>0</v>
      </c>
      <c r="K2090" s="4">
        <f t="shared" si="626"/>
        <v>45178</v>
      </c>
      <c r="L2090" s="5">
        <f t="shared" si="627"/>
        <v>9</v>
      </c>
      <c r="M2090" s="5">
        <f t="shared" si="628"/>
        <v>2023</v>
      </c>
      <c r="N2090" s="96">
        <v>48</v>
      </c>
      <c r="O2090" s="6">
        <f t="shared" ref="O2090:O2093" si="633">-N2090</f>
        <v>-48</v>
      </c>
      <c r="P2090" s="6">
        <f t="shared" si="620"/>
        <v>0</v>
      </c>
      <c r="Q2090" s="7">
        <f t="shared" si="624"/>
        <v>3583812.5500000017</v>
      </c>
      <c r="R2090" s="44" t="str">
        <f>VLOOKUP(F2090,'Set up'!$A$2:$E$64,5,FALSE)</f>
        <v>Cash</v>
      </c>
      <c r="S2090" s="1" t="s">
        <v>1978</v>
      </c>
    </row>
    <row r="2091" spans="1:19" ht="15" customHeight="1" x14ac:dyDescent="0.3">
      <c r="A2091" s="4">
        <v>45180</v>
      </c>
      <c r="B2091" s="5">
        <f t="shared" si="622"/>
        <v>9</v>
      </c>
      <c r="C2091" s="5">
        <f t="shared" si="623"/>
        <v>2023</v>
      </c>
      <c r="D2091" s="88" t="s">
        <v>1896</v>
      </c>
      <c r="E2091" s="5" t="str">
        <f>VLOOKUP(F2091,'Set up'!$A$2:$C$64,2,FALSE)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up'!$A$2:$C$64,3,FALSE)</f>
        <v>Cash</v>
      </c>
      <c r="J2091" s="5">
        <f>VLOOKUP(F2091,'Set up'!$A$2:$D$64,4,FALSE)</f>
        <v>0</v>
      </c>
      <c r="K2091" s="4">
        <f t="shared" si="626"/>
        <v>45180</v>
      </c>
      <c r="L2091" s="5">
        <f t="shared" si="627"/>
        <v>9</v>
      </c>
      <c r="M2091" s="5">
        <f t="shared" si="628"/>
        <v>2023</v>
      </c>
      <c r="N2091" s="96">
        <v>1738</v>
      </c>
      <c r="O2091" s="6">
        <f t="shared" si="633"/>
        <v>-1738</v>
      </c>
      <c r="P2091" s="6">
        <f t="shared" si="620"/>
        <v>0</v>
      </c>
      <c r="Q2091" s="7">
        <f t="shared" si="624"/>
        <v>3585550.5500000017</v>
      </c>
      <c r="R2091" s="44" t="str">
        <f>VLOOKUP(F2091,'Set up'!$A$2:$E$64,5,FALSE)</f>
        <v>Trsf</v>
      </c>
      <c r="S2091" s="1" t="s">
        <v>1977</v>
      </c>
    </row>
    <row r="2092" spans="1:19" ht="15" customHeight="1" x14ac:dyDescent="0.3">
      <c r="A2092" s="4">
        <v>45180</v>
      </c>
      <c r="B2092" s="5">
        <f t="shared" si="622"/>
        <v>9</v>
      </c>
      <c r="C2092" s="5">
        <f t="shared" si="623"/>
        <v>2023</v>
      </c>
      <c r="D2092" s="88" t="s">
        <v>1896</v>
      </c>
      <c r="E2092" s="5" t="str">
        <f>VLOOKUP(F2092,'Set up'!$A$2:$C$64,2,FALSE)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up'!$A$2:$C$64,3,FALSE)</f>
        <v>Cash</v>
      </c>
      <c r="J2092" s="5">
        <f>VLOOKUP(F2092,'Set up'!$A$2:$D$64,4,FALSE)</f>
        <v>0</v>
      </c>
      <c r="K2092" s="4">
        <f t="shared" si="626"/>
        <v>45180</v>
      </c>
      <c r="L2092" s="5">
        <f t="shared" si="627"/>
        <v>9</v>
      </c>
      <c r="M2092" s="5">
        <f t="shared" si="628"/>
        <v>2023</v>
      </c>
      <c r="N2092" s="96">
        <v>48</v>
      </c>
      <c r="O2092" s="6">
        <f t="shared" si="633"/>
        <v>-48</v>
      </c>
      <c r="P2092" s="6">
        <f t="shared" si="620"/>
        <v>0</v>
      </c>
      <c r="Q2092" s="7">
        <f t="shared" si="624"/>
        <v>3585598.5500000017</v>
      </c>
      <c r="R2092" s="44" t="str">
        <f>VLOOKUP(F2092,'Set up'!$A$2:$E$64,5,FALSE)</f>
        <v>Trsf</v>
      </c>
      <c r="S2092" s="1" t="s">
        <v>1977</v>
      </c>
    </row>
    <row r="2093" spans="1:19" ht="15" customHeight="1" x14ac:dyDescent="0.3">
      <c r="A2093" s="4">
        <v>45180</v>
      </c>
      <c r="B2093" s="5">
        <f t="shared" si="622"/>
        <v>9</v>
      </c>
      <c r="C2093" s="5">
        <f t="shared" si="623"/>
        <v>2023</v>
      </c>
      <c r="D2093" s="88" t="s">
        <v>1896</v>
      </c>
      <c r="E2093" s="5" t="str">
        <f>VLOOKUP(F2093,'Set up'!$A$2:$C$64,2,FALSE)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up'!$A$2:$C$64,3,FALSE)</f>
        <v>Cash</v>
      </c>
      <c r="J2093" s="5">
        <f>VLOOKUP(F2093,'Set up'!$A$2:$D$64,4,FALSE)</f>
        <v>0</v>
      </c>
      <c r="K2093" s="4">
        <f t="shared" si="626"/>
        <v>45180</v>
      </c>
      <c r="L2093" s="5">
        <f t="shared" si="627"/>
        <v>9</v>
      </c>
      <c r="M2093" s="5">
        <f t="shared" si="628"/>
        <v>2023</v>
      </c>
      <c r="N2093" s="96">
        <v>340</v>
      </c>
      <c r="O2093" s="6">
        <f t="shared" si="633"/>
        <v>-340</v>
      </c>
      <c r="P2093" s="6">
        <f t="shared" si="620"/>
        <v>0</v>
      </c>
      <c r="Q2093" s="7">
        <f t="shared" si="624"/>
        <v>3585938.5500000017</v>
      </c>
      <c r="R2093" s="44" t="str">
        <f>VLOOKUP(F2093,'Set up'!$A$2:$E$64,5,FALSE)</f>
        <v>Trsf</v>
      </c>
      <c r="S2093" s="1" t="s">
        <v>1977</v>
      </c>
    </row>
    <row r="2094" spans="1:19" ht="15" customHeight="1" x14ac:dyDescent="0.3">
      <c r="A2094" s="4">
        <v>45181</v>
      </c>
      <c r="B2094" s="5">
        <f t="shared" si="622"/>
        <v>9</v>
      </c>
      <c r="C2094" s="5">
        <f t="shared" si="623"/>
        <v>2023</v>
      </c>
      <c r="D2094" s="88" t="s">
        <v>1897</v>
      </c>
      <c r="E2094" s="5" t="str">
        <f>VLOOKUP(F2094,'Set up'!$A$2:$C$64,2,FALSE)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up'!$A$2:$C$64,3,FALSE)</f>
        <v>Cash</v>
      </c>
      <c r="J2094" s="5">
        <f>VLOOKUP(F2094,'Set up'!$A$2:$D$64,4,FALSE)</f>
        <v>0</v>
      </c>
      <c r="K2094" s="4">
        <f t="shared" si="626"/>
        <v>45181</v>
      </c>
      <c r="L2094" s="5">
        <f t="shared" si="627"/>
        <v>9</v>
      </c>
      <c r="M2094" s="5">
        <f t="shared" si="628"/>
        <v>2023</v>
      </c>
      <c r="N2094" s="96">
        <v>1738</v>
      </c>
      <c r="O2094" s="6">
        <f>-6.7-1731.3</f>
        <v>-1738</v>
      </c>
      <c r="P2094" s="6">
        <f t="shared" ref="P2094:P2118" si="634">SUM(N2094+O2094)</f>
        <v>0</v>
      </c>
      <c r="Q2094" s="7">
        <f t="shared" si="624"/>
        <v>3587676.5500000017</v>
      </c>
      <c r="R2094" s="44" t="str">
        <f>VLOOKUP(F2094,'Set up'!$A$2:$E$64,5,FALSE)</f>
        <v>Trsf</v>
      </c>
      <c r="S2094" s="1" t="s">
        <v>2259</v>
      </c>
    </row>
    <row r="2095" spans="1:19" ht="15" customHeight="1" x14ac:dyDescent="0.3">
      <c r="A2095" s="4">
        <v>45181</v>
      </c>
      <c r="B2095" s="5">
        <f t="shared" si="622"/>
        <v>9</v>
      </c>
      <c r="C2095" s="5">
        <f t="shared" si="623"/>
        <v>2023</v>
      </c>
      <c r="D2095" s="88" t="s">
        <v>1897</v>
      </c>
      <c r="E2095" s="5" t="str">
        <f>VLOOKUP(F2095,'Set up'!$A$2:$C$64,2,FALSE)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up'!$A$2:$C$64,3,FALSE)</f>
        <v>Cash</v>
      </c>
      <c r="J2095" s="5">
        <f>VLOOKUP(F2095,'Set up'!$A$2:$D$64,4,FALSE)</f>
        <v>0</v>
      </c>
      <c r="K2095" s="4">
        <f t="shared" si="626"/>
        <v>45181</v>
      </c>
      <c r="L2095" s="5">
        <f t="shared" si="627"/>
        <v>9</v>
      </c>
      <c r="M2095" s="5">
        <f t="shared" si="628"/>
        <v>2023</v>
      </c>
      <c r="N2095" s="96">
        <v>219</v>
      </c>
      <c r="O2095" s="6">
        <f t="shared" ref="O2095:O2100" si="635">-N2095</f>
        <v>-219</v>
      </c>
      <c r="P2095" s="6">
        <f t="shared" si="634"/>
        <v>0</v>
      </c>
      <c r="Q2095" s="7">
        <f t="shared" si="624"/>
        <v>3587895.5500000017</v>
      </c>
      <c r="R2095" s="44" t="str">
        <f>VLOOKUP(F2095,'Set up'!$A$2:$E$64,5,FALSE)</f>
        <v>Trsf</v>
      </c>
      <c r="S2095" s="1" t="s">
        <v>2260</v>
      </c>
    </row>
    <row r="2096" spans="1:19" ht="15" customHeight="1" x14ac:dyDescent="0.3">
      <c r="A2096" s="4">
        <v>45181</v>
      </c>
      <c r="B2096" s="5">
        <f t="shared" si="622"/>
        <v>9</v>
      </c>
      <c r="C2096" s="5">
        <f t="shared" si="623"/>
        <v>2023</v>
      </c>
      <c r="D2096" s="88" t="s">
        <v>1897</v>
      </c>
      <c r="E2096" s="5" t="str">
        <f>VLOOKUP(F2096,'Set up'!$A$2:$C$64,2,FALSE)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up'!$A$2:$C$64,3,FALSE)</f>
        <v>Cash</v>
      </c>
      <c r="J2096" s="5">
        <f>VLOOKUP(F2096,'Set up'!$A$2:$D$64,4,FALSE)</f>
        <v>0</v>
      </c>
      <c r="K2096" s="4">
        <f t="shared" si="626"/>
        <v>45181</v>
      </c>
      <c r="L2096" s="5">
        <f t="shared" si="627"/>
        <v>9</v>
      </c>
      <c r="M2096" s="5">
        <f t="shared" si="628"/>
        <v>2023</v>
      </c>
      <c r="N2096" s="96">
        <v>438</v>
      </c>
      <c r="O2096" s="6">
        <f>-49.7-388.3</f>
        <v>-438</v>
      </c>
      <c r="P2096" s="6">
        <f t="shared" si="634"/>
        <v>0</v>
      </c>
      <c r="Q2096" s="7">
        <f t="shared" si="624"/>
        <v>3588333.5500000017</v>
      </c>
      <c r="R2096" s="44" t="str">
        <f>VLOOKUP(F2096,'Set up'!$A$2:$E$64,5,FALSE)</f>
        <v>Trsf</v>
      </c>
      <c r="S2096" s="1" t="s">
        <v>2406</v>
      </c>
    </row>
    <row r="2097" spans="1:21" ht="15" customHeight="1" x14ac:dyDescent="0.3">
      <c r="A2097" s="4">
        <v>45181</v>
      </c>
      <c r="B2097" s="5">
        <f t="shared" si="622"/>
        <v>9</v>
      </c>
      <c r="C2097" s="5">
        <f t="shared" si="623"/>
        <v>2023</v>
      </c>
      <c r="D2097" s="88" t="s">
        <v>1897</v>
      </c>
      <c r="E2097" s="5" t="str">
        <f>VLOOKUP(F2097,'Set up'!$A$2:$C$64,2,FALSE)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up'!$A$2:$C$64,3,FALSE)</f>
        <v>Cash</v>
      </c>
      <c r="J2097" s="5">
        <f>VLOOKUP(F2097,'Set up'!$A$2:$D$64,4,FALSE)</f>
        <v>0</v>
      </c>
      <c r="K2097" s="4">
        <f t="shared" si="626"/>
        <v>45181</v>
      </c>
      <c r="L2097" s="5">
        <f t="shared" si="627"/>
        <v>9</v>
      </c>
      <c r="M2097" s="5">
        <f t="shared" si="628"/>
        <v>2023</v>
      </c>
      <c r="N2097" s="96">
        <v>236</v>
      </c>
      <c r="O2097" s="6">
        <f t="shared" si="635"/>
        <v>-236</v>
      </c>
      <c r="P2097" s="6">
        <f t="shared" si="634"/>
        <v>0</v>
      </c>
      <c r="Q2097" s="7">
        <f t="shared" si="624"/>
        <v>3588569.5500000017</v>
      </c>
      <c r="R2097" s="44" t="str">
        <f>VLOOKUP(F2097,'Set up'!$A$2:$E$64,5,FALSE)</f>
        <v>Trsf</v>
      </c>
      <c r="S2097" s="1" t="s">
        <v>2407</v>
      </c>
    </row>
    <row r="2098" spans="1:21" ht="15" customHeight="1" x14ac:dyDescent="0.3">
      <c r="A2098" s="4">
        <v>45181</v>
      </c>
      <c r="B2098" s="5">
        <f t="shared" si="622"/>
        <v>9</v>
      </c>
      <c r="C2098" s="5">
        <f t="shared" si="623"/>
        <v>2023</v>
      </c>
      <c r="D2098" s="88" t="s">
        <v>1897</v>
      </c>
      <c r="E2098" s="5" t="str">
        <f>VLOOKUP(F2098,'Set up'!$A$2:$C$64,2,FALSE)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up'!$A$2:$C$64,3,FALSE)</f>
        <v>Cash</v>
      </c>
      <c r="J2098" s="5">
        <f>VLOOKUP(F2098,'Set up'!$A$2:$D$64,4,FALSE)</f>
        <v>0</v>
      </c>
      <c r="K2098" s="4">
        <f t="shared" si="626"/>
        <v>45181</v>
      </c>
      <c r="L2098" s="5">
        <f t="shared" si="627"/>
        <v>9</v>
      </c>
      <c r="M2098" s="5">
        <f t="shared" si="628"/>
        <v>2023</v>
      </c>
      <c r="N2098" s="96">
        <v>190</v>
      </c>
      <c r="O2098" s="6">
        <f t="shared" si="635"/>
        <v>-190</v>
      </c>
      <c r="P2098" s="6">
        <f t="shared" si="634"/>
        <v>0</v>
      </c>
      <c r="Q2098" s="7">
        <f t="shared" si="624"/>
        <v>3588759.5500000017</v>
      </c>
      <c r="R2098" s="44" t="str">
        <f>VLOOKUP(F2098,'Set up'!$A$2:$E$64,5,FALSE)</f>
        <v>Trsf</v>
      </c>
      <c r="S2098" s="1" t="s">
        <v>2408</v>
      </c>
    </row>
    <row r="2099" spans="1:21" ht="15" customHeight="1" x14ac:dyDescent="0.3">
      <c r="A2099" s="4">
        <v>45181</v>
      </c>
      <c r="B2099" s="5">
        <f t="shared" si="622"/>
        <v>9</v>
      </c>
      <c r="C2099" s="5">
        <f t="shared" si="623"/>
        <v>2023</v>
      </c>
      <c r="D2099" s="88" t="s">
        <v>1897</v>
      </c>
      <c r="E2099" s="5" t="str">
        <f>VLOOKUP(F2099,'Set up'!$A$2:$C$64,2,FALSE)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up'!$A$2:$C$64,3,FALSE)</f>
        <v>Cash</v>
      </c>
      <c r="J2099" s="5">
        <f>VLOOKUP(F2099,'Set up'!$A$2:$D$64,4,FALSE)</f>
        <v>0</v>
      </c>
      <c r="K2099" s="4">
        <f t="shared" si="626"/>
        <v>45181</v>
      </c>
      <c r="L2099" s="5">
        <f t="shared" si="627"/>
        <v>9</v>
      </c>
      <c r="M2099" s="5">
        <f t="shared" si="628"/>
        <v>2023</v>
      </c>
      <c r="N2099" s="96">
        <v>125</v>
      </c>
      <c r="O2099" s="6">
        <f t="shared" si="635"/>
        <v>-125</v>
      </c>
      <c r="P2099" s="6">
        <f t="shared" si="634"/>
        <v>0</v>
      </c>
      <c r="Q2099" s="7">
        <f t="shared" si="624"/>
        <v>3588884.5500000017</v>
      </c>
      <c r="R2099" s="44" t="str">
        <f>VLOOKUP(F2099,'Set up'!$A$2:$E$64,5,FALSE)</f>
        <v>Trsf</v>
      </c>
      <c r="S2099" s="1" t="s">
        <v>2409</v>
      </c>
    </row>
    <row r="2100" spans="1:21" ht="15" customHeight="1" x14ac:dyDescent="0.3">
      <c r="A2100" s="4">
        <v>45181</v>
      </c>
      <c r="B2100" s="5">
        <f t="shared" si="622"/>
        <v>9</v>
      </c>
      <c r="C2100" s="5">
        <f t="shared" si="623"/>
        <v>2023</v>
      </c>
      <c r="D2100" s="88" t="s">
        <v>1897</v>
      </c>
      <c r="E2100" s="5" t="str">
        <f>VLOOKUP(F2100,'Set up'!$A$2:$C$64,2,FALSE)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up'!$A$2:$C$64,3,FALSE)</f>
        <v>Cash</v>
      </c>
      <c r="J2100" s="5">
        <f>VLOOKUP(F2100,'Set up'!$A$2:$D$64,4,FALSE)</f>
        <v>0</v>
      </c>
      <c r="K2100" s="4">
        <f t="shared" si="626"/>
        <v>45181</v>
      </c>
      <c r="L2100" s="5">
        <f t="shared" si="627"/>
        <v>9</v>
      </c>
      <c r="M2100" s="5">
        <f t="shared" si="628"/>
        <v>2023</v>
      </c>
      <c r="N2100" s="96">
        <v>834</v>
      </c>
      <c r="O2100" s="6">
        <f t="shared" si="635"/>
        <v>-834</v>
      </c>
      <c r="P2100" s="6">
        <f t="shared" si="634"/>
        <v>0</v>
      </c>
      <c r="Q2100" s="7">
        <f t="shared" si="624"/>
        <v>3589718.5500000017</v>
      </c>
      <c r="R2100" s="44" t="str">
        <f>VLOOKUP(F2100,'Set up'!$A$2:$E$64,5,FALSE)</f>
        <v>Trsf</v>
      </c>
      <c r="S2100" s="1" t="s">
        <v>2410</v>
      </c>
    </row>
    <row r="2101" spans="1:21" ht="15" customHeight="1" x14ac:dyDescent="0.3">
      <c r="A2101" s="4">
        <v>45180</v>
      </c>
      <c r="B2101" s="5">
        <f t="shared" si="622"/>
        <v>9</v>
      </c>
      <c r="C2101" s="5">
        <f t="shared" si="623"/>
        <v>2023</v>
      </c>
      <c r="D2101" s="88" t="s">
        <v>1898</v>
      </c>
      <c r="E2101" s="5" t="str">
        <f>VLOOKUP(F2101,'Set up'!$A$2:$C$64,2,FALSE)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up'!$A$2:$C$64,3,FALSE)</f>
        <v>45</v>
      </c>
      <c r="J2101" s="5">
        <f>VLOOKUP(F2101,'Set up'!$A$2:$D$64,4,FALSE)</f>
        <v>45</v>
      </c>
      <c r="K2101" s="4">
        <f t="shared" si="626"/>
        <v>45225</v>
      </c>
      <c r="L2101" s="5">
        <f t="shared" si="627"/>
        <v>10</v>
      </c>
      <c r="M2101" s="5">
        <f t="shared" si="628"/>
        <v>2023</v>
      </c>
      <c r="N2101" s="96">
        <v>1870</v>
      </c>
      <c r="O2101" s="6">
        <f>-N2101</f>
        <v>-1870</v>
      </c>
      <c r="P2101" s="6">
        <f t="shared" si="634"/>
        <v>0</v>
      </c>
      <c r="Q2101" s="7">
        <f t="shared" si="624"/>
        <v>3591588.5500000017</v>
      </c>
      <c r="R2101" s="44" t="str">
        <f>VLOOKUP(F2101,'Set up'!$A$2:$E$64,5,FALSE)</f>
        <v>PD Chq</v>
      </c>
      <c r="S2101" s="1" t="s">
        <v>2079</v>
      </c>
      <c r="U2101" s="1" t="s">
        <v>3603</v>
      </c>
    </row>
    <row r="2102" spans="1:21" ht="15" customHeight="1" x14ac:dyDescent="0.3">
      <c r="A2102" s="4">
        <v>45180</v>
      </c>
      <c r="B2102" s="5">
        <f t="shared" si="622"/>
        <v>9</v>
      </c>
      <c r="C2102" s="5">
        <f t="shared" si="623"/>
        <v>2023</v>
      </c>
      <c r="D2102" s="88" t="s">
        <v>1898</v>
      </c>
      <c r="E2102" s="5" t="str">
        <f>VLOOKUP(F2102,'Set up'!$A$2:$C$64,2,FALSE)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up'!$A$2:$C$64,3,FALSE)</f>
        <v>45</v>
      </c>
      <c r="J2102" s="5">
        <f>VLOOKUP(F2102,'Set up'!$A$2:$D$64,4,FALSE)</f>
        <v>45</v>
      </c>
      <c r="K2102" s="4">
        <f t="shared" si="626"/>
        <v>45225</v>
      </c>
      <c r="L2102" s="5">
        <f t="shared" si="627"/>
        <v>10</v>
      </c>
      <c r="M2102" s="5">
        <f t="shared" si="628"/>
        <v>2023</v>
      </c>
      <c r="N2102" s="96">
        <v>220</v>
      </c>
      <c r="O2102" s="6">
        <f>-N2102</f>
        <v>-220</v>
      </c>
      <c r="P2102" s="6">
        <f t="shared" si="634"/>
        <v>0</v>
      </c>
      <c r="Q2102" s="7">
        <f t="shared" si="624"/>
        <v>3591808.5500000017</v>
      </c>
      <c r="R2102" s="44" t="str">
        <f>VLOOKUP(F2102,'Set up'!$A$2:$E$64,5,FALSE)</f>
        <v>PD Chq</v>
      </c>
      <c r="S2102" s="1" t="s">
        <v>2080</v>
      </c>
      <c r="U2102" s="1" t="s">
        <v>3603</v>
      </c>
    </row>
    <row r="2103" spans="1:21" ht="15" customHeight="1" x14ac:dyDescent="0.3">
      <c r="A2103" s="4">
        <v>45183</v>
      </c>
      <c r="B2103" s="5">
        <f t="shared" si="622"/>
        <v>9</v>
      </c>
      <c r="C2103" s="5">
        <f t="shared" si="623"/>
        <v>2023</v>
      </c>
      <c r="D2103" s="88" t="s">
        <v>1899</v>
      </c>
      <c r="E2103" s="5" t="str">
        <f>VLOOKUP(F2103,'Set up'!$A$2:$C$64,2,FALSE)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up'!$A$2:$C$64,3,FALSE)</f>
        <v>Cash</v>
      </c>
      <c r="J2103" s="5">
        <f>VLOOKUP(F2103,'Set up'!$A$2:$D$64,4,FALSE)</f>
        <v>0</v>
      </c>
      <c r="K2103" s="4">
        <f t="shared" si="626"/>
        <v>45183</v>
      </c>
      <c r="L2103" s="5">
        <f t="shared" si="627"/>
        <v>9</v>
      </c>
      <c r="M2103" s="5">
        <f t="shared" si="628"/>
        <v>2023</v>
      </c>
      <c r="N2103" s="96">
        <v>5082</v>
      </c>
      <c r="O2103" s="6">
        <f t="shared" ref="O2103:O2108" si="636">-N2103</f>
        <v>-5082</v>
      </c>
      <c r="P2103" s="6">
        <f t="shared" si="634"/>
        <v>0</v>
      </c>
      <c r="Q2103" s="7">
        <f t="shared" si="624"/>
        <v>3596890.5500000017</v>
      </c>
      <c r="R2103" s="44" t="str">
        <f>VLOOKUP(F2103,'Set up'!$A$2:$E$64,5,FALSE)</f>
        <v>Cash</v>
      </c>
      <c r="S2103" s="1" t="s">
        <v>1973</v>
      </c>
    </row>
    <row r="2104" spans="1:21" ht="15" customHeight="1" x14ac:dyDescent="0.3">
      <c r="A2104" s="4">
        <v>45183</v>
      </c>
      <c r="B2104" s="5">
        <f t="shared" si="622"/>
        <v>9</v>
      </c>
      <c r="C2104" s="5">
        <f t="shared" si="623"/>
        <v>2023</v>
      </c>
      <c r="D2104" s="88" t="s">
        <v>1899</v>
      </c>
      <c r="E2104" s="5" t="str">
        <f>VLOOKUP(F2104,'Set up'!$A$2:$C$64,2,FALSE)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up'!$A$2:$C$64,3,FALSE)</f>
        <v>Cash</v>
      </c>
      <c r="J2104" s="5">
        <f>VLOOKUP(F2104,'Set up'!$A$2:$D$64,4,FALSE)</f>
        <v>0</v>
      </c>
      <c r="K2104" s="4">
        <f t="shared" si="626"/>
        <v>45183</v>
      </c>
      <c r="L2104" s="5">
        <f t="shared" si="627"/>
        <v>9</v>
      </c>
      <c r="M2104" s="5">
        <f t="shared" si="628"/>
        <v>2023</v>
      </c>
      <c r="N2104" s="96">
        <v>1170</v>
      </c>
      <c r="O2104" s="6">
        <f t="shared" si="636"/>
        <v>-1170</v>
      </c>
      <c r="P2104" s="6">
        <f t="shared" si="634"/>
        <v>0</v>
      </c>
      <c r="Q2104" s="7">
        <f t="shared" si="624"/>
        <v>3598060.5500000017</v>
      </c>
      <c r="R2104" s="44" t="str">
        <f>VLOOKUP(F2104,'Set up'!$A$2:$E$64,5,FALSE)</f>
        <v>Cash</v>
      </c>
      <c r="S2104" s="1" t="s">
        <v>1973</v>
      </c>
    </row>
    <row r="2105" spans="1:21" ht="15" customHeight="1" x14ac:dyDescent="0.3">
      <c r="A2105" s="4">
        <v>45183</v>
      </c>
      <c r="B2105" s="5">
        <f t="shared" si="622"/>
        <v>9</v>
      </c>
      <c r="C2105" s="5">
        <f t="shared" si="623"/>
        <v>2023</v>
      </c>
      <c r="D2105" s="88" t="s">
        <v>1899</v>
      </c>
      <c r="E2105" s="5" t="str">
        <f>VLOOKUP(F2105,'Set up'!$A$2:$C$64,2,FALSE)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up'!$A$2:$C$64,3,FALSE)</f>
        <v>Cash</v>
      </c>
      <c r="J2105" s="5">
        <f>VLOOKUP(F2105,'Set up'!$A$2:$D$64,4,FALSE)</f>
        <v>0</v>
      </c>
      <c r="K2105" s="4">
        <f t="shared" si="626"/>
        <v>45183</v>
      </c>
      <c r="L2105" s="5">
        <f t="shared" si="627"/>
        <v>9</v>
      </c>
      <c r="M2105" s="5">
        <f t="shared" si="628"/>
        <v>2023</v>
      </c>
      <c r="N2105" s="96">
        <v>645</v>
      </c>
      <c r="O2105" s="6">
        <f t="shared" si="636"/>
        <v>-645</v>
      </c>
      <c r="P2105" s="6">
        <f t="shared" si="634"/>
        <v>0</v>
      </c>
      <c r="Q2105" s="7">
        <f t="shared" si="624"/>
        <v>3598705.5500000017</v>
      </c>
      <c r="R2105" s="44" t="str">
        <f>VLOOKUP(F2105,'Set up'!$A$2:$E$64,5,FALSE)</f>
        <v>Cash</v>
      </c>
      <c r="S2105" s="1" t="s">
        <v>1973</v>
      </c>
    </row>
    <row r="2106" spans="1:21" ht="15" customHeight="1" x14ac:dyDescent="0.3">
      <c r="A2106" s="4">
        <v>45183</v>
      </c>
      <c r="B2106" s="5">
        <f t="shared" si="622"/>
        <v>9</v>
      </c>
      <c r="C2106" s="5">
        <f t="shared" si="623"/>
        <v>2023</v>
      </c>
      <c r="D2106" s="88" t="s">
        <v>1899</v>
      </c>
      <c r="E2106" s="5" t="str">
        <f>VLOOKUP(F2106,'Set up'!$A$2:$C$64,2,FALSE)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up'!$A$2:$C$64,3,FALSE)</f>
        <v>Cash</v>
      </c>
      <c r="J2106" s="5">
        <f>VLOOKUP(F2106,'Set up'!$A$2:$D$64,4,FALSE)</f>
        <v>0</v>
      </c>
      <c r="K2106" s="4">
        <f t="shared" si="626"/>
        <v>45183</v>
      </c>
      <c r="L2106" s="5">
        <f t="shared" si="627"/>
        <v>9</v>
      </c>
      <c r="M2106" s="5">
        <f t="shared" si="628"/>
        <v>2023</v>
      </c>
      <c r="N2106" s="96">
        <v>640</v>
      </c>
      <c r="O2106" s="6">
        <f t="shared" si="636"/>
        <v>-640</v>
      </c>
      <c r="P2106" s="6">
        <f t="shared" si="634"/>
        <v>0</v>
      </c>
      <c r="Q2106" s="7">
        <f t="shared" si="624"/>
        <v>3599345.5500000017</v>
      </c>
      <c r="R2106" s="44" t="str">
        <f>VLOOKUP(F2106,'Set up'!$A$2:$E$64,5,FALSE)</f>
        <v>Cash</v>
      </c>
      <c r="S2106" s="1" t="s">
        <v>1973</v>
      </c>
    </row>
    <row r="2107" spans="1:21" ht="15" customHeight="1" x14ac:dyDescent="0.3">
      <c r="A2107" s="4">
        <v>45183</v>
      </c>
      <c r="B2107" s="5">
        <f t="shared" si="622"/>
        <v>9</v>
      </c>
      <c r="C2107" s="5">
        <f t="shared" si="623"/>
        <v>2023</v>
      </c>
      <c r="D2107" s="88" t="s">
        <v>1899</v>
      </c>
      <c r="E2107" s="5" t="str">
        <f>VLOOKUP(F2107,'Set up'!$A$2:$C$64,2,FALSE)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up'!$A$2:$C$64,3,FALSE)</f>
        <v>Cash</v>
      </c>
      <c r="J2107" s="5">
        <f>VLOOKUP(F2107,'Set up'!$A$2:$D$64,4,FALSE)</f>
        <v>0</v>
      </c>
      <c r="K2107" s="4">
        <f t="shared" si="626"/>
        <v>45183</v>
      </c>
      <c r="L2107" s="5">
        <f t="shared" si="627"/>
        <v>9</v>
      </c>
      <c r="M2107" s="5">
        <f t="shared" si="628"/>
        <v>2023</v>
      </c>
      <c r="N2107" s="96">
        <v>330</v>
      </c>
      <c r="O2107" s="6">
        <f t="shared" si="636"/>
        <v>-330</v>
      </c>
      <c r="P2107" s="6">
        <f t="shared" si="634"/>
        <v>0</v>
      </c>
      <c r="Q2107" s="7">
        <f t="shared" si="624"/>
        <v>3599675.5500000017</v>
      </c>
      <c r="R2107" s="44" t="str">
        <f>VLOOKUP(F2107,'Set up'!$A$2:$E$64,5,FALSE)</f>
        <v>Cash</v>
      </c>
      <c r="S2107" s="1" t="s">
        <v>1973</v>
      </c>
    </row>
    <row r="2108" spans="1:21" ht="15" customHeight="1" x14ac:dyDescent="0.3">
      <c r="A2108" s="4">
        <v>45183</v>
      </c>
      <c r="B2108" s="5">
        <f t="shared" ref="B2108:B2118" si="637">MONTH(A2108)</f>
        <v>9</v>
      </c>
      <c r="C2108" s="5">
        <f t="shared" ref="C2108:C2118" si="638">YEAR(A2108)</f>
        <v>2023</v>
      </c>
      <c r="D2108" s="88" t="s">
        <v>1899</v>
      </c>
      <c r="E2108" s="5" t="str">
        <f>VLOOKUP(F2108,'Set up'!$A$2:$C$64,2,FALSE)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up'!$A$2:$C$64,3,FALSE)</f>
        <v>Cash</v>
      </c>
      <c r="J2108" s="5">
        <f>VLOOKUP(F2108,'Set up'!$A$2:$D$64,4,FALSE)</f>
        <v>0</v>
      </c>
      <c r="K2108" s="4">
        <f t="shared" si="626"/>
        <v>45183</v>
      </c>
      <c r="L2108" s="5">
        <f t="shared" si="627"/>
        <v>9</v>
      </c>
      <c r="M2108" s="5">
        <f t="shared" si="628"/>
        <v>2023</v>
      </c>
      <c r="N2108" s="96">
        <v>95</v>
      </c>
      <c r="O2108" s="6">
        <f t="shared" si="636"/>
        <v>-95</v>
      </c>
      <c r="P2108" s="6">
        <f t="shared" si="634"/>
        <v>0</v>
      </c>
      <c r="Q2108" s="7">
        <f t="shared" ref="Q2108:Q2118" si="639">SUM(Q2107+N2108)</f>
        <v>3599770.5500000017</v>
      </c>
      <c r="R2108" s="44" t="str">
        <f>VLOOKUP(F2108,'Set up'!$A$2:$E$64,5,FALSE)</f>
        <v>Cash</v>
      </c>
      <c r="S2108" s="1" t="s">
        <v>1973</v>
      </c>
    </row>
    <row r="2109" spans="1:21" ht="15" customHeight="1" x14ac:dyDescent="0.3">
      <c r="A2109" s="4">
        <v>45183</v>
      </c>
      <c r="B2109" s="5">
        <f t="shared" si="637"/>
        <v>9</v>
      </c>
      <c r="C2109" s="5">
        <f t="shared" si="638"/>
        <v>2023</v>
      </c>
      <c r="D2109" s="88" t="s">
        <v>1899</v>
      </c>
      <c r="E2109" s="5" t="str">
        <f>VLOOKUP(F2109,'Set up'!$A$2:$C$64,2,FALSE)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up'!$A$2:$C$64,3,FALSE)</f>
        <v>Cash</v>
      </c>
      <c r="J2109" s="5">
        <f>VLOOKUP(F2109,'Set up'!$A$2:$D$64,4,FALSE)</f>
        <v>0</v>
      </c>
      <c r="K2109" s="4">
        <f t="shared" si="626"/>
        <v>45183</v>
      </c>
      <c r="L2109" s="5">
        <f t="shared" si="627"/>
        <v>9</v>
      </c>
      <c r="M2109" s="5">
        <f t="shared" si="628"/>
        <v>2023</v>
      </c>
      <c r="N2109" s="96">
        <v>125</v>
      </c>
      <c r="O2109" s="6">
        <f t="shared" ref="O2109" si="640">-N2109</f>
        <v>-125</v>
      </c>
      <c r="P2109" s="6">
        <f t="shared" si="634"/>
        <v>0</v>
      </c>
      <c r="Q2109" s="7">
        <f t="shared" si="639"/>
        <v>3599895.5500000017</v>
      </c>
      <c r="R2109" s="44" t="str">
        <f>VLOOKUP(F2109,'Set up'!$A$2:$E$64,5,FALSE)</f>
        <v>Cash</v>
      </c>
      <c r="S2109" s="1" t="s">
        <v>1973</v>
      </c>
    </row>
    <row r="2110" spans="1:21" ht="15" customHeight="1" x14ac:dyDescent="0.3">
      <c r="A2110" s="4">
        <v>45182</v>
      </c>
      <c r="B2110" s="5">
        <f t="shared" si="637"/>
        <v>9</v>
      </c>
      <c r="C2110" s="5">
        <f t="shared" si="638"/>
        <v>2023</v>
      </c>
      <c r="D2110" s="88" t="s">
        <v>1900</v>
      </c>
      <c r="E2110" s="5" t="str">
        <f>VLOOKUP(F2110,'Set up'!$A$2:$C$64,2,FALSE)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up'!$A$2:$C$64,3,FALSE)</f>
        <v>Cash</v>
      </c>
      <c r="J2110" s="5">
        <f>VLOOKUP(F2110,'Set up'!$A$2:$D$64,4,FALSE)</f>
        <v>0</v>
      </c>
      <c r="K2110" s="4">
        <f t="shared" si="626"/>
        <v>45182</v>
      </c>
      <c r="L2110" s="5">
        <f t="shared" si="627"/>
        <v>9</v>
      </c>
      <c r="M2110" s="5">
        <f t="shared" si="628"/>
        <v>2023</v>
      </c>
      <c r="N2110" s="96">
        <v>125</v>
      </c>
      <c r="O2110" s="6">
        <f>-N2110</f>
        <v>-125</v>
      </c>
      <c r="P2110" s="6">
        <f t="shared" si="634"/>
        <v>0</v>
      </c>
      <c r="Q2110" s="7">
        <f t="shared" si="639"/>
        <v>3600020.5500000017</v>
      </c>
      <c r="R2110" s="44" t="str">
        <f>VLOOKUP(F2110,'Set up'!$A$2:$E$64,5,FALSE)</f>
        <v>Trsf</v>
      </c>
      <c r="S2110" s="1" t="s">
        <v>2584</v>
      </c>
    </row>
    <row r="2111" spans="1:21" ht="15" customHeight="1" x14ac:dyDescent="0.3">
      <c r="A2111" s="4">
        <v>45182</v>
      </c>
      <c r="B2111" s="5">
        <f t="shared" si="637"/>
        <v>9</v>
      </c>
      <c r="C2111" s="5">
        <f t="shared" si="638"/>
        <v>2023</v>
      </c>
      <c r="D2111" s="88" t="s">
        <v>1901</v>
      </c>
      <c r="E2111" s="5" t="str">
        <f>VLOOKUP(F2111,'Set up'!$A$2:$C$64,2,FALSE)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up'!$A$2:$C$64,3,FALSE)</f>
        <v>Cash</v>
      </c>
      <c r="J2111" s="5">
        <f>VLOOKUP(F2111,'Set up'!$A$2:$D$64,4,FALSE)</f>
        <v>0</v>
      </c>
      <c r="K2111" s="4">
        <f t="shared" si="626"/>
        <v>45182</v>
      </c>
      <c r="L2111" s="5">
        <f t="shared" si="627"/>
        <v>9</v>
      </c>
      <c r="M2111" s="5">
        <f t="shared" si="628"/>
        <v>2023</v>
      </c>
      <c r="N2111" s="96">
        <v>3212</v>
      </c>
      <c r="O2111" s="6">
        <f>-N2111</f>
        <v>-3212</v>
      </c>
      <c r="P2111" s="6">
        <f t="shared" si="634"/>
        <v>0</v>
      </c>
      <c r="Q2111" s="7">
        <f t="shared" si="639"/>
        <v>3603232.5500000017</v>
      </c>
      <c r="R2111" s="44" t="str">
        <f>VLOOKUP(F2111,'Set up'!$A$2:$E$64,5,FALSE)</f>
        <v>Trsf</v>
      </c>
      <c r="S2111" s="1" t="s">
        <v>2585</v>
      </c>
    </row>
    <row r="2112" spans="1:21" ht="15" customHeight="1" x14ac:dyDescent="0.3">
      <c r="A2112" s="4">
        <v>45182</v>
      </c>
      <c r="B2112" s="5">
        <f t="shared" si="637"/>
        <v>9</v>
      </c>
      <c r="C2112" s="5">
        <f t="shared" si="638"/>
        <v>2023</v>
      </c>
      <c r="D2112" s="88" t="s">
        <v>1901</v>
      </c>
      <c r="E2112" s="5" t="str">
        <f>VLOOKUP(F2112,'Set up'!$A$2:$C$64,2,FALSE)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up'!$A$2:$C$64,3,FALSE)</f>
        <v>Cash</v>
      </c>
      <c r="J2112" s="5">
        <f>VLOOKUP(F2112,'Set up'!$A$2:$D$64,4,FALSE)</f>
        <v>0</v>
      </c>
      <c r="K2112" s="4">
        <f t="shared" si="626"/>
        <v>45182</v>
      </c>
      <c r="L2112" s="5">
        <f t="shared" si="627"/>
        <v>9</v>
      </c>
      <c r="M2112" s="5">
        <f t="shared" si="628"/>
        <v>2023</v>
      </c>
      <c r="N2112" s="96">
        <v>1134</v>
      </c>
      <c r="O2112" s="6">
        <f>-544.2-589.8</f>
        <v>-1134</v>
      </c>
      <c r="P2112" s="6">
        <f t="shared" si="634"/>
        <v>0</v>
      </c>
      <c r="Q2112" s="7">
        <f t="shared" si="639"/>
        <v>3604366.5500000017</v>
      </c>
      <c r="R2112" s="44" t="str">
        <f>VLOOKUP(F2112,'Set up'!$A$2:$E$64,5,FALSE)</f>
        <v>Trsf</v>
      </c>
      <c r="S2112" s="1" t="s">
        <v>2588</v>
      </c>
    </row>
    <row r="2113" spans="1:19" ht="15" customHeight="1" x14ac:dyDescent="0.3">
      <c r="A2113" s="4">
        <v>45182</v>
      </c>
      <c r="B2113" s="5">
        <f t="shared" si="637"/>
        <v>9</v>
      </c>
      <c r="C2113" s="5">
        <f t="shared" si="638"/>
        <v>2023</v>
      </c>
      <c r="D2113" s="88" t="s">
        <v>1901</v>
      </c>
      <c r="E2113" s="5" t="str">
        <f>VLOOKUP(F2113,'Set up'!$A$2:$C$64,2,FALSE)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up'!$A$2:$C$64,3,FALSE)</f>
        <v>Cash</v>
      </c>
      <c r="J2113" s="5">
        <f>VLOOKUP(F2113,'Set up'!$A$2:$D$64,4,FALSE)</f>
        <v>0</v>
      </c>
      <c r="K2113" s="4">
        <f t="shared" si="626"/>
        <v>45182</v>
      </c>
      <c r="L2113" s="5">
        <f t="shared" si="627"/>
        <v>9</v>
      </c>
      <c r="M2113" s="5">
        <f t="shared" si="628"/>
        <v>2023</v>
      </c>
      <c r="N2113" s="96">
        <v>600</v>
      </c>
      <c r="O2113" s="6">
        <f>-N2113</f>
        <v>-600</v>
      </c>
      <c r="P2113" s="6">
        <f t="shared" si="634"/>
        <v>0</v>
      </c>
      <c r="Q2113" s="7">
        <f t="shared" si="639"/>
        <v>3604966.5500000017</v>
      </c>
      <c r="R2113" s="44" t="str">
        <f>VLOOKUP(F2113,'Set up'!$A$2:$E$64,5,FALSE)</f>
        <v>Trsf</v>
      </c>
      <c r="S2113" s="1" t="s">
        <v>2581</v>
      </c>
    </row>
    <row r="2114" spans="1:19" ht="15" customHeight="1" x14ac:dyDescent="0.3">
      <c r="A2114" s="4">
        <v>45182</v>
      </c>
      <c r="B2114" s="5">
        <f t="shared" si="637"/>
        <v>9</v>
      </c>
      <c r="C2114" s="5">
        <f t="shared" si="638"/>
        <v>2023</v>
      </c>
      <c r="D2114" s="88" t="s">
        <v>1901</v>
      </c>
      <c r="E2114" s="5" t="str">
        <f>VLOOKUP(F2114,'Set up'!$A$2:$C$64,2,FALSE)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up'!$A$2:$C$64,3,FALSE)</f>
        <v>Cash</v>
      </c>
      <c r="J2114" s="5">
        <f>VLOOKUP(F2114,'Set up'!$A$2:$D$64,4,FALSE)</f>
        <v>0</v>
      </c>
      <c r="K2114" s="4">
        <f t="shared" si="626"/>
        <v>45182</v>
      </c>
      <c r="L2114" s="5">
        <f t="shared" si="627"/>
        <v>9</v>
      </c>
      <c r="M2114" s="5">
        <f t="shared" si="628"/>
        <v>2023</v>
      </c>
      <c r="N2114" s="96">
        <v>380</v>
      </c>
      <c r="O2114" s="6">
        <f>-N2114</f>
        <v>-380</v>
      </c>
      <c r="P2114" s="6">
        <f t="shared" si="634"/>
        <v>0</v>
      </c>
      <c r="Q2114" s="7">
        <f t="shared" si="639"/>
        <v>3605346.5500000017</v>
      </c>
      <c r="R2114" s="44" t="str">
        <f>VLOOKUP(F2114,'Set up'!$A$2:$E$64,5,FALSE)</f>
        <v>Trsf</v>
      </c>
      <c r="S2114" s="1" t="s">
        <v>2589</v>
      </c>
    </row>
    <row r="2115" spans="1:19" ht="15" customHeight="1" x14ac:dyDescent="0.3">
      <c r="A2115" s="4">
        <v>45182</v>
      </c>
      <c r="B2115" s="5">
        <f t="shared" si="637"/>
        <v>9</v>
      </c>
      <c r="C2115" s="5">
        <f t="shared" si="638"/>
        <v>2023</v>
      </c>
      <c r="D2115" s="88" t="s">
        <v>1902</v>
      </c>
      <c r="E2115" s="5" t="str">
        <f>VLOOKUP(F2115,'Set up'!$A$2:$C$64,2,FALSE)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up'!$A$2:$C$64,3,FALSE)</f>
        <v>Cash</v>
      </c>
      <c r="J2115" s="5">
        <f>VLOOKUP(F2115,'Set up'!$A$2:$D$64,4,FALSE)</f>
        <v>0</v>
      </c>
      <c r="K2115" s="4">
        <f t="shared" ref="K2115:K2178" si="641">A2115+J2115</f>
        <v>45182</v>
      </c>
      <c r="L2115" s="5">
        <f t="shared" ref="L2115:L2178" si="642">MONTH(K2115)</f>
        <v>9</v>
      </c>
      <c r="M2115" s="5">
        <f t="shared" ref="M2115:M2178" si="643">YEAR(K2115)</f>
        <v>2023</v>
      </c>
      <c r="N2115" s="96">
        <v>322.5</v>
      </c>
      <c r="O2115" s="6">
        <f t="shared" ref="O2115" si="644">-N2115</f>
        <v>-322.5</v>
      </c>
      <c r="P2115" s="6">
        <f t="shared" si="634"/>
        <v>0</v>
      </c>
      <c r="Q2115" s="7">
        <f t="shared" si="639"/>
        <v>3605669.0500000017</v>
      </c>
      <c r="R2115" s="44" t="str">
        <f>VLOOKUP(F2115,'Set up'!$A$2:$E$64,5,FALSE)</f>
        <v>Trsf</v>
      </c>
      <c r="S2115" s="1" t="s">
        <v>2727</v>
      </c>
    </row>
    <row r="2116" spans="1:19" ht="15" customHeight="1" x14ac:dyDescent="0.3">
      <c r="A2116" s="4">
        <v>45184</v>
      </c>
      <c r="B2116" s="5">
        <f t="shared" si="637"/>
        <v>9</v>
      </c>
      <c r="C2116" s="5">
        <f t="shared" si="638"/>
        <v>2023</v>
      </c>
      <c r="D2116" s="88" t="s">
        <v>1903</v>
      </c>
      <c r="E2116" s="5" t="str">
        <f>VLOOKUP(F2116,'Set up'!$A$2:$C$64,2,FALSE)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up'!$A$2:$C$64,3,FALSE)</f>
        <v>Cash</v>
      </c>
      <c r="J2116" s="5">
        <f>VLOOKUP(F2116,'Set up'!$A$2:$D$64,4,FALSE)</f>
        <v>0</v>
      </c>
      <c r="K2116" s="4">
        <f t="shared" si="641"/>
        <v>45184</v>
      </c>
      <c r="L2116" s="5">
        <f t="shared" si="642"/>
        <v>9</v>
      </c>
      <c r="M2116" s="5">
        <f t="shared" si="643"/>
        <v>2023</v>
      </c>
      <c r="N2116" s="96">
        <v>125</v>
      </c>
      <c r="O2116" s="6">
        <f>-N2116</f>
        <v>-125</v>
      </c>
      <c r="P2116" s="6">
        <f t="shared" si="634"/>
        <v>0</v>
      </c>
      <c r="Q2116" s="7">
        <f t="shared" si="639"/>
        <v>3605794.0500000017</v>
      </c>
      <c r="R2116" s="44" t="str">
        <f>VLOOKUP(F2116,'Set up'!$A$2:$E$64,5,FALSE)</f>
        <v>Trsf</v>
      </c>
      <c r="S2116" s="1" t="s">
        <v>2590</v>
      </c>
    </row>
    <row r="2117" spans="1:19" ht="15" customHeight="1" x14ac:dyDescent="0.3">
      <c r="A2117" s="4">
        <v>45184</v>
      </c>
      <c r="B2117" s="5">
        <f t="shared" si="637"/>
        <v>9</v>
      </c>
      <c r="C2117" s="5">
        <f t="shared" si="638"/>
        <v>2023</v>
      </c>
      <c r="D2117" s="88" t="s">
        <v>1904</v>
      </c>
      <c r="E2117" s="5" t="str">
        <f>VLOOKUP(F2117,'Set up'!$A$2:$C$64,2,FALSE)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up'!$A$2:$C$64,3,FALSE)</f>
        <v>Cash</v>
      </c>
      <c r="J2117" s="5">
        <f>VLOOKUP(F2117,'Set up'!$A$2:$D$64,4,FALSE)</f>
        <v>0</v>
      </c>
      <c r="K2117" s="4">
        <f t="shared" si="641"/>
        <v>45184</v>
      </c>
      <c r="L2117" s="5">
        <f t="shared" si="642"/>
        <v>9</v>
      </c>
      <c r="M2117" s="5">
        <f t="shared" si="643"/>
        <v>2023</v>
      </c>
      <c r="N2117" s="96">
        <v>3212</v>
      </c>
      <c r="O2117" s="6">
        <f>-N2117</f>
        <v>-3212</v>
      </c>
      <c r="P2117" s="6">
        <f t="shared" si="634"/>
        <v>0</v>
      </c>
      <c r="Q2117" s="7">
        <f t="shared" si="639"/>
        <v>3609006.0500000017</v>
      </c>
      <c r="R2117" s="44" t="str">
        <f>VLOOKUP(F2117,'Set up'!$A$2:$E$64,5,FALSE)</f>
        <v>Trsf</v>
      </c>
      <c r="S2117" s="1" t="s">
        <v>2591</v>
      </c>
    </row>
    <row r="2118" spans="1:19" ht="15" customHeight="1" x14ac:dyDescent="0.3">
      <c r="A2118" s="4">
        <v>45184</v>
      </c>
      <c r="B2118" s="5">
        <f t="shared" si="637"/>
        <v>9</v>
      </c>
      <c r="C2118" s="5">
        <f t="shared" si="638"/>
        <v>2023</v>
      </c>
      <c r="D2118" s="88" t="s">
        <v>1904</v>
      </c>
      <c r="E2118" s="5" t="str">
        <f>VLOOKUP(F2118,'Set up'!$A$2:$C$64,2,FALSE)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up'!$A$2:$C$64,3,FALSE)</f>
        <v>Cash</v>
      </c>
      <c r="J2118" s="5">
        <f>VLOOKUP(F2118,'Set up'!$A$2:$D$64,4,FALSE)</f>
        <v>0</v>
      </c>
      <c r="K2118" s="4">
        <f t="shared" si="641"/>
        <v>45184</v>
      </c>
      <c r="L2118" s="5">
        <f t="shared" si="642"/>
        <v>9</v>
      </c>
      <c r="M2118" s="5">
        <f t="shared" si="643"/>
        <v>2023</v>
      </c>
      <c r="N2118" s="96">
        <v>1890</v>
      </c>
      <c r="O2118" s="6">
        <f>-N2118</f>
        <v>-1890</v>
      </c>
      <c r="P2118" s="6">
        <f t="shared" si="634"/>
        <v>0</v>
      </c>
      <c r="Q2118" s="7">
        <f t="shared" si="639"/>
        <v>3610896.0500000017</v>
      </c>
      <c r="R2118" s="44" t="str">
        <f>VLOOKUP(F2118,'Set up'!$A$2:$E$64,5,FALSE)</f>
        <v>Trsf</v>
      </c>
      <c r="S2118" s="1" t="s">
        <v>2593</v>
      </c>
    </row>
    <row r="2119" spans="1:19" ht="15" customHeight="1" x14ac:dyDescent="0.3">
      <c r="A2119" s="4">
        <v>45184</v>
      </c>
      <c r="B2119" s="5">
        <f t="shared" ref="B2119:B2139" si="645">MONTH(A2119)</f>
        <v>9</v>
      </c>
      <c r="C2119" s="5">
        <f t="shared" ref="C2119:C2139" si="646">YEAR(A2119)</f>
        <v>2023</v>
      </c>
      <c r="D2119" s="88" t="s">
        <v>1904</v>
      </c>
      <c r="E2119" s="5" t="str">
        <f>VLOOKUP(F2119,'Set up'!$A$2:$C$64,2,FALSE)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up'!$A$2:$C$64,3,FALSE)</f>
        <v>Cash</v>
      </c>
      <c r="J2119" s="5">
        <f>VLOOKUP(F2119,'Set up'!$A$2:$D$64,4,FALSE)</f>
        <v>0</v>
      </c>
      <c r="K2119" s="4">
        <f t="shared" si="641"/>
        <v>45184</v>
      </c>
      <c r="L2119" s="5">
        <f t="shared" si="642"/>
        <v>9</v>
      </c>
      <c r="M2119" s="5">
        <f t="shared" si="643"/>
        <v>2023</v>
      </c>
      <c r="N2119" s="96">
        <v>400</v>
      </c>
      <c r="O2119" s="6">
        <f>-N2119</f>
        <v>-400</v>
      </c>
      <c r="P2119" s="6">
        <f t="shared" ref="P2119:P2139" si="647">SUM(N2119+O2119)</f>
        <v>0</v>
      </c>
      <c r="Q2119" s="7">
        <f t="shared" ref="Q2119:Q2139" si="648">SUM(Q2118+N2119)</f>
        <v>3611296.0500000017</v>
      </c>
      <c r="R2119" s="44" t="str">
        <f>VLOOKUP(F2119,'Set up'!$A$2:$E$64,5,FALSE)</f>
        <v>Trsf</v>
      </c>
      <c r="S2119" s="1" t="s">
        <v>2594</v>
      </c>
    </row>
    <row r="2120" spans="1:19" ht="15" customHeight="1" x14ac:dyDescent="0.3">
      <c r="A2120" s="4">
        <v>45187</v>
      </c>
      <c r="B2120" s="5">
        <f t="shared" si="645"/>
        <v>9</v>
      </c>
      <c r="C2120" s="5">
        <f t="shared" si="646"/>
        <v>2023</v>
      </c>
      <c r="D2120" s="88" t="s">
        <v>1905</v>
      </c>
      <c r="E2120" s="5" t="str">
        <f>VLOOKUP(F2120,'Set up'!$A$2:$C$64,2,FALSE)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up'!$A$2:$C$64,3,FALSE)</f>
        <v>Cash</v>
      </c>
      <c r="J2120" s="5">
        <f>VLOOKUP(F2120,'Set up'!$A$2:$D$64,4,FALSE)</f>
        <v>0</v>
      </c>
      <c r="K2120" s="4">
        <f t="shared" si="641"/>
        <v>45187</v>
      </c>
      <c r="L2120" s="5">
        <f t="shared" si="642"/>
        <v>9</v>
      </c>
      <c r="M2120" s="5">
        <f t="shared" si="643"/>
        <v>2023</v>
      </c>
      <c r="N2120" s="96">
        <v>1738</v>
      </c>
      <c r="O2120" s="6">
        <f t="shared" ref="O2120:O2124" si="649">-N2120</f>
        <v>-1738</v>
      </c>
      <c r="P2120" s="6">
        <f t="shared" si="647"/>
        <v>0</v>
      </c>
      <c r="Q2120" s="7">
        <f t="shared" si="648"/>
        <v>3613034.0500000017</v>
      </c>
      <c r="R2120" s="44" t="str">
        <f>VLOOKUP(F2120,'Set up'!$A$2:$E$64,5,FALSE)</f>
        <v>Trsf</v>
      </c>
      <c r="S2120" s="1" t="s">
        <v>2245</v>
      </c>
    </row>
    <row r="2121" spans="1:19" ht="15" customHeight="1" x14ac:dyDescent="0.3">
      <c r="A2121" s="4">
        <v>45187</v>
      </c>
      <c r="B2121" s="5">
        <f t="shared" si="645"/>
        <v>9</v>
      </c>
      <c r="C2121" s="5">
        <f t="shared" si="646"/>
        <v>2023</v>
      </c>
      <c r="D2121" s="88" t="s">
        <v>1905</v>
      </c>
      <c r="E2121" s="5" t="str">
        <f>VLOOKUP(F2121,'Set up'!$A$2:$C$64,2,FALSE)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up'!$A$2:$C$64,3,FALSE)</f>
        <v>Cash</v>
      </c>
      <c r="J2121" s="5">
        <f>VLOOKUP(F2121,'Set up'!$A$2:$D$64,4,FALSE)</f>
        <v>0</v>
      </c>
      <c r="K2121" s="4">
        <f t="shared" si="641"/>
        <v>45187</v>
      </c>
      <c r="L2121" s="5">
        <f t="shared" si="642"/>
        <v>9</v>
      </c>
      <c r="M2121" s="5">
        <f t="shared" si="643"/>
        <v>2023</v>
      </c>
      <c r="N2121" s="96">
        <v>3600</v>
      </c>
      <c r="O2121" s="6">
        <f>-1644.8-1955.2</f>
        <v>-3600</v>
      </c>
      <c r="P2121" s="6">
        <f t="shared" si="647"/>
        <v>0</v>
      </c>
      <c r="Q2121" s="7">
        <f t="shared" si="648"/>
        <v>3616634.0500000017</v>
      </c>
      <c r="R2121" s="44" t="str">
        <f>VLOOKUP(F2121,'Set up'!$A$2:$E$64,5,FALSE)</f>
        <v>Trsf</v>
      </c>
      <c r="S2121" s="1" t="s">
        <v>2882</v>
      </c>
    </row>
    <row r="2122" spans="1:19" ht="15" customHeight="1" x14ac:dyDescent="0.3">
      <c r="A2122" s="4">
        <v>45187</v>
      </c>
      <c r="B2122" s="5">
        <f t="shared" si="645"/>
        <v>9</v>
      </c>
      <c r="C2122" s="5">
        <f t="shared" si="646"/>
        <v>2023</v>
      </c>
      <c r="D2122" s="88" t="s">
        <v>1905</v>
      </c>
      <c r="E2122" s="5" t="str">
        <f>VLOOKUP(F2122,'Set up'!$A$2:$C$64,2,FALSE)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up'!$A$2:$C$64,3,FALSE)</f>
        <v>Cash</v>
      </c>
      <c r="J2122" s="5">
        <f>VLOOKUP(F2122,'Set up'!$A$2:$D$64,4,FALSE)</f>
        <v>0</v>
      </c>
      <c r="K2122" s="4">
        <f t="shared" si="641"/>
        <v>45187</v>
      </c>
      <c r="L2122" s="5">
        <f t="shared" si="642"/>
        <v>9</v>
      </c>
      <c r="M2122" s="5">
        <f t="shared" si="643"/>
        <v>2023</v>
      </c>
      <c r="N2122" s="96">
        <v>702</v>
      </c>
      <c r="O2122" s="6">
        <f t="shared" si="649"/>
        <v>-702</v>
      </c>
      <c r="P2122" s="6">
        <f t="shared" si="647"/>
        <v>0</v>
      </c>
      <c r="Q2122" s="7">
        <f t="shared" si="648"/>
        <v>3617336.0500000017</v>
      </c>
      <c r="R2122" s="44" t="str">
        <f>VLOOKUP(F2122,'Set up'!$A$2:$E$64,5,FALSE)</f>
        <v>Trsf</v>
      </c>
      <c r="S2122" s="1" t="s">
        <v>2883</v>
      </c>
    </row>
    <row r="2123" spans="1:19" ht="15" customHeight="1" x14ac:dyDescent="0.3">
      <c r="A2123" s="4">
        <v>45187</v>
      </c>
      <c r="B2123" s="5">
        <f t="shared" si="645"/>
        <v>9</v>
      </c>
      <c r="C2123" s="5">
        <f t="shared" si="646"/>
        <v>2023</v>
      </c>
      <c r="D2123" s="88" t="s">
        <v>1905</v>
      </c>
      <c r="E2123" s="5" t="str">
        <f>VLOOKUP(F2123,'Set up'!$A$2:$C$64,2,FALSE)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up'!$A$2:$C$64,3,FALSE)</f>
        <v>Cash</v>
      </c>
      <c r="J2123" s="5">
        <f>VLOOKUP(F2123,'Set up'!$A$2:$D$64,4,FALSE)</f>
        <v>0</v>
      </c>
      <c r="K2123" s="4">
        <f t="shared" si="641"/>
        <v>45187</v>
      </c>
      <c r="L2123" s="5">
        <f t="shared" si="642"/>
        <v>9</v>
      </c>
      <c r="M2123" s="5">
        <f t="shared" si="643"/>
        <v>2023</v>
      </c>
      <c r="N2123" s="96">
        <v>234</v>
      </c>
      <c r="O2123" s="6">
        <f t="shared" si="649"/>
        <v>-234</v>
      </c>
      <c r="P2123" s="6">
        <f t="shared" si="647"/>
        <v>0</v>
      </c>
      <c r="Q2123" s="7">
        <f t="shared" si="648"/>
        <v>3617570.0500000017</v>
      </c>
      <c r="R2123" s="44" t="str">
        <f>VLOOKUP(F2123,'Set up'!$A$2:$E$64,5,FALSE)</f>
        <v>Trsf</v>
      </c>
      <c r="S2123" s="1" t="s">
        <v>2884</v>
      </c>
    </row>
    <row r="2124" spans="1:19" ht="15" customHeight="1" x14ac:dyDescent="0.3">
      <c r="A2124" s="4">
        <v>45187</v>
      </c>
      <c r="B2124" s="5">
        <f t="shared" si="645"/>
        <v>9</v>
      </c>
      <c r="C2124" s="5">
        <f t="shared" si="646"/>
        <v>2023</v>
      </c>
      <c r="D2124" s="88" t="s">
        <v>1905</v>
      </c>
      <c r="E2124" s="5" t="str">
        <f>VLOOKUP(F2124,'Set up'!$A$2:$C$64,2,FALSE)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up'!$A$2:$C$64,3,FALSE)</f>
        <v>Cash</v>
      </c>
      <c r="J2124" s="5">
        <f>VLOOKUP(F2124,'Set up'!$A$2:$D$64,4,FALSE)</f>
        <v>0</v>
      </c>
      <c r="K2124" s="4">
        <f t="shared" si="641"/>
        <v>45187</v>
      </c>
      <c r="L2124" s="5">
        <f t="shared" si="642"/>
        <v>9</v>
      </c>
      <c r="M2124" s="5">
        <f t="shared" si="643"/>
        <v>2023</v>
      </c>
      <c r="N2124" s="96">
        <v>250</v>
      </c>
      <c r="O2124" s="6">
        <f t="shared" si="649"/>
        <v>-250</v>
      </c>
      <c r="P2124" s="6">
        <f t="shared" si="647"/>
        <v>0</v>
      </c>
      <c r="Q2124" s="7">
        <f t="shared" si="648"/>
        <v>3617820.0500000017</v>
      </c>
      <c r="R2124" s="44" t="str">
        <f>VLOOKUP(F2124,'Set up'!$A$2:$E$64,5,FALSE)</f>
        <v>Trsf</v>
      </c>
      <c r="S2124" s="1" t="s">
        <v>2885</v>
      </c>
    </row>
    <row r="2125" spans="1:19" ht="15" customHeight="1" x14ac:dyDescent="0.3">
      <c r="A2125" s="4">
        <v>45187</v>
      </c>
      <c r="B2125" s="5">
        <f t="shared" si="645"/>
        <v>9</v>
      </c>
      <c r="C2125" s="5">
        <f t="shared" si="646"/>
        <v>2023</v>
      </c>
      <c r="D2125" s="88" t="s">
        <v>1905</v>
      </c>
      <c r="E2125" s="5" t="str">
        <f>VLOOKUP(F2125,'Set up'!$A$2:$C$64,2,FALSE)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up'!$A$2:$C$64,3,FALSE)</f>
        <v>Cash</v>
      </c>
      <c r="J2125" s="5">
        <f>VLOOKUP(F2125,'Set up'!$A$2:$D$64,4,FALSE)</f>
        <v>0</v>
      </c>
      <c r="K2125" s="4">
        <f t="shared" si="641"/>
        <v>45187</v>
      </c>
      <c r="L2125" s="5">
        <f t="shared" si="642"/>
        <v>9</v>
      </c>
      <c r="M2125" s="5">
        <f t="shared" si="643"/>
        <v>2023</v>
      </c>
      <c r="N2125" s="96">
        <v>175</v>
      </c>
      <c r="O2125" s="6">
        <f t="shared" ref="O2125" si="650">-N2125</f>
        <v>-175</v>
      </c>
      <c r="P2125" s="6">
        <f t="shared" si="647"/>
        <v>0</v>
      </c>
      <c r="Q2125" s="7">
        <f t="shared" si="648"/>
        <v>3617995.0500000017</v>
      </c>
      <c r="R2125" s="44" t="str">
        <f>VLOOKUP(F2125,'Set up'!$A$2:$E$64,5,FALSE)</f>
        <v>Trsf</v>
      </c>
      <c r="S2125" s="1" t="s">
        <v>2886</v>
      </c>
    </row>
    <row r="2126" spans="1:19" ht="15" customHeight="1" x14ac:dyDescent="0.3">
      <c r="A2126" s="4">
        <v>45188</v>
      </c>
      <c r="B2126" s="5">
        <f t="shared" si="645"/>
        <v>9</v>
      </c>
      <c r="C2126" s="5">
        <f t="shared" si="646"/>
        <v>2023</v>
      </c>
      <c r="D2126" s="88" t="s">
        <v>1909</v>
      </c>
      <c r="E2126" s="5" t="str">
        <f>VLOOKUP(F2126,'Set up'!$A$2:$C$64,2,FALSE)</f>
        <v>C00000013a</v>
      </c>
      <c r="F2126" s="1" t="s">
        <v>1453</v>
      </c>
      <c r="G2126" s="89" t="s">
        <v>1745</v>
      </c>
      <c r="H2126" s="5">
        <v>2</v>
      </c>
      <c r="I2126" s="5" t="str">
        <f>VLOOKUP(F2126,'Set up'!$A$2:$C$64,3,FALSE)</f>
        <v>Cash</v>
      </c>
      <c r="J2126" s="5">
        <f>VLOOKUP(F2126,'Set up'!$A$2:$D$64,4,FALSE)</f>
        <v>0</v>
      </c>
      <c r="K2126" s="4">
        <f t="shared" si="641"/>
        <v>45188</v>
      </c>
      <c r="L2126" s="5">
        <f t="shared" si="642"/>
        <v>9</v>
      </c>
      <c r="M2126" s="5">
        <f t="shared" si="643"/>
        <v>2023</v>
      </c>
      <c r="N2126" s="96">
        <v>560</v>
      </c>
      <c r="O2126" s="6">
        <f t="shared" ref="O2126" si="651">-N2126</f>
        <v>-560</v>
      </c>
      <c r="P2126" s="6">
        <f t="shared" si="647"/>
        <v>0</v>
      </c>
      <c r="Q2126" s="7">
        <f t="shared" si="648"/>
        <v>3618555.0500000017</v>
      </c>
      <c r="R2126" s="44" t="str">
        <f>VLOOKUP(F2126,'Set up'!$A$2:$E$64,5,FALSE)</f>
        <v>Chq</v>
      </c>
      <c r="S2126" s="1" t="s">
        <v>1981</v>
      </c>
    </row>
    <row r="2127" spans="1:19" ht="15" customHeight="1" x14ac:dyDescent="0.3">
      <c r="A2127" s="4">
        <v>45189</v>
      </c>
      <c r="B2127" s="5">
        <f t="shared" si="645"/>
        <v>9</v>
      </c>
      <c r="C2127" s="5">
        <f t="shared" si="646"/>
        <v>2023</v>
      </c>
      <c r="D2127" s="88" t="s">
        <v>1910</v>
      </c>
      <c r="E2127" s="5" t="str">
        <f>VLOOKUP(F2127,'Set up'!$A$2:$C$64,2,FALSE)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up'!$A$2:$C$64,3,FALSE)</f>
        <v>Cash</v>
      </c>
      <c r="J2127" s="5">
        <f>VLOOKUP(F2127,'Set up'!$A$2:$D$64,4,FALSE)</f>
        <v>0</v>
      </c>
      <c r="K2127" s="4">
        <f t="shared" si="641"/>
        <v>45189</v>
      </c>
      <c r="L2127" s="5">
        <f t="shared" si="642"/>
        <v>9</v>
      </c>
      <c r="M2127" s="5">
        <f t="shared" si="643"/>
        <v>2023</v>
      </c>
      <c r="N2127" s="96">
        <v>125</v>
      </c>
      <c r="O2127" s="6">
        <f t="shared" ref="O2127:O2132" si="652">-N2127</f>
        <v>-125</v>
      </c>
      <c r="P2127" s="6">
        <f t="shared" si="647"/>
        <v>0</v>
      </c>
      <c r="Q2127" s="7">
        <f t="shared" si="648"/>
        <v>3618680.0500000017</v>
      </c>
      <c r="R2127" s="44" t="str">
        <f>VLOOKUP(F2127,'Set up'!$A$2:$E$64,5,FALSE)</f>
        <v>Trsf</v>
      </c>
      <c r="S2127" s="1" t="s">
        <v>2590</v>
      </c>
    </row>
    <row r="2128" spans="1:19" ht="15" customHeight="1" x14ac:dyDescent="0.3">
      <c r="A2128" s="4">
        <v>45189</v>
      </c>
      <c r="B2128" s="5">
        <f t="shared" si="645"/>
        <v>9</v>
      </c>
      <c r="C2128" s="5">
        <f t="shared" si="646"/>
        <v>2023</v>
      </c>
      <c r="D2128" s="88" t="s">
        <v>1911</v>
      </c>
      <c r="E2128" s="5" t="str">
        <f>VLOOKUP(F2128,'Set up'!$A$2:$C$64,2,FALSE)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up'!$A$2:$C$64,3,FALSE)</f>
        <v>Cash</v>
      </c>
      <c r="J2128" s="5">
        <f>VLOOKUP(F2128,'Set up'!$A$2:$D$64,4,FALSE)</f>
        <v>0</v>
      </c>
      <c r="K2128" s="4">
        <f t="shared" si="641"/>
        <v>45189</v>
      </c>
      <c r="L2128" s="5">
        <f t="shared" si="642"/>
        <v>9</v>
      </c>
      <c r="M2128" s="5">
        <f t="shared" si="643"/>
        <v>2023</v>
      </c>
      <c r="N2128" s="96">
        <v>3212</v>
      </c>
      <c r="O2128" s="6">
        <f t="shared" si="652"/>
        <v>-3212</v>
      </c>
      <c r="P2128" s="6">
        <f t="shared" si="647"/>
        <v>0</v>
      </c>
      <c r="Q2128" s="7">
        <f t="shared" si="648"/>
        <v>3621892.0500000017</v>
      </c>
      <c r="R2128" s="44" t="str">
        <f>VLOOKUP(F2128,'Set up'!$A$2:$E$64,5,FALSE)</f>
        <v>Trsf</v>
      </c>
      <c r="S2128" s="1" t="s">
        <v>2591</v>
      </c>
    </row>
    <row r="2129" spans="1:19" ht="15" customHeight="1" x14ac:dyDescent="0.3">
      <c r="A2129" s="4">
        <v>45189</v>
      </c>
      <c r="B2129" s="5">
        <f t="shared" si="645"/>
        <v>9</v>
      </c>
      <c r="C2129" s="5">
        <f t="shared" si="646"/>
        <v>2023</v>
      </c>
      <c r="D2129" s="88" t="s">
        <v>1911</v>
      </c>
      <c r="E2129" s="5" t="str">
        <f>VLOOKUP(F2129,'Set up'!$A$2:$C$64,2,FALSE)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up'!$A$2:$C$64,3,FALSE)</f>
        <v>Cash</v>
      </c>
      <c r="J2129" s="5">
        <f>VLOOKUP(F2129,'Set up'!$A$2:$D$64,4,FALSE)</f>
        <v>0</v>
      </c>
      <c r="K2129" s="4">
        <f t="shared" si="641"/>
        <v>45189</v>
      </c>
      <c r="L2129" s="5">
        <f t="shared" si="642"/>
        <v>9</v>
      </c>
      <c r="M2129" s="5">
        <f t="shared" si="643"/>
        <v>2023</v>
      </c>
      <c r="N2129" s="96">
        <v>1134</v>
      </c>
      <c r="O2129" s="6">
        <f t="shared" si="652"/>
        <v>-1134</v>
      </c>
      <c r="P2129" s="6">
        <f t="shared" si="647"/>
        <v>0</v>
      </c>
      <c r="Q2129" s="7">
        <f t="shared" si="648"/>
        <v>3623026.0500000017</v>
      </c>
      <c r="R2129" s="44" t="str">
        <f>VLOOKUP(F2129,'Set up'!$A$2:$E$64,5,FALSE)</f>
        <v>Trsf</v>
      </c>
      <c r="S2129" s="1" t="s">
        <v>2595</v>
      </c>
    </row>
    <row r="2130" spans="1:19" ht="15" customHeight="1" x14ac:dyDescent="0.3">
      <c r="A2130" s="4">
        <v>45189</v>
      </c>
      <c r="B2130" s="5">
        <f t="shared" si="645"/>
        <v>9</v>
      </c>
      <c r="C2130" s="5">
        <f t="shared" si="646"/>
        <v>2023</v>
      </c>
      <c r="D2130" s="88" t="s">
        <v>1911</v>
      </c>
      <c r="E2130" s="5" t="str">
        <f>VLOOKUP(F2130,'Set up'!$A$2:$C$64,2,FALSE)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up'!$A$2:$C$64,3,FALSE)</f>
        <v>Cash</v>
      </c>
      <c r="J2130" s="5">
        <f>VLOOKUP(F2130,'Set up'!$A$2:$D$64,4,FALSE)</f>
        <v>0</v>
      </c>
      <c r="K2130" s="4">
        <f t="shared" si="641"/>
        <v>45189</v>
      </c>
      <c r="L2130" s="5">
        <f t="shared" si="642"/>
        <v>9</v>
      </c>
      <c r="M2130" s="5">
        <f t="shared" si="643"/>
        <v>2023</v>
      </c>
      <c r="N2130" s="96">
        <v>600</v>
      </c>
      <c r="O2130" s="6">
        <f t="shared" si="652"/>
        <v>-600</v>
      </c>
      <c r="P2130" s="6">
        <f t="shared" si="647"/>
        <v>0</v>
      </c>
      <c r="Q2130" s="7">
        <f t="shared" si="648"/>
        <v>3623626.0500000017</v>
      </c>
      <c r="R2130" s="44" t="str">
        <f>VLOOKUP(F2130,'Set up'!$A$2:$E$64,5,FALSE)</f>
        <v>Trsf</v>
      </c>
      <c r="S2130" s="1" t="s">
        <v>2581</v>
      </c>
    </row>
    <row r="2131" spans="1:19" ht="15" customHeight="1" x14ac:dyDescent="0.3">
      <c r="A2131" s="4">
        <v>45189</v>
      </c>
      <c r="B2131" s="5">
        <f t="shared" si="645"/>
        <v>9</v>
      </c>
      <c r="C2131" s="5">
        <f t="shared" si="646"/>
        <v>2023</v>
      </c>
      <c r="D2131" s="88" t="s">
        <v>1911</v>
      </c>
      <c r="E2131" s="5" t="str">
        <f>VLOOKUP(F2131,'Set up'!$A$2:$C$64,2,FALSE)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up'!$A$2:$C$64,3,FALSE)</f>
        <v>Cash</v>
      </c>
      <c r="J2131" s="5">
        <f>VLOOKUP(F2131,'Set up'!$A$2:$D$64,4,FALSE)</f>
        <v>0</v>
      </c>
      <c r="K2131" s="4">
        <f t="shared" si="641"/>
        <v>45189</v>
      </c>
      <c r="L2131" s="5">
        <f t="shared" si="642"/>
        <v>9</v>
      </c>
      <c r="M2131" s="5">
        <f t="shared" si="643"/>
        <v>2023</v>
      </c>
      <c r="N2131" s="96">
        <v>1000</v>
      </c>
      <c r="O2131" s="6">
        <f t="shared" si="652"/>
        <v>-1000</v>
      </c>
      <c r="P2131" s="6">
        <f t="shared" si="647"/>
        <v>0</v>
      </c>
      <c r="Q2131" s="7">
        <f t="shared" si="648"/>
        <v>3624626.0500000017</v>
      </c>
      <c r="R2131" s="44" t="str">
        <f>VLOOKUP(F2131,'Set up'!$A$2:$E$64,5,FALSE)</f>
        <v>Trsf</v>
      </c>
      <c r="S2131" s="1" t="s">
        <v>2592</v>
      </c>
    </row>
    <row r="2132" spans="1:19" ht="15" customHeight="1" x14ac:dyDescent="0.3">
      <c r="A2132" s="4">
        <v>45189</v>
      </c>
      <c r="B2132" s="5">
        <f t="shared" si="645"/>
        <v>9</v>
      </c>
      <c r="C2132" s="5">
        <f t="shared" si="646"/>
        <v>2023</v>
      </c>
      <c r="D2132" s="88" t="s">
        <v>1911</v>
      </c>
      <c r="E2132" s="5" t="str">
        <f>VLOOKUP(F2132,'Set up'!$A$2:$C$64,2,FALSE)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up'!$A$2:$C$64,3,FALSE)</f>
        <v>Cash</v>
      </c>
      <c r="J2132" s="5">
        <f>VLOOKUP(F2132,'Set up'!$A$2:$D$64,4,FALSE)</f>
        <v>0</v>
      </c>
      <c r="K2132" s="4">
        <f t="shared" si="641"/>
        <v>45189</v>
      </c>
      <c r="L2132" s="5">
        <f t="shared" si="642"/>
        <v>9</v>
      </c>
      <c r="M2132" s="5">
        <f t="shared" si="643"/>
        <v>2023</v>
      </c>
      <c r="N2132" s="96">
        <v>380</v>
      </c>
      <c r="O2132" s="6">
        <f t="shared" si="652"/>
        <v>-380</v>
      </c>
      <c r="P2132" s="6">
        <f t="shared" si="647"/>
        <v>0</v>
      </c>
      <c r="Q2132" s="7">
        <f t="shared" si="648"/>
        <v>3625006.0500000017</v>
      </c>
      <c r="R2132" s="44" t="str">
        <f>VLOOKUP(F2132,'Set up'!$A$2:$E$64,5,FALSE)</f>
        <v>Trsf</v>
      </c>
      <c r="S2132" s="1" t="s">
        <v>2589</v>
      </c>
    </row>
    <row r="2133" spans="1:19" ht="15" customHeight="1" x14ac:dyDescent="0.3">
      <c r="A2133" s="4">
        <v>45191</v>
      </c>
      <c r="B2133" s="5">
        <f t="shared" si="645"/>
        <v>9</v>
      </c>
      <c r="C2133" s="5">
        <f t="shared" si="646"/>
        <v>2023</v>
      </c>
      <c r="D2133" s="88" t="s">
        <v>1913</v>
      </c>
      <c r="E2133" s="5" t="str">
        <f>VLOOKUP(F2133,'Set up'!$A$2:$C$64,2,FALSE)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up'!$A$2:$C$64,3,FALSE)</f>
        <v>30</v>
      </c>
      <c r="J2133" s="5">
        <f>VLOOKUP(F2133,'Set up'!$A$2:$D$64,4,FALSE)</f>
        <v>30</v>
      </c>
      <c r="K2133" s="4">
        <f t="shared" si="641"/>
        <v>45221</v>
      </c>
      <c r="L2133" s="5">
        <f t="shared" si="642"/>
        <v>10</v>
      </c>
      <c r="M2133" s="5">
        <f t="shared" si="643"/>
        <v>2023</v>
      </c>
      <c r="N2133" s="96">
        <v>10428</v>
      </c>
      <c r="O2133" s="6">
        <f t="shared" ref="O2133:O2139" si="653">-N2133</f>
        <v>-10428</v>
      </c>
      <c r="P2133" s="6">
        <f t="shared" si="647"/>
        <v>0</v>
      </c>
      <c r="Q2133" s="7">
        <f t="shared" si="648"/>
        <v>3635434.0500000017</v>
      </c>
      <c r="R2133" s="44" t="str">
        <f>VLOOKUP(F2133,'Set up'!$A$2:$E$64,5,FALSE)</f>
        <v>Chq</v>
      </c>
      <c r="S2133" s="1" t="s">
        <v>2069</v>
      </c>
    </row>
    <row r="2134" spans="1:19" ht="15" customHeight="1" x14ac:dyDescent="0.3">
      <c r="A2134" s="4">
        <v>45191</v>
      </c>
      <c r="B2134" s="5">
        <f t="shared" si="645"/>
        <v>9</v>
      </c>
      <c r="C2134" s="5">
        <f t="shared" si="646"/>
        <v>2023</v>
      </c>
      <c r="D2134" s="88" t="s">
        <v>1913</v>
      </c>
      <c r="E2134" s="5" t="str">
        <f>VLOOKUP(F2134,'Set up'!$A$2:$C$64,2,FALSE)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up'!$A$2:$C$64,3,FALSE)</f>
        <v>30</v>
      </c>
      <c r="J2134" s="5">
        <f>VLOOKUP(F2134,'Set up'!$A$2:$D$64,4,FALSE)</f>
        <v>30</v>
      </c>
      <c r="K2134" s="4">
        <f t="shared" si="641"/>
        <v>45221</v>
      </c>
      <c r="L2134" s="5">
        <f t="shared" si="642"/>
        <v>10</v>
      </c>
      <c r="M2134" s="5">
        <f t="shared" si="643"/>
        <v>2023</v>
      </c>
      <c r="N2134" s="96">
        <v>2948.4</v>
      </c>
      <c r="O2134" s="6">
        <f t="shared" si="653"/>
        <v>-2948.4</v>
      </c>
      <c r="P2134" s="6">
        <f t="shared" si="647"/>
        <v>0</v>
      </c>
      <c r="Q2134" s="7">
        <f t="shared" si="648"/>
        <v>3638382.4500000016</v>
      </c>
      <c r="R2134" s="44" t="str">
        <f>VLOOKUP(F2134,'Set up'!$A$2:$E$64,5,FALSE)</f>
        <v>Chq</v>
      </c>
      <c r="S2134" s="1" t="s">
        <v>2070</v>
      </c>
    </row>
    <row r="2135" spans="1:19" ht="15" customHeight="1" x14ac:dyDescent="0.3">
      <c r="A2135" s="4">
        <v>45191</v>
      </c>
      <c r="B2135" s="5">
        <f t="shared" si="645"/>
        <v>9</v>
      </c>
      <c r="C2135" s="5">
        <f t="shared" si="646"/>
        <v>2023</v>
      </c>
      <c r="D2135" s="88" t="s">
        <v>1913</v>
      </c>
      <c r="E2135" s="5" t="str">
        <f>VLOOKUP(F2135,'Set up'!$A$2:$C$64,2,FALSE)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up'!$A$2:$C$64,3,FALSE)</f>
        <v>30</v>
      </c>
      <c r="J2135" s="5">
        <f>VLOOKUP(F2135,'Set up'!$A$2:$D$64,4,FALSE)</f>
        <v>30</v>
      </c>
      <c r="K2135" s="4">
        <f t="shared" si="641"/>
        <v>45221</v>
      </c>
      <c r="L2135" s="5">
        <f t="shared" si="642"/>
        <v>10</v>
      </c>
      <c r="M2135" s="5">
        <f t="shared" si="643"/>
        <v>2023</v>
      </c>
      <c r="N2135" s="96">
        <v>288</v>
      </c>
      <c r="O2135" s="6">
        <f t="shared" si="653"/>
        <v>-288</v>
      </c>
      <c r="P2135" s="6">
        <f t="shared" si="647"/>
        <v>0</v>
      </c>
      <c r="Q2135" s="7">
        <f t="shared" si="648"/>
        <v>3638670.4500000016</v>
      </c>
      <c r="R2135" s="44" t="str">
        <f>VLOOKUP(F2135,'Set up'!$A$2:$E$64,5,FALSE)</f>
        <v>Chq</v>
      </c>
      <c r="S2135" s="1" t="s">
        <v>2071</v>
      </c>
    </row>
    <row r="2136" spans="1:19" ht="15" customHeight="1" x14ac:dyDescent="0.3">
      <c r="A2136" s="4">
        <v>45191</v>
      </c>
      <c r="B2136" s="5">
        <f t="shared" si="645"/>
        <v>9</v>
      </c>
      <c r="C2136" s="5">
        <f t="shared" si="646"/>
        <v>2023</v>
      </c>
      <c r="D2136" s="88" t="s">
        <v>1913</v>
      </c>
      <c r="E2136" s="5" t="str">
        <f>VLOOKUP(F2136,'Set up'!$A$2:$C$64,2,FALSE)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up'!$A$2:$C$64,3,FALSE)</f>
        <v>30</v>
      </c>
      <c r="J2136" s="5">
        <f>VLOOKUP(F2136,'Set up'!$A$2:$D$64,4,FALSE)</f>
        <v>30</v>
      </c>
      <c r="K2136" s="4">
        <f t="shared" si="641"/>
        <v>45221</v>
      </c>
      <c r="L2136" s="5">
        <f t="shared" si="642"/>
        <v>10</v>
      </c>
      <c r="M2136" s="5">
        <f t="shared" si="643"/>
        <v>2023</v>
      </c>
      <c r="N2136" s="96">
        <v>312.5</v>
      </c>
      <c r="O2136" s="6">
        <f t="shared" si="653"/>
        <v>-312.5</v>
      </c>
      <c r="P2136" s="6">
        <f t="shared" si="647"/>
        <v>0</v>
      </c>
      <c r="Q2136" s="7">
        <f t="shared" si="648"/>
        <v>3638982.9500000016</v>
      </c>
      <c r="R2136" s="44" t="str">
        <f>VLOOKUP(F2136,'Set up'!$A$2:$E$64,5,FALSE)</f>
        <v>Chq</v>
      </c>
      <c r="S2136" s="1" t="s">
        <v>2072</v>
      </c>
    </row>
    <row r="2137" spans="1:19" ht="15" customHeight="1" x14ac:dyDescent="0.3">
      <c r="A2137" s="4">
        <v>45191</v>
      </c>
      <c r="B2137" s="5">
        <f t="shared" si="645"/>
        <v>9</v>
      </c>
      <c r="C2137" s="5">
        <f t="shared" si="646"/>
        <v>2023</v>
      </c>
      <c r="D2137" s="88" t="s">
        <v>1913</v>
      </c>
      <c r="E2137" s="5" t="str">
        <f>VLOOKUP(F2137,'Set up'!$A$2:$C$64,2,FALSE)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up'!$A$2:$C$64,3,FALSE)</f>
        <v>30</v>
      </c>
      <c r="J2137" s="5">
        <f>VLOOKUP(F2137,'Set up'!$A$2:$D$64,4,FALSE)</f>
        <v>30</v>
      </c>
      <c r="K2137" s="4">
        <f t="shared" si="641"/>
        <v>45221</v>
      </c>
      <c r="L2137" s="5">
        <f t="shared" si="642"/>
        <v>10</v>
      </c>
      <c r="M2137" s="5">
        <f t="shared" si="643"/>
        <v>2023</v>
      </c>
      <c r="N2137" s="96">
        <v>520</v>
      </c>
      <c r="O2137" s="6">
        <f t="shared" si="653"/>
        <v>-520</v>
      </c>
      <c r="P2137" s="6">
        <f t="shared" si="647"/>
        <v>0</v>
      </c>
      <c r="Q2137" s="7">
        <f t="shared" si="648"/>
        <v>3639502.9500000016</v>
      </c>
      <c r="R2137" s="44" t="str">
        <f>VLOOKUP(F2137,'Set up'!$A$2:$E$64,5,FALSE)</f>
        <v>Chq</v>
      </c>
      <c r="S2137" s="1" t="s">
        <v>2073</v>
      </c>
    </row>
    <row r="2138" spans="1:19" ht="15" customHeight="1" x14ac:dyDescent="0.3">
      <c r="A2138" s="4">
        <v>45191</v>
      </c>
      <c r="B2138" s="5">
        <f t="shared" si="645"/>
        <v>9</v>
      </c>
      <c r="C2138" s="5">
        <f t="shared" si="646"/>
        <v>2023</v>
      </c>
      <c r="D2138" s="88" t="s">
        <v>1913</v>
      </c>
      <c r="E2138" s="5" t="str">
        <f>VLOOKUP(F2138,'Set up'!$A$2:$C$64,2,FALSE)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up'!$A$2:$C$64,3,FALSE)</f>
        <v>30</v>
      </c>
      <c r="J2138" s="5">
        <f>VLOOKUP(F2138,'Set up'!$A$2:$D$64,4,FALSE)</f>
        <v>30</v>
      </c>
      <c r="K2138" s="4">
        <f t="shared" si="641"/>
        <v>45221</v>
      </c>
      <c r="L2138" s="5">
        <f t="shared" si="642"/>
        <v>10</v>
      </c>
      <c r="M2138" s="5">
        <f t="shared" si="643"/>
        <v>2023</v>
      </c>
      <c r="N2138" s="96">
        <v>930</v>
      </c>
      <c r="O2138" s="6">
        <f t="shared" si="653"/>
        <v>-930</v>
      </c>
      <c r="P2138" s="6">
        <f t="shared" si="647"/>
        <v>0</v>
      </c>
      <c r="Q2138" s="7">
        <f t="shared" si="648"/>
        <v>3640432.9500000016</v>
      </c>
      <c r="R2138" s="44" t="str">
        <f>VLOOKUP(F2138,'Set up'!$A$2:$E$64,5,FALSE)</f>
        <v>Chq</v>
      </c>
      <c r="S2138" s="1" t="s">
        <v>2074</v>
      </c>
    </row>
    <row r="2139" spans="1:19" ht="15" customHeight="1" x14ac:dyDescent="0.3">
      <c r="A2139" s="4">
        <v>45191</v>
      </c>
      <c r="B2139" s="5">
        <f t="shared" si="645"/>
        <v>9</v>
      </c>
      <c r="C2139" s="5">
        <f t="shared" si="646"/>
        <v>2023</v>
      </c>
      <c r="D2139" s="88" t="s">
        <v>1913</v>
      </c>
      <c r="E2139" s="5" t="str">
        <f>VLOOKUP(F2139,'Set up'!$A$2:$C$64,2,FALSE)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up'!$A$2:$C$64,3,FALSE)</f>
        <v>30</v>
      </c>
      <c r="J2139" s="5">
        <f>VLOOKUP(F2139,'Set up'!$A$2:$D$64,4,FALSE)</f>
        <v>30</v>
      </c>
      <c r="K2139" s="4">
        <f t="shared" si="641"/>
        <v>45221</v>
      </c>
      <c r="L2139" s="5">
        <f t="shared" si="642"/>
        <v>10</v>
      </c>
      <c r="M2139" s="5">
        <f t="shared" si="643"/>
        <v>2023</v>
      </c>
      <c r="N2139" s="96">
        <v>190</v>
      </c>
      <c r="O2139" s="6">
        <f t="shared" si="653"/>
        <v>-190</v>
      </c>
      <c r="P2139" s="6">
        <f t="shared" si="647"/>
        <v>0</v>
      </c>
      <c r="Q2139" s="7">
        <f t="shared" si="648"/>
        <v>3640622.9500000016</v>
      </c>
      <c r="R2139" s="44" t="str">
        <f>VLOOKUP(F2139,'Set up'!$A$2:$E$64,5,FALSE)</f>
        <v>Chq</v>
      </c>
      <c r="S2139" s="1" t="s">
        <v>2075</v>
      </c>
    </row>
    <row r="2140" spans="1:19" ht="15" customHeight="1" x14ac:dyDescent="0.3">
      <c r="A2140" s="4" t="s">
        <v>1915</v>
      </c>
      <c r="B2140" s="5">
        <f t="shared" ref="B2140:B2154" si="654">MONTH(A2140)</f>
        <v>9</v>
      </c>
      <c r="C2140" s="5">
        <f t="shared" ref="C2140:C2154" si="655">YEAR(A2140)</f>
        <v>2023</v>
      </c>
      <c r="D2140" s="88" t="s">
        <v>1914</v>
      </c>
      <c r="E2140" s="5" t="str">
        <f>VLOOKUP(F2140,'Set up'!$A$2:$C$64,2,FALSE)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up'!$A$2:$C$64,3,FALSE)</f>
        <v>Cash</v>
      </c>
      <c r="J2140" s="5">
        <f>VLOOKUP(F2140,'Set up'!$A$2:$D$64,4,FALSE)</f>
        <v>0</v>
      </c>
      <c r="K2140" s="4">
        <f t="shared" si="641"/>
        <v>45191</v>
      </c>
      <c r="L2140" s="5">
        <f t="shared" si="642"/>
        <v>9</v>
      </c>
      <c r="M2140" s="5">
        <f t="shared" si="643"/>
        <v>2023</v>
      </c>
      <c r="N2140" s="96">
        <v>3388</v>
      </c>
      <c r="O2140" s="6">
        <f t="shared" ref="O2140:O2146" si="656">-N2140</f>
        <v>-3388</v>
      </c>
      <c r="P2140" s="6">
        <f t="shared" ref="P2140:P2154" si="657">SUM(N2140+O2140)</f>
        <v>0</v>
      </c>
      <c r="Q2140" s="7">
        <f t="shared" ref="Q2140:Q2154" si="658">SUM(Q2139+N2140)</f>
        <v>3644010.9500000016</v>
      </c>
      <c r="R2140" s="44" t="str">
        <f>VLOOKUP(F2140,'Set up'!$A$2:$E$64,5,FALSE)</f>
        <v>Cash</v>
      </c>
      <c r="S2140" s="1" t="s">
        <v>1974</v>
      </c>
    </row>
    <row r="2141" spans="1:19" ht="15" customHeight="1" x14ac:dyDescent="0.3">
      <c r="A2141" s="4" t="s">
        <v>1915</v>
      </c>
      <c r="B2141" s="5">
        <f t="shared" si="654"/>
        <v>9</v>
      </c>
      <c r="C2141" s="5">
        <f t="shared" si="655"/>
        <v>2023</v>
      </c>
      <c r="D2141" s="88" t="s">
        <v>1914</v>
      </c>
      <c r="E2141" s="5" t="str">
        <f>VLOOKUP(F2141,'Set up'!$A$2:$C$64,2,FALSE)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up'!$A$2:$C$64,3,FALSE)</f>
        <v>Cash</v>
      </c>
      <c r="J2141" s="5">
        <f>VLOOKUP(F2141,'Set up'!$A$2:$D$64,4,FALSE)</f>
        <v>0</v>
      </c>
      <c r="K2141" s="4">
        <f t="shared" si="641"/>
        <v>45191</v>
      </c>
      <c r="L2141" s="5">
        <f t="shared" si="642"/>
        <v>9</v>
      </c>
      <c r="M2141" s="5">
        <f t="shared" si="643"/>
        <v>2023</v>
      </c>
      <c r="N2141" s="96">
        <v>936</v>
      </c>
      <c r="O2141" s="6">
        <f t="shared" si="656"/>
        <v>-936</v>
      </c>
      <c r="P2141" s="6">
        <f t="shared" si="657"/>
        <v>0</v>
      </c>
      <c r="Q2141" s="7">
        <f t="shared" si="658"/>
        <v>3644946.9500000016</v>
      </c>
      <c r="R2141" s="44" t="str">
        <f>VLOOKUP(F2141,'Set up'!$A$2:$E$64,5,FALSE)</f>
        <v>Cash</v>
      </c>
      <c r="S2141" s="1" t="s">
        <v>1974</v>
      </c>
    </row>
    <row r="2142" spans="1:19" ht="15" customHeight="1" x14ac:dyDescent="0.3">
      <c r="A2142" s="4" t="s">
        <v>1915</v>
      </c>
      <c r="B2142" s="5">
        <f t="shared" si="654"/>
        <v>9</v>
      </c>
      <c r="C2142" s="5">
        <f t="shared" si="655"/>
        <v>2023</v>
      </c>
      <c r="D2142" s="88" t="s">
        <v>1914</v>
      </c>
      <c r="E2142" s="5" t="str">
        <f>VLOOKUP(F2142,'Set up'!$A$2:$C$64,2,FALSE)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up'!$A$2:$C$64,3,FALSE)</f>
        <v>Cash</v>
      </c>
      <c r="J2142" s="5">
        <f>VLOOKUP(F2142,'Set up'!$A$2:$D$64,4,FALSE)</f>
        <v>0</v>
      </c>
      <c r="K2142" s="4">
        <f t="shared" si="641"/>
        <v>45191</v>
      </c>
      <c r="L2142" s="5">
        <f t="shared" si="642"/>
        <v>9</v>
      </c>
      <c r="M2142" s="5">
        <f t="shared" si="643"/>
        <v>2023</v>
      </c>
      <c r="N2142" s="96">
        <v>322.5</v>
      </c>
      <c r="O2142" s="6">
        <f t="shared" si="656"/>
        <v>-322.5</v>
      </c>
      <c r="P2142" s="6">
        <f t="shared" si="657"/>
        <v>0</v>
      </c>
      <c r="Q2142" s="7">
        <f t="shared" si="658"/>
        <v>3645269.4500000016</v>
      </c>
      <c r="R2142" s="44" t="str">
        <f>VLOOKUP(F2142,'Set up'!$A$2:$E$64,5,FALSE)</f>
        <v>Cash</v>
      </c>
      <c r="S2142" s="1" t="s">
        <v>1974</v>
      </c>
    </row>
    <row r="2143" spans="1:19" ht="15" customHeight="1" x14ac:dyDescent="0.3">
      <c r="A2143" s="4" t="s">
        <v>1915</v>
      </c>
      <c r="B2143" s="5">
        <f t="shared" si="654"/>
        <v>9</v>
      </c>
      <c r="C2143" s="5">
        <f t="shared" si="655"/>
        <v>2023</v>
      </c>
      <c r="D2143" s="88" t="s">
        <v>1914</v>
      </c>
      <c r="E2143" s="5" t="str">
        <f>VLOOKUP(F2143,'Set up'!$A$2:$C$64,2,FALSE)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up'!$A$2:$C$64,3,FALSE)</f>
        <v>Cash</v>
      </c>
      <c r="J2143" s="5">
        <f>VLOOKUP(F2143,'Set up'!$A$2:$D$64,4,FALSE)</f>
        <v>0</v>
      </c>
      <c r="K2143" s="4">
        <f t="shared" si="641"/>
        <v>45191</v>
      </c>
      <c r="L2143" s="5">
        <f t="shared" si="642"/>
        <v>9</v>
      </c>
      <c r="M2143" s="5">
        <f t="shared" si="643"/>
        <v>2023</v>
      </c>
      <c r="N2143" s="96">
        <v>160</v>
      </c>
      <c r="O2143" s="6">
        <f t="shared" si="656"/>
        <v>-160</v>
      </c>
      <c r="P2143" s="6">
        <f t="shared" si="657"/>
        <v>0</v>
      </c>
      <c r="Q2143" s="7">
        <f t="shared" si="658"/>
        <v>3645429.4500000016</v>
      </c>
      <c r="R2143" s="44" t="str">
        <f>VLOOKUP(F2143,'Set up'!$A$2:$E$64,5,FALSE)</f>
        <v>Cash</v>
      </c>
      <c r="S2143" s="1" t="s">
        <v>1974</v>
      </c>
    </row>
    <row r="2144" spans="1:19" ht="15" customHeight="1" x14ac:dyDescent="0.3">
      <c r="A2144" s="4" t="s">
        <v>1915</v>
      </c>
      <c r="B2144" s="5">
        <f t="shared" si="654"/>
        <v>9</v>
      </c>
      <c r="C2144" s="5">
        <f t="shared" si="655"/>
        <v>2023</v>
      </c>
      <c r="D2144" s="88" t="s">
        <v>1914</v>
      </c>
      <c r="E2144" s="5" t="str">
        <f>VLOOKUP(F2144,'Set up'!$A$2:$C$64,2,FALSE)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up'!$A$2:$C$64,3,FALSE)</f>
        <v>Cash</v>
      </c>
      <c r="J2144" s="5">
        <f>VLOOKUP(F2144,'Set up'!$A$2:$D$64,4,FALSE)</f>
        <v>0</v>
      </c>
      <c r="K2144" s="4">
        <f t="shared" si="641"/>
        <v>45191</v>
      </c>
      <c r="L2144" s="5">
        <f t="shared" si="642"/>
        <v>9</v>
      </c>
      <c r="M2144" s="5">
        <f t="shared" si="643"/>
        <v>2023</v>
      </c>
      <c r="N2144" s="96">
        <v>165</v>
      </c>
      <c r="O2144" s="6">
        <f t="shared" si="656"/>
        <v>-165</v>
      </c>
      <c r="P2144" s="6">
        <f t="shared" si="657"/>
        <v>0</v>
      </c>
      <c r="Q2144" s="7">
        <f t="shared" si="658"/>
        <v>3645594.4500000016</v>
      </c>
      <c r="R2144" s="44" t="str">
        <f>VLOOKUP(F2144,'Set up'!$A$2:$E$64,5,FALSE)</f>
        <v>Cash</v>
      </c>
      <c r="S2144" s="1" t="s">
        <v>1974</v>
      </c>
    </row>
    <row r="2145" spans="1:19" ht="15" customHeight="1" x14ac:dyDescent="0.3">
      <c r="A2145" s="4" t="s">
        <v>1915</v>
      </c>
      <c r="B2145" s="5">
        <f t="shared" si="654"/>
        <v>9</v>
      </c>
      <c r="C2145" s="5">
        <f t="shared" si="655"/>
        <v>2023</v>
      </c>
      <c r="D2145" s="88" t="s">
        <v>1914</v>
      </c>
      <c r="E2145" s="5" t="str">
        <f>VLOOKUP(F2145,'Set up'!$A$2:$C$64,2,FALSE)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up'!$A$2:$C$64,3,FALSE)</f>
        <v>Cash</v>
      </c>
      <c r="J2145" s="5">
        <f>VLOOKUP(F2145,'Set up'!$A$2:$D$64,4,FALSE)</f>
        <v>0</v>
      </c>
      <c r="K2145" s="4">
        <f t="shared" si="641"/>
        <v>45191</v>
      </c>
      <c r="L2145" s="5">
        <f t="shared" si="642"/>
        <v>9</v>
      </c>
      <c r="M2145" s="5">
        <f t="shared" si="643"/>
        <v>2023</v>
      </c>
      <c r="N2145" s="96">
        <v>105</v>
      </c>
      <c r="O2145" s="6">
        <f t="shared" si="656"/>
        <v>-105</v>
      </c>
      <c r="P2145" s="6">
        <f t="shared" si="657"/>
        <v>0</v>
      </c>
      <c r="Q2145" s="7">
        <f t="shared" si="658"/>
        <v>3645699.4500000016</v>
      </c>
      <c r="R2145" s="44" t="str">
        <f>VLOOKUP(F2145,'Set up'!$A$2:$E$64,5,FALSE)</f>
        <v>Cash</v>
      </c>
      <c r="S2145" s="1" t="s">
        <v>1974</v>
      </c>
    </row>
    <row r="2146" spans="1:19" ht="15" customHeight="1" x14ac:dyDescent="0.3">
      <c r="A2146" s="4" t="s">
        <v>1915</v>
      </c>
      <c r="B2146" s="5">
        <f t="shared" si="654"/>
        <v>9</v>
      </c>
      <c r="C2146" s="5">
        <f t="shared" si="655"/>
        <v>2023</v>
      </c>
      <c r="D2146" s="88" t="s">
        <v>1914</v>
      </c>
      <c r="E2146" s="5" t="str">
        <f>VLOOKUP(F2146,'Set up'!$A$2:$C$64,2,FALSE)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up'!$A$2:$C$64,3,FALSE)</f>
        <v>Cash</v>
      </c>
      <c r="J2146" s="5">
        <f>VLOOKUP(F2146,'Set up'!$A$2:$D$64,4,FALSE)</f>
        <v>0</v>
      </c>
      <c r="K2146" s="4">
        <f t="shared" si="641"/>
        <v>45191</v>
      </c>
      <c r="L2146" s="5">
        <f t="shared" si="642"/>
        <v>9</v>
      </c>
      <c r="M2146" s="5">
        <f t="shared" si="643"/>
        <v>2023</v>
      </c>
      <c r="N2146" s="96">
        <v>187.5</v>
      </c>
      <c r="O2146" s="6">
        <f t="shared" si="656"/>
        <v>-187.5</v>
      </c>
      <c r="P2146" s="6">
        <f t="shared" si="657"/>
        <v>0</v>
      </c>
      <c r="Q2146" s="7">
        <f t="shared" si="658"/>
        <v>3645886.9500000016</v>
      </c>
      <c r="R2146" s="44" t="str">
        <f>VLOOKUP(F2146,'Set up'!$A$2:$E$64,5,FALSE)</f>
        <v>Cash</v>
      </c>
      <c r="S2146" s="1" t="s">
        <v>1974</v>
      </c>
    </row>
    <row r="2147" spans="1:19" ht="15" customHeight="1" x14ac:dyDescent="0.3">
      <c r="A2147" s="4">
        <v>45192</v>
      </c>
      <c r="B2147" s="5">
        <f t="shared" si="654"/>
        <v>9</v>
      </c>
      <c r="C2147" s="5">
        <f t="shared" si="655"/>
        <v>2023</v>
      </c>
      <c r="D2147" s="88" t="s">
        <v>1916</v>
      </c>
      <c r="E2147" s="5" t="str">
        <f>VLOOKUP(F2147,'Set up'!$A$2:$C$64,2,FALSE)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up'!$A$2:$C$64,3,FALSE)</f>
        <v>Cash</v>
      </c>
      <c r="J2147" s="5">
        <f>VLOOKUP(F2147,'Set up'!$A$2:$D$64,4,FALSE)</f>
        <v>0</v>
      </c>
      <c r="K2147" s="4">
        <f t="shared" si="641"/>
        <v>45192</v>
      </c>
      <c r="L2147" s="5">
        <f t="shared" si="642"/>
        <v>9</v>
      </c>
      <c r="M2147" s="5">
        <f t="shared" si="643"/>
        <v>2023</v>
      </c>
      <c r="N2147" s="96">
        <v>1738</v>
      </c>
      <c r="O2147" s="6">
        <f>-330.5-1400-7.5</f>
        <v>-1738</v>
      </c>
      <c r="P2147" s="6">
        <f t="shared" si="657"/>
        <v>0</v>
      </c>
      <c r="Q2147" s="7">
        <f t="shared" si="658"/>
        <v>3647624.9500000016</v>
      </c>
      <c r="R2147" s="44" t="str">
        <f>VLOOKUP(F2147,'Set up'!$A$2:$E$64,5,FALSE)</f>
        <v>Trsf</v>
      </c>
      <c r="S2147" s="1" t="s">
        <v>2776</v>
      </c>
    </row>
    <row r="2148" spans="1:19" ht="15" customHeight="1" x14ac:dyDescent="0.3">
      <c r="A2148" s="4">
        <v>45192</v>
      </c>
      <c r="B2148" s="5">
        <f t="shared" si="654"/>
        <v>9</v>
      </c>
      <c r="C2148" s="5">
        <f t="shared" si="655"/>
        <v>2023</v>
      </c>
      <c r="D2148" s="88" t="s">
        <v>1916</v>
      </c>
      <c r="E2148" s="5" t="str">
        <f>VLOOKUP(F2148,'Set up'!$A$2:$C$64,2,FALSE)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up'!$A$2:$C$64,3,FALSE)</f>
        <v>Cash</v>
      </c>
      <c r="J2148" s="5">
        <f>VLOOKUP(F2148,'Set up'!$A$2:$D$64,4,FALSE)</f>
        <v>0</v>
      </c>
      <c r="K2148" s="4">
        <f t="shared" si="641"/>
        <v>45192</v>
      </c>
      <c r="L2148" s="5">
        <f t="shared" si="642"/>
        <v>9</v>
      </c>
      <c r="M2148" s="5">
        <f t="shared" si="643"/>
        <v>2023</v>
      </c>
      <c r="N2148" s="96">
        <v>390</v>
      </c>
      <c r="O2148" s="6">
        <f>-N2148</f>
        <v>-390</v>
      </c>
      <c r="P2148" s="6">
        <f t="shared" si="657"/>
        <v>0</v>
      </c>
      <c r="Q2148" s="7">
        <f t="shared" si="658"/>
        <v>3648014.9500000016</v>
      </c>
      <c r="R2148" s="44" t="str">
        <f>VLOOKUP(F2148,'Set up'!$A$2:$E$64,5,FALSE)</f>
        <v>Trsf</v>
      </c>
      <c r="S2148" s="1" t="s">
        <v>2777</v>
      </c>
    </row>
    <row r="2149" spans="1:19" ht="15" customHeight="1" x14ac:dyDescent="0.3">
      <c r="A2149" s="4">
        <v>45195</v>
      </c>
      <c r="B2149" s="5">
        <f t="shared" si="654"/>
        <v>9</v>
      </c>
      <c r="C2149" s="5">
        <f t="shared" si="655"/>
        <v>2023</v>
      </c>
      <c r="D2149" s="88" t="s">
        <v>1919</v>
      </c>
      <c r="E2149" s="5" t="str">
        <f>VLOOKUP(F2149,'Set up'!$A$2:$C$64,2,FALSE)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up'!$A$2:$C$64,3,FALSE)</f>
        <v>Cash</v>
      </c>
      <c r="J2149" s="5">
        <f>VLOOKUP(F2149,'Set up'!$A$2:$D$64,4,FALSE)</f>
        <v>0</v>
      </c>
      <c r="K2149" s="4">
        <f t="shared" si="641"/>
        <v>45195</v>
      </c>
      <c r="L2149" s="5">
        <f t="shared" si="642"/>
        <v>9</v>
      </c>
      <c r="M2149" s="5">
        <f t="shared" si="643"/>
        <v>2023</v>
      </c>
      <c r="N2149" s="96">
        <v>390</v>
      </c>
      <c r="O2149" s="6">
        <f t="shared" ref="O2149:O2150" si="659">-N2149</f>
        <v>-390</v>
      </c>
      <c r="P2149" s="6">
        <f t="shared" si="657"/>
        <v>0</v>
      </c>
      <c r="Q2149" s="7">
        <f t="shared" si="658"/>
        <v>3648404.9500000016</v>
      </c>
      <c r="R2149" s="44" t="str">
        <f>VLOOKUP(F2149,'Set up'!$A$2:$E$64,5,FALSE)</f>
        <v>Trsf</v>
      </c>
      <c r="S2149" s="1" t="s">
        <v>2411</v>
      </c>
    </row>
    <row r="2150" spans="1:19" ht="15" customHeight="1" x14ac:dyDescent="0.3">
      <c r="A2150" s="4">
        <v>45195</v>
      </c>
      <c r="B2150" s="5">
        <f t="shared" si="654"/>
        <v>9</v>
      </c>
      <c r="C2150" s="5">
        <f t="shared" si="655"/>
        <v>2023</v>
      </c>
      <c r="D2150" s="88" t="s">
        <v>1919</v>
      </c>
      <c r="E2150" s="5" t="str">
        <f>VLOOKUP(F2150,'Set up'!$A$2:$C$64,2,FALSE)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up'!$A$2:$C$64,3,FALSE)</f>
        <v>Cash</v>
      </c>
      <c r="J2150" s="5">
        <f>VLOOKUP(F2150,'Set up'!$A$2:$D$64,4,FALSE)</f>
        <v>0</v>
      </c>
      <c r="K2150" s="4">
        <f t="shared" si="641"/>
        <v>45195</v>
      </c>
      <c r="L2150" s="5">
        <f t="shared" si="642"/>
        <v>9</v>
      </c>
      <c r="M2150" s="5">
        <f t="shared" si="643"/>
        <v>2023</v>
      </c>
      <c r="N2150" s="96">
        <v>219</v>
      </c>
      <c r="O2150" s="6">
        <f t="shared" si="659"/>
        <v>-219</v>
      </c>
      <c r="P2150" s="6">
        <f t="shared" si="657"/>
        <v>0</v>
      </c>
      <c r="Q2150" s="7">
        <f t="shared" si="658"/>
        <v>3648623.9500000016</v>
      </c>
      <c r="R2150" s="44" t="str">
        <f>VLOOKUP(F2150,'Set up'!$A$2:$E$64,5,FALSE)</f>
        <v>Trsf</v>
      </c>
      <c r="S2150" s="1" t="s">
        <v>2412</v>
      </c>
    </row>
    <row r="2151" spans="1:19" ht="15" customHeight="1" x14ac:dyDescent="0.3">
      <c r="A2151" s="4">
        <v>45195</v>
      </c>
      <c r="B2151" s="5">
        <f t="shared" si="654"/>
        <v>9</v>
      </c>
      <c r="C2151" s="5">
        <f t="shared" si="655"/>
        <v>2023</v>
      </c>
      <c r="D2151" s="88" t="s">
        <v>1919</v>
      </c>
      <c r="E2151" s="5" t="str">
        <f>VLOOKUP(F2151,'Set up'!$A$2:$C$64,2,FALSE)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up'!$A$2:$C$64,3,FALSE)</f>
        <v>Cash</v>
      </c>
      <c r="J2151" s="5">
        <f>VLOOKUP(F2151,'Set up'!$A$2:$D$64,4,FALSE)</f>
        <v>0</v>
      </c>
      <c r="K2151" s="4">
        <f t="shared" si="641"/>
        <v>45195</v>
      </c>
      <c r="L2151" s="5">
        <f t="shared" si="642"/>
        <v>9</v>
      </c>
      <c r="M2151" s="5">
        <f t="shared" si="643"/>
        <v>2023</v>
      </c>
      <c r="N2151" s="96">
        <v>531</v>
      </c>
      <c r="O2151" s="6">
        <f>-117.7-413.3</f>
        <v>-531</v>
      </c>
      <c r="P2151" s="6">
        <f t="shared" si="657"/>
        <v>0</v>
      </c>
      <c r="Q2151" s="7">
        <f t="shared" si="658"/>
        <v>3649154.9500000016</v>
      </c>
      <c r="R2151" s="44" t="str">
        <f>VLOOKUP(F2151,'Set up'!$A$2:$E$64,5,FALSE)</f>
        <v>Trsf</v>
      </c>
      <c r="S2151" s="1" t="s">
        <v>2413</v>
      </c>
    </row>
    <row r="2152" spans="1:19" ht="15" customHeight="1" x14ac:dyDescent="0.3">
      <c r="A2152" s="4">
        <v>45195</v>
      </c>
      <c r="B2152" s="5">
        <f t="shared" si="654"/>
        <v>9</v>
      </c>
      <c r="C2152" s="5">
        <f t="shared" si="655"/>
        <v>2023</v>
      </c>
      <c r="D2152" s="88" t="s">
        <v>1919</v>
      </c>
      <c r="E2152" s="5" t="str">
        <f>VLOOKUP(F2152,'Set up'!$A$2:$C$64,2,FALSE)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up'!$A$2:$C$64,3,FALSE)</f>
        <v>Cash</v>
      </c>
      <c r="J2152" s="5">
        <f>VLOOKUP(F2152,'Set up'!$A$2:$D$64,4,FALSE)</f>
        <v>0</v>
      </c>
      <c r="K2152" s="4">
        <f t="shared" si="641"/>
        <v>45195</v>
      </c>
      <c r="L2152" s="5">
        <f t="shared" si="642"/>
        <v>9</v>
      </c>
      <c r="M2152" s="5">
        <f t="shared" si="643"/>
        <v>2023</v>
      </c>
      <c r="N2152" s="96">
        <v>95</v>
      </c>
      <c r="O2152" s="6">
        <f t="shared" ref="O2152:O2156" si="660">-N2152</f>
        <v>-95</v>
      </c>
      <c r="P2152" s="6">
        <f t="shared" si="657"/>
        <v>0</v>
      </c>
      <c r="Q2152" s="7">
        <f t="shared" si="658"/>
        <v>3649249.9500000016</v>
      </c>
      <c r="R2152" s="44" t="str">
        <f>VLOOKUP(F2152,'Set up'!$A$2:$E$64,5,FALSE)</f>
        <v>Trsf</v>
      </c>
      <c r="S2152" s="1" t="s">
        <v>2414</v>
      </c>
    </row>
    <row r="2153" spans="1:19" ht="15" customHeight="1" x14ac:dyDescent="0.3">
      <c r="A2153" s="4">
        <v>45195</v>
      </c>
      <c r="B2153" s="5">
        <f t="shared" si="654"/>
        <v>9</v>
      </c>
      <c r="C2153" s="5">
        <f t="shared" si="655"/>
        <v>2023</v>
      </c>
      <c r="D2153" s="88" t="s">
        <v>1920</v>
      </c>
      <c r="E2153" s="5" t="str">
        <f>VLOOKUP(F2153,'Set up'!$A$2:$C$64,2,FALSE)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up'!$A$2:$C$64,3,FALSE)</f>
        <v>Cash</v>
      </c>
      <c r="J2153" s="5">
        <f>VLOOKUP(F2153,'Set up'!$A$2:$D$64,4,FALSE)</f>
        <v>0</v>
      </c>
      <c r="K2153" s="4">
        <f t="shared" si="641"/>
        <v>45195</v>
      </c>
      <c r="L2153" s="5">
        <f t="shared" si="642"/>
        <v>9</v>
      </c>
      <c r="M2153" s="5">
        <f t="shared" si="643"/>
        <v>2023</v>
      </c>
      <c r="N2153" s="96">
        <v>420</v>
      </c>
      <c r="O2153" s="6">
        <f t="shared" si="660"/>
        <v>-420</v>
      </c>
      <c r="P2153" s="6">
        <f t="shared" si="657"/>
        <v>0</v>
      </c>
      <c r="Q2153" s="7">
        <f t="shared" si="658"/>
        <v>3649669.9500000016</v>
      </c>
      <c r="R2153" s="44" t="str">
        <f>VLOOKUP(F2153,'Set up'!$A$2:$E$64,5,FALSE)</f>
        <v>Trsf</v>
      </c>
      <c r="S2153" s="1" t="s">
        <v>2778</v>
      </c>
    </row>
    <row r="2154" spans="1:19" ht="15" customHeight="1" x14ac:dyDescent="0.3">
      <c r="A2154" s="4">
        <v>45195</v>
      </c>
      <c r="B2154" s="5">
        <f t="shared" si="654"/>
        <v>9</v>
      </c>
      <c r="C2154" s="5">
        <f t="shared" si="655"/>
        <v>2023</v>
      </c>
      <c r="D2154" s="88" t="s">
        <v>1920</v>
      </c>
      <c r="E2154" s="5" t="str">
        <f>VLOOKUP(F2154,'Set up'!$A$2:$C$64,2,FALSE)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up'!$A$2:$C$64,3,FALSE)</f>
        <v>Cash</v>
      </c>
      <c r="J2154" s="5">
        <f>VLOOKUP(F2154,'Set up'!$A$2:$D$64,4,FALSE)</f>
        <v>0</v>
      </c>
      <c r="K2154" s="4">
        <f t="shared" si="641"/>
        <v>45195</v>
      </c>
      <c r="L2154" s="5">
        <f t="shared" si="642"/>
        <v>9</v>
      </c>
      <c r="M2154" s="5">
        <f t="shared" si="643"/>
        <v>2023</v>
      </c>
      <c r="N2154" s="96">
        <v>421.2</v>
      </c>
      <c r="O2154" s="6">
        <f>-182.5-238.7</f>
        <v>-421.2</v>
      </c>
      <c r="P2154" s="6">
        <f t="shared" si="657"/>
        <v>0</v>
      </c>
      <c r="Q2154" s="7">
        <f t="shared" si="658"/>
        <v>3650091.1500000018</v>
      </c>
      <c r="R2154" s="44" t="str">
        <f>VLOOKUP(F2154,'Set up'!$A$2:$E$64,5,FALSE)</f>
        <v>Trsf</v>
      </c>
      <c r="S2154" s="1" t="s">
        <v>2779</v>
      </c>
    </row>
    <row r="2155" spans="1:19" ht="15" customHeight="1" x14ac:dyDescent="0.3">
      <c r="A2155" s="4">
        <v>45195</v>
      </c>
      <c r="B2155" s="5">
        <f t="shared" ref="B2155:B2167" si="661">MONTH(A2155)</f>
        <v>9</v>
      </c>
      <c r="C2155" s="5">
        <f t="shared" ref="C2155:C2167" si="662">YEAR(A2155)</f>
        <v>2023</v>
      </c>
      <c r="D2155" s="88" t="s">
        <v>1920</v>
      </c>
      <c r="E2155" s="5" t="str">
        <f>VLOOKUP(F2155,'Set up'!$A$2:$C$64,2,FALSE)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up'!$A$2:$C$64,3,FALSE)</f>
        <v>Cash</v>
      </c>
      <c r="J2155" s="5">
        <f>VLOOKUP(F2155,'Set up'!$A$2:$D$64,4,FALSE)</f>
        <v>0</v>
      </c>
      <c r="K2155" s="4">
        <f t="shared" si="641"/>
        <v>45195</v>
      </c>
      <c r="L2155" s="5">
        <f t="shared" si="642"/>
        <v>9</v>
      </c>
      <c r="M2155" s="5">
        <f t="shared" si="643"/>
        <v>2023</v>
      </c>
      <c r="N2155" s="96">
        <v>250</v>
      </c>
      <c r="O2155" s="6">
        <f t="shared" si="660"/>
        <v>-250</v>
      </c>
      <c r="P2155" s="6">
        <f t="shared" ref="P2155:P2167" si="663">SUM(N2155+O2155)</f>
        <v>0</v>
      </c>
      <c r="Q2155" s="7">
        <f t="shared" ref="Q2155:Q2167" si="664">SUM(Q2154+N2155)</f>
        <v>3650341.1500000018</v>
      </c>
      <c r="R2155" s="44" t="str">
        <f>VLOOKUP(F2155,'Set up'!$A$2:$E$64,5,FALSE)</f>
        <v>Trsf</v>
      </c>
      <c r="S2155" s="1" t="s">
        <v>2780</v>
      </c>
    </row>
    <row r="2156" spans="1:19" ht="15" customHeight="1" x14ac:dyDescent="0.3">
      <c r="A2156" s="4">
        <v>45195</v>
      </c>
      <c r="B2156" s="5">
        <f t="shared" si="661"/>
        <v>9</v>
      </c>
      <c r="C2156" s="5">
        <f t="shared" si="662"/>
        <v>2023</v>
      </c>
      <c r="D2156" s="88" t="s">
        <v>1920</v>
      </c>
      <c r="E2156" s="5" t="str">
        <f>VLOOKUP(F2156,'Set up'!$A$2:$C$64,2,FALSE)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up'!$A$2:$C$64,3,FALSE)</f>
        <v>Cash</v>
      </c>
      <c r="J2156" s="5">
        <f>VLOOKUP(F2156,'Set up'!$A$2:$D$64,4,FALSE)</f>
        <v>0</v>
      </c>
      <c r="K2156" s="4">
        <f t="shared" si="641"/>
        <v>45195</v>
      </c>
      <c r="L2156" s="5">
        <f t="shared" si="642"/>
        <v>9</v>
      </c>
      <c r="M2156" s="5">
        <f t="shared" si="643"/>
        <v>2023</v>
      </c>
      <c r="N2156" s="96">
        <v>105</v>
      </c>
      <c r="O2156" s="6">
        <f t="shared" si="660"/>
        <v>-105</v>
      </c>
      <c r="P2156" s="6">
        <f t="shared" si="663"/>
        <v>0</v>
      </c>
      <c r="Q2156" s="7">
        <f t="shared" si="664"/>
        <v>3650446.1500000018</v>
      </c>
      <c r="R2156" s="44" t="str">
        <f>VLOOKUP(F2156,'Set up'!$A$2:$E$64,5,FALSE)</f>
        <v>Trsf</v>
      </c>
      <c r="S2156" s="1" t="s">
        <v>2780</v>
      </c>
    </row>
    <row r="2157" spans="1:19" ht="15" customHeight="1" x14ac:dyDescent="0.3">
      <c r="A2157" s="4">
        <v>45196</v>
      </c>
      <c r="B2157" s="5">
        <f t="shared" si="661"/>
        <v>9</v>
      </c>
      <c r="C2157" s="5">
        <f t="shared" si="662"/>
        <v>2023</v>
      </c>
      <c r="D2157" s="88" t="s">
        <v>1921</v>
      </c>
      <c r="E2157" s="5" t="str">
        <f>VLOOKUP(F2157,'Set up'!$A$2:$C$64,2,FALSE)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up'!$A$2:$C$64,3,FALSE)</f>
        <v>Cash</v>
      </c>
      <c r="J2157" s="5">
        <f>VLOOKUP(F2157,'Set up'!$A$2:$D$64,4,FALSE)</f>
        <v>0</v>
      </c>
      <c r="K2157" s="4">
        <f t="shared" si="641"/>
        <v>45196</v>
      </c>
      <c r="L2157" s="5">
        <f t="shared" si="642"/>
        <v>9</v>
      </c>
      <c r="M2157" s="5">
        <f t="shared" si="643"/>
        <v>2023</v>
      </c>
      <c r="N2157" s="96">
        <v>500</v>
      </c>
      <c r="O2157" s="6">
        <f>-N2157</f>
        <v>-500</v>
      </c>
      <c r="P2157" s="6">
        <f t="shared" si="663"/>
        <v>0</v>
      </c>
      <c r="Q2157" s="7">
        <f t="shared" si="664"/>
        <v>3650946.1500000018</v>
      </c>
      <c r="R2157" s="44" t="str">
        <f>VLOOKUP(F2157,'Set up'!$A$2:$E$64,5,FALSE)</f>
        <v>Trsf</v>
      </c>
      <c r="S2157" s="1" t="s">
        <v>2596</v>
      </c>
    </row>
    <row r="2158" spans="1:19" ht="15" customHeight="1" x14ac:dyDescent="0.3">
      <c r="A2158" s="4">
        <v>45196</v>
      </c>
      <c r="B2158" s="5">
        <f t="shared" si="661"/>
        <v>9</v>
      </c>
      <c r="C2158" s="5">
        <f t="shared" si="662"/>
        <v>2023</v>
      </c>
      <c r="D2158" s="88" t="s">
        <v>1923</v>
      </c>
      <c r="E2158" s="5" t="str">
        <f>VLOOKUP(F2158,'Set up'!$A$2:$C$64,2,FALSE)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up'!$A$2:$C$64,3,FALSE)</f>
        <v>Cash</v>
      </c>
      <c r="J2158" s="5">
        <f>VLOOKUP(F2158,'Set up'!$A$2:$D$64,4,FALSE)</f>
        <v>0</v>
      </c>
      <c r="K2158" s="4">
        <f t="shared" si="641"/>
        <v>45196</v>
      </c>
      <c r="L2158" s="5">
        <f t="shared" si="642"/>
        <v>9</v>
      </c>
      <c r="M2158" s="5">
        <f t="shared" si="643"/>
        <v>2023</v>
      </c>
      <c r="N2158" s="96">
        <v>12848</v>
      </c>
      <c r="O2158" s="6">
        <f>-4852.2-7995.8</f>
        <v>-12848</v>
      </c>
      <c r="P2158" s="6">
        <f t="shared" si="663"/>
        <v>0</v>
      </c>
      <c r="Q2158" s="7">
        <f t="shared" si="664"/>
        <v>3663794.1500000018</v>
      </c>
      <c r="R2158" s="44" t="str">
        <f>VLOOKUP(F2158,'Set up'!$A$2:$E$64,5,FALSE)</f>
        <v>Trsf</v>
      </c>
      <c r="S2158" s="1" t="s">
        <v>2597</v>
      </c>
    </row>
    <row r="2159" spans="1:19" ht="15" customHeight="1" x14ac:dyDescent="0.3">
      <c r="A2159" s="4">
        <v>45196</v>
      </c>
      <c r="B2159" s="5">
        <f t="shared" si="661"/>
        <v>9</v>
      </c>
      <c r="C2159" s="5">
        <f t="shared" si="662"/>
        <v>2023</v>
      </c>
      <c r="D2159" s="88" t="s">
        <v>1923</v>
      </c>
      <c r="E2159" s="5" t="str">
        <f>VLOOKUP(F2159,'Set up'!$A$2:$C$64,2,FALSE)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up'!$A$2:$C$64,3,FALSE)</f>
        <v>Cash</v>
      </c>
      <c r="J2159" s="5">
        <f>VLOOKUP(F2159,'Set up'!$A$2:$D$64,4,FALSE)</f>
        <v>0</v>
      </c>
      <c r="K2159" s="4">
        <f t="shared" si="641"/>
        <v>45196</v>
      </c>
      <c r="L2159" s="5">
        <f t="shared" si="642"/>
        <v>9</v>
      </c>
      <c r="M2159" s="5">
        <f t="shared" si="643"/>
        <v>2023</v>
      </c>
      <c r="N2159" s="96">
        <v>4536</v>
      </c>
      <c r="O2159" s="6">
        <f>-N2159</f>
        <v>-4536</v>
      </c>
      <c r="P2159" s="6">
        <f t="shared" si="663"/>
        <v>0</v>
      </c>
      <c r="Q2159" s="7">
        <f t="shared" si="664"/>
        <v>3668330.1500000018</v>
      </c>
      <c r="R2159" s="44" t="str">
        <f>VLOOKUP(F2159,'Set up'!$A$2:$E$64,5,FALSE)</f>
        <v>Trsf</v>
      </c>
      <c r="S2159" s="1" t="s">
        <v>2598</v>
      </c>
    </row>
    <row r="2160" spans="1:19" ht="15" customHeight="1" x14ac:dyDescent="0.3">
      <c r="A2160" s="4">
        <v>45196</v>
      </c>
      <c r="B2160" s="5">
        <f t="shared" si="661"/>
        <v>9</v>
      </c>
      <c r="C2160" s="5">
        <f t="shared" si="662"/>
        <v>2023</v>
      </c>
      <c r="D2160" s="88" t="s">
        <v>1923</v>
      </c>
      <c r="E2160" s="5" t="str">
        <f>VLOOKUP(F2160,'Set up'!$A$2:$C$64,2,FALSE)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up'!$A$2:$C$64,3,FALSE)</f>
        <v>Cash</v>
      </c>
      <c r="J2160" s="5">
        <f>VLOOKUP(F2160,'Set up'!$A$2:$D$64,4,FALSE)</f>
        <v>0</v>
      </c>
      <c r="K2160" s="4">
        <f t="shared" si="641"/>
        <v>45196</v>
      </c>
      <c r="L2160" s="5">
        <f t="shared" si="642"/>
        <v>9</v>
      </c>
      <c r="M2160" s="5">
        <f t="shared" si="643"/>
        <v>2023</v>
      </c>
      <c r="N2160" s="96">
        <v>2808</v>
      </c>
      <c r="O2160" s="6">
        <f>-N2160</f>
        <v>-2808</v>
      </c>
      <c r="P2160" s="6">
        <f t="shared" si="663"/>
        <v>0</v>
      </c>
      <c r="Q2160" s="7">
        <f t="shared" si="664"/>
        <v>3671138.1500000018</v>
      </c>
      <c r="R2160" s="44" t="str">
        <f>VLOOKUP(F2160,'Set up'!$A$2:$E$64,5,FALSE)</f>
        <v>Trsf</v>
      </c>
      <c r="S2160" s="1" t="s">
        <v>2599</v>
      </c>
    </row>
    <row r="2161" spans="1:19" ht="15" customHeight="1" x14ac:dyDescent="0.3">
      <c r="A2161" s="4">
        <v>45196</v>
      </c>
      <c r="B2161" s="5">
        <f t="shared" si="661"/>
        <v>9</v>
      </c>
      <c r="C2161" s="5">
        <f t="shared" si="662"/>
        <v>2023</v>
      </c>
      <c r="D2161" s="88" t="s">
        <v>1923</v>
      </c>
      <c r="E2161" s="5" t="str">
        <f>VLOOKUP(F2161,'Set up'!$A$2:$C$64,2,FALSE)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up'!$A$2:$C$64,3,FALSE)</f>
        <v>Cash</v>
      </c>
      <c r="J2161" s="5">
        <f>VLOOKUP(F2161,'Set up'!$A$2:$D$64,4,FALSE)</f>
        <v>0</v>
      </c>
      <c r="K2161" s="4">
        <f t="shared" si="641"/>
        <v>45196</v>
      </c>
      <c r="L2161" s="5">
        <f t="shared" si="642"/>
        <v>9</v>
      </c>
      <c r="M2161" s="5">
        <f t="shared" si="643"/>
        <v>2023</v>
      </c>
      <c r="N2161" s="96">
        <v>1000</v>
      </c>
      <c r="O2161" s="6">
        <f>-N2161</f>
        <v>-1000</v>
      </c>
      <c r="P2161" s="6">
        <f t="shared" si="663"/>
        <v>0</v>
      </c>
      <c r="Q2161" s="7">
        <f t="shared" si="664"/>
        <v>3672138.1500000018</v>
      </c>
      <c r="R2161" s="44" t="str">
        <f>VLOOKUP(F2161,'Set up'!$A$2:$E$64,5,FALSE)</f>
        <v>Trsf</v>
      </c>
      <c r="S2161" s="1" t="s">
        <v>2600</v>
      </c>
    </row>
    <row r="2162" spans="1:19" ht="15" customHeight="1" x14ac:dyDescent="0.3">
      <c r="A2162" s="4">
        <v>45196</v>
      </c>
      <c r="B2162" s="5">
        <f t="shared" si="661"/>
        <v>9</v>
      </c>
      <c r="C2162" s="5">
        <f t="shared" si="662"/>
        <v>2023</v>
      </c>
      <c r="D2162" s="88" t="s">
        <v>1923</v>
      </c>
      <c r="E2162" s="5" t="str">
        <f>VLOOKUP(F2162,'Set up'!$A$2:$C$64,2,FALSE)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up'!$A$2:$C$64,3,FALSE)</f>
        <v>Cash</v>
      </c>
      <c r="J2162" s="5">
        <f>VLOOKUP(F2162,'Set up'!$A$2:$D$64,4,FALSE)</f>
        <v>0</v>
      </c>
      <c r="K2162" s="4">
        <f t="shared" si="641"/>
        <v>45196</v>
      </c>
      <c r="L2162" s="5">
        <f t="shared" si="642"/>
        <v>9</v>
      </c>
      <c r="M2162" s="5">
        <f t="shared" si="643"/>
        <v>2023</v>
      </c>
      <c r="N2162" s="96">
        <v>380</v>
      </c>
      <c r="O2162" s="6">
        <f>-N2162</f>
        <v>-380</v>
      </c>
      <c r="P2162" s="6">
        <f t="shared" si="663"/>
        <v>0</v>
      </c>
      <c r="Q2162" s="7">
        <f t="shared" si="664"/>
        <v>3672518.1500000018</v>
      </c>
      <c r="R2162" s="44" t="str">
        <f>VLOOKUP(F2162,'Set up'!$A$2:$E$64,5,FALSE)</f>
        <v>Trsf</v>
      </c>
      <c r="S2162" s="1" t="s">
        <v>2601</v>
      </c>
    </row>
    <row r="2163" spans="1:19" ht="15" customHeight="1" x14ac:dyDescent="0.3">
      <c r="A2163" s="4">
        <v>45198</v>
      </c>
      <c r="B2163" s="5">
        <f t="shared" si="661"/>
        <v>9</v>
      </c>
      <c r="C2163" s="5">
        <f t="shared" si="662"/>
        <v>2023</v>
      </c>
      <c r="D2163" s="88" t="s">
        <v>1924</v>
      </c>
      <c r="E2163" s="5" t="str">
        <f>VLOOKUP(F2163,'Set up'!$A$2:$C$64,2,FALSE)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up'!$A$2:$C$64,3,FALSE)</f>
        <v>Cash</v>
      </c>
      <c r="J2163" s="5">
        <f>VLOOKUP(F2163,'Set up'!$A$2:$D$64,4,FALSE)</f>
        <v>0</v>
      </c>
      <c r="K2163" s="4">
        <f t="shared" si="641"/>
        <v>45198</v>
      </c>
      <c r="L2163" s="5">
        <f t="shared" si="642"/>
        <v>9</v>
      </c>
      <c r="M2163" s="5">
        <f t="shared" si="643"/>
        <v>2023</v>
      </c>
      <c r="N2163" s="96">
        <v>250</v>
      </c>
      <c r="O2163" s="6">
        <f t="shared" ref="O2163" si="665">-N2163</f>
        <v>-250</v>
      </c>
      <c r="P2163" s="6">
        <f t="shared" si="663"/>
        <v>0</v>
      </c>
      <c r="Q2163" s="7">
        <f t="shared" si="664"/>
        <v>3672768.1500000018</v>
      </c>
      <c r="R2163" s="44" t="str">
        <f>VLOOKUP(F2163,'Set up'!$A$2:$E$64,5,FALSE)</f>
        <v>Trsf</v>
      </c>
      <c r="S2163" s="1" t="s">
        <v>2415</v>
      </c>
    </row>
    <row r="2164" spans="1:19" ht="15" customHeight="1" x14ac:dyDescent="0.3">
      <c r="A2164" s="4">
        <v>45199</v>
      </c>
      <c r="B2164" s="5">
        <f t="shared" si="661"/>
        <v>9</v>
      </c>
      <c r="C2164" s="5">
        <f t="shared" si="662"/>
        <v>2023</v>
      </c>
      <c r="D2164" s="88" t="s">
        <v>1925</v>
      </c>
      <c r="E2164" s="5" t="str">
        <f>VLOOKUP(F2164,'Set up'!$A$2:$C$64,2,FALSE)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up'!$A$2:$C$64,3,FALSE)</f>
        <v>Cash</v>
      </c>
      <c r="J2164" s="5">
        <f>VLOOKUP(F2164,'Set up'!$A$2:$D$64,4,FALSE)</f>
        <v>0</v>
      </c>
      <c r="K2164" s="4">
        <f t="shared" si="641"/>
        <v>45199</v>
      </c>
      <c r="L2164" s="5">
        <f t="shared" si="642"/>
        <v>9</v>
      </c>
      <c r="M2164" s="5">
        <f t="shared" si="643"/>
        <v>2023</v>
      </c>
      <c r="N2164" s="96">
        <v>312.5</v>
      </c>
      <c r="O2164" s="6">
        <f>-N2164</f>
        <v>-312.5</v>
      </c>
      <c r="P2164" s="6">
        <f t="shared" si="663"/>
        <v>0</v>
      </c>
      <c r="Q2164" s="7">
        <f t="shared" si="664"/>
        <v>3673080.6500000018</v>
      </c>
      <c r="R2164" s="44" t="str">
        <f>VLOOKUP(F2164,'Set up'!$A$2:$E$64,5,FALSE)</f>
        <v>Trsf</v>
      </c>
      <c r="S2164" s="1" t="s">
        <v>2602</v>
      </c>
    </row>
    <row r="2165" spans="1:19" ht="15" customHeight="1" x14ac:dyDescent="0.3">
      <c r="A2165" s="4">
        <v>45199</v>
      </c>
      <c r="B2165" s="5">
        <f t="shared" si="661"/>
        <v>9</v>
      </c>
      <c r="C2165" s="5">
        <f t="shared" si="662"/>
        <v>2023</v>
      </c>
      <c r="D2165" s="88" t="s">
        <v>1926</v>
      </c>
      <c r="E2165" s="5" t="str">
        <f>VLOOKUP(F2165,'Set up'!$A$2:$C$64,2,FALSE)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up'!$A$2:$C$64,3,FALSE)</f>
        <v>Cash</v>
      </c>
      <c r="J2165" s="5">
        <f>VLOOKUP(F2165,'Set up'!$A$2:$D$64,4,FALSE)</f>
        <v>0</v>
      </c>
      <c r="K2165" s="4">
        <f t="shared" si="641"/>
        <v>45199</v>
      </c>
      <c r="L2165" s="5">
        <f t="shared" si="642"/>
        <v>9</v>
      </c>
      <c r="M2165" s="5">
        <f t="shared" si="643"/>
        <v>2023</v>
      </c>
      <c r="N2165" s="96">
        <v>8030</v>
      </c>
      <c r="O2165" s="6">
        <f>-4567.7-3462.3</f>
        <v>-8030</v>
      </c>
      <c r="P2165" s="6">
        <f t="shared" si="663"/>
        <v>0</v>
      </c>
      <c r="Q2165" s="7">
        <f t="shared" si="664"/>
        <v>3681110.6500000018</v>
      </c>
      <c r="R2165" s="44" t="str">
        <f>VLOOKUP(F2165,'Set up'!$A$2:$E$64,5,FALSE)</f>
        <v>Trsf</v>
      </c>
      <c r="S2165" s="1" t="s">
        <v>2603</v>
      </c>
    </row>
    <row r="2166" spans="1:19" ht="15" customHeight="1" x14ac:dyDescent="0.3">
      <c r="A2166" s="4">
        <v>45199</v>
      </c>
      <c r="B2166" s="5">
        <f t="shared" si="661"/>
        <v>9</v>
      </c>
      <c r="C2166" s="5">
        <f t="shared" si="662"/>
        <v>2023</v>
      </c>
      <c r="D2166" s="88" t="s">
        <v>1926</v>
      </c>
      <c r="E2166" s="5" t="str">
        <f>VLOOKUP(F2166,'Set up'!$A$2:$C$64,2,FALSE)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up'!$A$2:$C$64,3,FALSE)</f>
        <v>Cash</v>
      </c>
      <c r="J2166" s="5">
        <f>VLOOKUP(F2166,'Set up'!$A$2:$D$64,4,FALSE)</f>
        <v>0</v>
      </c>
      <c r="K2166" s="4">
        <f t="shared" si="641"/>
        <v>45199</v>
      </c>
      <c r="L2166" s="5">
        <f t="shared" si="642"/>
        <v>9</v>
      </c>
      <c r="M2166" s="5">
        <f t="shared" si="643"/>
        <v>2023</v>
      </c>
      <c r="N2166" s="96">
        <v>2835</v>
      </c>
      <c r="O2166" s="6">
        <f>-N2166</f>
        <v>-2835</v>
      </c>
      <c r="P2166" s="6">
        <f t="shared" si="663"/>
        <v>0</v>
      </c>
      <c r="Q2166" s="7">
        <f t="shared" si="664"/>
        <v>3683945.6500000018</v>
      </c>
      <c r="R2166" s="44" t="str">
        <f>VLOOKUP(F2166,'Set up'!$A$2:$E$64,5,FALSE)</f>
        <v>Trsf</v>
      </c>
      <c r="S2166" s="1" t="s">
        <v>2604</v>
      </c>
    </row>
    <row r="2167" spans="1:19" ht="15" customHeight="1" x14ac:dyDescent="0.3">
      <c r="A2167" s="4">
        <v>45199</v>
      </c>
      <c r="B2167" s="5">
        <f t="shared" si="661"/>
        <v>9</v>
      </c>
      <c r="C2167" s="5">
        <f t="shared" si="662"/>
        <v>2023</v>
      </c>
      <c r="D2167" s="88" t="s">
        <v>1926</v>
      </c>
      <c r="E2167" s="5" t="str">
        <f>VLOOKUP(F2167,'Set up'!$A$2:$C$64,2,FALSE)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up'!$A$2:$C$64,3,FALSE)</f>
        <v>Cash</v>
      </c>
      <c r="J2167" s="5">
        <f>VLOOKUP(F2167,'Set up'!$A$2:$D$64,4,FALSE)</f>
        <v>0</v>
      </c>
      <c r="K2167" s="4">
        <f t="shared" si="641"/>
        <v>45199</v>
      </c>
      <c r="L2167" s="5">
        <f t="shared" si="642"/>
        <v>9</v>
      </c>
      <c r="M2167" s="5">
        <f t="shared" si="643"/>
        <v>2023</v>
      </c>
      <c r="N2167" s="96">
        <v>1872</v>
      </c>
      <c r="O2167" s="6">
        <f>-N2167</f>
        <v>-1872</v>
      </c>
      <c r="P2167" s="6">
        <f t="shared" si="663"/>
        <v>0</v>
      </c>
      <c r="Q2167" s="7">
        <f t="shared" si="664"/>
        <v>3685817.6500000018</v>
      </c>
      <c r="R2167" s="44" t="str">
        <f>VLOOKUP(F2167,'Set up'!$A$2:$E$64,5,FALSE)</f>
        <v>Trsf</v>
      </c>
      <c r="S2167" s="1" t="s">
        <v>2605</v>
      </c>
    </row>
    <row r="2168" spans="1:19" ht="15" customHeight="1" x14ac:dyDescent="0.3">
      <c r="A2168" s="4">
        <v>45199</v>
      </c>
      <c r="B2168" s="5">
        <f t="shared" ref="B2168:B2170" si="666">MONTH(A2168)</f>
        <v>9</v>
      </c>
      <c r="C2168" s="5">
        <f t="shared" ref="C2168:C2170" si="667">YEAR(A2168)</f>
        <v>2023</v>
      </c>
      <c r="D2168" s="88" t="s">
        <v>1926</v>
      </c>
      <c r="E2168" s="5" t="str">
        <f>VLOOKUP(F2168,'Set up'!$A$2:$C$64,2,FALSE)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up'!$A$2:$C$64,3,FALSE)</f>
        <v>Cash</v>
      </c>
      <c r="J2168" s="5">
        <f>VLOOKUP(F2168,'Set up'!$A$2:$D$64,4,FALSE)</f>
        <v>0</v>
      </c>
      <c r="K2168" s="4">
        <f t="shared" si="641"/>
        <v>45199</v>
      </c>
      <c r="L2168" s="5">
        <f t="shared" si="642"/>
        <v>9</v>
      </c>
      <c r="M2168" s="5">
        <f t="shared" si="643"/>
        <v>2023</v>
      </c>
      <c r="N2168" s="96">
        <v>1000</v>
      </c>
      <c r="O2168" s="6">
        <f>-N2168</f>
        <v>-1000</v>
      </c>
      <c r="P2168" s="6">
        <f t="shared" ref="P2168:P2228" si="668">SUM(N2168+O2168)</f>
        <v>0</v>
      </c>
      <c r="Q2168" s="7">
        <f t="shared" ref="Q2168:Q2169" si="669">SUM(Q2167+N2168)</f>
        <v>3686817.6500000018</v>
      </c>
      <c r="R2168" s="44" t="str">
        <f>VLOOKUP(F2168,'Set up'!$A$2:$E$64,5,FALSE)</f>
        <v>Trsf</v>
      </c>
      <c r="S2168" s="1" t="s">
        <v>2606</v>
      </c>
    </row>
    <row r="2169" spans="1:19" ht="15" customHeight="1" x14ac:dyDescent="0.3">
      <c r="A2169" s="4">
        <v>45199</v>
      </c>
      <c r="B2169" s="5">
        <f t="shared" si="666"/>
        <v>9</v>
      </c>
      <c r="C2169" s="5">
        <f t="shared" si="667"/>
        <v>2023</v>
      </c>
      <c r="D2169" s="88" t="s">
        <v>1926</v>
      </c>
      <c r="E2169" s="5" t="str">
        <f>VLOOKUP(F2169,'Set up'!$A$2:$C$64,2,FALSE)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up'!$A$2:$C$64,3,FALSE)</f>
        <v>Cash</v>
      </c>
      <c r="J2169" s="5">
        <f>VLOOKUP(F2169,'Set up'!$A$2:$D$64,4,FALSE)</f>
        <v>0</v>
      </c>
      <c r="K2169" s="4">
        <f t="shared" si="641"/>
        <v>45199</v>
      </c>
      <c r="L2169" s="5">
        <f t="shared" si="642"/>
        <v>9</v>
      </c>
      <c r="M2169" s="5">
        <f t="shared" si="643"/>
        <v>2023</v>
      </c>
      <c r="N2169" s="96">
        <v>380</v>
      </c>
      <c r="O2169" s="6">
        <f>-N2169</f>
        <v>-380</v>
      </c>
      <c r="P2169" s="6">
        <f t="shared" si="668"/>
        <v>0</v>
      </c>
      <c r="Q2169" s="7">
        <f t="shared" si="669"/>
        <v>3687197.6500000018</v>
      </c>
      <c r="R2169" s="44" t="str">
        <f>VLOOKUP(F2169,'Set up'!$A$2:$E$64,5,FALSE)</f>
        <v>Trsf</v>
      </c>
      <c r="S2169" s="1" t="s">
        <v>2607</v>
      </c>
    </row>
    <row r="2170" spans="1:19" ht="15" customHeight="1" x14ac:dyDescent="0.3">
      <c r="A2170" s="4">
        <v>45201</v>
      </c>
      <c r="B2170" s="5">
        <f t="shared" si="666"/>
        <v>10</v>
      </c>
      <c r="C2170" s="5">
        <f t="shared" si="667"/>
        <v>2023</v>
      </c>
      <c r="D2170" s="88" t="s">
        <v>1988</v>
      </c>
      <c r="E2170" s="5" t="str">
        <f>VLOOKUP(F2170,'Set up'!$A$2:$C$64,2,FALSE)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up'!$A$2:$C$64,3,FALSE)</f>
        <v>Cash</v>
      </c>
      <c r="J2170" s="5">
        <f>VLOOKUP(F2170,'Set up'!$A$2:$D$64,4,FALSE)</f>
        <v>0</v>
      </c>
      <c r="K2170" s="4">
        <f t="shared" si="641"/>
        <v>45201</v>
      </c>
      <c r="L2170" s="5">
        <f t="shared" si="642"/>
        <v>10</v>
      </c>
      <c r="M2170" s="5">
        <f t="shared" si="643"/>
        <v>2023</v>
      </c>
      <c r="N2170" s="96">
        <v>3388</v>
      </c>
      <c r="O2170" s="6">
        <f t="shared" ref="O2170:O2178" si="670">-N2170</f>
        <v>-3388</v>
      </c>
      <c r="P2170" s="6">
        <f t="shared" si="668"/>
        <v>0</v>
      </c>
      <c r="Q2170" s="7">
        <f t="shared" ref="Q2170:Q2214" si="671">SUM(Q2169+N2170)</f>
        <v>3690585.6500000018</v>
      </c>
      <c r="R2170" s="44" t="str">
        <f>VLOOKUP(F2170,'Set up'!$A$2:$E$64,5,FALSE)</f>
        <v>Cash</v>
      </c>
      <c r="S2170" s="1" t="s">
        <v>2081</v>
      </c>
    </row>
    <row r="2171" spans="1:19" ht="15" customHeight="1" x14ac:dyDescent="0.3">
      <c r="A2171" s="4">
        <v>45201</v>
      </c>
      <c r="B2171" s="5">
        <f t="shared" ref="B2171:B2214" si="672">MONTH(A2171)</f>
        <v>10</v>
      </c>
      <c r="C2171" s="5">
        <f t="shared" ref="C2171:C2214" si="673">YEAR(A2171)</f>
        <v>2023</v>
      </c>
      <c r="D2171" s="88" t="s">
        <v>1988</v>
      </c>
      <c r="E2171" s="5" t="str">
        <f>VLOOKUP(F2171,'Set up'!$A$2:$C$64,2,FALSE)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up'!$A$2:$C$64,3,FALSE)</f>
        <v>Cash</v>
      </c>
      <c r="J2171" s="5">
        <f>VLOOKUP(F2171,'Set up'!$A$2:$D$64,4,FALSE)</f>
        <v>0</v>
      </c>
      <c r="K2171" s="4">
        <f t="shared" si="641"/>
        <v>45201</v>
      </c>
      <c r="L2171" s="5">
        <f t="shared" si="642"/>
        <v>10</v>
      </c>
      <c r="M2171" s="5">
        <f t="shared" si="643"/>
        <v>2023</v>
      </c>
      <c r="N2171" s="96">
        <v>702</v>
      </c>
      <c r="O2171" s="6">
        <f t="shared" si="670"/>
        <v>-702</v>
      </c>
      <c r="P2171" s="6">
        <f t="shared" si="668"/>
        <v>0</v>
      </c>
      <c r="Q2171" s="7">
        <f t="shared" si="671"/>
        <v>3691287.6500000018</v>
      </c>
      <c r="R2171" s="44" t="str">
        <f>VLOOKUP(F2171,'Set up'!$A$2:$E$64,5,FALSE)</f>
        <v>Cash</v>
      </c>
      <c r="S2171" s="1" t="s">
        <v>2081</v>
      </c>
    </row>
    <row r="2172" spans="1:19" ht="15" customHeight="1" x14ac:dyDescent="0.3">
      <c r="A2172" s="4">
        <v>45201</v>
      </c>
      <c r="B2172" s="5">
        <f t="shared" si="672"/>
        <v>10</v>
      </c>
      <c r="C2172" s="5">
        <f t="shared" si="673"/>
        <v>2023</v>
      </c>
      <c r="D2172" s="88" t="s">
        <v>1988</v>
      </c>
      <c r="E2172" s="5" t="str">
        <f>VLOOKUP(F2172,'Set up'!$A$2:$C$64,2,FALSE)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up'!$A$2:$C$64,3,FALSE)</f>
        <v>Cash</v>
      </c>
      <c r="J2172" s="5">
        <f>VLOOKUP(F2172,'Set up'!$A$2:$D$64,4,FALSE)</f>
        <v>0</v>
      </c>
      <c r="K2172" s="4">
        <f t="shared" si="641"/>
        <v>45201</v>
      </c>
      <c r="L2172" s="5">
        <f t="shared" si="642"/>
        <v>10</v>
      </c>
      <c r="M2172" s="5">
        <f t="shared" si="643"/>
        <v>2023</v>
      </c>
      <c r="N2172" s="96">
        <v>516</v>
      </c>
      <c r="O2172" s="6">
        <f t="shared" si="670"/>
        <v>-516</v>
      </c>
      <c r="P2172" s="6">
        <f t="shared" si="668"/>
        <v>0</v>
      </c>
      <c r="Q2172" s="7">
        <f t="shared" si="671"/>
        <v>3691803.6500000018</v>
      </c>
      <c r="R2172" s="44" t="str">
        <f>VLOOKUP(F2172,'Set up'!$A$2:$E$64,5,FALSE)</f>
        <v>Cash</v>
      </c>
      <c r="S2172" s="1" t="s">
        <v>2081</v>
      </c>
    </row>
    <row r="2173" spans="1:19" ht="15" customHeight="1" x14ac:dyDescent="0.3">
      <c r="A2173" s="4">
        <v>45201</v>
      </c>
      <c r="B2173" s="5">
        <f t="shared" si="672"/>
        <v>10</v>
      </c>
      <c r="C2173" s="5">
        <f t="shared" si="673"/>
        <v>2023</v>
      </c>
      <c r="D2173" s="88" t="s">
        <v>1988</v>
      </c>
      <c r="E2173" s="5" t="str">
        <f>VLOOKUP(F2173,'Set up'!$A$2:$C$64,2,FALSE)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up'!$A$2:$C$64,3,FALSE)</f>
        <v>Cash</v>
      </c>
      <c r="J2173" s="5">
        <f>VLOOKUP(F2173,'Set up'!$A$2:$D$64,4,FALSE)</f>
        <v>0</v>
      </c>
      <c r="K2173" s="4">
        <f t="shared" si="641"/>
        <v>45201</v>
      </c>
      <c r="L2173" s="5">
        <f t="shared" si="642"/>
        <v>10</v>
      </c>
      <c r="M2173" s="5">
        <f t="shared" si="643"/>
        <v>2023</v>
      </c>
      <c r="N2173" s="96">
        <v>320</v>
      </c>
      <c r="O2173" s="6">
        <f t="shared" si="670"/>
        <v>-320</v>
      </c>
      <c r="P2173" s="6">
        <f t="shared" si="668"/>
        <v>0</v>
      </c>
      <c r="Q2173" s="7">
        <f t="shared" si="671"/>
        <v>3692123.6500000018</v>
      </c>
      <c r="R2173" s="44" t="str">
        <f>VLOOKUP(F2173,'Set up'!$A$2:$E$64,5,FALSE)</f>
        <v>Cash</v>
      </c>
      <c r="S2173" s="1" t="s">
        <v>2081</v>
      </c>
    </row>
    <row r="2174" spans="1:19" ht="15" customHeight="1" x14ac:dyDescent="0.3">
      <c r="A2174" s="4">
        <v>45201</v>
      </c>
      <c r="B2174" s="5">
        <f t="shared" si="672"/>
        <v>10</v>
      </c>
      <c r="C2174" s="5">
        <f t="shared" si="673"/>
        <v>2023</v>
      </c>
      <c r="D2174" s="88" t="s">
        <v>1988</v>
      </c>
      <c r="E2174" s="5" t="str">
        <f>VLOOKUP(F2174,'Set up'!$A$2:$C$64,2,FALSE)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up'!$A$2:$C$64,3,FALSE)</f>
        <v>Cash</v>
      </c>
      <c r="J2174" s="5">
        <f>VLOOKUP(F2174,'Set up'!$A$2:$D$64,4,FALSE)</f>
        <v>0</v>
      </c>
      <c r="K2174" s="4">
        <f t="shared" si="641"/>
        <v>45201</v>
      </c>
      <c r="L2174" s="5">
        <f t="shared" si="642"/>
        <v>10</v>
      </c>
      <c r="M2174" s="5">
        <f t="shared" si="643"/>
        <v>2023</v>
      </c>
      <c r="N2174" s="96">
        <v>165</v>
      </c>
      <c r="O2174" s="6">
        <f t="shared" si="670"/>
        <v>-165</v>
      </c>
      <c r="P2174" s="6">
        <f t="shared" si="668"/>
        <v>0</v>
      </c>
      <c r="Q2174" s="7">
        <f t="shared" si="671"/>
        <v>3692288.6500000018</v>
      </c>
      <c r="R2174" s="44" t="str">
        <f>VLOOKUP(F2174,'Set up'!$A$2:$E$64,5,FALSE)</f>
        <v>Cash</v>
      </c>
      <c r="S2174" s="1" t="s">
        <v>2081</v>
      </c>
    </row>
    <row r="2175" spans="1:19" ht="15" customHeight="1" x14ac:dyDescent="0.3">
      <c r="A2175" s="4">
        <v>45201</v>
      </c>
      <c r="B2175" s="5">
        <f t="shared" si="672"/>
        <v>10</v>
      </c>
      <c r="C2175" s="5">
        <f t="shared" si="673"/>
        <v>2023</v>
      </c>
      <c r="D2175" s="88" t="s">
        <v>1988</v>
      </c>
      <c r="E2175" s="5" t="str">
        <f>VLOOKUP(F2175,'Set up'!$A$2:$C$64,2,FALSE)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up'!$A$2:$C$64,3,FALSE)</f>
        <v>Cash</v>
      </c>
      <c r="J2175" s="5">
        <f>VLOOKUP(F2175,'Set up'!$A$2:$D$64,4,FALSE)</f>
        <v>0</v>
      </c>
      <c r="K2175" s="4">
        <f t="shared" si="641"/>
        <v>45201</v>
      </c>
      <c r="L2175" s="5">
        <f t="shared" si="642"/>
        <v>10</v>
      </c>
      <c r="M2175" s="5">
        <f t="shared" si="643"/>
        <v>2023</v>
      </c>
      <c r="N2175" s="96">
        <v>105</v>
      </c>
      <c r="O2175" s="6">
        <f t="shared" si="670"/>
        <v>-105</v>
      </c>
      <c r="P2175" s="6">
        <f t="shared" si="668"/>
        <v>0</v>
      </c>
      <c r="Q2175" s="7">
        <f t="shared" si="671"/>
        <v>3692393.6500000018</v>
      </c>
      <c r="R2175" s="44" t="str">
        <f>VLOOKUP(F2175,'Set up'!$A$2:$E$64,5,FALSE)</f>
        <v>Cash</v>
      </c>
      <c r="S2175" s="1" t="s">
        <v>2081</v>
      </c>
    </row>
    <row r="2176" spans="1:19" ht="15" customHeight="1" x14ac:dyDescent="0.3">
      <c r="A2176" s="4">
        <v>45201</v>
      </c>
      <c r="B2176" s="5">
        <f t="shared" si="672"/>
        <v>10</v>
      </c>
      <c r="C2176" s="5">
        <f t="shared" si="673"/>
        <v>2023</v>
      </c>
      <c r="D2176" s="88" t="s">
        <v>1988</v>
      </c>
      <c r="E2176" s="5" t="str">
        <f>VLOOKUP(F2176,'Set up'!$A$2:$C$64,2,FALSE)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up'!$A$2:$C$64,3,FALSE)</f>
        <v>Cash</v>
      </c>
      <c r="J2176" s="5">
        <f>VLOOKUP(F2176,'Set up'!$A$2:$D$64,4,FALSE)</f>
        <v>0</v>
      </c>
      <c r="K2176" s="4">
        <f t="shared" si="641"/>
        <v>45201</v>
      </c>
      <c r="L2176" s="5">
        <f t="shared" si="642"/>
        <v>10</v>
      </c>
      <c r="M2176" s="5">
        <f t="shared" si="643"/>
        <v>2023</v>
      </c>
      <c r="N2176" s="96">
        <v>62.5</v>
      </c>
      <c r="O2176" s="6">
        <f t="shared" si="670"/>
        <v>-62.5</v>
      </c>
      <c r="P2176" s="6">
        <f t="shared" si="668"/>
        <v>0</v>
      </c>
      <c r="Q2176" s="7">
        <f t="shared" si="671"/>
        <v>3692456.1500000018</v>
      </c>
      <c r="R2176" s="44" t="str">
        <f>VLOOKUP(F2176,'Set up'!$A$2:$E$64,5,FALSE)</f>
        <v>Cash</v>
      </c>
      <c r="S2176" s="1" t="s">
        <v>2081</v>
      </c>
    </row>
    <row r="2177" spans="1:19" ht="15" customHeight="1" x14ac:dyDescent="0.3">
      <c r="A2177" s="4">
        <v>45202</v>
      </c>
      <c r="B2177" s="5">
        <f t="shared" si="672"/>
        <v>10</v>
      </c>
      <c r="C2177" s="5">
        <f t="shared" si="673"/>
        <v>2023</v>
      </c>
      <c r="D2177" s="88" t="s">
        <v>1990</v>
      </c>
      <c r="E2177" s="5" t="str">
        <f>VLOOKUP(F2177,'Set up'!$A$2:$C$64,2,FALSE)</f>
        <v>C00000013a</v>
      </c>
      <c r="F2177" s="1" t="s">
        <v>1453</v>
      </c>
      <c r="G2177" s="89" t="s">
        <v>1989</v>
      </c>
      <c r="H2177" s="5">
        <v>2</v>
      </c>
      <c r="I2177" s="5" t="str">
        <f>VLOOKUP(F2177,'Set up'!$A$2:$C$64,3,FALSE)</f>
        <v>Cash</v>
      </c>
      <c r="J2177" s="5">
        <f>VLOOKUP(F2177,'Set up'!$A$2:$D$64,4,FALSE)</f>
        <v>0</v>
      </c>
      <c r="K2177" s="4">
        <f t="shared" si="641"/>
        <v>45202</v>
      </c>
      <c r="L2177" s="5">
        <f t="shared" si="642"/>
        <v>10</v>
      </c>
      <c r="M2177" s="5">
        <f t="shared" si="643"/>
        <v>2023</v>
      </c>
      <c r="N2177" s="96">
        <v>580</v>
      </c>
      <c r="O2177" s="6">
        <f t="shared" si="670"/>
        <v>-580</v>
      </c>
      <c r="P2177" s="6">
        <f t="shared" si="668"/>
        <v>0</v>
      </c>
      <c r="Q2177" s="7">
        <f t="shared" si="671"/>
        <v>3693036.1500000018</v>
      </c>
      <c r="R2177" s="44" t="str">
        <f>VLOOKUP(F2177,'Set up'!$A$2:$E$64,5,FALSE)</f>
        <v>Chq</v>
      </c>
      <c r="S2177" s="1" t="s">
        <v>2086</v>
      </c>
    </row>
    <row r="2178" spans="1:19" ht="15" customHeight="1" x14ac:dyDescent="0.3">
      <c r="A2178" s="4">
        <v>45202</v>
      </c>
      <c r="B2178" s="5">
        <f t="shared" si="672"/>
        <v>10</v>
      </c>
      <c r="C2178" s="5">
        <f t="shared" si="673"/>
        <v>2023</v>
      </c>
      <c r="D2178" s="88" t="s">
        <v>1990</v>
      </c>
      <c r="E2178" s="5" t="str">
        <f>VLOOKUP(F2178,'Set up'!$A$2:$C$64,2,FALSE)</f>
        <v>C00000013a</v>
      </c>
      <c r="F2178" s="1" t="s">
        <v>1453</v>
      </c>
      <c r="G2178" s="90" t="s">
        <v>44</v>
      </c>
      <c r="H2178" s="5">
        <v>4</v>
      </c>
      <c r="I2178" s="5" t="str">
        <f>VLOOKUP(F2178,'Set up'!$A$2:$C$64,3,FALSE)</f>
        <v>Cash</v>
      </c>
      <c r="J2178" s="5">
        <f>VLOOKUP(F2178,'Set up'!$A$2:$D$64,4,FALSE)</f>
        <v>0</v>
      </c>
      <c r="K2178" s="4">
        <f t="shared" si="641"/>
        <v>45202</v>
      </c>
      <c r="L2178" s="5">
        <f t="shared" si="642"/>
        <v>10</v>
      </c>
      <c r="M2178" s="5">
        <f t="shared" si="643"/>
        <v>2023</v>
      </c>
      <c r="N2178" s="96">
        <v>1032</v>
      </c>
      <c r="O2178" s="6">
        <f t="shared" si="670"/>
        <v>-1032</v>
      </c>
      <c r="P2178" s="6">
        <f t="shared" si="668"/>
        <v>0</v>
      </c>
      <c r="Q2178" s="7">
        <f t="shared" si="671"/>
        <v>3694068.1500000018</v>
      </c>
      <c r="R2178" s="44" t="str">
        <f>VLOOKUP(F2178,'Set up'!$A$2:$E$64,5,FALSE)</f>
        <v>Chq</v>
      </c>
      <c r="S2178" s="1" t="s">
        <v>2086</v>
      </c>
    </row>
    <row r="2179" spans="1:19" ht="15" customHeight="1" x14ac:dyDescent="0.3">
      <c r="A2179" s="4">
        <v>45202</v>
      </c>
      <c r="B2179" s="5">
        <f t="shared" si="672"/>
        <v>10</v>
      </c>
      <c r="C2179" s="5">
        <f t="shared" si="673"/>
        <v>2023</v>
      </c>
      <c r="D2179" s="88" t="s">
        <v>1991</v>
      </c>
      <c r="E2179" s="5" t="str">
        <f>VLOOKUP(F2179,'Set up'!$A$2:$C$64,2,FALSE)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up'!$A$2:$C$64,3,FALSE)</f>
        <v>Cash</v>
      </c>
      <c r="J2179" s="5">
        <f>VLOOKUP(F2179,'Set up'!$A$2:$D$64,4,FALSE)</f>
        <v>0</v>
      </c>
      <c r="K2179" s="4">
        <f t="shared" ref="K2179:K2242" si="674">A2179+J2179</f>
        <v>45202</v>
      </c>
      <c r="L2179" s="5">
        <f t="shared" ref="L2179:L2242" si="675">MONTH(K2179)</f>
        <v>10</v>
      </c>
      <c r="M2179" s="5">
        <f t="shared" ref="M2179:M2242" si="676">YEAR(K2179)</f>
        <v>2023</v>
      </c>
      <c r="N2179" s="96">
        <v>1804</v>
      </c>
      <c r="O2179" s="6">
        <f>-406.3-1397.7</f>
        <v>-1804</v>
      </c>
      <c r="P2179" s="6">
        <f t="shared" si="668"/>
        <v>0</v>
      </c>
      <c r="Q2179" s="7">
        <f t="shared" si="671"/>
        <v>3695872.1500000018</v>
      </c>
      <c r="R2179" s="44" t="str">
        <f>VLOOKUP(F2179,'Set up'!$A$2:$E$64,5,FALSE)</f>
        <v>Trsf</v>
      </c>
      <c r="S2179" s="1" t="s">
        <v>2781</v>
      </c>
    </row>
    <row r="2180" spans="1:19" ht="15" customHeight="1" x14ac:dyDescent="0.3">
      <c r="A2180" s="4">
        <v>45202</v>
      </c>
      <c r="B2180" s="5">
        <f t="shared" si="672"/>
        <v>10</v>
      </c>
      <c r="C2180" s="5">
        <f t="shared" si="673"/>
        <v>2023</v>
      </c>
      <c r="D2180" s="88" t="s">
        <v>1991</v>
      </c>
      <c r="E2180" s="5" t="str">
        <f>VLOOKUP(F2180,'Set up'!$A$2:$C$64,2,FALSE)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up'!$A$2:$C$64,3,FALSE)</f>
        <v>Cash</v>
      </c>
      <c r="J2180" s="5">
        <f>VLOOKUP(F2180,'Set up'!$A$2:$D$64,4,FALSE)</f>
        <v>0</v>
      </c>
      <c r="K2180" s="4">
        <f t="shared" si="674"/>
        <v>45202</v>
      </c>
      <c r="L2180" s="5">
        <f t="shared" si="675"/>
        <v>10</v>
      </c>
      <c r="M2180" s="5">
        <f t="shared" si="676"/>
        <v>2023</v>
      </c>
      <c r="N2180" s="96">
        <v>390</v>
      </c>
      <c r="O2180" s="6">
        <f t="shared" ref="O2180" si="677">-N2180</f>
        <v>-390</v>
      </c>
      <c r="P2180" s="6">
        <f t="shared" si="668"/>
        <v>0</v>
      </c>
      <c r="Q2180" s="7">
        <f t="shared" si="671"/>
        <v>3696262.1500000018</v>
      </c>
      <c r="R2180" s="44" t="str">
        <f>VLOOKUP(F2180,'Set up'!$A$2:$E$64,5,FALSE)</f>
        <v>Trsf</v>
      </c>
      <c r="S2180" s="1" t="s">
        <v>2782</v>
      </c>
    </row>
    <row r="2181" spans="1:19" ht="15" customHeight="1" x14ac:dyDescent="0.3">
      <c r="A2181" s="4">
        <v>45202</v>
      </c>
      <c r="B2181" s="5">
        <f t="shared" si="672"/>
        <v>10</v>
      </c>
      <c r="C2181" s="5">
        <f t="shared" si="673"/>
        <v>2023</v>
      </c>
      <c r="D2181" s="88" t="s">
        <v>1991</v>
      </c>
      <c r="E2181" s="5" t="str">
        <f>VLOOKUP(F2181,'Set up'!$A$2:$C$64,2,FALSE)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up'!$A$2:$C$64,3,FALSE)</f>
        <v>Cash</v>
      </c>
      <c r="J2181" s="5">
        <f>VLOOKUP(F2181,'Set up'!$A$2:$D$64,4,FALSE)</f>
        <v>0</v>
      </c>
      <c r="K2181" s="4">
        <f t="shared" si="674"/>
        <v>45202</v>
      </c>
      <c r="L2181" s="5">
        <f t="shared" si="675"/>
        <v>10</v>
      </c>
      <c r="M2181" s="5">
        <f t="shared" si="676"/>
        <v>2023</v>
      </c>
      <c r="N2181" s="96">
        <v>421.2</v>
      </c>
      <c r="O2181" s="6">
        <f>-212.3-208.9</f>
        <v>-421.20000000000005</v>
      </c>
      <c r="P2181" s="6">
        <f t="shared" si="668"/>
        <v>-5.6843418860808015E-14</v>
      </c>
      <c r="Q2181" s="7">
        <f t="shared" si="671"/>
        <v>3696683.350000002</v>
      </c>
      <c r="R2181" s="44" t="str">
        <f>VLOOKUP(F2181,'Set up'!$A$2:$E$64,5,FALSE)</f>
        <v>Trsf</v>
      </c>
      <c r="S2181" s="1" t="s">
        <v>2933</v>
      </c>
    </row>
    <row r="2182" spans="1:19" ht="15" customHeight="1" x14ac:dyDescent="0.3">
      <c r="A2182" s="4">
        <v>45203</v>
      </c>
      <c r="B2182" s="5">
        <f t="shared" si="672"/>
        <v>10</v>
      </c>
      <c r="C2182" s="5">
        <f t="shared" si="673"/>
        <v>2023</v>
      </c>
      <c r="D2182" s="88" t="s">
        <v>1992</v>
      </c>
      <c r="E2182" s="5" t="str">
        <f>VLOOKUP(F2182,'Set up'!$A$2:$C$64,2,FALSE)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up'!$A$2:$C$64,3,FALSE)</f>
        <v>Cash</v>
      </c>
      <c r="J2182" s="5">
        <f>VLOOKUP(F2182,'Set up'!$A$2:$D$64,4,FALSE)</f>
        <v>0</v>
      </c>
      <c r="K2182" s="4">
        <f t="shared" si="674"/>
        <v>45203</v>
      </c>
      <c r="L2182" s="5">
        <f t="shared" si="675"/>
        <v>10</v>
      </c>
      <c r="M2182" s="5">
        <f t="shared" si="676"/>
        <v>2023</v>
      </c>
      <c r="N2182" s="96">
        <v>1738</v>
      </c>
      <c r="O2182" s="6">
        <f t="shared" ref="O2182:O2184" si="678">-N2182</f>
        <v>-1738</v>
      </c>
      <c r="P2182" s="6">
        <f t="shared" si="668"/>
        <v>0</v>
      </c>
      <c r="Q2182" s="7">
        <f t="shared" si="671"/>
        <v>3698421.350000002</v>
      </c>
      <c r="R2182" s="44" t="str">
        <f>VLOOKUP(F2182,'Set up'!$A$2:$E$64,5,FALSE)</f>
        <v>PD Chq</v>
      </c>
      <c r="S2182" s="1" t="s">
        <v>2458</v>
      </c>
    </row>
    <row r="2183" spans="1:19" ht="15" customHeight="1" x14ac:dyDescent="0.3">
      <c r="A2183" s="4">
        <v>45203</v>
      </c>
      <c r="B2183" s="5">
        <f t="shared" si="672"/>
        <v>10</v>
      </c>
      <c r="C2183" s="5">
        <f t="shared" si="673"/>
        <v>2023</v>
      </c>
      <c r="D2183" s="88" t="s">
        <v>1992</v>
      </c>
      <c r="E2183" s="5" t="str">
        <f>VLOOKUP(F2183,'Set up'!$A$2:$C$64,2,FALSE)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up'!$A$2:$C$64,3,FALSE)</f>
        <v>Cash</v>
      </c>
      <c r="J2183" s="5">
        <f>VLOOKUP(F2183,'Set up'!$A$2:$D$64,4,FALSE)</f>
        <v>0</v>
      </c>
      <c r="K2183" s="4">
        <f t="shared" si="674"/>
        <v>45203</v>
      </c>
      <c r="L2183" s="5">
        <f t="shared" si="675"/>
        <v>10</v>
      </c>
      <c r="M2183" s="5">
        <f t="shared" si="676"/>
        <v>2023</v>
      </c>
      <c r="N2183" s="96">
        <v>702</v>
      </c>
      <c r="O2183" s="6">
        <f t="shared" si="678"/>
        <v>-702</v>
      </c>
      <c r="P2183" s="6">
        <f t="shared" si="668"/>
        <v>0</v>
      </c>
      <c r="Q2183" s="7">
        <f t="shared" si="671"/>
        <v>3699123.350000002</v>
      </c>
      <c r="R2183" s="44" t="str">
        <f>VLOOKUP(F2183,'Set up'!$A$2:$E$64,5,FALSE)</f>
        <v>PD Chq</v>
      </c>
      <c r="S2183" s="1" t="s">
        <v>2458</v>
      </c>
    </row>
    <row r="2184" spans="1:19" ht="15" customHeight="1" x14ac:dyDescent="0.3">
      <c r="A2184" s="4">
        <v>45203</v>
      </c>
      <c r="B2184" s="5">
        <f t="shared" si="672"/>
        <v>10</v>
      </c>
      <c r="C2184" s="5">
        <f t="shared" si="673"/>
        <v>2023</v>
      </c>
      <c r="D2184" s="88" t="s">
        <v>1992</v>
      </c>
      <c r="E2184" s="5" t="str">
        <f>VLOOKUP(F2184,'Set up'!$A$2:$C$64,2,FALSE)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up'!$A$2:$C$64,3,FALSE)</f>
        <v>Cash</v>
      </c>
      <c r="J2184" s="5">
        <f>VLOOKUP(F2184,'Set up'!$A$2:$D$64,4,FALSE)</f>
        <v>0</v>
      </c>
      <c r="K2184" s="4">
        <f t="shared" si="674"/>
        <v>45203</v>
      </c>
      <c r="L2184" s="5">
        <f t="shared" si="675"/>
        <v>10</v>
      </c>
      <c r="M2184" s="5">
        <f t="shared" si="676"/>
        <v>2023</v>
      </c>
      <c r="N2184" s="96">
        <v>95</v>
      </c>
      <c r="O2184" s="6">
        <f t="shared" si="678"/>
        <v>-95</v>
      </c>
      <c r="P2184" s="6">
        <f t="shared" si="668"/>
        <v>0</v>
      </c>
      <c r="Q2184" s="7">
        <f t="shared" si="671"/>
        <v>3699218.350000002</v>
      </c>
      <c r="R2184" s="44" t="str">
        <f>VLOOKUP(F2184,'Set up'!$A$2:$E$64,5,FALSE)</f>
        <v>PD Chq</v>
      </c>
      <c r="S2184" s="1" t="s">
        <v>2458</v>
      </c>
    </row>
    <row r="2185" spans="1:19" ht="15" customHeight="1" x14ac:dyDescent="0.3">
      <c r="A2185" s="4" t="s">
        <v>1995</v>
      </c>
      <c r="B2185" s="5">
        <f t="shared" si="672"/>
        <v>10</v>
      </c>
      <c r="C2185" s="5">
        <f t="shared" si="673"/>
        <v>2023</v>
      </c>
      <c r="D2185" s="88" t="s">
        <v>1993</v>
      </c>
      <c r="E2185" s="5" t="str">
        <f>VLOOKUP(F2185,'Set up'!$A$2:$C$64,2,FALSE)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up'!$A$2:$C$64,3,FALSE)</f>
        <v>Cash</v>
      </c>
      <c r="J2185" s="5">
        <f>VLOOKUP(F2185,'Set up'!$A$2:$D$64,4,FALSE)</f>
        <v>0</v>
      </c>
      <c r="K2185" s="4">
        <f t="shared" si="674"/>
        <v>45204</v>
      </c>
      <c r="L2185" s="5">
        <f t="shared" si="675"/>
        <v>10</v>
      </c>
      <c r="M2185" s="5">
        <f t="shared" si="676"/>
        <v>2023</v>
      </c>
      <c r="N2185" s="96">
        <v>125</v>
      </c>
      <c r="O2185" s="6">
        <f>-N2185</f>
        <v>-125</v>
      </c>
      <c r="P2185" s="6">
        <f t="shared" si="668"/>
        <v>0</v>
      </c>
      <c r="Q2185" s="7">
        <f t="shared" si="671"/>
        <v>3699343.350000002</v>
      </c>
      <c r="R2185" s="44" t="str">
        <f>VLOOKUP(F2185,'Set up'!$A$2:$E$64,5,FALSE)</f>
        <v>Trsf</v>
      </c>
      <c r="S2185" s="1" t="s">
        <v>2608</v>
      </c>
    </row>
    <row r="2186" spans="1:19" ht="15" customHeight="1" x14ac:dyDescent="0.3">
      <c r="A2186" s="4" t="s">
        <v>1995</v>
      </c>
      <c r="B2186" s="5">
        <f t="shared" si="672"/>
        <v>10</v>
      </c>
      <c r="C2186" s="5">
        <f t="shared" si="673"/>
        <v>2023</v>
      </c>
      <c r="D2186" s="88" t="s">
        <v>1994</v>
      </c>
      <c r="E2186" s="5" t="str">
        <f>VLOOKUP(F2186,'Set up'!$A$2:$C$64,2,FALSE)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up'!$A$2:$C$64,3,FALSE)</f>
        <v>Cash</v>
      </c>
      <c r="J2186" s="5">
        <f>VLOOKUP(F2186,'Set up'!$A$2:$D$64,4,FALSE)</f>
        <v>0</v>
      </c>
      <c r="K2186" s="4">
        <f t="shared" si="674"/>
        <v>45204</v>
      </c>
      <c r="L2186" s="5">
        <f t="shared" si="675"/>
        <v>10</v>
      </c>
      <c r="M2186" s="5">
        <f t="shared" si="676"/>
        <v>2023</v>
      </c>
      <c r="N2186" s="96">
        <v>3256</v>
      </c>
      <c r="O2186" s="6">
        <f>-N2186</f>
        <v>-3256</v>
      </c>
      <c r="P2186" s="6">
        <f t="shared" si="668"/>
        <v>0</v>
      </c>
      <c r="Q2186" s="7">
        <f t="shared" si="671"/>
        <v>3702599.350000002</v>
      </c>
      <c r="R2186" s="44" t="str">
        <f>VLOOKUP(F2186,'Set up'!$A$2:$E$64,5,FALSE)</f>
        <v>Trsf</v>
      </c>
      <c r="S2186" s="1" t="s">
        <v>2609</v>
      </c>
    </row>
    <row r="2187" spans="1:19" ht="15" customHeight="1" x14ac:dyDescent="0.3">
      <c r="A2187" s="4" t="s">
        <v>1995</v>
      </c>
      <c r="B2187" s="5">
        <f t="shared" si="672"/>
        <v>10</v>
      </c>
      <c r="C2187" s="5">
        <f t="shared" si="673"/>
        <v>2023</v>
      </c>
      <c r="D2187" s="88" t="s">
        <v>1994</v>
      </c>
      <c r="E2187" s="5" t="str">
        <f>VLOOKUP(F2187,'Set up'!$A$2:$C$64,2,FALSE)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up'!$A$2:$C$64,3,FALSE)</f>
        <v>Cash</v>
      </c>
      <c r="J2187" s="5">
        <f>VLOOKUP(F2187,'Set up'!$A$2:$D$64,4,FALSE)</f>
        <v>0</v>
      </c>
      <c r="K2187" s="4">
        <f t="shared" si="674"/>
        <v>45204</v>
      </c>
      <c r="L2187" s="5">
        <f t="shared" si="675"/>
        <v>10</v>
      </c>
      <c r="M2187" s="5">
        <f t="shared" si="676"/>
        <v>2023</v>
      </c>
      <c r="N2187" s="96">
        <v>1080</v>
      </c>
      <c r="O2187" s="6">
        <f>-N2187</f>
        <v>-1080</v>
      </c>
      <c r="P2187" s="6">
        <f t="shared" si="668"/>
        <v>0</v>
      </c>
      <c r="Q2187" s="7">
        <f t="shared" si="671"/>
        <v>3703679.350000002</v>
      </c>
      <c r="R2187" s="44" t="str">
        <f>VLOOKUP(F2187,'Set up'!$A$2:$E$64,5,FALSE)</f>
        <v>Trsf</v>
      </c>
      <c r="S2187" s="1" t="s">
        <v>2610</v>
      </c>
    </row>
    <row r="2188" spans="1:19" ht="15" customHeight="1" x14ac:dyDescent="0.3">
      <c r="A2188" s="4" t="s">
        <v>1995</v>
      </c>
      <c r="B2188" s="5">
        <f t="shared" si="672"/>
        <v>10</v>
      </c>
      <c r="C2188" s="5">
        <f t="shared" si="673"/>
        <v>2023</v>
      </c>
      <c r="D2188" s="88" t="s">
        <v>1994</v>
      </c>
      <c r="E2188" s="5" t="str">
        <f>VLOOKUP(F2188,'Set up'!$A$2:$C$64,2,FALSE)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up'!$A$2:$C$64,3,FALSE)</f>
        <v>Cash</v>
      </c>
      <c r="J2188" s="5">
        <f>VLOOKUP(F2188,'Set up'!$A$2:$D$64,4,FALSE)</f>
        <v>0</v>
      </c>
      <c r="K2188" s="4">
        <f t="shared" si="674"/>
        <v>45204</v>
      </c>
      <c r="L2188" s="5">
        <f t="shared" si="675"/>
        <v>10</v>
      </c>
      <c r="M2188" s="5">
        <f t="shared" si="676"/>
        <v>2023</v>
      </c>
      <c r="N2188" s="96">
        <v>702</v>
      </c>
      <c r="O2188" s="6">
        <f>-N2188</f>
        <v>-702</v>
      </c>
      <c r="P2188" s="6">
        <f t="shared" si="668"/>
        <v>0</v>
      </c>
      <c r="Q2188" s="7">
        <f t="shared" si="671"/>
        <v>3704381.350000002</v>
      </c>
      <c r="R2188" s="44" t="str">
        <f>VLOOKUP(F2188,'Set up'!$A$2:$E$64,5,FALSE)</f>
        <v>Trsf</v>
      </c>
      <c r="S2188" s="1" t="s">
        <v>2611</v>
      </c>
    </row>
    <row r="2189" spans="1:19" ht="15" customHeight="1" x14ac:dyDescent="0.3">
      <c r="A2189" s="4" t="s">
        <v>1995</v>
      </c>
      <c r="B2189" s="5">
        <f t="shared" si="672"/>
        <v>10</v>
      </c>
      <c r="C2189" s="5">
        <f t="shared" si="673"/>
        <v>2023</v>
      </c>
      <c r="D2189" s="88" t="s">
        <v>1994</v>
      </c>
      <c r="E2189" s="5" t="str">
        <f>VLOOKUP(F2189,'Set up'!$A$2:$C$64,2,FALSE)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up'!$A$2:$C$64,3,FALSE)</f>
        <v>Cash</v>
      </c>
      <c r="J2189" s="5">
        <f>VLOOKUP(F2189,'Set up'!$A$2:$D$64,4,FALSE)</f>
        <v>0</v>
      </c>
      <c r="K2189" s="4">
        <f t="shared" si="674"/>
        <v>45204</v>
      </c>
      <c r="L2189" s="5">
        <f t="shared" si="675"/>
        <v>10</v>
      </c>
      <c r="M2189" s="5">
        <f t="shared" si="676"/>
        <v>2023</v>
      </c>
      <c r="N2189" s="96">
        <v>1000</v>
      </c>
      <c r="O2189" s="6">
        <f>-N2189</f>
        <v>-1000</v>
      </c>
      <c r="P2189" s="6">
        <f t="shared" si="668"/>
        <v>0</v>
      </c>
      <c r="Q2189" s="7">
        <f t="shared" si="671"/>
        <v>3705381.350000002</v>
      </c>
      <c r="R2189" s="44" t="str">
        <f>VLOOKUP(F2189,'Set up'!$A$2:$E$64,5,FALSE)</f>
        <v>Trsf</v>
      </c>
      <c r="S2189" s="1" t="s">
        <v>2606</v>
      </c>
    </row>
    <row r="2190" spans="1:19" ht="15" customHeight="1" x14ac:dyDescent="0.3">
      <c r="A2190" s="4">
        <v>45205</v>
      </c>
      <c r="B2190" s="5">
        <f t="shared" si="672"/>
        <v>10</v>
      </c>
      <c r="C2190" s="5">
        <f t="shared" si="673"/>
        <v>2023</v>
      </c>
      <c r="D2190" s="88" t="s">
        <v>1996</v>
      </c>
      <c r="E2190" s="5" t="str">
        <f>VLOOKUP(F2190,'Set up'!$A$2:$C$64,2,FALSE)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up'!$A$2:$C$64,3,FALSE)</f>
        <v>Cash</v>
      </c>
      <c r="J2190" s="5">
        <f>VLOOKUP(F2190,'Set up'!$A$2:$D$64,4,FALSE)</f>
        <v>0</v>
      </c>
      <c r="K2190" s="4">
        <f t="shared" si="674"/>
        <v>45205</v>
      </c>
      <c r="L2190" s="5">
        <f t="shared" si="675"/>
        <v>10</v>
      </c>
      <c r="M2190" s="5">
        <f t="shared" si="676"/>
        <v>2023</v>
      </c>
      <c r="N2190" s="96">
        <v>3600</v>
      </c>
      <c r="O2190" s="6">
        <f>-653.8-2946.2</f>
        <v>-3600</v>
      </c>
      <c r="P2190" s="6">
        <f t="shared" si="668"/>
        <v>0</v>
      </c>
      <c r="Q2190" s="7">
        <f t="shared" si="671"/>
        <v>3708981.350000002</v>
      </c>
      <c r="R2190" s="44" t="str">
        <f>VLOOKUP(F2190,'Set up'!$A$2:$E$64,5,FALSE)</f>
        <v>Trsf</v>
      </c>
      <c r="S2190" s="1" t="s">
        <v>2888</v>
      </c>
    </row>
    <row r="2191" spans="1:19" ht="15" customHeight="1" x14ac:dyDescent="0.3">
      <c r="A2191" s="4">
        <v>45205</v>
      </c>
      <c r="B2191" s="5">
        <f t="shared" si="672"/>
        <v>10</v>
      </c>
      <c r="C2191" s="5">
        <f t="shared" si="673"/>
        <v>2023</v>
      </c>
      <c r="D2191" s="88" t="s">
        <v>1996</v>
      </c>
      <c r="E2191" s="5" t="str">
        <f>VLOOKUP(F2191,'Set up'!$A$2:$C$64,2,FALSE)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up'!$A$2:$C$64,3,FALSE)</f>
        <v>Cash</v>
      </c>
      <c r="J2191" s="5">
        <f>VLOOKUP(F2191,'Set up'!$A$2:$D$64,4,FALSE)</f>
        <v>0</v>
      </c>
      <c r="K2191" s="4">
        <f t="shared" si="674"/>
        <v>45205</v>
      </c>
      <c r="L2191" s="5">
        <f t="shared" si="675"/>
        <v>10</v>
      </c>
      <c r="M2191" s="5">
        <f t="shared" si="676"/>
        <v>2023</v>
      </c>
      <c r="N2191" s="96">
        <v>468</v>
      </c>
      <c r="O2191" s="6">
        <f t="shared" ref="O2191" si="679">-N2191</f>
        <v>-468</v>
      </c>
      <c r="P2191" s="6">
        <f t="shared" si="668"/>
        <v>0</v>
      </c>
      <c r="Q2191" s="7">
        <f t="shared" si="671"/>
        <v>3709449.350000002</v>
      </c>
      <c r="R2191" s="44" t="str">
        <f>VLOOKUP(F2191,'Set up'!$A$2:$E$64,5,FALSE)</f>
        <v>Trsf</v>
      </c>
      <c r="S2191" s="1" t="s">
        <v>2887</v>
      </c>
    </row>
    <row r="2192" spans="1:19" ht="15" customHeight="1" x14ac:dyDescent="0.3">
      <c r="A2192" s="4">
        <v>45205</v>
      </c>
      <c r="B2192" s="5">
        <f t="shared" si="672"/>
        <v>10</v>
      </c>
      <c r="C2192" s="5">
        <f t="shared" si="673"/>
        <v>2023</v>
      </c>
      <c r="D2192" s="88" t="s">
        <v>1998</v>
      </c>
      <c r="E2192" s="5" t="str">
        <f>VLOOKUP(F2192,'Set up'!$A$2:$C$64,2,FALSE)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up'!$A$2:$C$64,3,FALSE)</f>
        <v>120</v>
      </c>
      <c r="J2192" s="5">
        <f>VLOOKUP(F2192,'Set up'!$A$2:$D$64,4,FALSE)</f>
        <v>120</v>
      </c>
      <c r="K2192" s="4">
        <f t="shared" si="674"/>
        <v>45325</v>
      </c>
      <c r="L2192" s="5">
        <f t="shared" si="675"/>
        <v>2</v>
      </c>
      <c r="M2192" s="5">
        <f t="shared" si="676"/>
        <v>2024</v>
      </c>
      <c r="N2192" s="96">
        <v>9636</v>
      </c>
      <c r="O2192" s="6">
        <f t="shared" ref="O2192:O2196" si="680">-N2192</f>
        <v>-9636</v>
      </c>
      <c r="P2192" s="6">
        <f t="shared" si="668"/>
        <v>0</v>
      </c>
      <c r="Q2192" s="7">
        <f t="shared" si="671"/>
        <v>3719085.350000002</v>
      </c>
      <c r="R2192" s="44" t="str">
        <f>VLOOKUP(F2192,'Set up'!$A$2:$E$64,5,FALSE)</f>
        <v>Trsf</v>
      </c>
      <c r="S2192" s="1" t="s">
        <v>2490</v>
      </c>
    </row>
    <row r="2193" spans="1:19" ht="15" customHeight="1" x14ac:dyDescent="0.3">
      <c r="A2193" s="4">
        <v>45205</v>
      </c>
      <c r="B2193" s="5">
        <f t="shared" si="672"/>
        <v>10</v>
      </c>
      <c r="C2193" s="5">
        <f t="shared" si="673"/>
        <v>2023</v>
      </c>
      <c r="D2193" s="88" t="s">
        <v>1998</v>
      </c>
      <c r="E2193" s="5" t="str">
        <f>VLOOKUP(F2193,'Set up'!$A$2:$C$64,2,FALSE)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up'!$A$2:$C$64,3,FALSE)</f>
        <v>120</v>
      </c>
      <c r="J2193" s="5">
        <f>VLOOKUP(F2193,'Set up'!$A$2:$D$64,4,FALSE)</f>
        <v>120</v>
      </c>
      <c r="K2193" s="4">
        <f t="shared" si="674"/>
        <v>45325</v>
      </c>
      <c r="L2193" s="5">
        <f t="shared" si="675"/>
        <v>2</v>
      </c>
      <c r="M2193" s="5">
        <f t="shared" si="676"/>
        <v>2024</v>
      </c>
      <c r="N2193" s="96">
        <v>900</v>
      </c>
      <c r="O2193" s="6">
        <f t="shared" si="680"/>
        <v>-900</v>
      </c>
      <c r="P2193" s="6">
        <f t="shared" si="668"/>
        <v>0</v>
      </c>
      <c r="Q2193" s="7">
        <f t="shared" si="671"/>
        <v>3719985.350000002</v>
      </c>
      <c r="R2193" s="44" t="str">
        <f>VLOOKUP(F2193,'Set up'!$A$2:$E$64,5,FALSE)</f>
        <v>Trsf</v>
      </c>
      <c r="S2193" s="1" t="s">
        <v>2490</v>
      </c>
    </row>
    <row r="2194" spans="1:19" ht="15" customHeight="1" x14ac:dyDescent="0.3">
      <c r="A2194" s="4">
        <v>45205</v>
      </c>
      <c r="B2194" s="5">
        <f t="shared" si="672"/>
        <v>10</v>
      </c>
      <c r="C2194" s="5">
        <f t="shared" si="673"/>
        <v>2023</v>
      </c>
      <c r="D2194" s="88" t="s">
        <v>1998</v>
      </c>
      <c r="E2194" s="5" t="str">
        <f>VLOOKUP(F2194,'Set up'!$A$2:$C$64,2,FALSE)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up'!$A$2:$C$64,3,FALSE)</f>
        <v>120</v>
      </c>
      <c r="J2194" s="5">
        <f>VLOOKUP(F2194,'Set up'!$A$2:$D$64,4,FALSE)</f>
        <v>120</v>
      </c>
      <c r="K2194" s="4">
        <f t="shared" si="674"/>
        <v>45325</v>
      </c>
      <c r="L2194" s="5">
        <f t="shared" si="675"/>
        <v>2</v>
      </c>
      <c r="M2194" s="5">
        <f t="shared" si="676"/>
        <v>2024</v>
      </c>
      <c r="N2194" s="96">
        <v>575</v>
      </c>
      <c r="O2194" s="6">
        <f t="shared" si="680"/>
        <v>-575</v>
      </c>
      <c r="P2194" s="6">
        <f t="shared" si="668"/>
        <v>0</v>
      </c>
      <c r="Q2194" s="7">
        <f t="shared" si="671"/>
        <v>3720560.350000002</v>
      </c>
      <c r="R2194" s="44" t="str">
        <f>VLOOKUP(F2194,'Set up'!$A$2:$E$64,5,FALSE)</f>
        <v>Trsf</v>
      </c>
      <c r="S2194" s="1" t="s">
        <v>2490</v>
      </c>
    </row>
    <row r="2195" spans="1:19" ht="15" customHeight="1" x14ac:dyDescent="0.3">
      <c r="A2195" s="4">
        <v>45205</v>
      </c>
      <c r="B2195" s="5">
        <f t="shared" si="672"/>
        <v>10</v>
      </c>
      <c r="C2195" s="5">
        <f t="shared" si="673"/>
        <v>2023</v>
      </c>
      <c r="D2195" s="88" t="s">
        <v>1998</v>
      </c>
      <c r="E2195" s="5" t="str">
        <f>VLOOKUP(F2195,'Set up'!$A$2:$C$64,2,FALSE)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up'!$A$2:$C$64,3,FALSE)</f>
        <v>120</v>
      </c>
      <c r="J2195" s="5">
        <f>VLOOKUP(F2195,'Set up'!$A$2:$D$64,4,FALSE)</f>
        <v>120</v>
      </c>
      <c r="K2195" s="4">
        <f t="shared" si="674"/>
        <v>45325</v>
      </c>
      <c r="L2195" s="5">
        <f t="shared" si="675"/>
        <v>2</v>
      </c>
      <c r="M2195" s="5">
        <f t="shared" si="676"/>
        <v>2024</v>
      </c>
      <c r="N2195" s="96">
        <v>420</v>
      </c>
      <c r="O2195" s="6">
        <f t="shared" si="680"/>
        <v>-420</v>
      </c>
      <c r="P2195" s="6">
        <f t="shared" si="668"/>
        <v>0</v>
      </c>
      <c r="Q2195" s="7">
        <f t="shared" si="671"/>
        <v>3720980.350000002</v>
      </c>
      <c r="R2195" s="44" t="str">
        <f>VLOOKUP(F2195,'Set up'!$A$2:$E$64,5,FALSE)</f>
        <v>Trsf</v>
      </c>
      <c r="S2195" s="1" t="s">
        <v>2490</v>
      </c>
    </row>
    <row r="2196" spans="1:19" ht="15" customHeight="1" x14ac:dyDescent="0.3">
      <c r="A2196" s="4">
        <v>45205</v>
      </c>
      <c r="B2196" s="5">
        <f t="shared" si="672"/>
        <v>10</v>
      </c>
      <c r="C2196" s="5">
        <f t="shared" si="673"/>
        <v>2023</v>
      </c>
      <c r="D2196" s="88" t="s">
        <v>1998</v>
      </c>
      <c r="E2196" s="5" t="str">
        <f>VLOOKUP(F2196,'Set up'!$A$2:$C$64,2,FALSE)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up'!$A$2:$C$64,3,FALSE)</f>
        <v>120</v>
      </c>
      <c r="J2196" s="5">
        <f>VLOOKUP(F2196,'Set up'!$A$2:$D$64,4,FALSE)</f>
        <v>120</v>
      </c>
      <c r="K2196" s="4">
        <f t="shared" si="674"/>
        <v>45325</v>
      </c>
      <c r="L2196" s="5">
        <f t="shared" si="675"/>
        <v>2</v>
      </c>
      <c r="M2196" s="5">
        <f t="shared" si="676"/>
        <v>2024</v>
      </c>
      <c r="N2196" s="96">
        <v>238</v>
      </c>
      <c r="O2196" s="6">
        <f t="shared" si="680"/>
        <v>-238</v>
      </c>
      <c r="P2196" s="6">
        <f t="shared" si="668"/>
        <v>0</v>
      </c>
      <c r="Q2196" s="7">
        <f t="shared" si="671"/>
        <v>3721218.350000002</v>
      </c>
      <c r="R2196" s="44" t="str">
        <f>VLOOKUP(F2196,'Set up'!$A$2:$E$64,5,FALSE)</f>
        <v>Trsf</v>
      </c>
      <c r="S2196" s="1" t="s">
        <v>2490</v>
      </c>
    </row>
    <row r="2197" spans="1:19" ht="15" customHeight="1" x14ac:dyDescent="0.3">
      <c r="A2197" s="4">
        <v>45205</v>
      </c>
      <c r="B2197" s="5">
        <f t="shared" si="672"/>
        <v>10</v>
      </c>
      <c r="C2197" s="5">
        <f t="shared" si="673"/>
        <v>2023</v>
      </c>
      <c r="D2197" s="88" t="s">
        <v>1999</v>
      </c>
      <c r="E2197" s="5" t="str">
        <f>VLOOKUP(F2197,'Set up'!$A$2:$C$64,2,FALSE)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up'!$A$2:$C$64,3,FALSE)</f>
        <v>Cash</v>
      </c>
      <c r="J2197" s="5">
        <f>VLOOKUP(F2197,'Set up'!$A$2:$D$64,4,FALSE)</f>
        <v>0</v>
      </c>
      <c r="K2197" s="4">
        <f t="shared" si="674"/>
        <v>45205</v>
      </c>
      <c r="L2197" s="5">
        <f t="shared" si="675"/>
        <v>10</v>
      </c>
      <c r="M2197" s="5">
        <f t="shared" si="676"/>
        <v>2023</v>
      </c>
      <c r="N2197" s="96">
        <v>250</v>
      </c>
      <c r="O2197" s="6">
        <f>-N2197</f>
        <v>-250</v>
      </c>
      <c r="P2197" s="6">
        <f t="shared" si="668"/>
        <v>0</v>
      </c>
      <c r="Q2197" s="7">
        <f t="shared" si="671"/>
        <v>3721468.350000002</v>
      </c>
      <c r="R2197" s="44" t="str">
        <f>VLOOKUP(F2197,'Set up'!$A$2:$E$64,5,FALSE)</f>
        <v>Trsf</v>
      </c>
      <c r="S2197" s="1" t="s">
        <v>2612</v>
      </c>
    </row>
    <row r="2198" spans="1:19" ht="15" customHeight="1" x14ac:dyDescent="0.3">
      <c r="A2198" s="4">
        <v>45205</v>
      </c>
      <c r="B2198" s="5">
        <f t="shared" si="672"/>
        <v>10</v>
      </c>
      <c r="C2198" s="5">
        <f t="shared" si="673"/>
        <v>2023</v>
      </c>
      <c r="D2198" s="88" t="s">
        <v>1999</v>
      </c>
      <c r="E2198" s="5" t="str">
        <f>VLOOKUP(F2198,'Set up'!$A$2:$C$64,2,FALSE)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up'!$A$2:$C$64,3,FALSE)</f>
        <v>Cash</v>
      </c>
      <c r="J2198" s="5">
        <f>VLOOKUP(F2198,'Set up'!$A$2:$D$64,4,FALSE)</f>
        <v>0</v>
      </c>
      <c r="K2198" s="4">
        <f t="shared" si="674"/>
        <v>45205</v>
      </c>
      <c r="L2198" s="5">
        <f t="shared" si="675"/>
        <v>10</v>
      </c>
      <c r="M2198" s="5">
        <f t="shared" si="676"/>
        <v>2023</v>
      </c>
      <c r="N2198" s="96">
        <v>360</v>
      </c>
      <c r="O2198" s="6">
        <f>-N2198</f>
        <v>-360</v>
      </c>
      <c r="P2198" s="6">
        <f t="shared" si="668"/>
        <v>0</v>
      </c>
      <c r="Q2198" s="7">
        <f t="shared" si="671"/>
        <v>3721828.350000002</v>
      </c>
      <c r="R2198" s="44" t="str">
        <f>VLOOKUP(F2198,'Set up'!$A$2:$E$64,5,FALSE)</f>
        <v>Trsf</v>
      </c>
      <c r="S2198" s="1" t="s">
        <v>2613</v>
      </c>
    </row>
    <row r="2199" spans="1:19" ht="15" customHeight="1" x14ac:dyDescent="0.3">
      <c r="A2199" s="4">
        <v>45206</v>
      </c>
      <c r="B2199" s="5">
        <f t="shared" si="672"/>
        <v>10</v>
      </c>
      <c r="C2199" s="5">
        <f t="shared" si="673"/>
        <v>2023</v>
      </c>
      <c r="D2199" s="88" t="s">
        <v>2000</v>
      </c>
      <c r="E2199" s="5" t="str">
        <f>VLOOKUP(F2199,'Set up'!$A$2:$C$64,2,FALSE)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up'!$A$2:$C$64,3,FALSE)</f>
        <v>Cash</v>
      </c>
      <c r="J2199" s="5">
        <f>VLOOKUP(F2199,'Set up'!$A$2:$D$64,4,FALSE)</f>
        <v>0</v>
      </c>
      <c r="K2199" s="4">
        <f t="shared" si="674"/>
        <v>45206</v>
      </c>
      <c r="L2199" s="5">
        <f t="shared" si="675"/>
        <v>10</v>
      </c>
      <c r="M2199" s="5">
        <f t="shared" si="676"/>
        <v>2023</v>
      </c>
      <c r="N2199" s="96">
        <v>3476</v>
      </c>
      <c r="O2199" s="6">
        <f>-N2199</f>
        <v>-3476</v>
      </c>
      <c r="P2199" s="6">
        <f t="shared" si="668"/>
        <v>0</v>
      </c>
      <c r="Q2199" s="7">
        <f t="shared" si="671"/>
        <v>3725304.350000002</v>
      </c>
      <c r="R2199" s="44" t="str">
        <f>VLOOKUP(F2199,'Set up'!$A$2:$E$64,5,FALSE)</f>
        <v>Chq</v>
      </c>
      <c r="S2199" s="1" t="s">
        <v>2247</v>
      </c>
    </row>
    <row r="2200" spans="1:19" ht="15" customHeight="1" x14ac:dyDescent="0.3">
      <c r="A2200" s="4">
        <v>45206</v>
      </c>
      <c r="B2200" s="5">
        <f t="shared" si="672"/>
        <v>10</v>
      </c>
      <c r="C2200" s="5">
        <f t="shared" si="673"/>
        <v>2023</v>
      </c>
      <c r="D2200" s="88" t="s">
        <v>2000</v>
      </c>
      <c r="E2200" s="5" t="str">
        <f>VLOOKUP(F2200,'Set up'!$A$2:$C$64,2,FALSE)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up'!$A$2:$C$64,3,FALSE)</f>
        <v>Cash</v>
      </c>
      <c r="J2200" s="5">
        <f>VLOOKUP(F2200,'Set up'!$A$2:$D$64,4,FALSE)</f>
        <v>0</v>
      </c>
      <c r="K2200" s="4">
        <f t="shared" si="674"/>
        <v>45206</v>
      </c>
      <c r="L2200" s="5">
        <f t="shared" si="675"/>
        <v>10</v>
      </c>
      <c r="M2200" s="5">
        <f t="shared" si="676"/>
        <v>2023</v>
      </c>
      <c r="N2200" s="96">
        <v>702</v>
      </c>
      <c r="O2200" s="6">
        <f>-N2200</f>
        <v>-702</v>
      </c>
      <c r="P2200" s="6">
        <f t="shared" si="668"/>
        <v>0</v>
      </c>
      <c r="Q2200" s="7">
        <f t="shared" si="671"/>
        <v>3726006.350000002</v>
      </c>
      <c r="R2200" s="44" t="str">
        <f>VLOOKUP(F2200,'Set up'!$A$2:$E$64,5,FALSE)</f>
        <v>Chq</v>
      </c>
      <c r="S2200" s="1" t="s">
        <v>2246</v>
      </c>
    </row>
    <row r="2201" spans="1:19" ht="15" customHeight="1" x14ac:dyDescent="0.3">
      <c r="A2201" s="4">
        <v>45206</v>
      </c>
      <c r="B2201" s="5">
        <f t="shared" si="672"/>
        <v>10</v>
      </c>
      <c r="C2201" s="5">
        <f t="shared" si="673"/>
        <v>2023</v>
      </c>
      <c r="D2201" s="88" t="s">
        <v>2000</v>
      </c>
      <c r="E2201" s="5" t="str">
        <f>VLOOKUP(F2201,'Set up'!$A$2:$C$64,2,FALSE)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up'!$A$2:$C$64,3,FALSE)</f>
        <v>Cash</v>
      </c>
      <c r="J2201" s="5">
        <f>VLOOKUP(F2201,'Set up'!$A$2:$D$64,4,FALSE)</f>
        <v>0</v>
      </c>
      <c r="K2201" s="4">
        <f t="shared" si="674"/>
        <v>45206</v>
      </c>
      <c r="L2201" s="5">
        <f t="shared" si="675"/>
        <v>10</v>
      </c>
      <c r="M2201" s="5">
        <f t="shared" si="676"/>
        <v>2023</v>
      </c>
      <c r="N2201" s="96">
        <v>421.2</v>
      </c>
      <c r="O2201" s="6">
        <f>-421</f>
        <v>-421</v>
      </c>
      <c r="P2201" s="6">
        <f t="shared" si="668"/>
        <v>0.19999999999998863</v>
      </c>
      <c r="Q2201" s="7">
        <f t="shared" si="671"/>
        <v>3726427.5500000021</v>
      </c>
      <c r="R2201" s="44" t="str">
        <f>VLOOKUP(F2201,'Set up'!$A$2:$E$64,5,FALSE)</f>
        <v>Chq</v>
      </c>
      <c r="S2201" s="1" t="s">
        <v>2248</v>
      </c>
    </row>
    <row r="2202" spans="1:19" ht="15" customHeight="1" x14ac:dyDescent="0.3">
      <c r="A2202" s="4">
        <v>45206</v>
      </c>
      <c r="B2202" s="5">
        <f t="shared" si="672"/>
        <v>10</v>
      </c>
      <c r="C2202" s="5">
        <f t="shared" si="673"/>
        <v>2023</v>
      </c>
      <c r="D2202" s="88" t="s">
        <v>2000</v>
      </c>
      <c r="E2202" s="5" t="str">
        <f>VLOOKUP(F2202,'Set up'!$A$2:$C$64,2,FALSE)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up'!$A$2:$C$64,3,FALSE)</f>
        <v>Cash</v>
      </c>
      <c r="J2202" s="5">
        <f>VLOOKUP(F2202,'Set up'!$A$2:$D$64,4,FALSE)</f>
        <v>0</v>
      </c>
      <c r="K2202" s="4">
        <f t="shared" si="674"/>
        <v>45206</v>
      </c>
      <c r="L2202" s="5">
        <f t="shared" si="675"/>
        <v>10</v>
      </c>
      <c r="M2202" s="5">
        <f t="shared" si="676"/>
        <v>2023</v>
      </c>
      <c r="N2202" s="96">
        <v>210</v>
      </c>
      <c r="O2202" s="6">
        <f>-N2202</f>
        <v>-210</v>
      </c>
      <c r="P2202" s="6">
        <f t="shared" si="668"/>
        <v>0</v>
      </c>
      <c r="Q2202" s="7">
        <f t="shared" si="671"/>
        <v>3726637.5500000021</v>
      </c>
      <c r="R2202" s="44" t="str">
        <f>VLOOKUP(F2202,'Set up'!$A$2:$E$64,5,FALSE)</f>
        <v>Chq</v>
      </c>
      <c r="S2202" s="1" t="s">
        <v>2246</v>
      </c>
    </row>
    <row r="2203" spans="1:19" ht="15" customHeight="1" x14ac:dyDescent="0.3">
      <c r="A2203" s="4">
        <v>45206</v>
      </c>
      <c r="B2203" s="5">
        <f t="shared" si="672"/>
        <v>10</v>
      </c>
      <c r="C2203" s="5">
        <f t="shared" si="673"/>
        <v>2023</v>
      </c>
      <c r="D2203" s="88" t="s">
        <v>2000</v>
      </c>
      <c r="E2203" s="5" t="str">
        <f>VLOOKUP(F2203,'Set up'!$A$2:$C$64,2,FALSE)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up'!$A$2:$C$64,3,FALSE)</f>
        <v>Cash</v>
      </c>
      <c r="J2203" s="5">
        <f>VLOOKUP(F2203,'Set up'!$A$2:$D$64,4,FALSE)</f>
        <v>0</v>
      </c>
      <c r="K2203" s="4">
        <f t="shared" si="674"/>
        <v>45206</v>
      </c>
      <c r="L2203" s="5">
        <f t="shared" si="675"/>
        <v>10</v>
      </c>
      <c r="M2203" s="5">
        <f t="shared" si="676"/>
        <v>2023</v>
      </c>
      <c r="N2203" s="96">
        <v>258</v>
      </c>
      <c r="O2203" s="6">
        <f>-N2203</f>
        <v>-258</v>
      </c>
      <c r="P2203" s="6">
        <f t="shared" si="668"/>
        <v>0</v>
      </c>
      <c r="Q2203" s="7">
        <f t="shared" si="671"/>
        <v>3726895.5500000021</v>
      </c>
      <c r="R2203" s="44" t="str">
        <f>VLOOKUP(F2203,'Set up'!$A$2:$E$64,5,FALSE)</f>
        <v>Chq</v>
      </c>
      <c r="S2203" s="1" t="s">
        <v>2246</v>
      </c>
    </row>
    <row r="2204" spans="1:19" ht="15" customHeight="1" x14ac:dyDescent="0.3">
      <c r="A2204" s="4">
        <v>45211</v>
      </c>
      <c r="B2204" s="5">
        <f t="shared" si="672"/>
        <v>10</v>
      </c>
      <c r="C2204" s="5">
        <f t="shared" si="673"/>
        <v>2023</v>
      </c>
      <c r="D2204" s="88" t="s">
        <v>2001</v>
      </c>
      <c r="E2204" s="5" t="str">
        <f>VLOOKUP(F2204,'Set up'!$A$2:$C$64,2,FALSE)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up'!$A$2:$C$64,3,FALSE)</f>
        <v>Cash</v>
      </c>
      <c r="J2204" s="5">
        <f>VLOOKUP(F2204,'Set up'!$A$2:$D$64,4,FALSE)</f>
        <v>0</v>
      </c>
      <c r="K2204" s="4">
        <f t="shared" si="674"/>
        <v>45211</v>
      </c>
      <c r="L2204" s="5">
        <f t="shared" si="675"/>
        <v>10</v>
      </c>
      <c r="M2204" s="5">
        <f t="shared" si="676"/>
        <v>2023</v>
      </c>
      <c r="N2204" s="96">
        <v>125</v>
      </c>
      <c r="O2204" s="6">
        <f>-N2204</f>
        <v>-125</v>
      </c>
      <c r="P2204" s="6">
        <f t="shared" si="668"/>
        <v>0</v>
      </c>
      <c r="Q2204" s="7">
        <f t="shared" si="671"/>
        <v>3727020.5500000021</v>
      </c>
      <c r="R2204" s="44" t="str">
        <f>VLOOKUP(F2204,'Set up'!$A$2:$E$64,5,FALSE)</f>
        <v>Trsf</v>
      </c>
      <c r="S2204" s="1" t="s">
        <v>2608</v>
      </c>
    </row>
    <row r="2205" spans="1:19" ht="15" customHeight="1" x14ac:dyDescent="0.3">
      <c r="A2205" s="4">
        <v>45211</v>
      </c>
      <c r="B2205" s="5">
        <f t="shared" si="672"/>
        <v>10</v>
      </c>
      <c r="C2205" s="5">
        <f t="shared" si="673"/>
        <v>2023</v>
      </c>
      <c r="D2205" s="88" t="s">
        <v>2001</v>
      </c>
      <c r="E2205" s="5" t="str">
        <f>VLOOKUP(F2205,'Set up'!$A$2:$C$64,2,FALSE)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up'!$A$2:$C$64,3,FALSE)</f>
        <v>Cash</v>
      </c>
      <c r="J2205" s="5">
        <f>VLOOKUP(F2205,'Set up'!$A$2:$D$64,4,FALSE)</f>
        <v>0</v>
      </c>
      <c r="K2205" s="4">
        <f t="shared" si="674"/>
        <v>45211</v>
      </c>
      <c r="L2205" s="5">
        <f t="shared" si="675"/>
        <v>10</v>
      </c>
      <c r="M2205" s="5">
        <f t="shared" si="676"/>
        <v>2023</v>
      </c>
      <c r="N2205" s="96">
        <v>900</v>
      </c>
      <c r="O2205" s="6">
        <f>-N2205</f>
        <v>-900</v>
      </c>
      <c r="P2205" s="6">
        <f t="shared" si="668"/>
        <v>0</v>
      </c>
      <c r="Q2205" s="7">
        <f t="shared" si="671"/>
        <v>3727920.5500000021</v>
      </c>
      <c r="R2205" s="44" t="str">
        <f>VLOOKUP(F2205,'Set up'!$A$2:$E$64,5,FALSE)</f>
        <v>Trsf</v>
      </c>
      <c r="S2205" s="1" t="s">
        <v>2614</v>
      </c>
    </row>
    <row r="2206" spans="1:19" ht="15" customHeight="1" x14ac:dyDescent="0.3">
      <c r="A2206" s="4">
        <v>45209</v>
      </c>
      <c r="B2206" s="5">
        <f t="shared" si="672"/>
        <v>10</v>
      </c>
      <c r="C2206" s="5">
        <f t="shared" si="673"/>
        <v>2023</v>
      </c>
      <c r="D2206" s="88" t="s">
        <v>2003</v>
      </c>
      <c r="E2206" s="5" t="str">
        <f>VLOOKUP(F2206,'Set up'!$A$2:$C$64,2,FALSE)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up'!$A$2:$C$64,3,FALSE)</f>
        <v>Cash</v>
      </c>
      <c r="J2206" s="5">
        <f>VLOOKUP(F2206,'Set up'!$A$2:$D$64,4,FALSE)</f>
        <v>0</v>
      </c>
      <c r="K2206" s="4">
        <f t="shared" si="674"/>
        <v>45209</v>
      </c>
      <c r="L2206" s="5">
        <f t="shared" si="675"/>
        <v>10</v>
      </c>
      <c r="M2206" s="5">
        <f t="shared" si="676"/>
        <v>2023</v>
      </c>
      <c r="N2206" s="96">
        <v>234</v>
      </c>
      <c r="O2206" s="6">
        <f t="shared" ref="O2206:O2207" si="681">-N2206</f>
        <v>-234</v>
      </c>
      <c r="P2206" s="6">
        <f t="shared" si="668"/>
        <v>0</v>
      </c>
      <c r="Q2206" s="7">
        <f t="shared" si="671"/>
        <v>3728154.5500000021</v>
      </c>
      <c r="R2206" s="44" t="str">
        <f>VLOOKUP(F2206,'Set up'!$A$2:$E$64,5,FALSE)</f>
        <v>Trsf</v>
      </c>
      <c r="S2206" s="1" t="s">
        <v>2889</v>
      </c>
    </row>
    <row r="2207" spans="1:19" ht="15" customHeight="1" x14ac:dyDescent="0.3">
      <c r="A2207" s="4">
        <v>45209</v>
      </c>
      <c r="B2207" s="5">
        <f t="shared" si="672"/>
        <v>10</v>
      </c>
      <c r="C2207" s="5">
        <f t="shared" si="673"/>
        <v>2023</v>
      </c>
      <c r="D2207" s="88" t="s">
        <v>2003</v>
      </c>
      <c r="E2207" s="5" t="str">
        <f>VLOOKUP(F2207,'Set up'!$A$2:$C$64,2,FALSE)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up'!$A$2:$C$64,3,FALSE)</f>
        <v>Cash</v>
      </c>
      <c r="J2207" s="5">
        <f>VLOOKUP(F2207,'Set up'!$A$2:$D$64,4,FALSE)</f>
        <v>0</v>
      </c>
      <c r="K2207" s="4">
        <f t="shared" si="674"/>
        <v>45209</v>
      </c>
      <c r="L2207" s="5">
        <f t="shared" si="675"/>
        <v>10</v>
      </c>
      <c r="M2207" s="5">
        <f t="shared" si="676"/>
        <v>2023</v>
      </c>
      <c r="N2207" s="96">
        <v>110</v>
      </c>
      <c r="O2207" s="6">
        <f t="shared" si="681"/>
        <v>-110</v>
      </c>
      <c r="P2207" s="6">
        <f t="shared" si="668"/>
        <v>0</v>
      </c>
      <c r="Q2207" s="7">
        <f t="shared" si="671"/>
        <v>3728264.5500000021</v>
      </c>
      <c r="R2207" s="44" t="str">
        <f>VLOOKUP(F2207,'Set up'!$A$2:$E$64,5,FALSE)</f>
        <v>Trsf</v>
      </c>
      <c r="S2207" s="1" t="s">
        <v>2890</v>
      </c>
    </row>
    <row r="2208" spans="1:19" ht="15" customHeight="1" x14ac:dyDescent="0.3">
      <c r="A2208" s="4" t="s">
        <v>2004</v>
      </c>
      <c r="B2208" s="5">
        <f t="shared" si="672"/>
        <v>10</v>
      </c>
      <c r="C2208" s="5">
        <f t="shared" si="673"/>
        <v>2023</v>
      </c>
      <c r="D2208" s="88" t="s">
        <v>2005</v>
      </c>
      <c r="E2208" s="5" t="str">
        <f>VLOOKUP(F2208,'Set up'!$A$2:$C$64,2,FALSE)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up'!$A$2:$C$64,3,FALSE)</f>
        <v>Cash</v>
      </c>
      <c r="J2208" s="5">
        <f>VLOOKUP(F2208,'Set up'!$A$2:$D$64,4,FALSE)</f>
        <v>0</v>
      </c>
      <c r="K2208" s="4">
        <f t="shared" si="674"/>
        <v>45210</v>
      </c>
      <c r="L2208" s="5">
        <f t="shared" si="675"/>
        <v>10</v>
      </c>
      <c r="M2208" s="5">
        <f t="shared" si="676"/>
        <v>2023</v>
      </c>
      <c r="N2208" s="96">
        <v>1694</v>
      </c>
      <c r="O2208" s="6">
        <f t="shared" ref="O2208:O2212" si="682">-N2208</f>
        <v>-1694</v>
      </c>
      <c r="P2208" s="6">
        <f t="shared" si="668"/>
        <v>0</v>
      </c>
      <c r="Q2208" s="7">
        <f t="shared" si="671"/>
        <v>3729958.5500000021</v>
      </c>
      <c r="R2208" s="44" t="str">
        <f>VLOOKUP(F2208,'Set up'!$A$2:$E$64,5,FALSE)</f>
        <v>Cash</v>
      </c>
      <c r="S2208" s="1" t="s">
        <v>2118</v>
      </c>
    </row>
    <row r="2209" spans="1:19" ht="15" customHeight="1" x14ac:dyDescent="0.3">
      <c r="A2209" s="4" t="s">
        <v>2004</v>
      </c>
      <c r="B2209" s="5">
        <f t="shared" si="672"/>
        <v>10</v>
      </c>
      <c r="C2209" s="5">
        <f t="shared" si="673"/>
        <v>2023</v>
      </c>
      <c r="D2209" s="88" t="s">
        <v>2005</v>
      </c>
      <c r="E2209" s="5" t="str">
        <f>VLOOKUP(F2209,'Set up'!$A$2:$C$64,2,FALSE)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up'!$A$2:$C$64,3,FALSE)</f>
        <v>Cash</v>
      </c>
      <c r="J2209" s="5">
        <f>VLOOKUP(F2209,'Set up'!$A$2:$D$64,4,FALSE)</f>
        <v>0</v>
      </c>
      <c r="K2209" s="4">
        <f t="shared" si="674"/>
        <v>45210</v>
      </c>
      <c r="L2209" s="5">
        <f t="shared" si="675"/>
        <v>10</v>
      </c>
      <c r="M2209" s="5">
        <f t="shared" si="676"/>
        <v>2023</v>
      </c>
      <c r="N2209" s="96">
        <v>702</v>
      </c>
      <c r="O2209" s="6">
        <f t="shared" si="682"/>
        <v>-702</v>
      </c>
      <c r="P2209" s="6">
        <f t="shared" si="668"/>
        <v>0</v>
      </c>
      <c r="Q2209" s="7">
        <f t="shared" si="671"/>
        <v>3730660.5500000021</v>
      </c>
      <c r="R2209" s="44" t="str">
        <f>VLOOKUP(F2209,'Set up'!$A$2:$E$64,5,FALSE)</f>
        <v>Cash</v>
      </c>
      <c r="S2209" s="1" t="s">
        <v>2118</v>
      </c>
    </row>
    <row r="2210" spans="1:19" ht="15" customHeight="1" x14ac:dyDescent="0.3">
      <c r="A2210" s="4" t="s">
        <v>2004</v>
      </c>
      <c r="B2210" s="5">
        <f t="shared" si="672"/>
        <v>10</v>
      </c>
      <c r="C2210" s="5">
        <f t="shared" si="673"/>
        <v>2023</v>
      </c>
      <c r="D2210" s="88" t="s">
        <v>2005</v>
      </c>
      <c r="E2210" s="5" t="str">
        <f>VLOOKUP(F2210,'Set up'!$A$2:$C$64,2,FALSE)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up'!$A$2:$C$64,3,FALSE)</f>
        <v>Cash</v>
      </c>
      <c r="J2210" s="5">
        <f>VLOOKUP(F2210,'Set up'!$A$2:$D$64,4,FALSE)</f>
        <v>0</v>
      </c>
      <c r="K2210" s="4">
        <f t="shared" si="674"/>
        <v>45210</v>
      </c>
      <c r="L2210" s="5">
        <f t="shared" si="675"/>
        <v>10</v>
      </c>
      <c r="M2210" s="5">
        <f t="shared" si="676"/>
        <v>2023</v>
      </c>
      <c r="N2210" s="96">
        <v>258</v>
      </c>
      <c r="O2210" s="6">
        <f t="shared" si="682"/>
        <v>-258</v>
      </c>
      <c r="P2210" s="6">
        <f t="shared" si="668"/>
        <v>0</v>
      </c>
      <c r="Q2210" s="7">
        <f t="shared" si="671"/>
        <v>3730918.5500000021</v>
      </c>
      <c r="R2210" s="44" t="str">
        <f>VLOOKUP(F2210,'Set up'!$A$2:$E$64,5,FALSE)</f>
        <v>Cash</v>
      </c>
      <c r="S2210" s="1" t="s">
        <v>2118</v>
      </c>
    </row>
    <row r="2211" spans="1:19" ht="15" customHeight="1" x14ac:dyDescent="0.3">
      <c r="A2211" s="4" t="s">
        <v>2004</v>
      </c>
      <c r="B2211" s="5">
        <f t="shared" si="672"/>
        <v>10</v>
      </c>
      <c r="C2211" s="5">
        <f t="shared" si="673"/>
        <v>2023</v>
      </c>
      <c r="D2211" s="88" t="s">
        <v>2005</v>
      </c>
      <c r="E2211" s="5" t="str">
        <f>VLOOKUP(F2211,'Set up'!$A$2:$C$64,2,FALSE)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up'!$A$2:$C$64,3,FALSE)</f>
        <v>Cash</v>
      </c>
      <c r="J2211" s="5">
        <f>VLOOKUP(F2211,'Set up'!$A$2:$D$64,4,FALSE)</f>
        <v>0</v>
      </c>
      <c r="K2211" s="4">
        <f t="shared" si="674"/>
        <v>45210</v>
      </c>
      <c r="L2211" s="5">
        <f t="shared" si="675"/>
        <v>10</v>
      </c>
      <c r="M2211" s="5">
        <f t="shared" si="676"/>
        <v>2023</v>
      </c>
      <c r="N2211" s="96">
        <v>105</v>
      </c>
      <c r="O2211" s="6">
        <f t="shared" si="682"/>
        <v>-105</v>
      </c>
      <c r="P2211" s="6">
        <f t="shared" si="668"/>
        <v>0</v>
      </c>
      <c r="Q2211" s="7">
        <f t="shared" si="671"/>
        <v>3731023.5500000021</v>
      </c>
      <c r="R2211" s="44" t="str">
        <f>VLOOKUP(F2211,'Set up'!$A$2:$E$64,5,FALSE)</f>
        <v>Cash</v>
      </c>
      <c r="S2211" s="1" t="s">
        <v>2118</v>
      </c>
    </row>
    <row r="2212" spans="1:19" ht="15" customHeight="1" x14ac:dyDescent="0.3">
      <c r="A2212" s="4" t="s">
        <v>2004</v>
      </c>
      <c r="B2212" s="5">
        <f t="shared" si="672"/>
        <v>10</v>
      </c>
      <c r="C2212" s="5">
        <f t="shared" si="673"/>
        <v>2023</v>
      </c>
      <c r="D2212" s="88" t="s">
        <v>2005</v>
      </c>
      <c r="E2212" s="5" t="str">
        <f>VLOOKUP(F2212,'Set up'!$A$2:$C$64,2,FALSE)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up'!$A$2:$C$64,3,FALSE)</f>
        <v>Cash</v>
      </c>
      <c r="J2212" s="5">
        <f>VLOOKUP(F2212,'Set up'!$A$2:$D$64,4,FALSE)</f>
        <v>0</v>
      </c>
      <c r="K2212" s="4">
        <f t="shared" si="674"/>
        <v>45210</v>
      </c>
      <c r="L2212" s="5">
        <f t="shared" si="675"/>
        <v>10</v>
      </c>
      <c r="M2212" s="5">
        <f t="shared" si="676"/>
        <v>2023</v>
      </c>
      <c r="N2212" s="96">
        <v>150</v>
      </c>
      <c r="O2212" s="6">
        <f t="shared" si="682"/>
        <v>-150</v>
      </c>
      <c r="P2212" s="6">
        <f t="shared" si="668"/>
        <v>0</v>
      </c>
      <c r="Q2212" s="7">
        <f t="shared" si="671"/>
        <v>3731173.5500000021</v>
      </c>
      <c r="R2212" s="44" t="str">
        <f>VLOOKUP(F2212,'Set up'!$A$2:$E$64,5,FALSE)</f>
        <v>Cash</v>
      </c>
      <c r="S2212" s="1" t="s">
        <v>2118</v>
      </c>
    </row>
    <row r="2213" spans="1:19" ht="15" customHeight="1" x14ac:dyDescent="0.3">
      <c r="A2213" s="4" t="s">
        <v>2004</v>
      </c>
      <c r="B2213" s="5">
        <f t="shared" si="672"/>
        <v>10</v>
      </c>
      <c r="C2213" s="5">
        <f t="shared" si="673"/>
        <v>2023</v>
      </c>
      <c r="D2213" s="88" t="s">
        <v>2007</v>
      </c>
      <c r="E2213" s="5" t="str">
        <f>VLOOKUP(F2213,'Set up'!$A$2:$C$64,2,FALSE)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up'!$A$2:$C$64,3,FALSE)</f>
        <v>Cash</v>
      </c>
      <c r="J2213" s="5">
        <f>VLOOKUP(F2213,'Set up'!$A$2:$D$64,4,FALSE)</f>
        <v>0</v>
      </c>
      <c r="K2213" s="4">
        <f t="shared" si="674"/>
        <v>45210</v>
      </c>
      <c r="L2213" s="5">
        <f t="shared" si="675"/>
        <v>10</v>
      </c>
      <c r="M2213" s="5">
        <f t="shared" si="676"/>
        <v>2023</v>
      </c>
      <c r="N2213" s="96">
        <v>1732.5</v>
      </c>
      <c r="O2213" s="6">
        <f>-241.7-1000-490.8</f>
        <v>-1732.5</v>
      </c>
      <c r="P2213" s="6">
        <f t="shared" si="668"/>
        <v>0</v>
      </c>
      <c r="Q2213" s="7">
        <f t="shared" si="671"/>
        <v>3732906.0500000021</v>
      </c>
      <c r="R2213" s="44" t="str">
        <f>VLOOKUP(F2213,'Set up'!$A$2:$E$64,5,FALSE)</f>
        <v>Trsf</v>
      </c>
      <c r="S2213" s="1" t="s">
        <v>2628</v>
      </c>
    </row>
    <row r="2214" spans="1:19" ht="15" customHeight="1" x14ac:dyDescent="0.3">
      <c r="A2214" s="4" t="s">
        <v>2004</v>
      </c>
      <c r="B2214" s="5">
        <f t="shared" si="672"/>
        <v>10</v>
      </c>
      <c r="C2214" s="5">
        <f t="shared" si="673"/>
        <v>2023</v>
      </c>
      <c r="D2214" s="88" t="s">
        <v>2007</v>
      </c>
      <c r="E2214" s="5" t="str">
        <f>VLOOKUP(F2214,'Set up'!$A$2:$C$64,2,FALSE)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up'!$A$2:$C$64,3,FALSE)</f>
        <v>Cash</v>
      </c>
      <c r="J2214" s="5">
        <f>VLOOKUP(F2214,'Set up'!$A$2:$D$64,4,FALSE)</f>
        <v>0</v>
      </c>
      <c r="K2214" s="4">
        <f t="shared" si="674"/>
        <v>45210</v>
      </c>
      <c r="L2214" s="5">
        <f t="shared" si="675"/>
        <v>10</v>
      </c>
      <c r="M2214" s="5">
        <f t="shared" si="676"/>
        <v>2023</v>
      </c>
      <c r="N2214" s="96">
        <v>312.5</v>
      </c>
      <c r="O2214" s="6">
        <f t="shared" ref="O2214" si="683">-N2214</f>
        <v>-312.5</v>
      </c>
      <c r="P2214" s="6">
        <f t="shared" si="668"/>
        <v>0</v>
      </c>
      <c r="Q2214" s="7">
        <f t="shared" si="671"/>
        <v>3733218.5500000021</v>
      </c>
      <c r="R2214" s="44" t="str">
        <f>VLOOKUP(F2214,'Set up'!$A$2:$E$64,5,FALSE)</f>
        <v>Trsf</v>
      </c>
      <c r="S2214" s="1" t="s">
        <v>2629</v>
      </c>
    </row>
    <row r="2215" spans="1:19" ht="15" customHeight="1" x14ac:dyDescent="0.3">
      <c r="A2215" s="4" t="s">
        <v>2009</v>
      </c>
      <c r="B2215" s="5">
        <f t="shared" ref="B2215:B2228" si="684">MONTH(A2215)</f>
        <v>10</v>
      </c>
      <c r="C2215" s="5">
        <f t="shared" ref="C2215:C2228" si="685">YEAR(A2215)</f>
        <v>2023</v>
      </c>
      <c r="D2215" s="88" t="s">
        <v>2008</v>
      </c>
      <c r="E2215" s="5" t="str">
        <f>VLOOKUP(F2215,'Set up'!$A$2:$C$64,2,FALSE)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up'!$A$2:$C$64,3,FALSE)</f>
        <v>60</v>
      </c>
      <c r="J2215" s="5">
        <f>VLOOKUP(F2215,'Set up'!$A$2:$D$64,4,FALSE)</f>
        <v>60</v>
      </c>
      <c r="K2215" s="4">
        <f t="shared" si="674"/>
        <v>45273</v>
      </c>
      <c r="L2215" s="5">
        <f t="shared" si="675"/>
        <v>12</v>
      </c>
      <c r="M2215" s="5">
        <f t="shared" si="676"/>
        <v>2023</v>
      </c>
      <c r="N2215" s="96">
        <v>594</v>
      </c>
      <c r="O2215" s="6">
        <f t="shared" ref="O2215:O2217" si="686">-N2215</f>
        <v>-594</v>
      </c>
      <c r="P2215" s="6">
        <f t="shared" si="668"/>
        <v>0</v>
      </c>
      <c r="Q2215" s="7">
        <f t="shared" ref="Q2215:Q2228" si="687">SUM(Q2214+N2215)</f>
        <v>3733812.5500000021</v>
      </c>
      <c r="R2215" s="44" t="str">
        <f>VLOOKUP(F2215,'Set up'!$A$2:$E$64,5,FALSE)</f>
        <v>Chq</v>
      </c>
      <c r="S2215" s="1" t="s">
        <v>2418</v>
      </c>
    </row>
    <row r="2216" spans="1:19" ht="15" customHeight="1" x14ac:dyDescent="0.3">
      <c r="A2216" s="4" t="s">
        <v>2009</v>
      </c>
      <c r="B2216" s="5">
        <f t="shared" si="684"/>
        <v>10</v>
      </c>
      <c r="C2216" s="5">
        <f t="shared" si="685"/>
        <v>2023</v>
      </c>
      <c r="D2216" s="88" t="s">
        <v>2008</v>
      </c>
      <c r="E2216" s="5" t="str">
        <f>VLOOKUP(F2216,'Set up'!$A$2:$C$64,2,FALSE)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up'!$A$2:$C$64,3,FALSE)</f>
        <v>60</v>
      </c>
      <c r="J2216" s="5">
        <f>VLOOKUP(F2216,'Set up'!$A$2:$D$64,4,FALSE)</f>
        <v>60</v>
      </c>
      <c r="K2216" s="4">
        <f t="shared" si="674"/>
        <v>45273</v>
      </c>
      <c r="L2216" s="5">
        <f t="shared" si="675"/>
        <v>12</v>
      </c>
      <c r="M2216" s="5">
        <f t="shared" si="676"/>
        <v>2023</v>
      </c>
      <c r="N2216" s="96">
        <v>594</v>
      </c>
      <c r="O2216" s="6">
        <f t="shared" si="686"/>
        <v>-594</v>
      </c>
      <c r="P2216" s="6">
        <f t="shared" si="668"/>
        <v>0</v>
      </c>
      <c r="Q2216" s="7">
        <f t="shared" si="687"/>
        <v>3734406.5500000021</v>
      </c>
      <c r="R2216" s="44" t="str">
        <f>VLOOKUP(F2216,'Set up'!$A$2:$E$64,5,FALSE)</f>
        <v>Chq</v>
      </c>
      <c r="S2216" s="1" t="s">
        <v>2418</v>
      </c>
    </row>
    <row r="2217" spans="1:19" ht="15" customHeight="1" x14ac:dyDescent="0.3">
      <c r="A2217" s="4" t="s">
        <v>2009</v>
      </c>
      <c r="B2217" s="5">
        <f t="shared" si="684"/>
        <v>10</v>
      </c>
      <c r="C2217" s="5">
        <f t="shared" si="685"/>
        <v>2023</v>
      </c>
      <c r="D2217" s="88" t="s">
        <v>2008</v>
      </c>
      <c r="E2217" s="5" t="str">
        <f>VLOOKUP(F2217,'Set up'!$A$2:$C$64,2,FALSE)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up'!$A$2:$C$64,3,FALSE)</f>
        <v>60</v>
      </c>
      <c r="J2217" s="5">
        <f>VLOOKUP(F2217,'Set up'!$A$2:$D$64,4,FALSE)</f>
        <v>60</v>
      </c>
      <c r="K2217" s="4">
        <f t="shared" si="674"/>
        <v>45273</v>
      </c>
      <c r="L2217" s="5">
        <f t="shared" si="675"/>
        <v>12</v>
      </c>
      <c r="M2217" s="5">
        <f t="shared" si="676"/>
        <v>2023</v>
      </c>
      <c r="N2217" s="96">
        <v>440</v>
      </c>
      <c r="O2217" s="6">
        <f t="shared" si="686"/>
        <v>-440</v>
      </c>
      <c r="P2217" s="6">
        <f t="shared" si="668"/>
        <v>0</v>
      </c>
      <c r="Q2217" s="7">
        <f t="shared" si="687"/>
        <v>3734846.5500000021</v>
      </c>
      <c r="R2217" s="44" t="str">
        <f>VLOOKUP(F2217,'Set up'!$A$2:$E$64,5,FALSE)</f>
        <v>Chq</v>
      </c>
      <c r="S2217" s="1" t="s">
        <v>2418</v>
      </c>
    </row>
    <row r="2218" spans="1:19" ht="15" customHeight="1" x14ac:dyDescent="0.3">
      <c r="A2218" s="4" t="s">
        <v>2009</v>
      </c>
      <c r="B2218" s="5">
        <f t="shared" si="684"/>
        <v>10</v>
      </c>
      <c r="C2218" s="5">
        <f t="shared" si="685"/>
        <v>2023</v>
      </c>
      <c r="D2218" s="88" t="s">
        <v>2010</v>
      </c>
      <c r="E2218" s="5" t="str">
        <f>VLOOKUP(F2218,'Set up'!$A$2:$C$64,2,FALSE)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up'!$A$2:$C$64,3,FALSE)</f>
        <v>Cash</v>
      </c>
      <c r="J2218" s="5">
        <f>VLOOKUP(F2218,'Set up'!$A$2:$D$64,4,FALSE)</f>
        <v>0</v>
      </c>
      <c r="K2218" s="4">
        <f t="shared" si="674"/>
        <v>45213</v>
      </c>
      <c r="L2218" s="5">
        <f t="shared" si="675"/>
        <v>10</v>
      </c>
      <c r="M2218" s="5">
        <f t="shared" si="676"/>
        <v>2023</v>
      </c>
      <c r="N2218" s="96">
        <v>1738</v>
      </c>
      <c r="O2218" s="6">
        <f>-791.1-946.9</f>
        <v>-1738</v>
      </c>
      <c r="P2218" s="6">
        <f t="shared" si="668"/>
        <v>0</v>
      </c>
      <c r="Q2218" s="7">
        <f t="shared" si="687"/>
        <v>3736584.5500000021</v>
      </c>
      <c r="R2218" s="44" t="str">
        <f>VLOOKUP(F2218,'Set up'!$A$2:$E$64,5,FALSE)</f>
        <v>Trsf</v>
      </c>
      <c r="S2218" s="1" t="s">
        <v>2934</v>
      </c>
    </row>
    <row r="2219" spans="1:19" ht="15" customHeight="1" x14ac:dyDescent="0.3">
      <c r="A2219" s="4" t="s">
        <v>2009</v>
      </c>
      <c r="B2219" s="5">
        <f t="shared" si="684"/>
        <v>10</v>
      </c>
      <c r="C2219" s="5">
        <f t="shared" si="685"/>
        <v>2023</v>
      </c>
      <c r="D2219" s="88" t="s">
        <v>2011</v>
      </c>
      <c r="E2219" s="5" t="str">
        <f>VLOOKUP(F2219,'Set up'!$A$2:$C$64,2,FALSE)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up'!$A$2:$C$64,3,FALSE)</f>
        <v>Cash</v>
      </c>
      <c r="J2219" s="5">
        <f>VLOOKUP(F2219,'Set up'!$A$2:$D$64,4,FALSE)</f>
        <v>0</v>
      </c>
      <c r="K2219" s="4">
        <f t="shared" si="674"/>
        <v>45213</v>
      </c>
      <c r="L2219" s="5">
        <f t="shared" si="675"/>
        <v>10</v>
      </c>
      <c r="M2219" s="5">
        <f t="shared" si="676"/>
        <v>2023</v>
      </c>
      <c r="N2219" s="96">
        <v>1738</v>
      </c>
      <c r="O2219" s="6">
        <f>-241.8-1496.2</f>
        <v>-1738</v>
      </c>
      <c r="P2219" s="6">
        <f t="shared" si="668"/>
        <v>0</v>
      </c>
      <c r="Q2219" s="7">
        <f t="shared" si="687"/>
        <v>3738322.5500000021</v>
      </c>
      <c r="R2219" s="44" t="str">
        <f>VLOOKUP(F2219,'Set up'!$A$2:$E$64,5,FALSE)</f>
        <v>Trsf</v>
      </c>
      <c r="S2219" s="1" t="s">
        <v>2990</v>
      </c>
    </row>
    <row r="2220" spans="1:19" ht="15" customHeight="1" x14ac:dyDescent="0.3">
      <c r="A2220" s="4">
        <v>45216</v>
      </c>
      <c r="B2220" s="5">
        <f t="shared" si="684"/>
        <v>10</v>
      </c>
      <c r="C2220" s="5">
        <f t="shared" si="685"/>
        <v>2023</v>
      </c>
      <c r="D2220" s="88" t="s">
        <v>2013</v>
      </c>
      <c r="E2220" s="5" t="str">
        <f>VLOOKUP(F2220,'Set up'!$A$2:$C$64,2,FALSE)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up'!$A$2:$C$64,3,FALSE)</f>
        <v>Cash</v>
      </c>
      <c r="J2220" s="5">
        <f>VLOOKUP(F2220,'Set up'!$A$2:$D$64,4,FALSE)</f>
        <v>0</v>
      </c>
      <c r="K2220" s="4">
        <f t="shared" si="674"/>
        <v>45216</v>
      </c>
      <c r="L2220" s="5">
        <f t="shared" si="675"/>
        <v>10</v>
      </c>
      <c r="M2220" s="5">
        <f t="shared" si="676"/>
        <v>2023</v>
      </c>
      <c r="N2220" s="96">
        <v>312.5</v>
      </c>
      <c r="O2220" s="6">
        <f>-N2220</f>
        <v>-312.5</v>
      </c>
      <c r="P2220" s="6">
        <f t="shared" si="668"/>
        <v>0</v>
      </c>
      <c r="Q2220" s="7">
        <f t="shared" si="687"/>
        <v>3738635.0500000021</v>
      </c>
      <c r="R2220" s="44" t="str">
        <f>VLOOKUP(F2220,'Set up'!$A$2:$E$64,5,FALSE)</f>
        <v>Trsf</v>
      </c>
      <c r="S2220" s="1" t="s">
        <v>2615</v>
      </c>
    </row>
    <row r="2221" spans="1:19" ht="15" customHeight="1" x14ac:dyDescent="0.3">
      <c r="A2221" s="4">
        <v>45216</v>
      </c>
      <c r="B2221" s="5">
        <f t="shared" si="684"/>
        <v>10</v>
      </c>
      <c r="C2221" s="5">
        <f t="shared" si="685"/>
        <v>2023</v>
      </c>
      <c r="D2221" s="88" t="s">
        <v>2014</v>
      </c>
      <c r="E2221" s="5" t="str">
        <f>VLOOKUP(F2221,'Set up'!$A$2:$C$64,2,FALSE)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up'!$A$2:$C$64,3,FALSE)</f>
        <v>Cash</v>
      </c>
      <c r="J2221" s="5">
        <f>VLOOKUP(F2221,'Set up'!$A$2:$D$64,4,FALSE)</f>
        <v>0</v>
      </c>
      <c r="K2221" s="4">
        <f t="shared" si="674"/>
        <v>45216</v>
      </c>
      <c r="L2221" s="5">
        <f t="shared" si="675"/>
        <v>10</v>
      </c>
      <c r="M2221" s="5">
        <f t="shared" si="676"/>
        <v>2023</v>
      </c>
      <c r="N2221" s="96">
        <v>8140</v>
      </c>
      <c r="O2221" s="6">
        <f>-1340.2-6799.8</f>
        <v>-8140</v>
      </c>
      <c r="P2221" s="6">
        <f t="shared" si="668"/>
        <v>0</v>
      </c>
      <c r="Q2221" s="7">
        <f t="shared" si="687"/>
        <v>3746775.0500000021</v>
      </c>
      <c r="R2221" s="44" t="str">
        <f>VLOOKUP(F2221,'Set up'!$A$2:$E$64,5,FALSE)</f>
        <v>Trsf</v>
      </c>
      <c r="S2221" s="1" t="s">
        <v>2616</v>
      </c>
    </row>
    <row r="2222" spans="1:19" ht="15" customHeight="1" x14ac:dyDescent="0.3">
      <c r="A2222" s="4">
        <v>45216</v>
      </c>
      <c r="B2222" s="5">
        <f t="shared" si="684"/>
        <v>10</v>
      </c>
      <c r="C2222" s="5">
        <f t="shared" si="685"/>
        <v>2023</v>
      </c>
      <c r="D2222" s="88" t="s">
        <v>2014</v>
      </c>
      <c r="E2222" s="5" t="str">
        <f>VLOOKUP(F2222,'Set up'!$A$2:$C$64,2,FALSE)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up'!$A$2:$C$64,3,FALSE)</f>
        <v>Cash</v>
      </c>
      <c r="J2222" s="5">
        <f>VLOOKUP(F2222,'Set up'!$A$2:$D$64,4,FALSE)</f>
        <v>0</v>
      </c>
      <c r="K2222" s="4">
        <f t="shared" si="674"/>
        <v>45216</v>
      </c>
      <c r="L2222" s="5">
        <f t="shared" si="675"/>
        <v>10</v>
      </c>
      <c r="M2222" s="5">
        <f t="shared" si="676"/>
        <v>2023</v>
      </c>
      <c r="N2222" s="96">
        <v>2700</v>
      </c>
      <c r="O2222" s="6">
        <f>-N2222</f>
        <v>-2700</v>
      </c>
      <c r="P2222" s="6">
        <f t="shared" si="668"/>
        <v>0</v>
      </c>
      <c r="Q2222" s="7">
        <f t="shared" si="687"/>
        <v>3749475.0500000021</v>
      </c>
      <c r="R2222" s="44" t="str">
        <f>VLOOKUP(F2222,'Set up'!$A$2:$E$64,5,FALSE)</f>
        <v>Trsf</v>
      </c>
      <c r="S2222" s="1" t="s">
        <v>2617</v>
      </c>
    </row>
    <row r="2223" spans="1:19" ht="15" customHeight="1" x14ac:dyDescent="0.3">
      <c r="A2223" s="4">
        <v>45216</v>
      </c>
      <c r="B2223" s="5">
        <f t="shared" si="684"/>
        <v>10</v>
      </c>
      <c r="C2223" s="5">
        <f t="shared" si="685"/>
        <v>2023</v>
      </c>
      <c r="D2223" s="88" t="s">
        <v>2014</v>
      </c>
      <c r="E2223" s="5" t="str">
        <f>VLOOKUP(F2223,'Set up'!$A$2:$C$64,2,FALSE)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up'!$A$2:$C$64,3,FALSE)</f>
        <v>Cash</v>
      </c>
      <c r="J2223" s="5">
        <f>VLOOKUP(F2223,'Set up'!$A$2:$D$64,4,FALSE)</f>
        <v>0</v>
      </c>
      <c r="K2223" s="4">
        <f t="shared" si="674"/>
        <v>45216</v>
      </c>
      <c r="L2223" s="5">
        <f t="shared" si="675"/>
        <v>10</v>
      </c>
      <c r="M2223" s="5">
        <f t="shared" si="676"/>
        <v>2023</v>
      </c>
      <c r="N2223" s="96">
        <v>1638</v>
      </c>
      <c r="O2223" s="6">
        <f>-N2223</f>
        <v>-1638</v>
      </c>
      <c r="P2223" s="6">
        <f t="shared" si="668"/>
        <v>0</v>
      </c>
      <c r="Q2223" s="7">
        <f t="shared" si="687"/>
        <v>3751113.0500000021</v>
      </c>
      <c r="R2223" s="44" t="str">
        <f>VLOOKUP(F2223,'Set up'!$A$2:$E$64,5,FALSE)</f>
        <v>Trsf</v>
      </c>
      <c r="S2223" s="1" t="s">
        <v>2618</v>
      </c>
    </row>
    <row r="2224" spans="1:19" ht="15" customHeight="1" x14ac:dyDescent="0.3">
      <c r="A2224" s="4">
        <v>45216</v>
      </c>
      <c r="B2224" s="5">
        <f t="shared" si="684"/>
        <v>10</v>
      </c>
      <c r="C2224" s="5">
        <f t="shared" si="685"/>
        <v>2023</v>
      </c>
      <c r="D2224" s="88" t="s">
        <v>2014</v>
      </c>
      <c r="E2224" s="5" t="str">
        <f>VLOOKUP(F2224,'Set up'!$A$2:$C$64,2,FALSE)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up'!$A$2:$C$64,3,FALSE)</f>
        <v>Cash</v>
      </c>
      <c r="J2224" s="5">
        <f>VLOOKUP(F2224,'Set up'!$A$2:$D$64,4,FALSE)</f>
        <v>0</v>
      </c>
      <c r="K2224" s="4">
        <f t="shared" si="674"/>
        <v>45216</v>
      </c>
      <c r="L2224" s="5">
        <f t="shared" si="675"/>
        <v>10</v>
      </c>
      <c r="M2224" s="5">
        <f t="shared" si="676"/>
        <v>2023</v>
      </c>
      <c r="N2224" s="96">
        <v>1800</v>
      </c>
      <c r="O2224" s="6">
        <f>-N2224</f>
        <v>-1800</v>
      </c>
      <c r="P2224" s="6">
        <f t="shared" si="668"/>
        <v>0</v>
      </c>
      <c r="Q2224" s="7">
        <f t="shared" si="687"/>
        <v>3752913.0500000021</v>
      </c>
      <c r="R2224" s="44" t="str">
        <f>VLOOKUP(F2224,'Set up'!$A$2:$E$64,5,FALSE)</f>
        <v>Trsf</v>
      </c>
      <c r="S2224" s="1" t="s">
        <v>2619</v>
      </c>
    </row>
    <row r="2225" spans="1:19" ht="15" customHeight="1" x14ac:dyDescent="0.3">
      <c r="A2225" s="4">
        <v>45216</v>
      </c>
      <c r="B2225" s="5">
        <f t="shared" si="684"/>
        <v>10</v>
      </c>
      <c r="C2225" s="5">
        <f t="shared" si="685"/>
        <v>2023</v>
      </c>
      <c r="D2225" s="88" t="s">
        <v>2014</v>
      </c>
      <c r="E2225" s="5" t="str">
        <f>VLOOKUP(F2225,'Set up'!$A$2:$C$64,2,FALSE)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up'!$A$2:$C$64,3,FALSE)</f>
        <v>Cash</v>
      </c>
      <c r="J2225" s="5">
        <f>VLOOKUP(F2225,'Set up'!$A$2:$D$64,4,FALSE)</f>
        <v>0</v>
      </c>
      <c r="K2225" s="4">
        <f t="shared" si="674"/>
        <v>45216</v>
      </c>
      <c r="L2225" s="5">
        <f t="shared" si="675"/>
        <v>10</v>
      </c>
      <c r="M2225" s="5">
        <f t="shared" si="676"/>
        <v>2023</v>
      </c>
      <c r="N2225" s="96">
        <v>380</v>
      </c>
      <c r="O2225" s="6">
        <f>-N2225</f>
        <v>-380</v>
      </c>
      <c r="P2225" s="6">
        <f t="shared" si="668"/>
        <v>0</v>
      </c>
      <c r="Q2225" s="7">
        <f t="shared" si="687"/>
        <v>3753293.0500000021</v>
      </c>
      <c r="R2225" s="44" t="str">
        <f>VLOOKUP(F2225,'Set up'!$A$2:$E$64,5,FALSE)</f>
        <v>Trsf</v>
      </c>
      <c r="S2225" s="1" t="s">
        <v>2620</v>
      </c>
    </row>
    <row r="2226" spans="1:19" ht="15" customHeight="1" x14ac:dyDescent="0.3">
      <c r="A2226" s="4">
        <v>45218</v>
      </c>
      <c r="B2226" s="5">
        <f t="shared" si="684"/>
        <v>10</v>
      </c>
      <c r="C2226" s="5">
        <f t="shared" si="685"/>
        <v>2023</v>
      </c>
      <c r="D2226" s="88" t="s">
        <v>2016</v>
      </c>
      <c r="E2226" s="5" t="str">
        <f>VLOOKUP(F2226,'Set up'!$A$2:$C$64,2,FALSE)</f>
        <v>C00000009</v>
      </c>
      <c r="F2226" s="1" t="s">
        <v>58</v>
      </c>
      <c r="G2226" s="99"/>
      <c r="H2226" s="5">
        <v>2</v>
      </c>
      <c r="I2226" s="5">
        <f>VLOOKUP(F2226,'Set up'!$A$2:$C$64,3,FALSE)</f>
        <v>60</v>
      </c>
      <c r="J2226" s="5">
        <f>VLOOKUP(F2226,'Set up'!$A$2:$D$64,4,FALSE)</f>
        <v>60</v>
      </c>
      <c r="K2226" s="4">
        <f t="shared" si="674"/>
        <v>45278</v>
      </c>
      <c r="L2226" s="5">
        <f t="shared" si="675"/>
        <v>12</v>
      </c>
      <c r="M2226" s="5">
        <f t="shared" si="676"/>
        <v>2023</v>
      </c>
      <c r="N2226" s="96">
        <v>3212</v>
      </c>
      <c r="O2226" s="6">
        <f t="shared" ref="O2226:O2227" si="688">-N2226</f>
        <v>-3212</v>
      </c>
      <c r="P2226" s="6">
        <f t="shared" si="668"/>
        <v>0</v>
      </c>
      <c r="Q2226" s="7">
        <f t="shared" si="687"/>
        <v>3756505.0500000021</v>
      </c>
      <c r="R2226" s="44" t="str">
        <f>VLOOKUP(F2226,'Set up'!$A$2:$E$64,5,FALSE)</f>
        <v>Chq</v>
      </c>
      <c r="S2226" s="1" t="s">
        <v>2418</v>
      </c>
    </row>
    <row r="2227" spans="1:19" ht="15" customHeight="1" x14ac:dyDescent="0.3">
      <c r="A2227" s="4">
        <v>45218</v>
      </c>
      <c r="B2227" s="5">
        <f t="shared" si="684"/>
        <v>10</v>
      </c>
      <c r="C2227" s="5">
        <f t="shared" si="685"/>
        <v>2023</v>
      </c>
      <c r="D2227" s="88" t="s">
        <v>2016</v>
      </c>
      <c r="E2227" s="5" t="str">
        <f>VLOOKUP(F2227,'Set up'!$A$2:$C$64,2,FALSE)</f>
        <v>C00000009</v>
      </c>
      <c r="F2227" s="1" t="s">
        <v>58</v>
      </c>
      <c r="G2227" s="99"/>
      <c r="H2227" s="5">
        <v>1</v>
      </c>
      <c r="I2227" s="5">
        <f>VLOOKUP(F2227,'Set up'!$A$2:$C$64,3,FALSE)</f>
        <v>60</v>
      </c>
      <c r="J2227" s="5">
        <f>VLOOKUP(F2227,'Set up'!$A$2:$D$64,4,FALSE)</f>
        <v>60</v>
      </c>
      <c r="K2227" s="4">
        <f t="shared" si="674"/>
        <v>45278</v>
      </c>
      <c r="L2227" s="5">
        <f t="shared" si="675"/>
        <v>12</v>
      </c>
      <c r="M2227" s="5">
        <f t="shared" si="676"/>
        <v>2023</v>
      </c>
      <c r="N2227" s="96">
        <v>1606</v>
      </c>
      <c r="O2227" s="6">
        <f t="shared" si="688"/>
        <v>-1606</v>
      </c>
      <c r="P2227" s="6">
        <f t="shared" si="668"/>
        <v>0</v>
      </c>
      <c r="Q2227" s="7">
        <f t="shared" si="687"/>
        <v>3758111.0500000021</v>
      </c>
      <c r="R2227" s="44" t="str">
        <f>VLOOKUP(F2227,'Set up'!$A$2:$E$64,5,FALSE)</f>
        <v>Chq</v>
      </c>
      <c r="S2227" s="1" t="s">
        <v>2418</v>
      </c>
    </row>
    <row r="2228" spans="1:19" ht="15" customHeight="1" x14ac:dyDescent="0.3">
      <c r="A2228" s="4" t="s">
        <v>2018</v>
      </c>
      <c r="B2228" s="5">
        <f t="shared" si="684"/>
        <v>10</v>
      </c>
      <c r="C2228" s="5">
        <f t="shared" si="685"/>
        <v>2023</v>
      </c>
      <c r="D2228" s="88" t="s">
        <v>2017</v>
      </c>
      <c r="E2228" s="5" t="str">
        <f>VLOOKUP(F2228,'Set up'!$A$2:$C$64,2,FALSE)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up'!$A$2:$C$64,3,FALSE)</f>
        <v>Cash</v>
      </c>
      <c r="J2228" s="5">
        <f>VLOOKUP(F2228,'Set up'!$A$2:$D$64,4,FALSE)</f>
        <v>0</v>
      </c>
      <c r="K2228" s="4">
        <f t="shared" si="674"/>
        <v>45219</v>
      </c>
      <c r="L2228" s="5">
        <f t="shared" si="675"/>
        <v>10</v>
      </c>
      <c r="M2228" s="5">
        <f t="shared" si="676"/>
        <v>2023</v>
      </c>
      <c r="N2228" s="96">
        <v>2700</v>
      </c>
      <c r="O2228" s="6">
        <f>-1682.2-1017.8</f>
        <v>-2700</v>
      </c>
      <c r="P2228" s="6">
        <f t="shared" si="668"/>
        <v>0</v>
      </c>
      <c r="Q2228" s="7">
        <f t="shared" si="687"/>
        <v>3760811.0500000021</v>
      </c>
      <c r="R2228" s="44" t="str">
        <f>VLOOKUP(F2228,'Set up'!$A$2:$E$64,5,FALSE)</f>
        <v>Trsf</v>
      </c>
      <c r="S2228" s="1" t="s">
        <v>2621</v>
      </c>
    </row>
    <row r="2229" spans="1:19" ht="15" customHeight="1" x14ac:dyDescent="0.3">
      <c r="A2229" s="4">
        <v>45220</v>
      </c>
      <c r="B2229" s="5">
        <f t="shared" ref="B2229:B2258" si="689">MONTH(A2229)</f>
        <v>10</v>
      </c>
      <c r="C2229" s="5">
        <f t="shared" ref="C2229:C2258" si="690">YEAR(A2229)</f>
        <v>2023</v>
      </c>
      <c r="D2229" s="88" t="s">
        <v>2019</v>
      </c>
      <c r="E2229" s="5" t="e">
        <f>VLOOKUP(F2229,'Set up'!$A$2:$C$64,2,FALSE)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up'!$A$2:$C$64,3,FALSE)</f>
        <v>#N/A</v>
      </c>
      <c r="J2229" s="5" t="e">
        <f>VLOOKUP(F2229,'Set up'!$A$2:$D$64,4,FALSE)</f>
        <v>#N/A</v>
      </c>
      <c r="K2229" s="4" t="e">
        <f t="shared" si="674"/>
        <v>#N/A</v>
      </c>
      <c r="L2229" s="5" t="e">
        <f t="shared" si="675"/>
        <v>#N/A</v>
      </c>
      <c r="M2229" s="5" t="e">
        <f t="shared" si="676"/>
        <v>#N/A</v>
      </c>
      <c r="N2229" s="96">
        <v>0</v>
      </c>
      <c r="P2229" s="6">
        <f t="shared" ref="P2229:P2258" si="691">SUM(N2229+O2229)</f>
        <v>0</v>
      </c>
      <c r="Q2229" s="7">
        <f t="shared" ref="Q2229:Q2258" si="692">SUM(Q2228+N2229)</f>
        <v>3760811.0500000021</v>
      </c>
      <c r="R2229" s="44" t="e">
        <f>VLOOKUP(F2229,'Set up'!$A$2:$E$64,5,FALSE)</f>
        <v>#N/A</v>
      </c>
    </row>
    <row r="2230" spans="1:19" ht="15" customHeight="1" x14ac:dyDescent="0.3">
      <c r="A2230" s="4">
        <v>45220</v>
      </c>
      <c r="B2230" s="5">
        <f t="shared" si="689"/>
        <v>10</v>
      </c>
      <c r="C2230" s="5">
        <f t="shared" si="690"/>
        <v>2023</v>
      </c>
      <c r="D2230" s="88" t="s">
        <v>2019</v>
      </c>
      <c r="E2230" s="5" t="e">
        <f>VLOOKUP(F2230,'Set up'!$A$2:$C$64,2,FALSE)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up'!$A$2:$C$64,3,FALSE)</f>
        <v>#N/A</v>
      </c>
      <c r="J2230" s="5" t="e">
        <f>VLOOKUP(F2230,'Set up'!$A$2:$D$64,4,FALSE)</f>
        <v>#N/A</v>
      </c>
      <c r="K2230" s="4" t="e">
        <f t="shared" si="674"/>
        <v>#N/A</v>
      </c>
      <c r="L2230" s="5" t="e">
        <f t="shared" si="675"/>
        <v>#N/A</v>
      </c>
      <c r="M2230" s="5" t="e">
        <f t="shared" si="676"/>
        <v>#N/A</v>
      </c>
      <c r="N2230" s="96">
        <v>0</v>
      </c>
      <c r="P2230" s="6">
        <f t="shared" si="691"/>
        <v>0</v>
      </c>
      <c r="Q2230" s="7">
        <f t="shared" si="692"/>
        <v>3760811.0500000021</v>
      </c>
      <c r="R2230" s="44" t="e">
        <f>VLOOKUP(F2230,'Set up'!$A$2:$E$64,5,FALSE)</f>
        <v>#N/A</v>
      </c>
    </row>
    <row r="2231" spans="1:19" ht="15" customHeight="1" x14ac:dyDescent="0.3">
      <c r="A2231" s="4">
        <v>45220</v>
      </c>
      <c r="B2231" s="5">
        <f t="shared" si="689"/>
        <v>10</v>
      </c>
      <c r="C2231" s="5">
        <f t="shared" si="690"/>
        <v>2023</v>
      </c>
      <c r="D2231" s="88" t="s">
        <v>2019</v>
      </c>
      <c r="E2231" s="5" t="e">
        <f>VLOOKUP(F2231,'Set up'!$A$2:$C$64,2,FALSE)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up'!$A$2:$C$64,3,FALSE)</f>
        <v>#N/A</v>
      </c>
      <c r="J2231" s="5" t="e">
        <f>VLOOKUP(F2231,'Set up'!$A$2:$D$64,4,FALSE)</f>
        <v>#N/A</v>
      </c>
      <c r="K2231" s="4" t="e">
        <f t="shared" si="674"/>
        <v>#N/A</v>
      </c>
      <c r="L2231" s="5" t="e">
        <f t="shared" si="675"/>
        <v>#N/A</v>
      </c>
      <c r="M2231" s="5" t="e">
        <f t="shared" si="676"/>
        <v>#N/A</v>
      </c>
      <c r="N2231" s="96">
        <v>0</v>
      </c>
      <c r="P2231" s="6">
        <f t="shared" si="691"/>
        <v>0</v>
      </c>
      <c r="Q2231" s="7">
        <f t="shared" si="692"/>
        <v>3760811.0500000021</v>
      </c>
      <c r="R2231" s="44" t="e">
        <f>VLOOKUP(F2231,'Set up'!$A$2:$E$64,5,FALSE)</f>
        <v>#N/A</v>
      </c>
    </row>
    <row r="2232" spans="1:19" ht="15" customHeight="1" x14ac:dyDescent="0.3">
      <c r="A2232" s="4">
        <v>45220</v>
      </c>
      <c r="B2232" s="5">
        <f t="shared" si="689"/>
        <v>10</v>
      </c>
      <c r="C2232" s="5">
        <f t="shared" si="690"/>
        <v>2023</v>
      </c>
      <c r="D2232" s="88" t="s">
        <v>2019</v>
      </c>
      <c r="E2232" s="5" t="e">
        <f>VLOOKUP(F2232,'Set up'!$A$2:$C$64,2,FALSE)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up'!$A$2:$C$64,3,FALSE)</f>
        <v>#N/A</v>
      </c>
      <c r="J2232" s="5" t="e">
        <f>VLOOKUP(F2232,'Set up'!$A$2:$D$64,4,FALSE)</f>
        <v>#N/A</v>
      </c>
      <c r="K2232" s="4" t="e">
        <f t="shared" si="674"/>
        <v>#N/A</v>
      </c>
      <c r="L2232" s="5" t="e">
        <f t="shared" si="675"/>
        <v>#N/A</v>
      </c>
      <c r="M2232" s="5" t="e">
        <f t="shared" si="676"/>
        <v>#N/A</v>
      </c>
      <c r="N2232" s="96">
        <v>0</v>
      </c>
      <c r="P2232" s="6">
        <f t="shared" si="691"/>
        <v>0</v>
      </c>
      <c r="Q2232" s="7">
        <f t="shared" si="692"/>
        <v>3760811.0500000021</v>
      </c>
      <c r="R2232" s="44" t="e">
        <f>VLOOKUP(F2232,'Set up'!$A$2:$E$64,5,FALSE)</f>
        <v>#N/A</v>
      </c>
    </row>
    <row r="2233" spans="1:19" ht="15" customHeight="1" x14ac:dyDescent="0.3">
      <c r="A2233" s="4">
        <v>45220</v>
      </c>
      <c r="B2233" s="5">
        <f t="shared" si="689"/>
        <v>10</v>
      </c>
      <c r="C2233" s="5">
        <f t="shared" si="690"/>
        <v>2023</v>
      </c>
      <c r="D2233" s="88" t="s">
        <v>2019</v>
      </c>
      <c r="E2233" s="5" t="e">
        <f>VLOOKUP(F2233,'Set up'!$A$2:$C$64,2,FALSE)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up'!$A$2:$C$64,3,FALSE)</f>
        <v>#N/A</v>
      </c>
      <c r="J2233" s="5" t="e">
        <f>VLOOKUP(F2233,'Set up'!$A$2:$D$64,4,FALSE)</f>
        <v>#N/A</v>
      </c>
      <c r="K2233" s="4" t="e">
        <f t="shared" si="674"/>
        <v>#N/A</v>
      </c>
      <c r="L2233" s="5" t="e">
        <f t="shared" si="675"/>
        <v>#N/A</v>
      </c>
      <c r="M2233" s="5" t="e">
        <f t="shared" si="676"/>
        <v>#N/A</v>
      </c>
      <c r="N2233" s="96">
        <v>0</v>
      </c>
      <c r="P2233" s="6">
        <f t="shared" si="691"/>
        <v>0</v>
      </c>
      <c r="Q2233" s="7">
        <f t="shared" si="692"/>
        <v>3760811.0500000021</v>
      </c>
      <c r="R2233" s="44" t="e">
        <f>VLOOKUP(F2233,'Set up'!$A$2:$E$64,5,FALSE)</f>
        <v>#N/A</v>
      </c>
    </row>
    <row r="2234" spans="1:19" ht="15" customHeight="1" x14ac:dyDescent="0.3">
      <c r="A2234" s="4">
        <v>45220</v>
      </c>
      <c r="B2234" s="5">
        <f t="shared" si="689"/>
        <v>10</v>
      </c>
      <c r="C2234" s="5">
        <f t="shared" si="690"/>
        <v>2023</v>
      </c>
      <c r="D2234" s="88" t="s">
        <v>2019</v>
      </c>
      <c r="E2234" s="5" t="e">
        <f>VLOOKUP(F2234,'Set up'!$A$2:$C$64,2,FALSE)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up'!$A$2:$C$64,3,FALSE)</f>
        <v>#N/A</v>
      </c>
      <c r="J2234" s="5" t="e">
        <f>VLOOKUP(F2234,'Set up'!$A$2:$D$64,4,FALSE)</f>
        <v>#N/A</v>
      </c>
      <c r="K2234" s="4" t="e">
        <f t="shared" si="674"/>
        <v>#N/A</v>
      </c>
      <c r="L2234" s="5" t="e">
        <f t="shared" si="675"/>
        <v>#N/A</v>
      </c>
      <c r="M2234" s="5" t="e">
        <f t="shared" si="676"/>
        <v>#N/A</v>
      </c>
      <c r="N2234" s="96">
        <v>0</v>
      </c>
      <c r="P2234" s="6">
        <f t="shared" si="691"/>
        <v>0</v>
      </c>
      <c r="Q2234" s="7">
        <f t="shared" si="692"/>
        <v>3760811.0500000021</v>
      </c>
      <c r="R2234" s="44" t="e">
        <f>VLOOKUP(F2234,'Set up'!$A$2:$E$64,5,FALSE)</f>
        <v>#N/A</v>
      </c>
    </row>
    <row r="2235" spans="1:19" ht="15" customHeight="1" x14ac:dyDescent="0.3">
      <c r="A2235" s="4">
        <v>45224</v>
      </c>
      <c r="B2235" s="5">
        <f t="shared" si="689"/>
        <v>10</v>
      </c>
      <c r="C2235" s="5">
        <f t="shared" si="690"/>
        <v>2023</v>
      </c>
      <c r="D2235" s="88" t="s">
        <v>2020</v>
      </c>
      <c r="E2235" s="5" t="str">
        <f>VLOOKUP(F2235,'Set up'!$A$2:$C$64,2,FALSE)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up'!$A$2:$C$64,3,FALSE)</f>
        <v>Cash</v>
      </c>
      <c r="J2235" s="5">
        <f>VLOOKUP(F2235,'Set up'!$A$2:$D$64,4,FALSE)</f>
        <v>0</v>
      </c>
      <c r="K2235" s="4">
        <f t="shared" si="674"/>
        <v>45224</v>
      </c>
      <c r="L2235" s="5">
        <f t="shared" si="675"/>
        <v>10</v>
      </c>
      <c r="M2235" s="5">
        <f t="shared" si="676"/>
        <v>2023</v>
      </c>
      <c r="N2235" s="96">
        <v>250</v>
      </c>
      <c r="O2235" s="6">
        <f>-N2235</f>
        <v>-250</v>
      </c>
      <c r="P2235" s="6">
        <f t="shared" si="691"/>
        <v>0</v>
      </c>
      <c r="Q2235" s="7">
        <f t="shared" si="692"/>
        <v>3761061.0500000021</v>
      </c>
      <c r="R2235" s="44" t="str">
        <f>VLOOKUP(F2235,'Set up'!$A$2:$E$64,5,FALSE)</f>
        <v>Trsf</v>
      </c>
      <c r="S2235" s="1" t="s">
        <v>2622</v>
      </c>
    </row>
    <row r="2236" spans="1:19" ht="15" customHeight="1" x14ac:dyDescent="0.3">
      <c r="A2236" s="4">
        <v>45224</v>
      </c>
      <c r="B2236" s="5">
        <f t="shared" si="689"/>
        <v>10</v>
      </c>
      <c r="C2236" s="5">
        <f t="shared" si="690"/>
        <v>2023</v>
      </c>
      <c r="D2236" s="88" t="s">
        <v>2021</v>
      </c>
      <c r="E2236" s="5" t="str">
        <f>VLOOKUP(F2236,'Set up'!$A$2:$C$64,2,FALSE)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up'!$A$2:$C$64,3,FALSE)</f>
        <v>Cash</v>
      </c>
      <c r="J2236" s="5">
        <f>VLOOKUP(F2236,'Set up'!$A$2:$D$64,4,FALSE)</f>
        <v>0</v>
      </c>
      <c r="K2236" s="4">
        <f t="shared" si="674"/>
        <v>45224</v>
      </c>
      <c r="L2236" s="5">
        <f t="shared" si="675"/>
        <v>10</v>
      </c>
      <c r="M2236" s="5">
        <f t="shared" si="676"/>
        <v>2023</v>
      </c>
      <c r="N2236" s="96">
        <v>6512</v>
      </c>
      <c r="O2236" s="6">
        <f>-232.2-3500-2779.8</f>
        <v>-6512</v>
      </c>
      <c r="P2236" s="6">
        <f t="shared" si="691"/>
        <v>0</v>
      </c>
      <c r="Q2236" s="7">
        <f t="shared" si="692"/>
        <v>3767573.0500000021</v>
      </c>
      <c r="R2236" s="44" t="str">
        <f>VLOOKUP(F2236,'Set up'!$A$2:$E$64,5,FALSE)</f>
        <v>Trsf</v>
      </c>
      <c r="S2236" s="1" t="s">
        <v>2674</v>
      </c>
    </row>
    <row r="2237" spans="1:19" ht="15" customHeight="1" x14ac:dyDescent="0.3">
      <c r="A2237" s="4">
        <v>45224</v>
      </c>
      <c r="B2237" s="5">
        <f t="shared" si="689"/>
        <v>10</v>
      </c>
      <c r="C2237" s="5">
        <f t="shared" si="690"/>
        <v>2023</v>
      </c>
      <c r="D2237" s="88" t="s">
        <v>2021</v>
      </c>
      <c r="E2237" s="5" t="str">
        <f>VLOOKUP(F2237,'Set up'!$A$2:$C$64,2,FALSE)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up'!$A$2:$C$64,3,FALSE)</f>
        <v>Cash</v>
      </c>
      <c r="J2237" s="5">
        <f>VLOOKUP(F2237,'Set up'!$A$2:$D$64,4,FALSE)</f>
        <v>0</v>
      </c>
      <c r="K2237" s="4">
        <f t="shared" si="674"/>
        <v>45224</v>
      </c>
      <c r="L2237" s="5">
        <f t="shared" si="675"/>
        <v>10</v>
      </c>
      <c r="M2237" s="5">
        <f t="shared" si="676"/>
        <v>2023</v>
      </c>
      <c r="N2237" s="96">
        <v>1404</v>
      </c>
      <c r="O2237" s="6">
        <f>-N2237</f>
        <v>-1404</v>
      </c>
      <c r="P2237" s="6">
        <f t="shared" si="691"/>
        <v>0</v>
      </c>
      <c r="Q2237" s="7">
        <f t="shared" si="692"/>
        <v>3768977.0500000021</v>
      </c>
      <c r="R2237" s="44" t="str">
        <f>VLOOKUP(F2237,'Set up'!$A$2:$E$64,5,FALSE)</f>
        <v>Trsf</v>
      </c>
      <c r="S2237" s="1" t="s">
        <v>2675</v>
      </c>
    </row>
    <row r="2238" spans="1:19" ht="15" customHeight="1" x14ac:dyDescent="0.3">
      <c r="A2238" s="4">
        <v>45224</v>
      </c>
      <c r="B2238" s="5">
        <f t="shared" si="689"/>
        <v>10</v>
      </c>
      <c r="C2238" s="5">
        <f t="shared" si="690"/>
        <v>2023</v>
      </c>
      <c r="D2238" s="88" t="s">
        <v>2027</v>
      </c>
      <c r="E2238" s="5" t="str">
        <f>VLOOKUP(F2238,'Set up'!$A$2:$C$64,2,FALSE)</f>
        <v>C00000012</v>
      </c>
      <c r="F2238" s="1" t="s">
        <v>2928</v>
      </c>
      <c r="G2238" s="99" t="s">
        <v>2022</v>
      </c>
      <c r="H2238" s="5">
        <v>11</v>
      </c>
      <c r="I2238" s="5" t="str">
        <f>VLOOKUP(F2238,'Set up'!$A$2:$C$64,3,FALSE)</f>
        <v>Cash</v>
      </c>
      <c r="J2238" s="5">
        <f>VLOOKUP(F2238,'Set up'!$A$2:$D$64,4,FALSE)</f>
        <v>0</v>
      </c>
      <c r="K2238" s="4">
        <f t="shared" si="674"/>
        <v>45224</v>
      </c>
      <c r="L2238" s="5">
        <f t="shared" si="675"/>
        <v>10</v>
      </c>
      <c r="M2238" s="5">
        <f t="shared" si="676"/>
        <v>2023</v>
      </c>
      <c r="N2238" s="96">
        <v>2530</v>
      </c>
      <c r="O2238" s="6">
        <f t="shared" ref="O2238:O2246" si="693">-N2238</f>
        <v>-2530</v>
      </c>
      <c r="P2238" s="6">
        <f t="shared" si="691"/>
        <v>0</v>
      </c>
      <c r="Q2238" s="7">
        <f t="shared" si="692"/>
        <v>3771507.0500000021</v>
      </c>
      <c r="R2238" s="44" t="str">
        <f>VLOOKUP(F2238,'Set up'!$A$2:$E$64,5,FALSE)</f>
        <v>Cash</v>
      </c>
      <c r="S2238" s="1" t="s">
        <v>2089</v>
      </c>
    </row>
    <row r="2239" spans="1:19" ht="15" customHeight="1" x14ac:dyDescent="0.3">
      <c r="A2239" s="4">
        <v>45224</v>
      </c>
      <c r="B2239" s="5">
        <f t="shared" si="689"/>
        <v>10</v>
      </c>
      <c r="C2239" s="5">
        <f t="shared" si="690"/>
        <v>2023</v>
      </c>
      <c r="D2239" s="88" t="s">
        <v>2027</v>
      </c>
      <c r="E2239" s="5" t="str">
        <f>VLOOKUP(F2239,'Set up'!$A$2:$C$64,2,FALSE)</f>
        <v>C00000012</v>
      </c>
      <c r="F2239" s="1" t="s">
        <v>2928</v>
      </c>
      <c r="G2239" s="99" t="s">
        <v>2023</v>
      </c>
      <c r="H2239" s="5">
        <v>1</v>
      </c>
      <c r="I2239" s="5" t="str">
        <f>VLOOKUP(F2239,'Set up'!$A$2:$C$64,3,FALSE)</f>
        <v>Cash</v>
      </c>
      <c r="J2239" s="5">
        <f>VLOOKUP(F2239,'Set up'!$A$2:$D$64,4,FALSE)</f>
        <v>0</v>
      </c>
      <c r="K2239" s="4">
        <f t="shared" si="674"/>
        <v>45224</v>
      </c>
      <c r="L2239" s="5">
        <f t="shared" si="675"/>
        <v>10</v>
      </c>
      <c r="M2239" s="5">
        <f t="shared" si="676"/>
        <v>2023</v>
      </c>
      <c r="N2239" s="96">
        <v>475.2</v>
      </c>
      <c r="O2239" s="6">
        <f t="shared" si="693"/>
        <v>-475.2</v>
      </c>
      <c r="P2239" s="6">
        <f t="shared" si="691"/>
        <v>0</v>
      </c>
      <c r="Q2239" s="7">
        <f t="shared" si="692"/>
        <v>3771982.2500000023</v>
      </c>
      <c r="R2239" s="44" t="str">
        <f>VLOOKUP(F2239,'Set up'!$A$2:$E$64,5,FALSE)</f>
        <v>Cash</v>
      </c>
      <c r="S2239" s="1" t="s">
        <v>2089</v>
      </c>
    </row>
    <row r="2240" spans="1:19" ht="15" customHeight="1" x14ac:dyDescent="0.3">
      <c r="A2240" s="4">
        <v>45224</v>
      </c>
      <c r="B2240" s="5">
        <f t="shared" si="689"/>
        <v>10</v>
      </c>
      <c r="C2240" s="5">
        <f t="shared" si="690"/>
        <v>2023</v>
      </c>
      <c r="D2240" s="88" t="s">
        <v>2027</v>
      </c>
      <c r="E2240" s="5" t="str">
        <f>VLOOKUP(F2240,'Set up'!$A$2:$C$64,2,FALSE)</f>
        <v>C00000012</v>
      </c>
      <c r="F2240" s="1" t="s">
        <v>2928</v>
      </c>
      <c r="G2240" s="99" t="s">
        <v>2024</v>
      </c>
      <c r="H2240" s="5">
        <v>1</v>
      </c>
      <c r="I2240" s="5" t="str">
        <f>VLOOKUP(F2240,'Set up'!$A$2:$C$64,3,FALSE)</f>
        <v>Cash</v>
      </c>
      <c r="J2240" s="5">
        <f>VLOOKUP(F2240,'Set up'!$A$2:$D$64,4,FALSE)</f>
        <v>0</v>
      </c>
      <c r="K2240" s="4">
        <f t="shared" si="674"/>
        <v>45224</v>
      </c>
      <c r="L2240" s="5">
        <f t="shared" si="675"/>
        <v>10</v>
      </c>
      <c r="M2240" s="5">
        <f t="shared" si="676"/>
        <v>2023</v>
      </c>
      <c r="N2240" s="96">
        <v>120</v>
      </c>
      <c r="O2240" s="6">
        <f t="shared" si="693"/>
        <v>-120</v>
      </c>
      <c r="P2240" s="6">
        <f t="shared" si="691"/>
        <v>0</v>
      </c>
      <c r="Q2240" s="7">
        <f t="shared" si="692"/>
        <v>3772102.2500000023</v>
      </c>
      <c r="R2240" s="44" t="str">
        <f>VLOOKUP(F2240,'Set up'!$A$2:$E$64,5,FALSE)</f>
        <v>Cash</v>
      </c>
      <c r="S2240" s="1" t="s">
        <v>2089</v>
      </c>
    </row>
    <row r="2241" spans="1:19" ht="15" customHeight="1" x14ac:dyDescent="0.3">
      <c r="A2241" s="4">
        <v>45224</v>
      </c>
      <c r="B2241" s="5">
        <f t="shared" si="689"/>
        <v>10</v>
      </c>
      <c r="C2241" s="5">
        <f t="shared" si="690"/>
        <v>2023</v>
      </c>
      <c r="D2241" s="88" t="s">
        <v>2027</v>
      </c>
      <c r="E2241" s="5" t="str">
        <f>VLOOKUP(F2241,'Set up'!$A$2:$C$64,2,FALSE)</f>
        <v>C00000012</v>
      </c>
      <c r="F2241" s="1" t="s">
        <v>2928</v>
      </c>
      <c r="G2241" s="99" t="s">
        <v>2025</v>
      </c>
      <c r="H2241" s="5">
        <v>1</v>
      </c>
      <c r="I2241" s="5" t="str">
        <f>VLOOKUP(F2241,'Set up'!$A$2:$C$64,3,FALSE)</f>
        <v>Cash</v>
      </c>
      <c r="J2241" s="5">
        <f>VLOOKUP(F2241,'Set up'!$A$2:$D$64,4,FALSE)</f>
        <v>0</v>
      </c>
      <c r="K2241" s="4">
        <f t="shared" si="674"/>
        <v>45224</v>
      </c>
      <c r="L2241" s="5">
        <f t="shared" si="675"/>
        <v>10</v>
      </c>
      <c r="M2241" s="5">
        <f t="shared" si="676"/>
        <v>2023</v>
      </c>
      <c r="N2241" s="96">
        <v>310</v>
      </c>
      <c r="O2241" s="6">
        <f t="shared" si="693"/>
        <v>-310</v>
      </c>
      <c r="P2241" s="6">
        <f t="shared" si="691"/>
        <v>0</v>
      </c>
      <c r="Q2241" s="7">
        <f t="shared" si="692"/>
        <v>3772412.2500000023</v>
      </c>
      <c r="R2241" s="44" t="str">
        <f>VLOOKUP(F2241,'Set up'!$A$2:$E$64,5,FALSE)</f>
        <v>Cash</v>
      </c>
      <c r="S2241" s="1" t="s">
        <v>2089</v>
      </c>
    </row>
    <row r="2242" spans="1:19" ht="15" customHeight="1" x14ac:dyDescent="0.3">
      <c r="A2242" s="4">
        <v>45224</v>
      </c>
      <c r="B2242" s="5">
        <f t="shared" si="689"/>
        <v>10</v>
      </c>
      <c r="C2242" s="5">
        <f t="shared" si="690"/>
        <v>2023</v>
      </c>
      <c r="D2242" s="88" t="s">
        <v>2027</v>
      </c>
      <c r="E2242" s="5" t="str">
        <f>VLOOKUP(F2242,'Set up'!$A$2:$C$64,2,FALSE)</f>
        <v>C00000012</v>
      </c>
      <c r="F2242" s="1" t="s">
        <v>2928</v>
      </c>
      <c r="G2242" s="99" t="s">
        <v>2026</v>
      </c>
      <c r="H2242" s="5">
        <v>1</v>
      </c>
      <c r="I2242" s="5" t="str">
        <f>VLOOKUP(F2242,'Set up'!$A$2:$C$64,3,FALSE)</f>
        <v>Cash</v>
      </c>
      <c r="J2242" s="5">
        <f>VLOOKUP(F2242,'Set up'!$A$2:$D$64,4,FALSE)</f>
        <v>0</v>
      </c>
      <c r="K2242" s="4">
        <f t="shared" si="674"/>
        <v>45224</v>
      </c>
      <c r="L2242" s="5">
        <f t="shared" si="675"/>
        <v>10</v>
      </c>
      <c r="M2242" s="5">
        <f t="shared" si="676"/>
        <v>2023</v>
      </c>
      <c r="N2242" s="96">
        <v>100</v>
      </c>
      <c r="O2242" s="6">
        <f t="shared" si="693"/>
        <v>-100</v>
      </c>
      <c r="P2242" s="6">
        <f t="shared" si="691"/>
        <v>0</v>
      </c>
      <c r="Q2242" s="7">
        <f t="shared" si="692"/>
        <v>3772512.2500000023</v>
      </c>
      <c r="R2242" s="44" t="str">
        <f>VLOOKUP(F2242,'Set up'!$A$2:$E$64,5,FALSE)</f>
        <v>Cash</v>
      </c>
      <c r="S2242" s="1" t="s">
        <v>2089</v>
      </c>
    </row>
    <row r="2243" spans="1:19" ht="15" customHeight="1" x14ac:dyDescent="0.3">
      <c r="A2243" s="4">
        <v>45224</v>
      </c>
      <c r="B2243" s="5">
        <f t="shared" si="689"/>
        <v>10</v>
      </c>
      <c r="C2243" s="5">
        <f t="shared" si="690"/>
        <v>2023</v>
      </c>
      <c r="D2243" s="88" t="s">
        <v>2028</v>
      </c>
      <c r="E2243" s="5" t="str">
        <f>VLOOKUP(F2243,'Set up'!$A$2:$C$64,2,FALSE)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up'!$A$2:$C$64,3,FALSE)</f>
        <v>Cash</v>
      </c>
      <c r="J2243" s="5">
        <f>VLOOKUP(F2243,'Set up'!$A$2:$D$64,4,FALSE)</f>
        <v>0</v>
      </c>
      <c r="K2243" s="4">
        <f t="shared" ref="K2243:K2306" si="694">A2243+J2243</f>
        <v>45224</v>
      </c>
      <c r="L2243" s="5">
        <f t="shared" ref="L2243:L2306" si="695">MONTH(K2243)</f>
        <v>10</v>
      </c>
      <c r="M2243" s="5">
        <f t="shared" ref="M2243:M2306" si="696">YEAR(K2243)</f>
        <v>2023</v>
      </c>
      <c r="N2243" s="96">
        <v>1738</v>
      </c>
      <c r="O2243" s="6">
        <f t="shared" si="693"/>
        <v>-1738</v>
      </c>
      <c r="P2243" s="6">
        <f t="shared" si="691"/>
        <v>0</v>
      </c>
      <c r="Q2243" s="7">
        <f t="shared" si="692"/>
        <v>3774250.2500000023</v>
      </c>
      <c r="R2243" s="44" t="str">
        <f>VLOOKUP(F2243,'Set up'!$A$2:$E$64,5,FALSE)</f>
        <v>PD Chq</v>
      </c>
      <c r="S2243" s="1" t="s">
        <v>2543</v>
      </c>
    </row>
    <row r="2244" spans="1:19" ht="15" customHeight="1" x14ac:dyDescent="0.3">
      <c r="A2244" s="4">
        <v>45224</v>
      </c>
      <c r="B2244" s="5">
        <f t="shared" si="689"/>
        <v>10</v>
      </c>
      <c r="C2244" s="5">
        <f t="shared" si="690"/>
        <v>2023</v>
      </c>
      <c r="D2244" s="88" t="s">
        <v>2028</v>
      </c>
      <c r="E2244" s="5" t="str">
        <f>VLOOKUP(F2244,'Set up'!$A$2:$C$64,2,FALSE)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up'!$A$2:$C$64,3,FALSE)</f>
        <v>Cash</v>
      </c>
      <c r="J2244" s="5">
        <f>VLOOKUP(F2244,'Set up'!$A$2:$D$64,4,FALSE)</f>
        <v>0</v>
      </c>
      <c r="K2244" s="4">
        <f t="shared" si="694"/>
        <v>45224</v>
      </c>
      <c r="L2244" s="5">
        <f t="shared" si="695"/>
        <v>10</v>
      </c>
      <c r="M2244" s="5">
        <f t="shared" si="696"/>
        <v>2023</v>
      </c>
      <c r="N2244" s="96">
        <v>468</v>
      </c>
      <c r="O2244" s="6">
        <f t="shared" si="693"/>
        <v>-468</v>
      </c>
      <c r="P2244" s="6">
        <f t="shared" si="691"/>
        <v>0</v>
      </c>
      <c r="Q2244" s="7">
        <f t="shared" si="692"/>
        <v>3774718.2500000023</v>
      </c>
      <c r="R2244" s="44" t="str">
        <f>VLOOKUP(F2244,'Set up'!$A$2:$E$64,5,FALSE)</f>
        <v>PD Chq</v>
      </c>
      <c r="S2244" s="1" t="s">
        <v>2543</v>
      </c>
    </row>
    <row r="2245" spans="1:19" ht="15" customHeight="1" x14ac:dyDescent="0.3">
      <c r="A2245" s="4">
        <v>45224</v>
      </c>
      <c r="B2245" s="5">
        <f t="shared" si="689"/>
        <v>10</v>
      </c>
      <c r="C2245" s="5">
        <f t="shared" si="690"/>
        <v>2023</v>
      </c>
      <c r="D2245" s="88" t="s">
        <v>2028</v>
      </c>
      <c r="E2245" s="5" t="str">
        <f>VLOOKUP(F2245,'Set up'!$A$2:$C$64,2,FALSE)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up'!$A$2:$C$64,3,FALSE)</f>
        <v>Cash</v>
      </c>
      <c r="J2245" s="5">
        <f>VLOOKUP(F2245,'Set up'!$A$2:$D$64,4,FALSE)</f>
        <v>0</v>
      </c>
      <c r="K2245" s="4">
        <f t="shared" si="694"/>
        <v>45224</v>
      </c>
      <c r="L2245" s="5">
        <f t="shared" si="695"/>
        <v>10</v>
      </c>
      <c r="M2245" s="5">
        <f t="shared" si="696"/>
        <v>2023</v>
      </c>
      <c r="N2245" s="96">
        <v>95</v>
      </c>
      <c r="O2245" s="6">
        <f t="shared" si="693"/>
        <v>-95</v>
      </c>
      <c r="P2245" s="6">
        <f t="shared" si="691"/>
        <v>0</v>
      </c>
      <c r="Q2245" s="7">
        <f t="shared" si="692"/>
        <v>3774813.2500000023</v>
      </c>
      <c r="R2245" s="44" t="str">
        <f>VLOOKUP(F2245,'Set up'!$A$2:$E$64,5,FALSE)</f>
        <v>PD Chq</v>
      </c>
      <c r="S2245" s="1" t="s">
        <v>2543</v>
      </c>
    </row>
    <row r="2246" spans="1:19" ht="15" customHeight="1" x14ac:dyDescent="0.3">
      <c r="A2246" s="4">
        <v>45224</v>
      </c>
      <c r="B2246" s="5">
        <f t="shared" si="689"/>
        <v>10</v>
      </c>
      <c r="C2246" s="5">
        <f t="shared" si="690"/>
        <v>2023</v>
      </c>
      <c r="D2246" s="88" t="s">
        <v>2028</v>
      </c>
      <c r="E2246" s="5" t="str">
        <f>VLOOKUP(F2246,'Set up'!$A$2:$C$64,2,FALSE)</f>
        <v>C00000021</v>
      </c>
      <c r="F2246" s="1" t="s">
        <v>491</v>
      </c>
      <c r="G2246" s="99" t="s">
        <v>2029</v>
      </c>
      <c r="H2246" s="5">
        <v>1</v>
      </c>
      <c r="I2246" s="5" t="str">
        <f>VLOOKUP(F2246,'Set up'!$A$2:$C$64,3,FALSE)</f>
        <v>Cash</v>
      </c>
      <c r="J2246" s="5">
        <f>VLOOKUP(F2246,'Set up'!$A$2:$D$64,4,FALSE)</f>
        <v>0</v>
      </c>
      <c r="K2246" s="4">
        <f t="shared" si="694"/>
        <v>45224</v>
      </c>
      <c r="L2246" s="5">
        <f t="shared" si="695"/>
        <v>10</v>
      </c>
      <c r="M2246" s="5">
        <f t="shared" si="696"/>
        <v>2023</v>
      </c>
      <c r="N2246" s="96">
        <v>260</v>
      </c>
      <c r="O2246" s="6">
        <f t="shared" si="693"/>
        <v>-260</v>
      </c>
      <c r="P2246" s="6">
        <f t="shared" si="691"/>
        <v>0</v>
      </c>
      <c r="Q2246" s="7">
        <f t="shared" si="692"/>
        <v>3775073.2500000023</v>
      </c>
      <c r="R2246" s="44" t="str">
        <f>VLOOKUP(F2246,'Set up'!$A$2:$E$64,5,FALSE)</f>
        <v>PD Chq</v>
      </c>
      <c r="S2246" s="1" t="s">
        <v>2543</v>
      </c>
    </row>
    <row r="2247" spans="1:19" ht="15" customHeight="1" x14ac:dyDescent="0.3">
      <c r="A2247" s="4">
        <v>45225</v>
      </c>
      <c r="B2247" s="5">
        <f t="shared" si="689"/>
        <v>10</v>
      </c>
      <c r="C2247" s="5">
        <f t="shared" si="690"/>
        <v>2023</v>
      </c>
      <c r="D2247" s="88" t="s">
        <v>2030</v>
      </c>
      <c r="E2247" s="5" t="str">
        <f>VLOOKUP(F2247,'Set up'!$A$2:$C$64,2,FALSE)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up'!$A$2:$C$64,3,FALSE)</f>
        <v>Cash</v>
      </c>
      <c r="J2247" s="5">
        <f>VLOOKUP(F2247,'Set up'!$A$2:$D$64,4,FALSE)</f>
        <v>0</v>
      </c>
      <c r="K2247" s="4">
        <f t="shared" si="694"/>
        <v>45225</v>
      </c>
      <c r="L2247" s="5">
        <f t="shared" si="695"/>
        <v>10</v>
      </c>
      <c r="M2247" s="5">
        <f t="shared" si="696"/>
        <v>2023</v>
      </c>
      <c r="N2247" s="96">
        <v>1738</v>
      </c>
      <c r="O2247" s="6">
        <f>-53.1-1500-184.9</f>
        <v>-1738</v>
      </c>
      <c r="P2247" s="6">
        <f t="shared" si="691"/>
        <v>0</v>
      </c>
      <c r="Q2247" s="7">
        <f t="shared" si="692"/>
        <v>3776811.2500000023</v>
      </c>
      <c r="R2247" s="44" t="str">
        <f>VLOOKUP(F2247,'Set up'!$A$2:$E$64,5,FALSE)</f>
        <v>Trsf</v>
      </c>
      <c r="S2247" s="1" t="s">
        <v>2971</v>
      </c>
    </row>
    <row r="2248" spans="1:19" ht="15" customHeight="1" x14ac:dyDescent="0.3">
      <c r="A2248" s="4">
        <v>45225</v>
      </c>
      <c r="B2248" s="5">
        <f t="shared" si="689"/>
        <v>10</v>
      </c>
      <c r="C2248" s="5">
        <f t="shared" si="690"/>
        <v>2023</v>
      </c>
      <c r="D2248" s="88" t="s">
        <v>2030</v>
      </c>
      <c r="E2248" s="5" t="str">
        <f>VLOOKUP(F2248,'Set up'!$A$2:$C$64,2,FALSE)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up'!$A$2:$C$64,3,FALSE)</f>
        <v>Cash</v>
      </c>
      <c r="J2248" s="5">
        <f>VLOOKUP(F2248,'Set up'!$A$2:$D$64,4,FALSE)</f>
        <v>0</v>
      </c>
      <c r="K2248" s="4">
        <f t="shared" si="694"/>
        <v>45225</v>
      </c>
      <c r="L2248" s="5">
        <f t="shared" si="695"/>
        <v>10</v>
      </c>
      <c r="M2248" s="5">
        <f t="shared" si="696"/>
        <v>2023</v>
      </c>
      <c r="N2248" s="96">
        <v>405</v>
      </c>
      <c r="O2248" s="6">
        <f t="shared" ref="O2248" si="697">-N2248</f>
        <v>-405</v>
      </c>
      <c r="P2248" s="6">
        <f t="shared" si="691"/>
        <v>0</v>
      </c>
      <c r="Q2248" s="7">
        <f t="shared" si="692"/>
        <v>3777216.2500000023</v>
      </c>
      <c r="R2248" s="44" t="str">
        <f>VLOOKUP(F2248,'Set up'!$A$2:$E$64,5,FALSE)</f>
        <v>Trsf</v>
      </c>
      <c r="S2248" s="1" t="s">
        <v>2972</v>
      </c>
    </row>
    <row r="2249" spans="1:19" ht="15" customHeight="1" x14ac:dyDescent="0.3">
      <c r="A2249" s="4">
        <v>45225</v>
      </c>
      <c r="B2249" s="5">
        <f t="shared" si="689"/>
        <v>10</v>
      </c>
      <c r="C2249" s="5">
        <f t="shared" si="690"/>
        <v>2023</v>
      </c>
      <c r="D2249" s="88" t="s">
        <v>2030</v>
      </c>
      <c r="E2249" s="5" t="str">
        <f>VLOOKUP(F2249,'Set up'!$A$2:$C$64,2,FALSE)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up'!$A$2:$C$64,3,FALSE)</f>
        <v>Cash</v>
      </c>
      <c r="J2249" s="5">
        <f>VLOOKUP(F2249,'Set up'!$A$2:$D$64,4,FALSE)</f>
        <v>0</v>
      </c>
      <c r="K2249" s="4">
        <f t="shared" si="694"/>
        <v>45225</v>
      </c>
      <c r="L2249" s="5">
        <f t="shared" si="695"/>
        <v>10</v>
      </c>
      <c r="M2249" s="5">
        <f t="shared" si="696"/>
        <v>2023</v>
      </c>
      <c r="N2249" s="96">
        <v>187.5</v>
      </c>
      <c r="O2249" s="6">
        <f>-110.1-77.4</f>
        <v>-187.5</v>
      </c>
      <c r="P2249" s="6">
        <f t="shared" si="691"/>
        <v>0</v>
      </c>
      <c r="Q2249" s="7">
        <f t="shared" si="692"/>
        <v>3777403.7500000023</v>
      </c>
      <c r="R2249" s="44" t="str">
        <f>VLOOKUP(F2249,'Set up'!$A$2:$E$64,5,FALSE)</f>
        <v>Trsf</v>
      </c>
      <c r="S2249" s="1" t="s">
        <v>2973</v>
      </c>
    </row>
    <row r="2250" spans="1:19" ht="15" customHeight="1" x14ac:dyDescent="0.3">
      <c r="A2250" s="4">
        <v>45225</v>
      </c>
      <c r="B2250" s="5">
        <f t="shared" si="689"/>
        <v>10</v>
      </c>
      <c r="C2250" s="5">
        <f t="shared" si="690"/>
        <v>2023</v>
      </c>
      <c r="D2250" s="88" t="s">
        <v>2030</v>
      </c>
      <c r="E2250" s="5" t="str">
        <f>VLOOKUP(F2250,'Set up'!$A$2:$C$64,2,FALSE)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up'!$A$2:$C$64,3,FALSE)</f>
        <v>Cash</v>
      </c>
      <c r="J2250" s="5">
        <f>VLOOKUP(F2250,'Set up'!$A$2:$D$64,4,FALSE)</f>
        <v>0</v>
      </c>
      <c r="K2250" s="4">
        <f t="shared" si="694"/>
        <v>45225</v>
      </c>
      <c r="L2250" s="5">
        <f t="shared" si="695"/>
        <v>10</v>
      </c>
      <c r="M2250" s="5">
        <f t="shared" si="696"/>
        <v>2023</v>
      </c>
      <c r="N2250" s="96">
        <v>105</v>
      </c>
      <c r="O2250" s="6">
        <f t="shared" ref="O2250:O2251" si="698">-N2250</f>
        <v>-105</v>
      </c>
      <c r="P2250" s="6">
        <f t="shared" si="691"/>
        <v>0</v>
      </c>
      <c r="Q2250" s="7">
        <f t="shared" si="692"/>
        <v>3777508.7500000023</v>
      </c>
      <c r="R2250" s="44" t="str">
        <f>VLOOKUP(F2250,'Set up'!$A$2:$E$64,5,FALSE)</f>
        <v>Trsf</v>
      </c>
      <c r="S2250" s="1" t="s">
        <v>2974</v>
      </c>
    </row>
    <row r="2251" spans="1:19" ht="15" customHeight="1" x14ac:dyDescent="0.3">
      <c r="A2251" s="4">
        <v>45225</v>
      </c>
      <c r="B2251" s="5">
        <f t="shared" si="689"/>
        <v>10</v>
      </c>
      <c r="C2251" s="5">
        <f t="shared" si="690"/>
        <v>2023</v>
      </c>
      <c r="D2251" s="88" t="s">
        <v>2030</v>
      </c>
      <c r="E2251" s="5" t="str">
        <f>VLOOKUP(F2251,'Set up'!$A$2:$C$64,2,FALSE)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up'!$A$2:$C$64,3,FALSE)</f>
        <v>Cash</v>
      </c>
      <c r="J2251" s="5">
        <f>VLOOKUP(F2251,'Set up'!$A$2:$D$64,4,FALSE)</f>
        <v>0</v>
      </c>
      <c r="K2251" s="4">
        <f t="shared" si="694"/>
        <v>45225</v>
      </c>
      <c r="L2251" s="5">
        <f t="shared" si="695"/>
        <v>10</v>
      </c>
      <c r="M2251" s="5">
        <f t="shared" si="696"/>
        <v>2023</v>
      </c>
      <c r="N2251" s="96">
        <v>100</v>
      </c>
      <c r="O2251" s="6">
        <f t="shared" si="698"/>
        <v>-100</v>
      </c>
      <c r="P2251" s="6">
        <f t="shared" si="691"/>
        <v>0</v>
      </c>
      <c r="Q2251" s="7">
        <f t="shared" si="692"/>
        <v>3777608.7500000023</v>
      </c>
      <c r="R2251" s="44" t="str">
        <f>VLOOKUP(F2251,'Set up'!$A$2:$E$64,5,FALSE)</f>
        <v>Trsf</v>
      </c>
      <c r="S2251" s="1" t="s">
        <v>2975</v>
      </c>
    </row>
    <row r="2252" spans="1:19" ht="15" customHeight="1" x14ac:dyDescent="0.3">
      <c r="A2252" s="4">
        <v>45225</v>
      </c>
      <c r="B2252" s="5">
        <f t="shared" si="689"/>
        <v>10</v>
      </c>
      <c r="C2252" s="5">
        <f t="shared" si="690"/>
        <v>2023</v>
      </c>
      <c r="D2252" s="88" t="s">
        <v>2031</v>
      </c>
      <c r="E2252" s="5" t="str">
        <f>VLOOKUP(F2252,'Set up'!$A$2:$C$64,2,FALSE)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up'!$A$2:$C$64,3,FALSE)</f>
        <v>Cash</v>
      </c>
      <c r="J2252" s="5">
        <f>VLOOKUP(F2252,'Set up'!$A$2:$D$64,4,FALSE)</f>
        <v>0</v>
      </c>
      <c r="K2252" s="4">
        <f t="shared" si="694"/>
        <v>45225</v>
      </c>
      <c r="L2252" s="5">
        <f t="shared" si="695"/>
        <v>10</v>
      </c>
      <c r="M2252" s="5">
        <f t="shared" si="696"/>
        <v>2023</v>
      </c>
      <c r="N2252" s="96">
        <v>1000</v>
      </c>
      <c r="O2252" s="6">
        <f>-N2252</f>
        <v>-1000</v>
      </c>
      <c r="P2252" s="6">
        <f t="shared" si="691"/>
        <v>0</v>
      </c>
      <c r="Q2252" s="7">
        <f t="shared" si="692"/>
        <v>3778608.7500000023</v>
      </c>
      <c r="R2252" s="44" t="str">
        <f>VLOOKUP(F2252,'Set up'!$A$2:$E$64,5,FALSE)</f>
        <v>Trsf</v>
      </c>
      <c r="S2252" s="1" t="s">
        <v>2676</v>
      </c>
    </row>
    <row r="2253" spans="1:19" ht="15" customHeight="1" x14ac:dyDescent="0.3">
      <c r="A2253" s="4">
        <v>45226</v>
      </c>
      <c r="B2253" s="5">
        <f t="shared" si="689"/>
        <v>10</v>
      </c>
      <c r="C2253" s="5">
        <f t="shared" si="690"/>
        <v>2023</v>
      </c>
      <c r="D2253" s="88" t="s">
        <v>2032</v>
      </c>
      <c r="E2253" s="5" t="str">
        <f>VLOOKUP(F2253,'Set up'!$A$2:$C$64,2,FALSE)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up'!$A$2:$C$64,3,FALSE)</f>
        <v>Cash</v>
      </c>
      <c r="J2253" s="5">
        <f>VLOOKUP(F2253,'Set up'!$A$2:$D$64,4,FALSE)</f>
        <v>0</v>
      </c>
      <c r="K2253" s="4">
        <f t="shared" si="694"/>
        <v>45226</v>
      </c>
      <c r="L2253" s="5">
        <f t="shared" si="695"/>
        <v>10</v>
      </c>
      <c r="M2253" s="5">
        <f t="shared" si="696"/>
        <v>2023</v>
      </c>
      <c r="N2253" s="96">
        <v>258</v>
      </c>
      <c r="O2253" s="6">
        <f t="shared" ref="O2253:O2254" si="699">-N2253</f>
        <v>-258</v>
      </c>
      <c r="P2253" s="6">
        <f t="shared" si="691"/>
        <v>0</v>
      </c>
      <c r="Q2253" s="7">
        <f t="shared" si="692"/>
        <v>3778866.7500000023</v>
      </c>
      <c r="R2253" s="44" t="str">
        <f>VLOOKUP(F2253,'Set up'!$A$2:$E$64,5,FALSE)</f>
        <v>Trsf</v>
      </c>
      <c r="S2253" s="1" t="s">
        <v>2976</v>
      </c>
    </row>
    <row r="2254" spans="1:19" ht="15" customHeight="1" x14ac:dyDescent="0.3">
      <c r="A2254" s="4">
        <v>45226</v>
      </c>
      <c r="B2254" s="5">
        <f t="shared" si="689"/>
        <v>10</v>
      </c>
      <c r="C2254" s="5">
        <f t="shared" si="690"/>
        <v>2023</v>
      </c>
      <c r="D2254" s="88" t="s">
        <v>2032</v>
      </c>
      <c r="E2254" s="5" t="str">
        <f>VLOOKUP(F2254,'Set up'!$A$2:$C$64,2,FALSE)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up'!$A$2:$C$64,3,FALSE)</f>
        <v>Cash</v>
      </c>
      <c r="J2254" s="5">
        <f>VLOOKUP(F2254,'Set up'!$A$2:$D$64,4,FALSE)</f>
        <v>0</v>
      </c>
      <c r="K2254" s="4">
        <f t="shared" si="694"/>
        <v>45226</v>
      </c>
      <c r="L2254" s="5">
        <f t="shared" si="695"/>
        <v>10</v>
      </c>
      <c r="M2254" s="5">
        <f t="shared" si="696"/>
        <v>2023</v>
      </c>
      <c r="N2254" s="96">
        <v>390</v>
      </c>
      <c r="O2254" s="6">
        <f t="shared" si="699"/>
        <v>-390</v>
      </c>
      <c r="P2254" s="6">
        <f t="shared" si="691"/>
        <v>0</v>
      </c>
      <c r="Q2254" s="7">
        <f t="shared" si="692"/>
        <v>3779256.7500000023</v>
      </c>
      <c r="R2254" s="44" t="str">
        <f>VLOOKUP(F2254,'Set up'!$A$2:$E$64,5,FALSE)</f>
        <v>Trsf</v>
      </c>
      <c r="S2254" s="1" t="s">
        <v>2977</v>
      </c>
    </row>
    <row r="2255" spans="1:19" ht="15" customHeight="1" x14ac:dyDescent="0.3">
      <c r="A2255" s="4">
        <v>45226</v>
      </c>
      <c r="B2255" s="5">
        <f t="shared" si="689"/>
        <v>10</v>
      </c>
      <c r="C2255" s="5">
        <f t="shared" si="690"/>
        <v>2023</v>
      </c>
      <c r="D2255" s="88" t="s">
        <v>2033</v>
      </c>
      <c r="E2255" s="5" t="str">
        <f>VLOOKUP(F2255,'Set up'!$A$2:$C$64,2,FALSE)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up'!$A$2:$C$64,3,FALSE)</f>
        <v>Cash</v>
      </c>
      <c r="J2255" s="5">
        <f>VLOOKUP(F2255,'Set up'!$A$2:$D$64,4,FALSE)</f>
        <v>0</v>
      </c>
      <c r="K2255" s="4">
        <f t="shared" si="694"/>
        <v>45226</v>
      </c>
      <c r="L2255" s="5">
        <f t="shared" si="695"/>
        <v>10</v>
      </c>
      <c r="M2255" s="5">
        <f t="shared" si="696"/>
        <v>2023</v>
      </c>
      <c r="N2255" s="96">
        <v>695</v>
      </c>
      <c r="O2255" s="6">
        <f>-196.7-498.3</f>
        <v>-695</v>
      </c>
      <c r="P2255" s="6">
        <f t="shared" si="691"/>
        <v>0</v>
      </c>
      <c r="Q2255" s="7">
        <f t="shared" si="692"/>
        <v>3779951.7500000023</v>
      </c>
      <c r="R2255" s="44" t="str">
        <f>VLOOKUP(F2255,'Set up'!$A$2:$E$64,5,FALSE)</f>
        <v>Trsf</v>
      </c>
      <c r="S2255" s="1" t="s">
        <v>2826</v>
      </c>
    </row>
    <row r="2256" spans="1:19" ht="15" customHeight="1" x14ac:dyDescent="0.3">
      <c r="A2256" s="4">
        <v>45227</v>
      </c>
      <c r="B2256" s="5">
        <f t="shared" si="689"/>
        <v>10</v>
      </c>
      <c r="C2256" s="5">
        <f t="shared" si="690"/>
        <v>2023</v>
      </c>
      <c r="D2256" s="88" t="s">
        <v>2034</v>
      </c>
      <c r="E2256" s="5" t="str">
        <f>VLOOKUP(F2256,'Set up'!$A$2:$C$64,2,FALSE)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up'!$A$2:$C$64,3,FALSE)</f>
        <v>Cash</v>
      </c>
      <c r="J2256" s="5">
        <f>VLOOKUP(F2256,'Set up'!$A$2:$D$64,4,FALSE)</f>
        <v>0</v>
      </c>
      <c r="K2256" s="4">
        <f t="shared" si="694"/>
        <v>45227</v>
      </c>
      <c r="L2256" s="5">
        <f t="shared" si="695"/>
        <v>10</v>
      </c>
      <c r="M2256" s="5">
        <f t="shared" si="696"/>
        <v>2023</v>
      </c>
      <c r="N2256" s="96">
        <v>187.5</v>
      </c>
      <c r="O2256" s="6">
        <f>-N2256</f>
        <v>-187.5</v>
      </c>
      <c r="P2256" s="6">
        <f t="shared" si="691"/>
        <v>0</v>
      </c>
      <c r="Q2256" s="7">
        <f t="shared" si="692"/>
        <v>3780139.2500000023</v>
      </c>
      <c r="R2256" s="44" t="str">
        <f>VLOOKUP(F2256,'Set up'!$A$2:$E$64,5,FALSE)</f>
        <v>Trsf</v>
      </c>
      <c r="S2256" s="1" t="s">
        <v>2677</v>
      </c>
    </row>
    <row r="2257" spans="1:19" ht="15" customHeight="1" x14ac:dyDescent="0.3">
      <c r="A2257" s="4">
        <v>45227</v>
      </c>
      <c r="B2257" s="5">
        <f t="shared" si="689"/>
        <v>10</v>
      </c>
      <c r="C2257" s="5">
        <f t="shared" si="690"/>
        <v>2023</v>
      </c>
      <c r="D2257" s="88" t="s">
        <v>2035</v>
      </c>
      <c r="E2257" s="5" t="str">
        <f>VLOOKUP(F2257,'Set up'!$A$2:$C$64,2,FALSE)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up'!$A$2:$C$64,3,FALSE)</f>
        <v>Cash</v>
      </c>
      <c r="J2257" s="5">
        <f>VLOOKUP(F2257,'Set up'!$A$2:$D$64,4,FALSE)</f>
        <v>0</v>
      </c>
      <c r="K2257" s="4">
        <f t="shared" si="694"/>
        <v>45227</v>
      </c>
      <c r="L2257" s="5">
        <f t="shared" si="695"/>
        <v>10</v>
      </c>
      <c r="M2257" s="5">
        <f t="shared" si="696"/>
        <v>2023</v>
      </c>
      <c r="N2257" s="96">
        <v>4884</v>
      </c>
      <c r="O2257" s="6">
        <f>-N2257</f>
        <v>-4884</v>
      </c>
      <c r="P2257" s="6">
        <f t="shared" si="691"/>
        <v>0</v>
      </c>
      <c r="Q2257" s="7">
        <f t="shared" si="692"/>
        <v>3785023.2500000023</v>
      </c>
      <c r="R2257" s="44" t="str">
        <f>VLOOKUP(F2257,'Set up'!$A$2:$E$64,5,FALSE)</f>
        <v>Trsf</v>
      </c>
      <c r="S2257" s="1" t="s">
        <v>2678</v>
      </c>
    </row>
    <row r="2258" spans="1:19" ht="15" customHeight="1" x14ac:dyDescent="0.3">
      <c r="A2258" s="4">
        <v>45227</v>
      </c>
      <c r="B2258" s="5">
        <f t="shared" si="689"/>
        <v>10</v>
      </c>
      <c r="C2258" s="5">
        <f t="shared" si="690"/>
        <v>2023</v>
      </c>
      <c r="D2258" s="88" t="s">
        <v>2035</v>
      </c>
      <c r="E2258" s="5" t="str">
        <f>VLOOKUP(F2258,'Set up'!$A$2:$C$64,2,FALSE)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up'!$A$2:$C$64,3,FALSE)</f>
        <v>Cash</v>
      </c>
      <c r="J2258" s="5">
        <f>VLOOKUP(F2258,'Set up'!$A$2:$D$64,4,FALSE)</f>
        <v>0</v>
      </c>
      <c r="K2258" s="4">
        <f t="shared" si="694"/>
        <v>45227</v>
      </c>
      <c r="L2258" s="5">
        <f t="shared" si="695"/>
        <v>10</v>
      </c>
      <c r="M2258" s="5">
        <f t="shared" si="696"/>
        <v>2023</v>
      </c>
      <c r="N2258" s="96">
        <v>1620</v>
      </c>
      <c r="O2258" s="6">
        <f>-N2258</f>
        <v>-1620</v>
      </c>
      <c r="P2258" s="6">
        <f t="shared" si="691"/>
        <v>0</v>
      </c>
      <c r="Q2258" s="7">
        <f t="shared" si="692"/>
        <v>3786643.2500000023</v>
      </c>
      <c r="R2258" s="44" t="str">
        <f>VLOOKUP(F2258,'Set up'!$A$2:$E$64,5,FALSE)</f>
        <v>Trsf</v>
      </c>
      <c r="S2258" s="1" t="s">
        <v>2679</v>
      </c>
    </row>
    <row r="2259" spans="1:19" ht="15" customHeight="1" x14ac:dyDescent="0.3">
      <c r="A2259" s="4">
        <v>45227</v>
      </c>
      <c r="B2259" s="5">
        <f t="shared" ref="B2259:B2260" si="700">MONTH(A2259)</f>
        <v>10</v>
      </c>
      <c r="C2259" s="5">
        <f t="shared" ref="C2259:C2260" si="701">YEAR(A2259)</f>
        <v>2023</v>
      </c>
      <c r="D2259" s="88" t="s">
        <v>2035</v>
      </c>
      <c r="E2259" s="5" t="str">
        <f>VLOOKUP(F2259,'Set up'!$A$2:$C$64,2,FALSE)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up'!$A$2:$C$64,3,FALSE)</f>
        <v>Cash</v>
      </c>
      <c r="J2259" s="5">
        <f>VLOOKUP(F2259,'Set up'!$A$2:$D$64,4,FALSE)</f>
        <v>0</v>
      </c>
      <c r="K2259" s="4">
        <f t="shared" si="694"/>
        <v>45227</v>
      </c>
      <c r="L2259" s="5">
        <f t="shared" si="695"/>
        <v>10</v>
      </c>
      <c r="M2259" s="5">
        <f t="shared" si="696"/>
        <v>2023</v>
      </c>
      <c r="N2259" s="96">
        <v>936</v>
      </c>
      <c r="O2259" s="6">
        <f>-N2259</f>
        <v>-936</v>
      </c>
      <c r="P2259" s="6">
        <f t="shared" ref="P2259:P2322" si="702">SUM(N2259+O2259)</f>
        <v>0</v>
      </c>
      <c r="Q2259" s="7">
        <f t="shared" ref="Q2259:Q2260" si="703">SUM(Q2258+N2259)</f>
        <v>3787579.2500000023</v>
      </c>
      <c r="R2259" s="44" t="str">
        <f>VLOOKUP(F2259,'Set up'!$A$2:$E$64,5,FALSE)</f>
        <v>Trsf</v>
      </c>
      <c r="S2259" s="1" t="s">
        <v>2680</v>
      </c>
    </row>
    <row r="2260" spans="1:19" ht="15" customHeight="1" x14ac:dyDescent="0.3">
      <c r="A2260" s="4">
        <v>45229</v>
      </c>
      <c r="B2260" s="5">
        <f t="shared" si="700"/>
        <v>10</v>
      </c>
      <c r="C2260" s="5">
        <f t="shared" si="701"/>
        <v>2023</v>
      </c>
      <c r="D2260" s="88" t="s">
        <v>2036</v>
      </c>
      <c r="E2260" s="5" t="str">
        <f>VLOOKUP(F2260,'Set up'!$A$2:$C$64,2,FALSE)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up'!$A$2:$C$64,3,FALSE)</f>
        <v>30</v>
      </c>
      <c r="J2260" s="5">
        <f>VLOOKUP(F2260,'Set up'!$A$2:$D$64,4,FALSE)</f>
        <v>30</v>
      </c>
      <c r="K2260" s="4">
        <f t="shared" si="694"/>
        <v>45259</v>
      </c>
      <c r="L2260" s="5">
        <f t="shared" si="695"/>
        <v>11</v>
      </c>
      <c r="M2260" s="5">
        <f t="shared" si="696"/>
        <v>2023</v>
      </c>
      <c r="N2260" s="96">
        <v>8690</v>
      </c>
      <c r="O2260" s="6">
        <f t="shared" ref="O2260:O2268" si="704">-N2260</f>
        <v>-8690</v>
      </c>
      <c r="P2260" s="6">
        <f t="shared" si="702"/>
        <v>0</v>
      </c>
      <c r="Q2260" s="7">
        <f t="shared" si="703"/>
        <v>3796269.2500000023</v>
      </c>
      <c r="R2260" s="44" t="str">
        <f>VLOOKUP(F2260,'Set up'!$A$2:$E$64,5,FALSE)</f>
        <v>Chq</v>
      </c>
      <c r="S2260" s="1" t="s">
        <v>2121</v>
      </c>
    </row>
    <row r="2261" spans="1:19" ht="15" customHeight="1" x14ac:dyDescent="0.3">
      <c r="A2261" s="4">
        <v>45229</v>
      </c>
      <c r="B2261" s="5">
        <f t="shared" ref="B2261:B2268" si="705">MONTH(A2261)</f>
        <v>10</v>
      </c>
      <c r="C2261" s="5">
        <f t="shared" ref="C2261:C2268" si="706">YEAR(A2261)</f>
        <v>2023</v>
      </c>
      <c r="D2261" s="88" t="s">
        <v>2036</v>
      </c>
      <c r="E2261" s="5" t="str">
        <f>VLOOKUP(F2261,'Set up'!$A$2:$C$64,2,FALSE)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up'!$A$2:$C$64,3,FALSE)</f>
        <v>30</v>
      </c>
      <c r="J2261" s="5">
        <f>VLOOKUP(F2261,'Set up'!$A$2:$D$64,4,FALSE)</f>
        <v>30</v>
      </c>
      <c r="K2261" s="4">
        <f t="shared" si="694"/>
        <v>45259</v>
      </c>
      <c r="L2261" s="5">
        <f t="shared" si="695"/>
        <v>11</v>
      </c>
      <c r="M2261" s="5">
        <f t="shared" si="696"/>
        <v>2023</v>
      </c>
      <c r="N2261" s="96">
        <v>2613</v>
      </c>
      <c r="O2261" s="6">
        <f t="shared" si="704"/>
        <v>-2613</v>
      </c>
      <c r="P2261" s="6">
        <f t="shared" si="702"/>
        <v>0</v>
      </c>
      <c r="Q2261" s="7">
        <f t="shared" ref="Q2261:Q2268" si="707">SUM(Q2260+N2261)</f>
        <v>3798882.2500000023</v>
      </c>
      <c r="R2261" s="44" t="str">
        <f>VLOOKUP(F2261,'Set up'!$A$2:$E$64,5,FALSE)</f>
        <v>Chq</v>
      </c>
      <c r="S2261" s="1" t="s">
        <v>2122</v>
      </c>
    </row>
    <row r="2262" spans="1:19" ht="15" customHeight="1" x14ac:dyDescent="0.3">
      <c r="A2262" s="4">
        <v>45229</v>
      </c>
      <c r="B2262" s="5">
        <f t="shared" si="705"/>
        <v>10</v>
      </c>
      <c r="C2262" s="5">
        <f t="shared" si="706"/>
        <v>2023</v>
      </c>
      <c r="D2262" s="88" t="s">
        <v>2036</v>
      </c>
      <c r="E2262" s="5" t="str">
        <f>VLOOKUP(F2262,'Set up'!$A$2:$C$64,2,FALSE)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up'!$A$2:$C$64,3,FALSE)</f>
        <v>30</v>
      </c>
      <c r="J2262" s="5">
        <f>VLOOKUP(F2262,'Set up'!$A$2:$D$64,4,FALSE)</f>
        <v>30</v>
      </c>
      <c r="K2262" s="4">
        <f t="shared" si="694"/>
        <v>45259</v>
      </c>
      <c r="L2262" s="5">
        <f t="shared" si="695"/>
        <v>11</v>
      </c>
      <c r="M2262" s="5">
        <f t="shared" si="696"/>
        <v>2023</v>
      </c>
      <c r="N2262" s="96">
        <v>842.4</v>
      </c>
      <c r="O2262" s="6">
        <f t="shared" si="704"/>
        <v>-842.4</v>
      </c>
      <c r="P2262" s="6">
        <f t="shared" si="702"/>
        <v>0</v>
      </c>
      <c r="Q2262" s="7">
        <f t="shared" si="707"/>
        <v>3799724.6500000022</v>
      </c>
      <c r="R2262" s="44" t="str">
        <f>VLOOKUP(F2262,'Set up'!$A$2:$E$64,5,FALSE)</f>
        <v>Chq</v>
      </c>
      <c r="S2262" s="1" t="s">
        <v>2123</v>
      </c>
    </row>
    <row r="2263" spans="1:19" ht="15" customHeight="1" x14ac:dyDescent="0.3">
      <c r="A2263" s="4">
        <v>45229</v>
      </c>
      <c r="B2263" s="5">
        <f t="shared" si="705"/>
        <v>10</v>
      </c>
      <c r="C2263" s="5">
        <f t="shared" si="706"/>
        <v>2023</v>
      </c>
      <c r="D2263" s="88" t="s">
        <v>2036</v>
      </c>
      <c r="E2263" s="5" t="str">
        <f>VLOOKUP(F2263,'Set up'!$A$2:$C$64,2,FALSE)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up'!$A$2:$C$64,3,FALSE)</f>
        <v>30</v>
      </c>
      <c r="J2263" s="5">
        <f>VLOOKUP(F2263,'Set up'!$A$2:$D$64,4,FALSE)</f>
        <v>30</v>
      </c>
      <c r="K2263" s="4">
        <f t="shared" si="694"/>
        <v>45259</v>
      </c>
      <c r="L2263" s="5">
        <f t="shared" si="695"/>
        <v>11</v>
      </c>
      <c r="M2263" s="5">
        <f t="shared" si="696"/>
        <v>2023</v>
      </c>
      <c r="N2263" s="96">
        <v>288</v>
      </c>
      <c r="O2263" s="6">
        <f t="shared" si="704"/>
        <v>-288</v>
      </c>
      <c r="P2263" s="6">
        <f t="shared" si="702"/>
        <v>0</v>
      </c>
      <c r="Q2263" s="7">
        <f t="shared" si="707"/>
        <v>3800012.6500000022</v>
      </c>
      <c r="R2263" s="44" t="str">
        <f>VLOOKUP(F2263,'Set up'!$A$2:$E$64,5,FALSE)</f>
        <v>Chq</v>
      </c>
      <c r="S2263" s="1" t="s">
        <v>2124</v>
      </c>
    </row>
    <row r="2264" spans="1:19" ht="15" customHeight="1" x14ac:dyDescent="0.3">
      <c r="A2264" s="4">
        <v>45229</v>
      </c>
      <c r="B2264" s="5">
        <f t="shared" si="705"/>
        <v>10</v>
      </c>
      <c r="C2264" s="5">
        <f t="shared" si="706"/>
        <v>2023</v>
      </c>
      <c r="D2264" s="88" t="s">
        <v>2036</v>
      </c>
      <c r="E2264" s="5" t="str">
        <f>VLOOKUP(F2264,'Set up'!$A$2:$C$64,2,FALSE)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up'!$A$2:$C$64,3,FALSE)</f>
        <v>30</v>
      </c>
      <c r="J2264" s="5">
        <f>VLOOKUP(F2264,'Set up'!$A$2:$D$64,4,FALSE)</f>
        <v>30</v>
      </c>
      <c r="K2264" s="4">
        <f t="shared" si="694"/>
        <v>45259</v>
      </c>
      <c r="L2264" s="5">
        <f t="shared" si="695"/>
        <v>11</v>
      </c>
      <c r="M2264" s="5">
        <f t="shared" si="696"/>
        <v>2023</v>
      </c>
      <c r="N2264" s="96">
        <v>625</v>
      </c>
      <c r="O2264" s="6">
        <f t="shared" si="704"/>
        <v>-625</v>
      </c>
      <c r="P2264" s="6">
        <f t="shared" si="702"/>
        <v>0</v>
      </c>
      <c r="Q2264" s="7">
        <f t="shared" si="707"/>
        <v>3800637.6500000022</v>
      </c>
      <c r="R2264" s="44" t="str">
        <f>VLOOKUP(F2264,'Set up'!$A$2:$E$64,5,FALSE)</f>
        <v>Chq</v>
      </c>
      <c r="S2264" s="1" t="s">
        <v>2125</v>
      </c>
    </row>
    <row r="2265" spans="1:19" ht="15" customHeight="1" x14ac:dyDescent="0.3">
      <c r="A2265" s="4">
        <v>45229</v>
      </c>
      <c r="B2265" s="5">
        <f t="shared" si="705"/>
        <v>10</v>
      </c>
      <c r="C2265" s="5">
        <f t="shared" si="706"/>
        <v>2023</v>
      </c>
      <c r="D2265" s="88" t="s">
        <v>2036</v>
      </c>
      <c r="E2265" s="5" t="str">
        <f>VLOOKUP(F2265,'Set up'!$A$2:$C$64,2,FALSE)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up'!$A$2:$C$64,3,FALSE)</f>
        <v>30</v>
      </c>
      <c r="J2265" s="5">
        <f>VLOOKUP(F2265,'Set up'!$A$2:$D$64,4,FALSE)</f>
        <v>30</v>
      </c>
      <c r="K2265" s="4">
        <f t="shared" si="694"/>
        <v>45259</v>
      </c>
      <c r="L2265" s="5">
        <f t="shared" si="695"/>
        <v>11</v>
      </c>
      <c r="M2265" s="5">
        <f t="shared" si="696"/>
        <v>2023</v>
      </c>
      <c r="N2265" s="96">
        <v>260</v>
      </c>
      <c r="O2265" s="6">
        <f t="shared" si="704"/>
        <v>-260</v>
      </c>
      <c r="P2265" s="6">
        <f t="shared" si="702"/>
        <v>0</v>
      </c>
      <c r="Q2265" s="7">
        <f t="shared" si="707"/>
        <v>3800897.6500000022</v>
      </c>
      <c r="R2265" s="44" t="str">
        <f>VLOOKUP(F2265,'Set up'!$A$2:$E$64,5,FALSE)</f>
        <v>Chq</v>
      </c>
      <c r="S2265" s="1" t="s">
        <v>2126</v>
      </c>
    </row>
    <row r="2266" spans="1:19" ht="15" customHeight="1" x14ac:dyDescent="0.3">
      <c r="A2266" s="4">
        <v>45229</v>
      </c>
      <c r="B2266" s="5">
        <f t="shared" si="705"/>
        <v>10</v>
      </c>
      <c r="C2266" s="5">
        <f t="shared" si="706"/>
        <v>2023</v>
      </c>
      <c r="D2266" s="88" t="s">
        <v>2036</v>
      </c>
      <c r="E2266" s="5" t="str">
        <f>VLOOKUP(F2266,'Set up'!$A$2:$C$64,2,FALSE)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up'!$A$2:$C$64,3,FALSE)</f>
        <v>30</v>
      </c>
      <c r="J2266" s="5">
        <f>VLOOKUP(F2266,'Set up'!$A$2:$D$64,4,FALSE)</f>
        <v>30</v>
      </c>
      <c r="K2266" s="4">
        <f t="shared" si="694"/>
        <v>45259</v>
      </c>
      <c r="L2266" s="5">
        <f t="shared" si="695"/>
        <v>11</v>
      </c>
      <c r="M2266" s="5">
        <f t="shared" si="696"/>
        <v>2023</v>
      </c>
      <c r="N2266" s="96">
        <v>285</v>
      </c>
      <c r="O2266" s="6">
        <f t="shared" si="704"/>
        <v>-285</v>
      </c>
      <c r="P2266" s="6">
        <f t="shared" si="702"/>
        <v>0</v>
      </c>
      <c r="Q2266" s="7">
        <f t="shared" si="707"/>
        <v>3801182.6500000022</v>
      </c>
      <c r="R2266" s="44" t="str">
        <f>VLOOKUP(F2266,'Set up'!$A$2:$E$64,5,FALSE)</f>
        <v>Chq</v>
      </c>
      <c r="S2266" s="1" t="s">
        <v>2127</v>
      </c>
    </row>
    <row r="2267" spans="1:19" ht="15" customHeight="1" x14ac:dyDescent="0.3">
      <c r="A2267" s="4">
        <v>45229</v>
      </c>
      <c r="B2267" s="5">
        <f t="shared" si="705"/>
        <v>10</v>
      </c>
      <c r="C2267" s="5">
        <f t="shared" si="706"/>
        <v>2023</v>
      </c>
      <c r="D2267" s="88" t="s">
        <v>2036</v>
      </c>
      <c r="E2267" s="5" t="str">
        <f>VLOOKUP(F2267,'Set up'!$A$2:$C$64,2,FALSE)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up'!$A$2:$C$64,3,FALSE)</f>
        <v>30</v>
      </c>
      <c r="J2267" s="5">
        <f>VLOOKUP(F2267,'Set up'!$A$2:$D$64,4,FALSE)</f>
        <v>30</v>
      </c>
      <c r="K2267" s="4">
        <f t="shared" si="694"/>
        <v>45259</v>
      </c>
      <c r="L2267" s="5">
        <f t="shared" si="695"/>
        <v>11</v>
      </c>
      <c r="M2267" s="5">
        <f t="shared" si="696"/>
        <v>2023</v>
      </c>
      <c r="N2267" s="96">
        <v>930</v>
      </c>
      <c r="O2267" s="6">
        <f t="shared" si="704"/>
        <v>-930</v>
      </c>
      <c r="P2267" s="6">
        <f t="shared" si="702"/>
        <v>0</v>
      </c>
      <c r="Q2267" s="7">
        <f t="shared" si="707"/>
        <v>3802112.6500000022</v>
      </c>
      <c r="R2267" s="44" t="str">
        <f>VLOOKUP(F2267,'Set up'!$A$2:$E$64,5,FALSE)</f>
        <v>Chq</v>
      </c>
      <c r="S2267" s="1" t="s">
        <v>2128</v>
      </c>
    </row>
    <row r="2268" spans="1:19" ht="15" customHeight="1" x14ac:dyDescent="0.3">
      <c r="A2268" s="4">
        <v>45229</v>
      </c>
      <c r="B2268" s="5">
        <f t="shared" si="705"/>
        <v>10</v>
      </c>
      <c r="C2268" s="5">
        <f t="shared" si="706"/>
        <v>2023</v>
      </c>
      <c r="D2268" s="88" t="s">
        <v>2036</v>
      </c>
      <c r="E2268" s="5" t="str">
        <f>VLOOKUP(F2268,'Set up'!$A$2:$C$64,2,FALSE)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up'!$A$2:$C$64,3,FALSE)</f>
        <v>30</v>
      </c>
      <c r="J2268" s="5">
        <f>VLOOKUP(F2268,'Set up'!$A$2:$D$64,4,FALSE)</f>
        <v>30</v>
      </c>
      <c r="K2268" s="4">
        <f t="shared" si="694"/>
        <v>45259</v>
      </c>
      <c r="L2268" s="5">
        <f t="shared" si="695"/>
        <v>11</v>
      </c>
      <c r="M2268" s="5">
        <f t="shared" si="696"/>
        <v>2023</v>
      </c>
      <c r="N2268" s="96">
        <v>930</v>
      </c>
      <c r="O2268" s="6">
        <f t="shared" si="704"/>
        <v>-930</v>
      </c>
      <c r="P2268" s="6">
        <f t="shared" si="702"/>
        <v>0</v>
      </c>
      <c r="Q2268" s="7">
        <f t="shared" si="707"/>
        <v>3803042.6500000022</v>
      </c>
      <c r="R2268" s="44" t="str">
        <f>VLOOKUP(F2268,'Set up'!$A$2:$E$64,5,FALSE)</f>
        <v>Chq</v>
      </c>
      <c r="S2268" s="1" t="s">
        <v>2128</v>
      </c>
    </row>
    <row r="2269" spans="1:19" ht="15" customHeight="1" x14ac:dyDescent="0.3">
      <c r="A2269" s="4">
        <v>45229</v>
      </c>
      <c r="B2269" s="5">
        <f t="shared" ref="B2269" si="708">MONTH(A2269)</f>
        <v>10</v>
      </c>
      <c r="C2269" s="5">
        <f t="shared" ref="C2269" si="709">YEAR(A2269)</f>
        <v>2023</v>
      </c>
      <c r="D2269" s="88" t="s">
        <v>2090</v>
      </c>
      <c r="E2269" s="5" t="str">
        <f>VLOOKUP(F2269,'Set up'!$A$2:$C$64,2,FALSE)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up'!$A$2:$C$64,3,FALSE)</f>
        <v>Cash</v>
      </c>
      <c r="J2269" s="5">
        <f>VLOOKUP(F2269,'Set up'!$A$2:$D$64,4,FALSE)</f>
        <v>0</v>
      </c>
      <c r="K2269" s="4">
        <f t="shared" si="694"/>
        <v>45229</v>
      </c>
      <c r="L2269" s="5">
        <f t="shared" si="695"/>
        <v>10</v>
      </c>
      <c r="M2269" s="5">
        <f t="shared" si="696"/>
        <v>2023</v>
      </c>
      <c r="N2269" s="96">
        <v>1000</v>
      </c>
      <c r="O2269" s="6">
        <f>-N2269</f>
        <v>-1000</v>
      </c>
      <c r="P2269" s="6">
        <f t="shared" si="702"/>
        <v>0</v>
      </c>
      <c r="Q2269" s="7">
        <f t="shared" ref="Q2269:Q2332" si="710">SUM(Q2268+N2269)</f>
        <v>3804042.6500000022</v>
      </c>
      <c r="R2269" s="44" t="str">
        <f>VLOOKUP(F2269,'Set up'!$A$2:$E$64,5,FALSE)</f>
        <v>Trsf</v>
      </c>
      <c r="S2269" s="1" t="s">
        <v>2676</v>
      </c>
    </row>
    <row r="2270" spans="1:19" ht="15" customHeight="1" x14ac:dyDescent="0.3">
      <c r="A2270" s="4">
        <v>45231</v>
      </c>
      <c r="B2270" s="5">
        <f t="shared" ref="B2270:B2333" si="711">MONTH(A2270)</f>
        <v>11</v>
      </c>
      <c r="C2270" s="5">
        <f t="shared" ref="C2270:C2333" si="712">YEAR(A2270)</f>
        <v>2023</v>
      </c>
      <c r="D2270" s="88" t="s">
        <v>2091</v>
      </c>
      <c r="E2270" s="5" t="str">
        <f>VLOOKUP(F2270,'Set up'!$A$2:$C$64,2,FALSE)</f>
        <v>C00000013a</v>
      </c>
      <c r="F2270" s="1" t="s">
        <v>1453</v>
      </c>
      <c r="G2270" s="99" t="s">
        <v>1738</v>
      </c>
      <c r="H2270" s="5">
        <v>1</v>
      </c>
      <c r="I2270" s="5" t="str">
        <f>VLOOKUP(F2270,'Set up'!$A$2:$C$64,3,FALSE)</f>
        <v>Cash</v>
      </c>
      <c r="J2270" s="5">
        <f>VLOOKUP(F2270,'Set up'!$A$2:$D$64,4,FALSE)</f>
        <v>0</v>
      </c>
      <c r="K2270" s="4">
        <f t="shared" si="694"/>
        <v>45231</v>
      </c>
      <c r="L2270" s="5">
        <f t="shared" si="695"/>
        <v>11</v>
      </c>
      <c r="M2270" s="5">
        <f t="shared" si="696"/>
        <v>2023</v>
      </c>
      <c r="N2270" s="96">
        <v>1826</v>
      </c>
      <c r="O2270" s="6">
        <f t="shared" ref="O2270:O2277" si="713">-N2270</f>
        <v>-1826</v>
      </c>
      <c r="P2270" s="6">
        <f t="shared" si="702"/>
        <v>0</v>
      </c>
      <c r="Q2270" s="7">
        <f t="shared" si="710"/>
        <v>3805868.6500000022</v>
      </c>
      <c r="R2270" s="44" t="str">
        <f>VLOOKUP(F2270,'Set up'!$A$2:$E$64,5,FALSE)</f>
        <v>Chq</v>
      </c>
      <c r="S2270" s="1" t="s">
        <v>2099</v>
      </c>
    </row>
    <row r="2271" spans="1:19" ht="15" customHeight="1" x14ac:dyDescent="0.3">
      <c r="A2271" s="4">
        <v>45231</v>
      </c>
      <c r="B2271" s="5">
        <f t="shared" si="711"/>
        <v>11</v>
      </c>
      <c r="C2271" s="5">
        <f t="shared" si="712"/>
        <v>2023</v>
      </c>
      <c r="D2271" s="88" t="s">
        <v>2091</v>
      </c>
      <c r="E2271" s="5" t="str">
        <f>VLOOKUP(F2271,'Set up'!$A$2:$C$64,2,FALSE)</f>
        <v>C00000013a</v>
      </c>
      <c r="F2271" s="1" t="s">
        <v>1453</v>
      </c>
      <c r="G2271" s="99" t="s">
        <v>1739</v>
      </c>
      <c r="H2271" s="5">
        <v>2</v>
      </c>
      <c r="I2271" s="5" t="str">
        <f>VLOOKUP(F2271,'Set up'!$A$2:$C$64,3,FALSE)</f>
        <v>Cash</v>
      </c>
      <c r="J2271" s="5">
        <f>VLOOKUP(F2271,'Set up'!$A$2:$D$64,4,FALSE)</f>
        <v>0</v>
      </c>
      <c r="K2271" s="4">
        <f t="shared" si="694"/>
        <v>45231</v>
      </c>
      <c r="L2271" s="5">
        <f t="shared" si="695"/>
        <v>11</v>
      </c>
      <c r="M2271" s="5">
        <f t="shared" si="696"/>
        <v>2023</v>
      </c>
      <c r="N2271" s="96">
        <v>853.2</v>
      </c>
      <c r="O2271" s="6">
        <f t="shared" si="713"/>
        <v>-853.2</v>
      </c>
      <c r="P2271" s="6">
        <f t="shared" si="702"/>
        <v>0</v>
      </c>
      <c r="Q2271" s="7">
        <f t="shared" si="710"/>
        <v>3806721.8500000024</v>
      </c>
      <c r="R2271" s="44" t="str">
        <f>VLOOKUP(F2271,'Set up'!$A$2:$E$64,5,FALSE)</f>
        <v>Chq</v>
      </c>
      <c r="S2271" s="1" t="s">
        <v>2099</v>
      </c>
    </row>
    <row r="2272" spans="1:19" ht="15" customHeight="1" x14ac:dyDescent="0.3">
      <c r="A2272" s="4">
        <v>45231</v>
      </c>
      <c r="B2272" s="5">
        <f t="shared" si="711"/>
        <v>11</v>
      </c>
      <c r="C2272" s="5">
        <f t="shared" si="712"/>
        <v>2023</v>
      </c>
      <c r="D2272" s="88" t="s">
        <v>2091</v>
      </c>
      <c r="E2272" s="5" t="str">
        <f>VLOOKUP(F2272,'Set up'!$A$2:$C$64,2,FALSE)</f>
        <v>C00000013a</v>
      </c>
      <c r="F2272" s="1" t="s">
        <v>1453</v>
      </c>
      <c r="G2272" s="99" t="s">
        <v>1740</v>
      </c>
      <c r="H2272" s="5">
        <v>1</v>
      </c>
      <c r="I2272" s="5" t="str">
        <f>VLOOKUP(F2272,'Set up'!$A$2:$C$64,3,FALSE)</f>
        <v>Cash</v>
      </c>
      <c r="J2272" s="5">
        <f>VLOOKUP(F2272,'Set up'!$A$2:$D$64,4,FALSE)</f>
        <v>0</v>
      </c>
      <c r="K2272" s="4">
        <f t="shared" si="694"/>
        <v>45231</v>
      </c>
      <c r="L2272" s="5">
        <f t="shared" si="695"/>
        <v>11</v>
      </c>
      <c r="M2272" s="5">
        <f t="shared" si="696"/>
        <v>2023</v>
      </c>
      <c r="N2272" s="96">
        <v>426.6</v>
      </c>
      <c r="O2272" s="6">
        <f t="shared" si="713"/>
        <v>-426.6</v>
      </c>
      <c r="P2272" s="6">
        <f t="shared" si="702"/>
        <v>0</v>
      </c>
      <c r="Q2272" s="7">
        <f t="shared" si="710"/>
        <v>3807148.4500000025</v>
      </c>
      <c r="R2272" s="44" t="str">
        <f>VLOOKUP(F2272,'Set up'!$A$2:$E$64,5,FALSE)</f>
        <v>Chq</v>
      </c>
      <c r="S2272" s="1" t="s">
        <v>2099</v>
      </c>
    </row>
    <row r="2273" spans="1:19" ht="15" customHeight="1" x14ac:dyDescent="0.3">
      <c r="A2273" s="4">
        <v>45231</v>
      </c>
      <c r="B2273" s="5">
        <f t="shared" si="711"/>
        <v>11</v>
      </c>
      <c r="C2273" s="5">
        <f t="shared" si="712"/>
        <v>2023</v>
      </c>
      <c r="D2273" s="88" t="s">
        <v>2091</v>
      </c>
      <c r="E2273" s="5" t="str">
        <f>VLOOKUP(F2273,'Set up'!$A$2:$C$64,2,FALSE)</f>
        <v>C00000013a</v>
      </c>
      <c r="F2273" s="1" t="s">
        <v>1453</v>
      </c>
      <c r="G2273" s="99" t="s">
        <v>44</v>
      </c>
      <c r="H2273" s="5">
        <v>2</v>
      </c>
      <c r="I2273" s="5" t="str">
        <f>VLOOKUP(F2273,'Set up'!$A$2:$C$64,3,FALSE)</f>
        <v>Cash</v>
      </c>
      <c r="J2273" s="5">
        <f>VLOOKUP(F2273,'Set up'!$A$2:$D$64,4,FALSE)</f>
        <v>0</v>
      </c>
      <c r="K2273" s="4">
        <f t="shared" si="694"/>
        <v>45231</v>
      </c>
      <c r="L2273" s="5">
        <f t="shared" si="695"/>
        <v>11</v>
      </c>
      <c r="M2273" s="5">
        <f t="shared" si="696"/>
        <v>2023</v>
      </c>
      <c r="N2273" s="96">
        <v>516</v>
      </c>
      <c r="O2273" s="6">
        <f t="shared" si="713"/>
        <v>-516</v>
      </c>
      <c r="P2273" s="6">
        <f t="shared" si="702"/>
        <v>0</v>
      </c>
      <c r="Q2273" s="7">
        <f t="shared" si="710"/>
        <v>3807664.4500000025</v>
      </c>
      <c r="R2273" s="44" t="str">
        <f>VLOOKUP(F2273,'Set up'!$A$2:$E$64,5,FALSE)</f>
        <v>Chq</v>
      </c>
      <c r="S2273" s="1" t="s">
        <v>2099</v>
      </c>
    </row>
    <row r="2274" spans="1:19" ht="15" customHeight="1" x14ac:dyDescent="0.3">
      <c r="A2274" s="4">
        <v>45231</v>
      </c>
      <c r="B2274" s="5">
        <f t="shared" si="711"/>
        <v>11</v>
      </c>
      <c r="C2274" s="5">
        <f t="shared" si="712"/>
        <v>2023</v>
      </c>
      <c r="D2274" s="88" t="s">
        <v>2091</v>
      </c>
      <c r="E2274" s="5" t="str">
        <f>VLOOKUP(F2274,'Set up'!$A$2:$C$64,2,FALSE)</f>
        <v>C00000013a</v>
      </c>
      <c r="F2274" s="1" t="s">
        <v>1453</v>
      </c>
      <c r="G2274" s="99" t="s">
        <v>17</v>
      </c>
      <c r="H2274" s="5">
        <v>1</v>
      </c>
      <c r="I2274" s="5" t="str">
        <f>VLOOKUP(F2274,'Set up'!$A$2:$C$64,3,FALSE)</f>
        <v>Cash</v>
      </c>
      <c r="J2274" s="5">
        <f>VLOOKUP(F2274,'Set up'!$A$2:$D$64,4,FALSE)</f>
        <v>0</v>
      </c>
      <c r="K2274" s="4">
        <f t="shared" si="694"/>
        <v>45231</v>
      </c>
      <c r="L2274" s="5">
        <f t="shared" si="695"/>
        <v>11</v>
      </c>
      <c r="M2274" s="5">
        <f t="shared" si="696"/>
        <v>2023</v>
      </c>
      <c r="N2274" s="96">
        <v>110</v>
      </c>
      <c r="O2274" s="6">
        <f t="shared" si="713"/>
        <v>-110</v>
      </c>
      <c r="P2274" s="6">
        <f t="shared" si="702"/>
        <v>0</v>
      </c>
      <c r="Q2274" s="7">
        <f t="shared" si="710"/>
        <v>3807774.4500000025</v>
      </c>
      <c r="R2274" s="44" t="str">
        <f>VLOOKUP(F2274,'Set up'!$A$2:$E$64,5,FALSE)</f>
        <v>Chq</v>
      </c>
      <c r="S2274" s="1" t="s">
        <v>2099</v>
      </c>
    </row>
    <row r="2275" spans="1:19" ht="15" customHeight="1" x14ac:dyDescent="0.3">
      <c r="A2275" s="4">
        <v>45233</v>
      </c>
      <c r="B2275" s="5">
        <f t="shared" si="711"/>
        <v>11</v>
      </c>
      <c r="C2275" s="5">
        <f t="shared" si="712"/>
        <v>2023</v>
      </c>
      <c r="D2275" s="88" t="s">
        <v>2092</v>
      </c>
      <c r="E2275" s="5" t="str">
        <f>VLOOKUP(F2275,'Set up'!$A$2:$C$64,2,FALSE)</f>
        <v>C00000012</v>
      </c>
      <c r="F2275" s="1" t="s">
        <v>2928</v>
      </c>
      <c r="G2275" s="99" t="s">
        <v>1258</v>
      </c>
      <c r="H2275" s="5">
        <v>3</v>
      </c>
      <c r="I2275" s="5" t="str">
        <f>VLOOKUP(F2275,'Set up'!$A$2:$C$64,3,FALSE)</f>
        <v>Cash</v>
      </c>
      <c r="J2275" s="5">
        <f>VLOOKUP(F2275,'Set up'!$A$2:$D$64,4,FALSE)</f>
        <v>0</v>
      </c>
      <c r="K2275" s="4">
        <f t="shared" si="694"/>
        <v>45233</v>
      </c>
      <c r="L2275" s="5">
        <f t="shared" si="695"/>
        <v>11</v>
      </c>
      <c r="M2275" s="5">
        <f t="shared" si="696"/>
        <v>2023</v>
      </c>
      <c r="N2275" s="96">
        <v>810</v>
      </c>
      <c r="O2275" s="6">
        <f t="shared" si="713"/>
        <v>-810</v>
      </c>
      <c r="P2275" s="6">
        <f t="shared" si="702"/>
        <v>0</v>
      </c>
      <c r="Q2275" s="7">
        <f t="shared" si="710"/>
        <v>3808584.4500000025</v>
      </c>
      <c r="R2275" s="44" t="str">
        <f>VLOOKUP(F2275,'Set up'!$A$2:$E$64,5,FALSE)</f>
        <v>Cash</v>
      </c>
      <c r="S2275" s="1" t="s">
        <v>2100</v>
      </c>
    </row>
    <row r="2276" spans="1:19" ht="15" customHeight="1" x14ac:dyDescent="0.3">
      <c r="A2276" s="4">
        <v>45233</v>
      </c>
      <c r="B2276" s="5">
        <f t="shared" si="711"/>
        <v>11</v>
      </c>
      <c r="C2276" s="5">
        <f t="shared" si="712"/>
        <v>2023</v>
      </c>
      <c r="D2276" s="88" t="s">
        <v>2092</v>
      </c>
      <c r="E2276" s="5" t="str">
        <f>VLOOKUP(F2276,'Set up'!$A$2:$C$64,2,FALSE)</f>
        <v>C00000012</v>
      </c>
      <c r="F2276" s="1" t="s">
        <v>2928</v>
      </c>
      <c r="G2276" s="99" t="s">
        <v>913</v>
      </c>
      <c r="H2276" s="5">
        <v>1</v>
      </c>
      <c r="I2276" s="5" t="str">
        <f>VLOOKUP(F2276,'Set up'!$A$2:$C$64,3,FALSE)</f>
        <v>Cash</v>
      </c>
      <c r="J2276" s="5">
        <f>VLOOKUP(F2276,'Set up'!$A$2:$D$64,4,FALSE)</f>
        <v>0</v>
      </c>
      <c r="K2276" s="4">
        <f t="shared" si="694"/>
        <v>45233</v>
      </c>
      <c r="L2276" s="5">
        <f t="shared" si="695"/>
        <v>11</v>
      </c>
      <c r="M2276" s="5">
        <f t="shared" si="696"/>
        <v>2023</v>
      </c>
      <c r="N2276" s="96">
        <v>264</v>
      </c>
      <c r="O2276" s="6">
        <f t="shared" si="713"/>
        <v>-264</v>
      </c>
      <c r="P2276" s="6">
        <f t="shared" si="702"/>
        <v>0</v>
      </c>
      <c r="Q2276" s="7">
        <f t="shared" si="710"/>
        <v>3808848.4500000025</v>
      </c>
      <c r="R2276" s="44" t="str">
        <f>VLOOKUP(F2276,'Set up'!$A$2:$E$64,5,FALSE)</f>
        <v>Cash</v>
      </c>
      <c r="S2276" s="1" t="s">
        <v>2100</v>
      </c>
    </row>
    <row r="2277" spans="1:19" ht="15" customHeight="1" x14ac:dyDescent="0.3">
      <c r="A2277" s="4">
        <v>45233</v>
      </c>
      <c r="B2277" s="5">
        <f t="shared" si="711"/>
        <v>11</v>
      </c>
      <c r="C2277" s="5">
        <f t="shared" si="712"/>
        <v>2023</v>
      </c>
      <c r="D2277" s="88" t="s">
        <v>2092</v>
      </c>
      <c r="E2277" s="5" t="str">
        <f>VLOOKUP(F2277,'Set up'!$A$2:$C$64,2,FALSE)</f>
        <v>C00000012</v>
      </c>
      <c r="F2277" s="1" t="s">
        <v>2928</v>
      </c>
      <c r="G2277" s="99" t="s">
        <v>2026</v>
      </c>
      <c r="H2277" s="5">
        <v>1</v>
      </c>
      <c r="I2277" s="5" t="str">
        <f>VLOOKUP(F2277,'Set up'!$A$2:$C$64,3,FALSE)</f>
        <v>Cash</v>
      </c>
      <c r="J2277" s="5">
        <f>VLOOKUP(F2277,'Set up'!$A$2:$D$64,4,FALSE)</f>
        <v>0</v>
      </c>
      <c r="K2277" s="4">
        <f t="shared" si="694"/>
        <v>45233</v>
      </c>
      <c r="L2277" s="5">
        <f t="shared" si="695"/>
        <v>11</v>
      </c>
      <c r="M2277" s="5">
        <f t="shared" si="696"/>
        <v>2023</v>
      </c>
      <c r="N2277" s="96">
        <v>100</v>
      </c>
      <c r="O2277" s="6">
        <f t="shared" si="713"/>
        <v>-100</v>
      </c>
      <c r="P2277" s="6">
        <f t="shared" si="702"/>
        <v>0</v>
      </c>
      <c r="Q2277" s="7">
        <f t="shared" si="710"/>
        <v>3808948.4500000025</v>
      </c>
      <c r="R2277" s="44" t="str">
        <f>VLOOKUP(F2277,'Set up'!$A$2:$E$64,5,FALSE)</f>
        <v>Cash</v>
      </c>
      <c r="S2277" s="1" t="s">
        <v>2100</v>
      </c>
    </row>
    <row r="2278" spans="1:19" ht="15" customHeight="1" x14ac:dyDescent="0.3">
      <c r="A2278" s="4">
        <v>45233</v>
      </c>
      <c r="B2278" s="5">
        <f t="shared" si="711"/>
        <v>11</v>
      </c>
      <c r="C2278" s="5">
        <f t="shared" si="712"/>
        <v>2023</v>
      </c>
      <c r="D2278" s="88" t="s">
        <v>2149</v>
      </c>
      <c r="E2278" s="5" t="str">
        <f>VLOOKUP(F2278,'Set up'!$A$2:$C$64,2,FALSE)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up'!$A$2:$C$64,3,FALSE)</f>
        <v>Cash</v>
      </c>
      <c r="J2278" s="5">
        <f>VLOOKUP(F2278,'Set up'!$A$2:$D$64,4,FALSE)</f>
        <v>0</v>
      </c>
      <c r="K2278" s="4">
        <f t="shared" si="694"/>
        <v>45233</v>
      </c>
      <c r="L2278" s="5">
        <f t="shared" si="695"/>
        <v>11</v>
      </c>
      <c r="M2278" s="5">
        <f t="shared" si="696"/>
        <v>2023</v>
      </c>
      <c r="N2278" s="96">
        <v>1738</v>
      </c>
      <c r="O2278" s="6">
        <f>-1069.6-500-168.4</f>
        <v>-1738</v>
      </c>
      <c r="P2278" s="6">
        <f t="shared" si="702"/>
        <v>0</v>
      </c>
      <c r="Q2278" s="7">
        <f t="shared" si="710"/>
        <v>3810686.4500000025</v>
      </c>
      <c r="R2278" s="44" t="str">
        <f>VLOOKUP(F2278,'Set up'!$A$2:$E$64,5,FALSE)</f>
        <v>Trsf</v>
      </c>
      <c r="S2278" s="1" t="s">
        <v>3035</v>
      </c>
    </row>
    <row r="2279" spans="1:19" ht="15" customHeight="1" x14ac:dyDescent="0.3">
      <c r="A2279" s="4">
        <v>45233</v>
      </c>
      <c r="B2279" s="5">
        <f t="shared" si="711"/>
        <v>11</v>
      </c>
      <c r="C2279" s="5">
        <f t="shared" si="712"/>
        <v>2023</v>
      </c>
      <c r="D2279" s="88" t="s">
        <v>2149</v>
      </c>
      <c r="E2279" s="5" t="str">
        <f>VLOOKUP(F2279,'Set up'!$A$2:$C$64,2,FALSE)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up'!$A$2:$C$64,3,FALSE)</f>
        <v>Cash</v>
      </c>
      <c r="J2279" s="5">
        <f>VLOOKUP(F2279,'Set up'!$A$2:$D$64,4,FALSE)</f>
        <v>0</v>
      </c>
      <c r="K2279" s="4">
        <f t="shared" si="694"/>
        <v>45233</v>
      </c>
      <c r="L2279" s="5">
        <f t="shared" si="695"/>
        <v>11</v>
      </c>
      <c r="M2279" s="5">
        <f t="shared" si="696"/>
        <v>2023</v>
      </c>
      <c r="N2279" s="96">
        <v>405</v>
      </c>
      <c r="O2279" s="6">
        <f t="shared" ref="O2279:O2281" si="714">-N2279</f>
        <v>-405</v>
      </c>
      <c r="P2279" s="6">
        <f t="shared" si="702"/>
        <v>0</v>
      </c>
      <c r="Q2279" s="7">
        <f t="shared" si="710"/>
        <v>3811091.4500000025</v>
      </c>
      <c r="R2279" s="44" t="str">
        <f>VLOOKUP(F2279,'Set up'!$A$2:$E$64,5,FALSE)</f>
        <v>Trsf</v>
      </c>
      <c r="S2279" s="1" t="s">
        <v>3044</v>
      </c>
    </row>
    <row r="2280" spans="1:19" ht="15" customHeight="1" x14ac:dyDescent="0.3">
      <c r="A2280" s="4">
        <v>45233</v>
      </c>
      <c r="B2280" s="5">
        <f t="shared" si="711"/>
        <v>11</v>
      </c>
      <c r="C2280" s="5">
        <f t="shared" si="712"/>
        <v>2023</v>
      </c>
      <c r="D2280" s="88" t="s">
        <v>2149</v>
      </c>
      <c r="E2280" s="5" t="str">
        <f>VLOOKUP(F2280,'Set up'!$A$2:$C$64,2,FALSE)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up'!$A$2:$C$64,3,FALSE)</f>
        <v>Cash</v>
      </c>
      <c r="J2280" s="5">
        <f>VLOOKUP(F2280,'Set up'!$A$2:$D$64,4,FALSE)</f>
        <v>0</v>
      </c>
      <c r="K2280" s="4">
        <f t="shared" si="694"/>
        <v>45233</v>
      </c>
      <c r="L2280" s="5">
        <f t="shared" si="695"/>
        <v>11</v>
      </c>
      <c r="M2280" s="5">
        <f t="shared" si="696"/>
        <v>2023</v>
      </c>
      <c r="N2280" s="96">
        <v>125</v>
      </c>
      <c r="O2280" s="6">
        <f t="shared" si="714"/>
        <v>-125</v>
      </c>
      <c r="P2280" s="6">
        <f t="shared" si="702"/>
        <v>0</v>
      </c>
      <c r="Q2280" s="7">
        <f t="shared" si="710"/>
        <v>3811216.4500000025</v>
      </c>
      <c r="R2280" s="44" t="str">
        <f>VLOOKUP(F2280,'Set up'!$A$2:$E$64,5,FALSE)</f>
        <v>Trsf</v>
      </c>
      <c r="S2280" s="1" t="s">
        <v>3045</v>
      </c>
    </row>
    <row r="2281" spans="1:19" ht="15" customHeight="1" x14ac:dyDescent="0.3">
      <c r="A2281" s="4">
        <v>45233</v>
      </c>
      <c r="B2281" s="5">
        <f t="shared" si="711"/>
        <v>11</v>
      </c>
      <c r="C2281" s="5">
        <f t="shared" si="712"/>
        <v>2023</v>
      </c>
      <c r="D2281" s="88" t="s">
        <v>2149</v>
      </c>
      <c r="E2281" s="5" t="str">
        <f>VLOOKUP(F2281,'Set up'!$A$2:$C$64,2,FALSE)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up'!$A$2:$C$64,3,FALSE)</f>
        <v>Cash</v>
      </c>
      <c r="J2281" s="5">
        <f>VLOOKUP(F2281,'Set up'!$A$2:$D$64,4,FALSE)</f>
        <v>0</v>
      </c>
      <c r="K2281" s="4">
        <f t="shared" si="694"/>
        <v>45233</v>
      </c>
      <c r="L2281" s="5">
        <f t="shared" si="695"/>
        <v>11</v>
      </c>
      <c r="M2281" s="5">
        <f t="shared" si="696"/>
        <v>2023</v>
      </c>
      <c r="N2281" s="96">
        <v>150</v>
      </c>
      <c r="O2281" s="6">
        <f t="shared" si="714"/>
        <v>-150</v>
      </c>
      <c r="P2281" s="6">
        <f t="shared" si="702"/>
        <v>0</v>
      </c>
      <c r="Q2281" s="7">
        <f t="shared" si="710"/>
        <v>3811366.4500000025</v>
      </c>
      <c r="R2281" s="44" t="str">
        <f>VLOOKUP(F2281,'Set up'!$A$2:$E$64,5,FALSE)</f>
        <v>Trsf</v>
      </c>
      <c r="S2281" s="1" t="s">
        <v>3046</v>
      </c>
    </row>
    <row r="2282" spans="1:19" ht="15" customHeight="1" x14ac:dyDescent="0.3">
      <c r="A2282" s="4">
        <v>45234</v>
      </c>
      <c r="B2282" s="5">
        <f t="shared" si="711"/>
        <v>11</v>
      </c>
      <c r="C2282" s="5">
        <f t="shared" si="712"/>
        <v>2023</v>
      </c>
      <c r="D2282" s="88" t="s">
        <v>2150</v>
      </c>
      <c r="E2282" s="5" t="str">
        <f>VLOOKUP(F2282,'Set up'!$A$2:$C$64,2,FALSE)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up'!$A$2:$C$64,3,FALSE)</f>
        <v>Cash</v>
      </c>
      <c r="J2282" s="5">
        <f>VLOOKUP(F2282,'Set up'!$A$2:$D$64,4,FALSE)</f>
        <v>0</v>
      </c>
      <c r="K2282" s="4">
        <f t="shared" si="694"/>
        <v>45234</v>
      </c>
      <c r="L2282" s="5">
        <f t="shared" si="695"/>
        <v>11</v>
      </c>
      <c r="M2282" s="5">
        <f t="shared" si="696"/>
        <v>2023</v>
      </c>
      <c r="N2282" s="96">
        <v>1777.5</v>
      </c>
      <c r="O2282" s="6">
        <f>-501.7</f>
        <v>-501.7</v>
      </c>
      <c r="P2282" s="6">
        <f t="shared" si="702"/>
        <v>1275.8</v>
      </c>
      <c r="Q2282" s="7">
        <f t="shared" si="710"/>
        <v>3813143.9500000025</v>
      </c>
      <c r="R2282" s="44" t="str">
        <f>VLOOKUP(F2282,'Set up'!$A$2:$E$64,5,FALSE)</f>
        <v>Trsf</v>
      </c>
      <c r="S2282" s="1" t="s">
        <v>2827</v>
      </c>
    </row>
    <row r="2283" spans="1:19" ht="15" customHeight="1" x14ac:dyDescent="0.3">
      <c r="A2283" s="4">
        <v>45234</v>
      </c>
      <c r="B2283" s="5">
        <f t="shared" si="711"/>
        <v>11</v>
      </c>
      <c r="C2283" s="5">
        <f t="shared" si="712"/>
        <v>2023</v>
      </c>
      <c r="D2283" s="88" t="s">
        <v>2150</v>
      </c>
      <c r="E2283" s="5" t="str">
        <f>VLOOKUP(F2283,'Set up'!$A$2:$C$64,2,FALSE)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up'!$A$2:$C$64,3,FALSE)</f>
        <v>Cash</v>
      </c>
      <c r="J2283" s="5">
        <f>VLOOKUP(F2283,'Set up'!$A$2:$D$64,4,FALSE)</f>
        <v>0</v>
      </c>
      <c r="K2283" s="4">
        <f t="shared" si="694"/>
        <v>45234</v>
      </c>
      <c r="L2283" s="5">
        <f t="shared" si="695"/>
        <v>11</v>
      </c>
      <c r="M2283" s="5">
        <f t="shared" si="696"/>
        <v>2023</v>
      </c>
      <c r="N2283" s="96">
        <v>219</v>
      </c>
      <c r="P2283" s="6">
        <f t="shared" si="702"/>
        <v>219</v>
      </c>
      <c r="Q2283" s="7">
        <f t="shared" si="710"/>
        <v>3813362.9500000025</v>
      </c>
      <c r="R2283" s="44" t="str">
        <f>VLOOKUP(F2283,'Set up'!$A$2:$E$64,5,FALSE)</f>
        <v>Trsf</v>
      </c>
    </row>
    <row r="2284" spans="1:19" ht="15" customHeight="1" x14ac:dyDescent="0.3">
      <c r="A2284" s="4">
        <v>45234</v>
      </c>
      <c r="B2284" s="5">
        <f t="shared" si="711"/>
        <v>11</v>
      </c>
      <c r="C2284" s="5">
        <f t="shared" si="712"/>
        <v>2023</v>
      </c>
      <c r="D2284" s="88" t="s">
        <v>2150</v>
      </c>
      <c r="E2284" s="5" t="str">
        <f>VLOOKUP(F2284,'Set up'!$A$2:$C$64,2,FALSE)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up'!$A$2:$C$64,3,FALSE)</f>
        <v>Cash</v>
      </c>
      <c r="J2284" s="5">
        <f>VLOOKUP(F2284,'Set up'!$A$2:$D$64,4,FALSE)</f>
        <v>0</v>
      </c>
      <c r="K2284" s="4">
        <f t="shared" si="694"/>
        <v>45234</v>
      </c>
      <c r="L2284" s="5">
        <f t="shared" si="695"/>
        <v>11</v>
      </c>
      <c r="M2284" s="5">
        <f t="shared" si="696"/>
        <v>2023</v>
      </c>
      <c r="N2284" s="96">
        <v>438</v>
      </c>
      <c r="P2284" s="6">
        <f t="shared" si="702"/>
        <v>438</v>
      </c>
      <c r="Q2284" s="7">
        <f t="shared" si="710"/>
        <v>3813800.9500000025</v>
      </c>
      <c r="R2284" s="44" t="str">
        <f>VLOOKUP(F2284,'Set up'!$A$2:$E$64,5,FALSE)</f>
        <v>Trsf</v>
      </c>
    </row>
    <row r="2285" spans="1:19" ht="15" customHeight="1" x14ac:dyDescent="0.3">
      <c r="A2285" s="4">
        <v>45234</v>
      </c>
      <c r="B2285" s="5">
        <f t="shared" si="711"/>
        <v>11</v>
      </c>
      <c r="C2285" s="5">
        <f t="shared" si="712"/>
        <v>2023</v>
      </c>
      <c r="D2285" s="88" t="s">
        <v>2150</v>
      </c>
      <c r="E2285" s="5" t="str">
        <f>VLOOKUP(F2285,'Set up'!$A$2:$C$64,2,FALSE)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up'!$A$2:$C$64,3,FALSE)</f>
        <v>Cash</v>
      </c>
      <c r="J2285" s="5">
        <f>VLOOKUP(F2285,'Set up'!$A$2:$D$64,4,FALSE)</f>
        <v>0</v>
      </c>
      <c r="K2285" s="4">
        <f t="shared" si="694"/>
        <v>45234</v>
      </c>
      <c r="L2285" s="5">
        <f t="shared" si="695"/>
        <v>11</v>
      </c>
      <c r="M2285" s="5">
        <f t="shared" si="696"/>
        <v>2023</v>
      </c>
      <c r="N2285" s="96">
        <v>236</v>
      </c>
      <c r="P2285" s="6">
        <f t="shared" si="702"/>
        <v>236</v>
      </c>
      <c r="Q2285" s="7">
        <f t="shared" si="710"/>
        <v>3814036.9500000025</v>
      </c>
      <c r="R2285" s="44" t="str">
        <f>VLOOKUP(F2285,'Set up'!$A$2:$E$64,5,FALSE)</f>
        <v>Trsf</v>
      </c>
    </row>
    <row r="2286" spans="1:19" ht="15" customHeight="1" x14ac:dyDescent="0.3">
      <c r="A2286" s="4">
        <v>45234</v>
      </c>
      <c r="B2286" s="5">
        <f t="shared" si="711"/>
        <v>11</v>
      </c>
      <c r="C2286" s="5">
        <f t="shared" si="712"/>
        <v>2023</v>
      </c>
      <c r="D2286" s="88" t="s">
        <v>2150</v>
      </c>
      <c r="E2286" s="5" t="str">
        <f>VLOOKUP(F2286,'Set up'!$A$2:$C$64,2,FALSE)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up'!$A$2:$C$64,3,FALSE)</f>
        <v>Cash</v>
      </c>
      <c r="J2286" s="5">
        <f>VLOOKUP(F2286,'Set up'!$A$2:$D$64,4,FALSE)</f>
        <v>0</v>
      </c>
      <c r="K2286" s="4">
        <f t="shared" si="694"/>
        <v>45234</v>
      </c>
      <c r="L2286" s="5">
        <f t="shared" si="695"/>
        <v>11</v>
      </c>
      <c r="M2286" s="5">
        <f t="shared" si="696"/>
        <v>2023</v>
      </c>
      <c r="N2286" s="96">
        <v>95</v>
      </c>
      <c r="P2286" s="6">
        <f t="shared" si="702"/>
        <v>95</v>
      </c>
      <c r="Q2286" s="7">
        <f t="shared" si="710"/>
        <v>3814131.9500000025</v>
      </c>
      <c r="R2286" s="44" t="str">
        <f>VLOOKUP(F2286,'Set up'!$A$2:$E$64,5,FALSE)</f>
        <v>Trsf</v>
      </c>
    </row>
    <row r="2287" spans="1:19" ht="15" customHeight="1" x14ac:dyDescent="0.3">
      <c r="A2287" s="4">
        <v>45234</v>
      </c>
      <c r="B2287" s="5">
        <f t="shared" si="711"/>
        <v>11</v>
      </c>
      <c r="C2287" s="5">
        <f t="shared" si="712"/>
        <v>2023</v>
      </c>
      <c r="D2287" s="88" t="s">
        <v>2150</v>
      </c>
      <c r="E2287" s="5" t="str">
        <f>VLOOKUP(F2287,'Set up'!$A$2:$C$64,2,FALSE)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up'!$A$2:$C$64,3,FALSE)</f>
        <v>Cash</v>
      </c>
      <c r="J2287" s="5">
        <f>VLOOKUP(F2287,'Set up'!$A$2:$D$64,4,FALSE)</f>
        <v>0</v>
      </c>
      <c r="K2287" s="4">
        <f t="shared" si="694"/>
        <v>45234</v>
      </c>
      <c r="L2287" s="5">
        <f t="shared" si="695"/>
        <v>11</v>
      </c>
      <c r="M2287" s="5">
        <f t="shared" si="696"/>
        <v>2023</v>
      </c>
      <c r="N2287" s="96">
        <v>312.5</v>
      </c>
      <c r="P2287" s="6">
        <f t="shared" si="702"/>
        <v>312.5</v>
      </c>
      <c r="Q2287" s="7">
        <f t="shared" si="710"/>
        <v>3814444.4500000025</v>
      </c>
      <c r="R2287" s="44" t="str">
        <f>VLOOKUP(F2287,'Set up'!$A$2:$E$64,5,FALSE)</f>
        <v>Trsf</v>
      </c>
    </row>
    <row r="2288" spans="1:19" ht="15" customHeight="1" x14ac:dyDescent="0.3">
      <c r="A2288" s="4">
        <v>45236</v>
      </c>
      <c r="B2288" s="5">
        <f t="shared" si="711"/>
        <v>11</v>
      </c>
      <c r="C2288" s="5">
        <f t="shared" si="712"/>
        <v>2023</v>
      </c>
      <c r="D2288" s="88" t="s">
        <v>2151</v>
      </c>
      <c r="E2288" s="5" t="str">
        <f>VLOOKUP(F2288,'Set up'!$A$2:$C$64,2,FALSE)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up'!$A$2:$C$64,3,FALSE)</f>
        <v>Cash</v>
      </c>
      <c r="J2288" s="5">
        <f>VLOOKUP(F2288,'Set up'!$A$2:$D$64,4,FALSE)</f>
        <v>0</v>
      </c>
      <c r="K2288" s="4">
        <f t="shared" si="694"/>
        <v>45236</v>
      </c>
      <c r="L2288" s="5">
        <f t="shared" si="695"/>
        <v>11</v>
      </c>
      <c r="M2288" s="5">
        <f t="shared" si="696"/>
        <v>2023</v>
      </c>
      <c r="N2288" s="96">
        <v>437.5</v>
      </c>
      <c r="O2288" s="6">
        <f>-N2288</f>
        <v>-437.5</v>
      </c>
      <c r="P2288" s="6">
        <f t="shared" si="702"/>
        <v>0</v>
      </c>
      <c r="Q2288" s="7">
        <f t="shared" si="710"/>
        <v>3814881.9500000025</v>
      </c>
      <c r="R2288" s="44" t="str">
        <f>VLOOKUP(F2288,'Set up'!$A$2:$E$64,5,FALSE)</f>
        <v>Trsf</v>
      </c>
      <c r="S2288" s="1" t="s">
        <v>2681</v>
      </c>
    </row>
    <row r="2289" spans="1:19" ht="15" customHeight="1" x14ac:dyDescent="0.3">
      <c r="A2289" s="4">
        <v>45236</v>
      </c>
      <c r="B2289" s="5">
        <f t="shared" si="711"/>
        <v>11</v>
      </c>
      <c r="C2289" s="5">
        <f t="shared" si="712"/>
        <v>2023</v>
      </c>
      <c r="D2289" s="88" t="s">
        <v>2152</v>
      </c>
      <c r="E2289" s="5" t="str">
        <f>VLOOKUP(F2289,'Set up'!$A$2:$C$64,2,FALSE)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up'!$A$2:$C$64,3,FALSE)</f>
        <v>Cash</v>
      </c>
      <c r="J2289" s="5">
        <f>VLOOKUP(F2289,'Set up'!$A$2:$D$64,4,FALSE)</f>
        <v>0</v>
      </c>
      <c r="K2289" s="4">
        <f t="shared" si="694"/>
        <v>45236</v>
      </c>
      <c r="L2289" s="5">
        <f t="shared" si="695"/>
        <v>11</v>
      </c>
      <c r="M2289" s="5">
        <f t="shared" si="696"/>
        <v>2023</v>
      </c>
      <c r="N2289" s="96">
        <v>11242</v>
      </c>
      <c r="O2289" s="6">
        <f>-2251.2-6500-2490.8</f>
        <v>-11242</v>
      </c>
      <c r="P2289" s="6">
        <f t="shared" si="702"/>
        <v>0</v>
      </c>
      <c r="Q2289" s="7">
        <f t="shared" si="710"/>
        <v>3826123.9500000025</v>
      </c>
      <c r="R2289" s="44" t="str">
        <f>VLOOKUP(F2289,'Set up'!$A$2:$E$64,5,FALSE)</f>
        <v>Trsf</v>
      </c>
      <c r="S2289" s="1" t="s">
        <v>2708</v>
      </c>
    </row>
    <row r="2290" spans="1:19" ht="15" customHeight="1" x14ac:dyDescent="0.3">
      <c r="A2290" s="4">
        <v>45236</v>
      </c>
      <c r="B2290" s="5">
        <f t="shared" si="711"/>
        <v>11</v>
      </c>
      <c r="C2290" s="5">
        <f t="shared" si="712"/>
        <v>2023</v>
      </c>
      <c r="D2290" s="88" t="s">
        <v>2152</v>
      </c>
      <c r="E2290" s="5" t="str">
        <f>VLOOKUP(F2290,'Set up'!$A$2:$C$64,2,FALSE)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up'!$A$2:$C$64,3,FALSE)</f>
        <v>Cash</v>
      </c>
      <c r="J2290" s="5">
        <f>VLOOKUP(F2290,'Set up'!$A$2:$D$64,4,FALSE)</f>
        <v>0</v>
      </c>
      <c r="K2290" s="4">
        <f t="shared" si="694"/>
        <v>45236</v>
      </c>
      <c r="L2290" s="5">
        <f t="shared" si="695"/>
        <v>11</v>
      </c>
      <c r="M2290" s="5">
        <f t="shared" si="696"/>
        <v>2023</v>
      </c>
      <c r="N2290" s="96">
        <v>3828</v>
      </c>
      <c r="O2290" s="6">
        <f>-N2290</f>
        <v>-3828</v>
      </c>
      <c r="P2290" s="6">
        <f t="shared" si="702"/>
        <v>0</v>
      </c>
      <c r="Q2290" s="7">
        <f t="shared" si="710"/>
        <v>3829951.9500000025</v>
      </c>
      <c r="R2290" s="44" t="str">
        <f>VLOOKUP(F2290,'Set up'!$A$2:$E$64,5,FALSE)</f>
        <v>Trsf</v>
      </c>
      <c r="S2290" s="1" t="s">
        <v>2682</v>
      </c>
    </row>
    <row r="2291" spans="1:19" ht="15" customHeight="1" x14ac:dyDescent="0.3">
      <c r="A2291" s="4">
        <v>45236</v>
      </c>
      <c r="B2291" s="5">
        <f t="shared" si="711"/>
        <v>11</v>
      </c>
      <c r="C2291" s="5">
        <f t="shared" si="712"/>
        <v>2023</v>
      </c>
      <c r="D2291" s="88" t="s">
        <v>2152</v>
      </c>
      <c r="E2291" s="5" t="str">
        <f>VLOOKUP(F2291,'Set up'!$A$2:$C$64,2,FALSE)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up'!$A$2:$C$64,3,FALSE)</f>
        <v>Cash</v>
      </c>
      <c r="J2291" s="5">
        <f>VLOOKUP(F2291,'Set up'!$A$2:$D$64,4,FALSE)</f>
        <v>0</v>
      </c>
      <c r="K2291" s="4">
        <f t="shared" si="694"/>
        <v>45236</v>
      </c>
      <c r="L2291" s="5">
        <f t="shared" si="695"/>
        <v>11</v>
      </c>
      <c r="M2291" s="5">
        <f t="shared" si="696"/>
        <v>2023</v>
      </c>
      <c r="N2291" s="96">
        <v>2574</v>
      </c>
      <c r="O2291" s="6">
        <f>-N2291</f>
        <v>-2574</v>
      </c>
      <c r="P2291" s="6">
        <f t="shared" si="702"/>
        <v>0</v>
      </c>
      <c r="Q2291" s="7">
        <f t="shared" si="710"/>
        <v>3832525.9500000025</v>
      </c>
      <c r="R2291" s="44" t="str">
        <f>VLOOKUP(F2291,'Set up'!$A$2:$E$64,5,FALSE)</f>
        <v>Trsf</v>
      </c>
      <c r="S2291" s="1" t="s">
        <v>2683</v>
      </c>
    </row>
    <row r="2292" spans="1:19" ht="15" customHeight="1" x14ac:dyDescent="0.3">
      <c r="A2292" s="4">
        <v>45236</v>
      </c>
      <c r="B2292" s="5">
        <f t="shared" si="711"/>
        <v>11</v>
      </c>
      <c r="C2292" s="5">
        <f t="shared" si="712"/>
        <v>2023</v>
      </c>
      <c r="D2292" s="88" t="s">
        <v>2152</v>
      </c>
      <c r="E2292" s="5" t="str">
        <f>VLOOKUP(F2292,'Set up'!$A$2:$C$64,2,FALSE)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up'!$A$2:$C$64,3,FALSE)</f>
        <v>Cash</v>
      </c>
      <c r="J2292" s="5">
        <f>VLOOKUP(F2292,'Set up'!$A$2:$D$64,4,FALSE)</f>
        <v>0</v>
      </c>
      <c r="K2292" s="4">
        <f t="shared" si="694"/>
        <v>45236</v>
      </c>
      <c r="L2292" s="5">
        <f t="shared" si="695"/>
        <v>11</v>
      </c>
      <c r="M2292" s="5">
        <f t="shared" si="696"/>
        <v>2023</v>
      </c>
      <c r="N2292" s="96">
        <v>1000</v>
      </c>
      <c r="O2292" s="6">
        <f>-N2292</f>
        <v>-1000</v>
      </c>
      <c r="P2292" s="6">
        <f t="shared" si="702"/>
        <v>0</v>
      </c>
      <c r="Q2292" s="7">
        <f t="shared" si="710"/>
        <v>3833525.9500000025</v>
      </c>
      <c r="R2292" s="44" t="str">
        <f>VLOOKUP(F2292,'Set up'!$A$2:$E$64,5,FALSE)</f>
        <v>Trsf</v>
      </c>
      <c r="S2292" s="1" t="s">
        <v>2684</v>
      </c>
    </row>
    <row r="2293" spans="1:19" ht="15" customHeight="1" x14ac:dyDescent="0.3">
      <c r="A2293" s="4">
        <v>45236</v>
      </c>
      <c r="B2293" s="5">
        <f t="shared" si="711"/>
        <v>11</v>
      </c>
      <c r="C2293" s="5">
        <f t="shared" si="712"/>
        <v>2023</v>
      </c>
      <c r="D2293" s="88" t="s">
        <v>2152</v>
      </c>
      <c r="E2293" s="5" t="str">
        <f>VLOOKUP(F2293,'Set up'!$A$2:$C$64,2,FALSE)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up'!$A$2:$C$64,3,FALSE)</f>
        <v>Cash</v>
      </c>
      <c r="J2293" s="5">
        <f>VLOOKUP(F2293,'Set up'!$A$2:$D$64,4,FALSE)</f>
        <v>0</v>
      </c>
      <c r="K2293" s="4">
        <f t="shared" si="694"/>
        <v>45236</v>
      </c>
      <c r="L2293" s="5">
        <f t="shared" si="695"/>
        <v>11</v>
      </c>
      <c r="M2293" s="5">
        <f t="shared" si="696"/>
        <v>2023</v>
      </c>
      <c r="N2293" s="96">
        <v>380</v>
      </c>
      <c r="O2293" s="6">
        <f>-N2293</f>
        <v>-380</v>
      </c>
      <c r="P2293" s="6">
        <f t="shared" si="702"/>
        <v>0</v>
      </c>
      <c r="Q2293" s="7">
        <f t="shared" si="710"/>
        <v>3833905.9500000025</v>
      </c>
      <c r="R2293" s="44" t="str">
        <f>VLOOKUP(F2293,'Set up'!$A$2:$E$64,5,FALSE)</f>
        <v>Trsf</v>
      </c>
      <c r="S2293" s="1" t="s">
        <v>2685</v>
      </c>
    </row>
    <row r="2294" spans="1:19" ht="15" customHeight="1" x14ac:dyDescent="0.3">
      <c r="A2294" s="4">
        <v>45237</v>
      </c>
      <c r="B2294" s="5">
        <f t="shared" si="711"/>
        <v>11</v>
      </c>
      <c r="C2294" s="5">
        <f t="shared" si="712"/>
        <v>2023</v>
      </c>
      <c r="D2294" s="88" t="s">
        <v>2153</v>
      </c>
      <c r="E2294" s="5" t="str">
        <f>VLOOKUP(F2294,'Set up'!$A$2:$C$64,2,FALSE)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up'!$A$2:$C$64,3,FALSE)</f>
        <v>Cash</v>
      </c>
      <c r="J2294" s="5">
        <f>VLOOKUP(F2294,'Set up'!$A$2:$D$64,4,FALSE)</f>
        <v>0</v>
      </c>
      <c r="K2294" s="4">
        <f t="shared" si="694"/>
        <v>45237</v>
      </c>
      <c r="L2294" s="5">
        <f t="shared" si="695"/>
        <v>11</v>
      </c>
      <c r="M2294" s="5">
        <f t="shared" si="696"/>
        <v>2023</v>
      </c>
      <c r="N2294" s="96">
        <v>1738</v>
      </c>
      <c r="O2294" s="6">
        <f t="shared" ref="O2294:O2298" si="715">-N2294</f>
        <v>-1738</v>
      </c>
      <c r="P2294" s="6">
        <f t="shared" si="702"/>
        <v>0</v>
      </c>
      <c r="Q2294" s="7">
        <f t="shared" si="710"/>
        <v>3835643.9500000025</v>
      </c>
      <c r="R2294" s="44" t="str">
        <f>VLOOKUP(F2294,'Set up'!$A$2:$E$64,5,FALSE)</f>
        <v>PD Chq</v>
      </c>
      <c r="S2294" s="1" t="s">
        <v>2579</v>
      </c>
    </row>
    <row r="2295" spans="1:19" ht="15" customHeight="1" x14ac:dyDescent="0.3">
      <c r="A2295" s="4">
        <v>45237</v>
      </c>
      <c r="B2295" s="5">
        <f t="shared" si="711"/>
        <v>11</v>
      </c>
      <c r="C2295" s="5">
        <f t="shared" si="712"/>
        <v>2023</v>
      </c>
      <c r="D2295" s="88" t="s">
        <v>2153</v>
      </c>
      <c r="E2295" s="5" t="str">
        <f>VLOOKUP(F2295,'Set up'!$A$2:$C$64,2,FALSE)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up'!$A$2:$C$64,3,FALSE)</f>
        <v>Cash</v>
      </c>
      <c r="J2295" s="5">
        <f>VLOOKUP(F2295,'Set up'!$A$2:$D$64,4,FALSE)</f>
        <v>0</v>
      </c>
      <c r="K2295" s="4">
        <f t="shared" si="694"/>
        <v>45237</v>
      </c>
      <c r="L2295" s="5">
        <f t="shared" si="695"/>
        <v>11</v>
      </c>
      <c r="M2295" s="5">
        <f t="shared" si="696"/>
        <v>2023</v>
      </c>
      <c r="N2295" s="96">
        <v>450</v>
      </c>
      <c r="O2295" s="6">
        <f t="shared" si="715"/>
        <v>-450</v>
      </c>
      <c r="P2295" s="6">
        <f t="shared" si="702"/>
        <v>0</v>
      </c>
      <c r="Q2295" s="7">
        <f t="shared" si="710"/>
        <v>3836093.9500000025</v>
      </c>
      <c r="R2295" s="44" t="str">
        <f>VLOOKUP(F2295,'Set up'!$A$2:$E$64,5,FALSE)</f>
        <v>PD Chq</v>
      </c>
      <c r="S2295" s="1" t="s">
        <v>2579</v>
      </c>
    </row>
    <row r="2296" spans="1:19" ht="15" customHeight="1" x14ac:dyDescent="0.3">
      <c r="A2296" s="4">
        <v>45237</v>
      </c>
      <c r="B2296" s="5">
        <f t="shared" si="711"/>
        <v>11</v>
      </c>
      <c r="C2296" s="5">
        <f t="shared" si="712"/>
        <v>2023</v>
      </c>
      <c r="D2296" s="88" t="s">
        <v>2153</v>
      </c>
      <c r="E2296" s="5" t="str">
        <f>VLOOKUP(F2296,'Set up'!$A$2:$C$64,2,FALSE)</f>
        <v>C00000021</v>
      </c>
      <c r="F2296" s="1" t="s">
        <v>491</v>
      </c>
      <c r="G2296" s="99" t="s">
        <v>2093</v>
      </c>
      <c r="H2296" s="5">
        <v>1</v>
      </c>
      <c r="I2296" s="5" t="str">
        <f>VLOOKUP(F2296,'Set up'!$A$2:$C$64,3,FALSE)</f>
        <v>Cash</v>
      </c>
      <c r="J2296" s="5">
        <f>VLOOKUP(F2296,'Set up'!$A$2:$D$64,4,FALSE)</f>
        <v>0</v>
      </c>
      <c r="K2296" s="4">
        <f t="shared" si="694"/>
        <v>45237</v>
      </c>
      <c r="L2296" s="5">
        <f t="shared" si="695"/>
        <v>11</v>
      </c>
      <c r="M2296" s="5">
        <f t="shared" si="696"/>
        <v>2023</v>
      </c>
      <c r="N2296" s="96">
        <v>277.5</v>
      </c>
      <c r="O2296" s="6">
        <f t="shared" si="715"/>
        <v>-277.5</v>
      </c>
      <c r="P2296" s="6">
        <f t="shared" si="702"/>
        <v>0</v>
      </c>
      <c r="Q2296" s="7">
        <f t="shared" si="710"/>
        <v>3836371.4500000025</v>
      </c>
      <c r="R2296" s="44" t="str">
        <f>VLOOKUP(F2296,'Set up'!$A$2:$E$64,5,FALSE)</f>
        <v>PD Chq</v>
      </c>
      <c r="S2296" s="1" t="s">
        <v>2579</v>
      </c>
    </row>
    <row r="2297" spans="1:19" ht="15" customHeight="1" x14ac:dyDescent="0.3">
      <c r="A2297" s="4">
        <v>45237</v>
      </c>
      <c r="B2297" s="5">
        <f t="shared" si="711"/>
        <v>11</v>
      </c>
      <c r="C2297" s="5">
        <f t="shared" si="712"/>
        <v>2023</v>
      </c>
      <c r="D2297" s="88" t="s">
        <v>2153</v>
      </c>
      <c r="E2297" s="5" t="str">
        <f>VLOOKUP(F2297,'Set up'!$A$2:$C$64,2,FALSE)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up'!$A$2:$C$64,3,FALSE)</f>
        <v>Cash</v>
      </c>
      <c r="J2297" s="5">
        <f>VLOOKUP(F2297,'Set up'!$A$2:$D$64,4,FALSE)</f>
        <v>0</v>
      </c>
      <c r="K2297" s="4">
        <f t="shared" si="694"/>
        <v>45237</v>
      </c>
      <c r="L2297" s="5">
        <f t="shared" si="695"/>
        <v>11</v>
      </c>
      <c r="M2297" s="5">
        <f t="shared" si="696"/>
        <v>2023</v>
      </c>
      <c r="N2297" s="96">
        <v>95</v>
      </c>
      <c r="O2297" s="6">
        <f t="shared" si="715"/>
        <v>-95</v>
      </c>
      <c r="P2297" s="6">
        <f t="shared" si="702"/>
        <v>0</v>
      </c>
      <c r="Q2297" s="7">
        <f t="shared" si="710"/>
        <v>3836466.4500000025</v>
      </c>
      <c r="R2297" s="44" t="str">
        <f>VLOOKUP(F2297,'Set up'!$A$2:$E$64,5,FALSE)</f>
        <v>PD Chq</v>
      </c>
      <c r="S2297" s="1" t="s">
        <v>2579</v>
      </c>
    </row>
    <row r="2298" spans="1:19" ht="15" customHeight="1" x14ac:dyDescent="0.3">
      <c r="A2298" s="4">
        <v>45237</v>
      </c>
      <c r="B2298" s="5">
        <f t="shared" si="711"/>
        <v>11</v>
      </c>
      <c r="C2298" s="5">
        <f t="shared" si="712"/>
        <v>2023</v>
      </c>
      <c r="D2298" s="88" t="s">
        <v>2153</v>
      </c>
      <c r="E2298" s="5" t="str">
        <f>VLOOKUP(F2298,'Set up'!$A$2:$C$64,2,FALSE)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up'!$A$2:$C$64,3,FALSE)</f>
        <v>Cash</v>
      </c>
      <c r="J2298" s="5">
        <f>VLOOKUP(F2298,'Set up'!$A$2:$D$64,4,FALSE)</f>
        <v>0</v>
      </c>
      <c r="K2298" s="4">
        <f t="shared" si="694"/>
        <v>45237</v>
      </c>
      <c r="L2298" s="5">
        <f t="shared" si="695"/>
        <v>11</v>
      </c>
      <c r="M2298" s="5">
        <f t="shared" si="696"/>
        <v>2023</v>
      </c>
      <c r="N2298" s="96">
        <v>258</v>
      </c>
      <c r="O2298" s="6">
        <f t="shared" si="715"/>
        <v>-258</v>
      </c>
      <c r="P2298" s="6">
        <f t="shared" si="702"/>
        <v>0</v>
      </c>
      <c r="Q2298" s="7">
        <f t="shared" si="710"/>
        <v>3836724.4500000025</v>
      </c>
      <c r="R2298" s="44" t="str">
        <f>VLOOKUP(F2298,'Set up'!$A$2:$E$64,5,FALSE)</f>
        <v>PD Chq</v>
      </c>
      <c r="S2298" s="1" t="s">
        <v>2579</v>
      </c>
    </row>
    <row r="2299" spans="1:19" ht="15" customHeight="1" x14ac:dyDescent="0.3">
      <c r="A2299" s="4">
        <v>45239</v>
      </c>
      <c r="B2299" s="5">
        <f t="shared" si="711"/>
        <v>11</v>
      </c>
      <c r="C2299" s="5">
        <f t="shared" si="712"/>
        <v>2023</v>
      </c>
      <c r="D2299" s="88" t="s">
        <v>2154</v>
      </c>
      <c r="E2299" s="5" t="str">
        <f>VLOOKUP(F2299,'Set up'!$A$2:$C$64,2,FALSE)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up'!$A$2:$C$64,3,FALSE)</f>
        <v>Cash</v>
      </c>
      <c r="J2299" s="5">
        <f>VLOOKUP(F2299,'Set up'!$A$2:$D$64,4,FALSE)</f>
        <v>0</v>
      </c>
      <c r="K2299" s="4">
        <f t="shared" si="694"/>
        <v>45239</v>
      </c>
      <c r="L2299" s="5">
        <f t="shared" si="695"/>
        <v>11</v>
      </c>
      <c r="M2299" s="5">
        <f t="shared" si="696"/>
        <v>2023</v>
      </c>
      <c r="N2299" s="96">
        <v>3212</v>
      </c>
      <c r="O2299" s="6">
        <f t="shared" ref="O2299:O2305" si="716">-N2299</f>
        <v>-3212</v>
      </c>
      <c r="P2299" s="6">
        <f t="shared" si="702"/>
        <v>0</v>
      </c>
      <c r="Q2299" s="7">
        <f t="shared" si="710"/>
        <v>3839936.4500000025</v>
      </c>
      <c r="R2299" s="44" t="str">
        <f>VLOOKUP(F2299,'Set up'!$A$2:$E$64,5,FALSE)</f>
        <v>Cash</v>
      </c>
      <c r="S2299" s="1" t="s">
        <v>2117</v>
      </c>
    </row>
    <row r="2300" spans="1:19" ht="15" customHeight="1" x14ac:dyDescent="0.3">
      <c r="A2300" s="4">
        <v>45239</v>
      </c>
      <c r="B2300" s="5">
        <f t="shared" si="711"/>
        <v>11</v>
      </c>
      <c r="C2300" s="5">
        <f t="shared" si="712"/>
        <v>2023</v>
      </c>
      <c r="D2300" s="88" t="s">
        <v>2154</v>
      </c>
      <c r="E2300" s="5" t="str">
        <f>VLOOKUP(F2300,'Set up'!$A$2:$C$64,2,FALSE)</f>
        <v>C00000014</v>
      </c>
      <c r="F2300" s="1" t="s">
        <v>262</v>
      </c>
      <c r="G2300" s="99" t="s">
        <v>2094</v>
      </c>
      <c r="H2300" s="5">
        <v>5</v>
      </c>
      <c r="I2300" s="5" t="str">
        <f>VLOOKUP(F2300,'Set up'!$A$2:$C$64,3,FALSE)</f>
        <v>Cash</v>
      </c>
      <c r="J2300" s="5">
        <f>VLOOKUP(F2300,'Set up'!$A$2:$D$64,4,FALSE)</f>
        <v>0</v>
      </c>
      <c r="K2300" s="4">
        <f t="shared" si="694"/>
        <v>45239</v>
      </c>
      <c r="L2300" s="5">
        <f t="shared" si="695"/>
        <v>11</v>
      </c>
      <c r="M2300" s="5">
        <f t="shared" si="696"/>
        <v>2023</v>
      </c>
      <c r="N2300" s="96">
        <v>1295</v>
      </c>
      <c r="O2300" s="6">
        <f t="shared" si="716"/>
        <v>-1295</v>
      </c>
      <c r="P2300" s="6">
        <f t="shared" si="702"/>
        <v>0</v>
      </c>
      <c r="Q2300" s="7">
        <f t="shared" si="710"/>
        <v>3841231.4500000025</v>
      </c>
      <c r="R2300" s="44" t="str">
        <f>VLOOKUP(F2300,'Set up'!$A$2:$E$64,5,FALSE)</f>
        <v>Cash</v>
      </c>
      <c r="S2300" s="1" t="s">
        <v>2117</v>
      </c>
    </row>
    <row r="2301" spans="1:19" ht="15" customHeight="1" x14ac:dyDescent="0.3">
      <c r="A2301" s="4">
        <v>45239</v>
      </c>
      <c r="B2301" s="5">
        <f t="shared" si="711"/>
        <v>11</v>
      </c>
      <c r="C2301" s="5">
        <f t="shared" si="712"/>
        <v>2023</v>
      </c>
      <c r="D2301" s="88" t="s">
        <v>2154</v>
      </c>
      <c r="E2301" s="5" t="str">
        <f>VLOOKUP(F2301,'Set up'!$A$2:$C$64,2,FALSE)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up'!$A$2:$C$64,3,FALSE)</f>
        <v>Cash</v>
      </c>
      <c r="J2301" s="5">
        <f>VLOOKUP(F2301,'Set up'!$A$2:$D$64,4,FALSE)</f>
        <v>0</v>
      </c>
      <c r="K2301" s="4">
        <f t="shared" si="694"/>
        <v>45239</v>
      </c>
      <c r="L2301" s="5">
        <f t="shared" si="695"/>
        <v>11</v>
      </c>
      <c r="M2301" s="5">
        <f t="shared" si="696"/>
        <v>2023</v>
      </c>
      <c r="N2301" s="96">
        <v>516</v>
      </c>
      <c r="O2301" s="6">
        <f t="shared" si="716"/>
        <v>-516</v>
      </c>
      <c r="P2301" s="6">
        <f t="shared" si="702"/>
        <v>0</v>
      </c>
      <c r="Q2301" s="7">
        <f t="shared" si="710"/>
        <v>3841747.4500000025</v>
      </c>
      <c r="R2301" s="44" t="str">
        <f>VLOOKUP(F2301,'Set up'!$A$2:$E$64,5,FALSE)</f>
        <v>Cash</v>
      </c>
      <c r="S2301" s="1" t="s">
        <v>2117</v>
      </c>
    </row>
    <row r="2302" spans="1:19" ht="15" customHeight="1" x14ac:dyDescent="0.3">
      <c r="A2302" s="4">
        <v>45239</v>
      </c>
      <c r="B2302" s="5">
        <f t="shared" si="711"/>
        <v>11</v>
      </c>
      <c r="C2302" s="5">
        <f t="shared" si="712"/>
        <v>2023</v>
      </c>
      <c r="D2302" s="88" t="s">
        <v>2154</v>
      </c>
      <c r="E2302" s="5" t="str">
        <f>VLOOKUP(F2302,'Set up'!$A$2:$C$64,2,FALSE)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up'!$A$2:$C$64,3,FALSE)</f>
        <v>Cash</v>
      </c>
      <c r="J2302" s="5">
        <f>VLOOKUP(F2302,'Set up'!$A$2:$D$64,4,FALSE)</f>
        <v>0</v>
      </c>
      <c r="K2302" s="4">
        <f t="shared" si="694"/>
        <v>45239</v>
      </c>
      <c r="L2302" s="5">
        <f t="shared" si="695"/>
        <v>11</v>
      </c>
      <c r="M2302" s="5">
        <f t="shared" si="696"/>
        <v>2023</v>
      </c>
      <c r="N2302" s="96">
        <v>105</v>
      </c>
      <c r="O2302" s="6">
        <f t="shared" si="716"/>
        <v>-105</v>
      </c>
      <c r="P2302" s="6">
        <f t="shared" si="702"/>
        <v>0</v>
      </c>
      <c r="Q2302" s="7">
        <f t="shared" si="710"/>
        <v>3841852.4500000025</v>
      </c>
      <c r="R2302" s="44" t="str">
        <f>VLOOKUP(F2302,'Set up'!$A$2:$E$64,5,FALSE)</f>
        <v>Cash</v>
      </c>
      <c r="S2302" s="1" t="s">
        <v>2117</v>
      </c>
    </row>
    <row r="2303" spans="1:19" ht="15" customHeight="1" x14ac:dyDescent="0.3">
      <c r="A2303" s="4">
        <v>45239</v>
      </c>
      <c r="B2303" s="5">
        <f t="shared" si="711"/>
        <v>11</v>
      </c>
      <c r="C2303" s="5">
        <f t="shared" si="712"/>
        <v>2023</v>
      </c>
      <c r="D2303" s="88" t="s">
        <v>2154</v>
      </c>
      <c r="E2303" s="5" t="str">
        <f>VLOOKUP(F2303,'Set up'!$A$2:$C$64,2,FALSE)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up'!$A$2:$C$64,3,FALSE)</f>
        <v>Cash</v>
      </c>
      <c r="J2303" s="5">
        <f>VLOOKUP(F2303,'Set up'!$A$2:$D$64,4,FALSE)</f>
        <v>0</v>
      </c>
      <c r="K2303" s="4">
        <f t="shared" si="694"/>
        <v>45239</v>
      </c>
      <c r="L2303" s="5">
        <f t="shared" si="695"/>
        <v>11</v>
      </c>
      <c r="M2303" s="5">
        <f t="shared" si="696"/>
        <v>2023</v>
      </c>
      <c r="N2303" s="96">
        <v>320</v>
      </c>
      <c r="O2303" s="6">
        <f t="shared" si="716"/>
        <v>-320</v>
      </c>
      <c r="P2303" s="6">
        <f t="shared" si="702"/>
        <v>0</v>
      </c>
      <c r="Q2303" s="7">
        <f t="shared" si="710"/>
        <v>3842172.4500000025</v>
      </c>
      <c r="R2303" s="44" t="str">
        <f>VLOOKUP(F2303,'Set up'!$A$2:$E$64,5,FALSE)</f>
        <v>Cash</v>
      </c>
      <c r="S2303" s="1" t="s">
        <v>2117</v>
      </c>
    </row>
    <row r="2304" spans="1:19" ht="15" customHeight="1" x14ac:dyDescent="0.3">
      <c r="A2304" s="4">
        <v>45239</v>
      </c>
      <c r="B2304" s="5">
        <f t="shared" si="711"/>
        <v>11</v>
      </c>
      <c r="C2304" s="5">
        <f t="shared" si="712"/>
        <v>2023</v>
      </c>
      <c r="D2304" s="88" t="s">
        <v>2154</v>
      </c>
      <c r="E2304" s="5" t="str">
        <f>VLOOKUP(F2304,'Set up'!$A$2:$C$64,2,FALSE)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up'!$A$2:$C$64,3,FALSE)</f>
        <v>Cash</v>
      </c>
      <c r="J2304" s="5">
        <f>VLOOKUP(F2304,'Set up'!$A$2:$D$64,4,FALSE)</f>
        <v>0</v>
      </c>
      <c r="K2304" s="4">
        <f t="shared" si="694"/>
        <v>45239</v>
      </c>
      <c r="L2304" s="5">
        <f t="shared" si="695"/>
        <v>11</v>
      </c>
      <c r="M2304" s="5">
        <f t="shared" si="696"/>
        <v>2023</v>
      </c>
      <c r="N2304" s="96">
        <v>165</v>
      </c>
      <c r="O2304" s="6">
        <f t="shared" si="716"/>
        <v>-165</v>
      </c>
      <c r="P2304" s="6">
        <f t="shared" si="702"/>
        <v>0</v>
      </c>
      <c r="Q2304" s="7">
        <f t="shared" si="710"/>
        <v>3842337.4500000025</v>
      </c>
      <c r="R2304" s="44" t="str">
        <f>VLOOKUP(F2304,'Set up'!$A$2:$E$64,5,FALSE)</f>
        <v>Cash</v>
      </c>
      <c r="S2304" s="1" t="s">
        <v>2117</v>
      </c>
    </row>
    <row r="2305" spans="1:19" ht="15" customHeight="1" x14ac:dyDescent="0.3">
      <c r="A2305" s="4">
        <v>45239</v>
      </c>
      <c r="B2305" s="5">
        <f t="shared" si="711"/>
        <v>11</v>
      </c>
      <c r="C2305" s="5">
        <f t="shared" si="712"/>
        <v>2023</v>
      </c>
      <c r="D2305" s="88" t="s">
        <v>2154</v>
      </c>
      <c r="E2305" s="5" t="str">
        <f>VLOOKUP(F2305,'Set up'!$A$2:$C$64,2,FALSE)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up'!$A$2:$C$64,3,FALSE)</f>
        <v>Cash</v>
      </c>
      <c r="J2305" s="5">
        <f>VLOOKUP(F2305,'Set up'!$A$2:$D$64,4,FALSE)</f>
        <v>0</v>
      </c>
      <c r="K2305" s="4">
        <f t="shared" si="694"/>
        <v>45239</v>
      </c>
      <c r="L2305" s="5">
        <f t="shared" si="695"/>
        <v>11</v>
      </c>
      <c r="M2305" s="5">
        <f t="shared" si="696"/>
        <v>2023</v>
      </c>
      <c r="N2305" s="96">
        <v>192</v>
      </c>
      <c r="O2305" s="6">
        <f t="shared" si="716"/>
        <v>-192</v>
      </c>
      <c r="P2305" s="6">
        <f t="shared" si="702"/>
        <v>0</v>
      </c>
      <c r="Q2305" s="7">
        <f t="shared" si="710"/>
        <v>3842529.4500000025</v>
      </c>
      <c r="R2305" s="44" t="str">
        <f>VLOOKUP(F2305,'Set up'!$A$2:$E$64,5,FALSE)</f>
        <v>Cash</v>
      </c>
      <c r="S2305" s="1" t="s">
        <v>2117</v>
      </c>
    </row>
    <row r="2306" spans="1:19" ht="15" customHeight="1" x14ac:dyDescent="0.3">
      <c r="A2306" s="4">
        <v>45240</v>
      </c>
      <c r="B2306" s="5">
        <f t="shared" si="711"/>
        <v>11</v>
      </c>
      <c r="C2306" s="5">
        <f t="shared" si="712"/>
        <v>2023</v>
      </c>
      <c r="D2306" s="88" t="s">
        <v>2155</v>
      </c>
      <c r="E2306" s="5" t="str">
        <f>VLOOKUP(F2306,'Set up'!$A$2:$C$64,2,FALSE)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up'!$A$2:$C$64,3,FALSE)</f>
        <v>Cash</v>
      </c>
      <c r="J2306" s="5">
        <f>VLOOKUP(F2306,'Set up'!$A$2:$D$64,4,FALSE)</f>
        <v>0</v>
      </c>
      <c r="K2306" s="4">
        <f t="shared" si="694"/>
        <v>45240</v>
      </c>
      <c r="L2306" s="5">
        <f t="shared" si="695"/>
        <v>11</v>
      </c>
      <c r="M2306" s="5">
        <f t="shared" si="696"/>
        <v>2023</v>
      </c>
      <c r="N2306" s="96">
        <v>1000</v>
      </c>
      <c r="O2306" s="6">
        <f t="shared" ref="O2306:O2311" si="717">-N2306</f>
        <v>-1000</v>
      </c>
      <c r="P2306" s="6">
        <f t="shared" si="702"/>
        <v>0</v>
      </c>
      <c r="Q2306" s="7">
        <f t="shared" si="710"/>
        <v>3843529.4500000025</v>
      </c>
      <c r="R2306" s="44" t="str">
        <f>VLOOKUP(F2306,'Set up'!$A$2:$E$64,5,FALSE)</f>
        <v>Trsf</v>
      </c>
      <c r="S2306" s="1" t="s">
        <v>2684</v>
      </c>
    </row>
    <row r="2307" spans="1:19" ht="15" customHeight="1" x14ac:dyDescent="0.3">
      <c r="A2307" s="4">
        <v>45240</v>
      </c>
      <c r="B2307" s="5">
        <f t="shared" si="711"/>
        <v>11</v>
      </c>
      <c r="C2307" s="5">
        <f t="shared" si="712"/>
        <v>2023</v>
      </c>
      <c r="D2307" s="88" t="s">
        <v>2156</v>
      </c>
      <c r="E2307" s="5" t="str">
        <f>VLOOKUP(F2307,'Set up'!$A$2:$C$64,2,FALSE)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up'!$A$2:$C$64,3,FALSE)</f>
        <v>Cash</v>
      </c>
      <c r="J2307" s="5">
        <f>VLOOKUP(F2307,'Set up'!$A$2:$D$64,4,FALSE)</f>
        <v>0</v>
      </c>
      <c r="K2307" s="4">
        <f t="shared" ref="K2307:K2370" si="718">A2307+J2307</f>
        <v>45240</v>
      </c>
      <c r="L2307" s="5">
        <f t="shared" ref="L2307:L2370" si="719">MONTH(K2307)</f>
        <v>11</v>
      </c>
      <c r="M2307" s="5">
        <f t="shared" ref="M2307:M2370" si="720">YEAR(K2307)</f>
        <v>2023</v>
      </c>
      <c r="N2307" s="96">
        <v>125</v>
      </c>
      <c r="O2307" s="6">
        <f t="shared" si="717"/>
        <v>-125</v>
      </c>
      <c r="P2307" s="6">
        <f t="shared" si="702"/>
        <v>0</v>
      </c>
      <c r="Q2307" s="7">
        <f t="shared" si="710"/>
        <v>3843654.4500000025</v>
      </c>
      <c r="R2307" s="44" t="str">
        <f>VLOOKUP(F2307,'Set up'!$A$2:$E$64,5,FALSE)</f>
        <v>Trsf</v>
      </c>
      <c r="S2307" s="1" t="s">
        <v>2686</v>
      </c>
    </row>
    <row r="2308" spans="1:19" ht="15" customHeight="1" x14ac:dyDescent="0.3">
      <c r="A2308" s="4">
        <v>45245</v>
      </c>
      <c r="B2308" s="5">
        <f t="shared" si="711"/>
        <v>11</v>
      </c>
      <c r="C2308" s="5">
        <f t="shared" si="712"/>
        <v>2023</v>
      </c>
      <c r="D2308" s="88" t="s">
        <v>2157</v>
      </c>
      <c r="E2308" s="5" t="str">
        <f>VLOOKUP(F2308,'Set up'!$A$2:$C$64,2,FALSE)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up'!$A$2:$C$64,3,FALSE)</f>
        <v>Cash</v>
      </c>
      <c r="J2308" s="5">
        <f>VLOOKUP(F2308,'Set up'!$A$2:$D$64,4,FALSE)</f>
        <v>0</v>
      </c>
      <c r="K2308" s="4">
        <f t="shared" si="718"/>
        <v>45245</v>
      </c>
      <c r="L2308" s="5">
        <f t="shared" si="719"/>
        <v>11</v>
      </c>
      <c r="M2308" s="5">
        <f t="shared" si="720"/>
        <v>2023</v>
      </c>
      <c r="N2308" s="96">
        <v>3212</v>
      </c>
      <c r="O2308" s="6">
        <f t="shared" si="717"/>
        <v>-3212</v>
      </c>
      <c r="P2308" s="6">
        <f t="shared" si="702"/>
        <v>0</v>
      </c>
      <c r="Q2308" s="7">
        <f t="shared" si="710"/>
        <v>3846866.4500000025</v>
      </c>
      <c r="R2308" s="44" t="str">
        <f>VLOOKUP(F2308,'Set up'!$A$2:$E$64,5,FALSE)</f>
        <v>Trsf</v>
      </c>
      <c r="S2308" s="1" t="s">
        <v>2687</v>
      </c>
    </row>
    <row r="2309" spans="1:19" ht="15" customHeight="1" x14ac:dyDescent="0.3">
      <c r="A2309" s="4">
        <v>45245</v>
      </c>
      <c r="B2309" s="5">
        <f t="shared" si="711"/>
        <v>11</v>
      </c>
      <c r="C2309" s="5">
        <f t="shared" si="712"/>
        <v>2023</v>
      </c>
      <c r="D2309" s="88" t="s">
        <v>2157</v>
      </c>
      <c r="E2309" s="5" t="str">
        <f>VLOOKUP(F2309,'Set up'!$A$2:$C$64,2,FALSE)</f>
        <v>C00000042</v>
      </c>
      <c r="F2309" s="1" t="s">
        <v>2012</v>
      </c>
      <c r="G2309" s="99" t="s">
        <v>2095</v>
      </c>
      <c r="H2309" s="5">
        <v>6</v>
      </c>
      <c r="I2309" s="5" t="str">
        <f>VLOOKUP(F2309,'Set up'!$A$2:$C$64,3,FALSE)</f>
        <v>Cash</v>
      </c>
      <c r="J2309" s="5">
        <f>VLOOKUP(F2309,'Set up'!$A$2:$D$64,4,FALSE)</f>
        <v>0</v>
      </c>
      <c r="K2309" s="4">
        <f t="shared" si="718"/>
        <v>45245</v>
      </c>
      <c r="L2309" s="5">
        <f t="shared" si="719"/>
        <v>11</v>
      </c>
      <c r="M2309" s="5">
        <f t="shared" si="720"/>
        <v>2023</v>
      </c>
      <c r="N2309" s="96">
        <v>1287.5999999999999</v>
      </c>
      <c r="O2309" s="6">
        <f t="shared" si="717"/>
        <v>-1287.5999999999999</v>
      </c>
      <c r="P2309" s="6">
        <f t="shared" si="702"/>
        <v>0</v>
      </c>
      <c r="Q2309" s="7">
        <f t="shared" si="710"/>
        <v>3848154.0500000026</v>
      </c>
      <c r="R2309" s="44" t="str">
        <f>VLOOKUP(F2309,'Set up'!$A$2:$E$64,5,FALSE)</f>
        <v>Trsf</v>
      </c>
      <c r="S2309" s="1" t="s">
        <v>2688</v>
      </c>
    </row>
    <row r="2310" spans="1:19" ht="15" customHeight="1" x14ac:dyDescent="0.3">
      <c r="A2310" s="4">
        <v>45245</v>
      </c>
      <c r="B2310" s="5">
        <f t="shared" si="711"/>
        <v>11</v>
      </c>
      <c r="C2310" s="5">
        <f t="shared" si="712"/>
        <v>2023</v>
      </c>
      <c r="D2310" s="88" t="s">
        <v>2157</v>
      </c>
      <c r="E2310" s="5" t="str">
        <f>VLOOKUP(F2310,'Set up'!$A$2:$C$64,2,FALSE)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up'!$A$2:$C$64,3,FALSE)</f>
        <v>Cash</v>
      </c>
      <c r="J2310" s="5">
        <f>VLOOKUP(F2310,'Set up'!$A$2:$D$64,4,FALSE)</f>
        <v>0</v>
      </c>
      <c r="K2310" s="4">
        <f t="shared" si="718"/>
        <v>45245</v>
      </c>
      <c r="L2310" s="5">
        <f t="shared" si="719"/>
        <v>11</v>
      </c>
      <c r="M2310" s="5">
        <f t="shared" si="720"/>
        <v>2023</v>
      </c>
      <c r="N2310" s="96">
        <v>702</v>
      </c>
      <c r="O2310" s="6">
        <f t="shared" si="717"/>
        <v>-702</v>
      </c>
      <c r="P2310" s="6">
        <f t="shared" si="702"/>
        <v>0</v>
      </c>
      <c r="Q2310" s="7">
        <f t="shared" si="710"/>
        <v>3848856.0500000026</v>
      </c>
      <c r="R2310" s="44" t="str">
        <f>VLOOKUP(F2310,'Set up'!$A$2:$E$64,5,FALSE)</f>
        <v>Trsf</v>
      </c>
      <c r="S2310" s="1" t="s">
        <v>2689</v>
      </c>
    </row>
    <row r="2311" spans="1:19" ht="15" customHeight="1" x14ac:dyDescent="0.3">
      <c r="A2311" s="4">
        <v>45245</v>
      </c>
      <c r="B2311" s="5">
        <f t="shared" si="711"/>
        <v>11</v>
      </c>
      <c r="C2311" s="5">
        <f t="shared" si="712"/>
        <v>2023</v>
      </c>
      <c r="D2311" s="88" t="s">
        <v>2157</v>
      </c>
      <c r="E2311" s="5" t="str">
        <f>VLOOKUP(F2311,'Set up'!$A$2:$C$64,2,FALSE)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up'!$A$2:$C$64,3,FALSE)</f>
        <v>Cash</v>
      </c>
      <c r="J2311" s="5">
        <f>VLOOKUP(F2311,'Set up'!$A$2:$D$64,4,FALSE)</f>
        <v>0</v>
      </c>
      <c r="K2311" s="4">
        <f t="shared" si="718"/>
        <v>45245</v>
      </c>
      <c r="L2311" s="5">
        <f t="shared" si="719"/>
        <v>11</v>
      </c>
      <c r="M2311" s="5">
        <f t="shared" si="720"/>
        <v>2023</v>
      </c>
      <c r="N2311" s="96">
        <v>1000</v>
      </c>
      <c r="O2311" s="6">
        <f t="shared" si="717"/>
        <v>-1000</v>
      </c>
      <c r="P2311" s="6">
        <f t="shared" si="702"/>
        <v>0</v>
      </c>
      <c r="Q2311" s="7">
        <f t="shared" si="710"/>
        <v>3849856.0500000026</v>
      </c>
      <c r="R2311" s="44" t="str">
        <f>VLOOKUP(F2311,'Set up'!$A$2:$E$64,5,FALSE)</f>
        <v>Trsf</v>
      </c>
      <c r="S2311" s="1" t="s">
        <v>2684</v>
      </c>
    </row>
    <row r="2312" spans="1:19" ht="15" customHeight="1" x14ac:dyDescent="0.3">
      <c r="A2312" s="4">
        <v>45245</v>
      </c>
      <c r="B2312" s="5">
        <f t="shared" si="711"/>
        <v>11</v>
      </c>
      <c r="C2312" s="5">
        <f t="shared" si="712"/>
        <v>2023</v>
      </c>
      <c r="D2312" s="88" t="s">
        <v>2158</v>
      </c>
      <c r="E2312" s="5" t="str">
        <f>VLOOKUP(F2312,'Set up'!$A$2:$C$64,2,FALSE)</f>
        <v>C00000014</v>
      </c>
      <c r="F2312" s="1" t="s">
        <v>262</v>
      </c>
      <c r="G2312" s="99" t="s">
        <v>2096</v>
      </c>
      <c r="H2312" s="5">
        <v>2</v>
      </c>
      <c r="I2312" s="5" t="str">
        <f>VLOOKUP(F2312,'Set up'!$A$2:$C$64,3,FALSE)</f>
        <v>Cash</v>
      </c>
      <c r="J2312" s="5">
        <f>VLOOKUP(F2312,'Set up'!$A$2:$D$64,4,FALSE)</f>
        <v>0</v>
      </c>
      <c r="K2312" s="4">
        <f t="shared" si="718"/>
        <v>45245</v>
      </c>
      <c r="L2312" s="5">
        <f t="shared" si="719"/>
        <v>11</v>
      </c>
      <c r="M2312" s="5">
        <f t="shared" si="720"/>
        <v>2023</v>
      </c>
      <c r="N2312" s="96">
        <v>567.6</v>
      </c>
      <c r="O2312" s="6">
        <f t="shared" ref="O2312:O2319" si="721">-N2312</f>
        <v>-567.6</v>
      </c>
      <c r="P2312" s="6">
        <f t="shared" si="702"/>
        <v>0</v>
      </c>
      <c r="Q2312" s="7">
        <f t="shared" si="710"/>
        <v>3850423.6500000027</v>
      </c>
      <c r="R2312" s="44" t="str">
        <f>VLOOKUP(F2312,'Set up'!$A$2:$E$64,5,FALSE)</f>
        <v>Cash</v>
      </c>
      <c r="S2312" s="1" t="s">
        <v>2119</v>
      </c>
    </row>
    <row r="2313" spans="1:19" ht="15" customHeight="1" x14ac:dyDescent="0.3">
      <c r="A2313" s="4">
        <v>45245</v>
      </c>
      <c r="B2313" s="5">
        <f t="shared" si="711"/>
        <v>11</v>
      </c>
      <c r="C2313" s="5">
        <f t="shared" si="712"/>
        <v>2023</v>
      </c>
      <c r="D2313" s="88" t="s">
        <v>2159</v>
      </c>
      <c r="E2313" s="5" t="str">
        <f>VLOOKUP(F2313,'Set up'!$A$2:$C$64,2,FALSE)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up'!$A$2:$C$64,3,FALSE)</f>
        <v>120</v>
      </c>
      <c r="J2313" s="5">
        <f>VLOOKUP(F2313,'Set up'!$A$2:$D$64,4,FALSE)</f>
        <v>120</v>
      </c>
      <c r="K2313" s="4">
        <f t="shared" si="718"/>
        <v>45365</v>
      </c>
      <c r="L2313" s="5">
        <f t="shared" si="719"/>
        <v>3</v>
      </c>
      <c r="M2313" s="5">
        <f t="shared" si="720"/>
        <v>2024</v>
      </c>
      <c r="N2313" s="96">
        <v>8030</v>
      </c>
      <c r="O2313" s="6">
        <f t="shared" si="721"/>
        <v>-8030</v>
      </c>
      <c r="P2313" s="6">
        <f t="shared" si="702"/>
        <v>0</v>
      </c>
      <c r="Q2313" s="7">
        <f t="shared" si="710"/>
        <v>3858453.6500000027</v>
      </c>
      <c r="R2313" s="44" t="str">
        <f>VLOOKUP(F2313,'Set up'!$A$2:$E$64,5,FALSE)</f>
        <v>Trsf</v>
      </c>
      <c r="S2313" s="1" t="s">
        <v>2542</v>
      </c>
    </row>
    <row r="2314" spans="1:19" ht="15" customHeight="1" x14ac:dyDescent="0.3">
      <c r="A2314" s="4">
        <v>45245</v>
      </c>
      <c r="B2314" s="5">
        <f t="shared" si="711"/>
        <v>11</v>
      </c>
      <c r="C2314" s="5">
        <f t="shared" si="712"/>
        <v>2023</v>
      </c>
      <c r="D2314" s="88" t="s">
        <v>2159</v>
      </c>
      <c r="E2314" s="5" t="str">
        <f>VLOOKUP(F2314,'Set up'!$A$2:$C$64,2,FALSE)</f>
        <v>C00000010</v>
      </c>
      <c r="F2314" s="1" t="s">
        <v>62</v>
      </c>
      <c r="G2314" s="99" t="s">
        <v>2095</v>
      </c>
      <c r="H2314" s="5">
        <v>10</v>
      </c>
      <c r="I2314" s="5">
        <f>VLOOKUP(F2314,'Set up'!$A$2:$C$64,3,FALSE)</f>
        <v>120</v>
      </c>
      <c r="J2314" s="5">
        <f>VLOOKUP(F2314,'Set up'!$A$2:$D$64,4,FALSE)</f>
        <v>120</v>
      </c>
      <c r="K2314" s="4">
        <f t="shared" si="718"/>
        <v>45365</v>
      </c>
      <c r="L2314" s="5">
        <f t="shared" si="719"/>
        <v>3</v>
      </c>
      <c r="M2314" s="5">
        <f t="shared" si="720"/>
        <v>2024</v>
      </c>
      <c r="N2314" s="96">
        <v>2146</v>
      </c>
      <c r="O2314" s="6">
        <f t="shared" si="721"/>
        <v>-2146</v>
      </c>
      <c r="P2314" s="6">
        <f t="shared" si="702"/>
        <v>0</v>
      </c>
      <c r="Q2314" s="7">
        <f t="shared" si="710"/>
        <v>3860599.6500000027</v>
      </c>
      <c r="R2314" s="44" t="str">
        <f>VLOOKUP(F2314,'Set up'!$A$2:$E$64,5,FALSE)</f>
        <v>Trsf</v>
      </c>
      <c r="S2314" s="1" t="s">
        <v>2542</v>
      </c>
    </row>
    <row r="2315" spans="1:19" ht="15" customHeight="1" x14ac:dyDescent="0.3">
      <c r="A2315" s="4">
        <v>45245</v>
      </c>
      <c r="B2315" s="5">
        <f t="shared" si="711"/>
        <v>11</v>
      </c>
      <c r="C2315" s="5">
        <f t="shared" si="712"/>
        <v>2023</v>
      </c>
      <c r="D2315" s="88" t="s">
        <v>2159</v>
      </c>
      <c r="E2315" s="5" t="str">
        <f>VLOOKUP(F2315,'Set up'!$A$2:$C$64,2,FALSE)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up'!$A$2:$C$64,3,FALSE)</f>
        <v>120</v>
      </c>
      <c r="J2315" s="5">
        <f>VLOOKUP(F2315,'Set up'!$A$2:$D$64,4,FALSE)</f>
        <v>120</v>
      </c>
      <c r="K2315" s="4">
        <f t="shared" si="718"/>
        <v>45365</v>
      </c>
      <c r="L2315" s="5">
        <f t="shared" si="719"/>
        <v>3</v>
      </c>
      <c r="M2315" s="5">
        <f t="shared" si="720"/>
        <v>2024</v>
      </c>
      <c r="N2315" s="96">
        <v>575</v>
      </c>
      <c r="O2315" s="6">
        <f t="shared" si="721"/>
        <v>-575</v>
      </c>
      <c r="P2315" s="6">
        <f t="shared" si="702"/>
        <v>0</v>
      </c>
      <c r="Q2315" s="7">
        <f t="shared" si="710"/>
        <v>3861174.6500000027</v>
      </c>
      <c r="R2315" s="44" t="str">
        <f>VLOOKUP(F2315,'Set up'!$A$2:$E$64,5,FALSE)</f>
        <v>Trsf</v>
      </c>
      <c r="S2315" s="1" t="s">
        <v>2542</v>
      </c>
    </row>
    <row r="2316" spans="1:19" ht="15" customHeight="1" x14ac:dyDescent="0.3">
      <c r="A2316" s="4">
        <v>45245</v>
      </c>
      <c r="B2316" s="5">
        <f t="shared" si="711"/>
        <v>11</v>
      </c>
      <c r="C2316" s="5">
        <f t="shared" si="712"/>
        <v>2023</v>
      </c>
      <c r="D2316" s="88" t="s">
        <v>2159</v>
      </c>
      <c r="E2316" s="5" t="str">
        <f>VLOOKUP(F2316,'Set up'!$A$2:$C$64,2,FALSE)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up'!$A$2:$C$64,3,FALSE)</f>
        <v>120</v>
      </c>
      <c r="J2316" s="5">
        <f>VLOOKUP(F2316,'Set up'!$A$2:$D$64,4,FALSE)</f>
        <v>120</v>
      </c>
      <c r="K2316" s="4">
        <f t="shared" si="718"/>
        <v>45365</v>
      </c>
      <c r="L2316" s="5">
        <f t="shared" si="719"/>
        <v>3</v>
      </c>
      <c r="M2316" s="5">
        <f t="shared" si="720"/>
        <v>2024</v>
      </c>
      <c r="N2316" s="96">
        <v>840</v>
      </c>
      <c r="O2316" s="6">
        <f t="shared" si="721"/>
        <v>-840</v>
      </c>
      <c r="P2316" s="6">
        <f t="shared" si="702"/>
        <v>0</v>
      </c>
      <c r="Q2316" s="7">
        <f t="shared" si="710"/>
        <v>3862014.6500000027</v>
      </c>
      <c r="R2316" s="44" t="str">
        <f>VLOOKUP(F2316,'Set up'!$A$2:$E$64,5,FALSE)</f>
        <v>Trsf</v>
      </c>
      <c r="S2316" s="1" t="s">
        <v>2542</v>
      </c>
    </row>
    <row r="2317" spans="1:19" ht="15" customHeight="1" x14ac:dyDescent="0.3">
      <c r="A2317" s="4">
        <v>45245</v>
      </c>
      <c r="B2317" s="5">
        <f t="shared" si="711"/>
        <v>11</v>
      </c>
      <c r="C2317" s="5">
        <f t="shared" si="712"/>
        <v>2023</v>
      </c>
      <c r="D2317" s="88" t="s">
        <v>2159</v>
      </c>
      <c r="E2317" s="5" t="str">
        <f>VLOOKUP(F2317,'Set up'!$A$2:$C$64,2,FALSE)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up'!$A$2:$C$64,3,FALSE)</f>
        <v>120</v>
      </c>
      <c r="J2317" s="5">
        <f>VLOOKUP(F2317,'Set up'!$A$2:$D$64,4,FALSE)</f>
        <v>120</v>
      </c>
      <c r="K2317" s="4">
        <f t="shared" si="718"/>
        <v>45365</v>
      </c>
      <c r="L2317" s="5">
        <f t="shared" si="719"/>
        <v>3</v>
      </c>
      <c r="M2317" s="5">
        <f t="shared" si="720"/>
        <v>2024</v>
      </c>
      <c r="N2317" s="96">
        <v>420</v>
      </c>
      <c r="O2317" s="6">
        <f t="shared" si="721"/>
        <v>-420</v>
      </c>
      <c r="P2317" s="6">
        <f t="shared" si="702"/>
        <v>0</v>
      </c>
      <c r="Q2317" s="7">
        <f t="shared" si="710"/>
        <v>3862434.6500000027</v>
      </c>
      <c r="R2317" s="44" t="str">
        <f>VLOOKUP(F2317,'Set up'!$A$2:$E$64,5,FALSE)</f>
        <v>Trsf</v>
      </c>
      <c r="S2317" s="1" t="s">
        <v>2542</v>
      </c>
    </row>
    <row r="2318" spans="1:19" ht="15" customHeight="1" x14ac:dyDescent="0.3">
      <c r="A2318" s="4">
        <v>45245</v>
      </c>
      <c r="B2318" s="5">
        <f t="shared" si="711"/>
        <v>11</v>
      </c>
      <c r="C2318" s="5">
        <f t="shared" si="712"/>
        <v>2023</v>
      </c>
      <c r="D2318" s="88" t="s">
        <v>2159</v>
      </c>
      <c r="E2318" s="5" t="str">
        <f>VLOOKUP(F2318,'Set up'!$A$2:$C$64,2,FALSE)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up'!$A$2:$C$64,3,FALSE)</f>
        <v>120</v>
      </c>
      <c r="J2318" s="5">
        <f>VLOOKUP(F2318,'Set up'!$A$2:$D$64,4,FALSE)</f>
        <v>120</v>
      </c>
      <c r="K2318" s="4">
        <f t="shared" si="718"/>
        <v>45365</v>
      </c>
      <c r="L2318" s="5">
        <f t="shared" si="719"/>
        <v>3</v>
      </c>
      <c r="M2318" s="5">
        <f t="shared" si="720"/>
        <v>2024</v>
      </c>
      <c r="N2318" s="96">
        <v>395</v>
      </c>
      <c r="O2318" s="6">
        <f t="shared" si="721"/>
        <v>-395</v>
      </c>
      <c r="P2318" s="6">
        <f t="shared" si="702"/>
        <v>0</v>
      </c>
      <c r="Q2318" s="7">
        <f t="shared" si="710"/>
        <v>3862829.6500000027</v>
      </c>
      <c r="R2318" s="44" t="str">
        <f>VLOOKUP(F2318,'Set up'!$A$2:$E$64,5,FALSE)</f>
        <v>Trsf</v>
      </c>
      <c r="S2318" s="1" t="s">
        <v>2542</v>
      </c>
    </row>
    <row r="2319" spans="1:19" ht="15" customHeight="1" x14ac:dyDescent="0.3">
      <c r="A2319" s="4">
        <v>45245</v>
      </c>
      <c r="B2319" s="5">
        <f t="shared" si="711"/>
        <v>11</v>
      </c>
      <c r="C2319" s="5">
        <f t="shared" si="712"/>
        <v>2023</v>
      </c>
      <c r="D2319" s="88" t="s">
        <v>2160</v>
      </c>
      <c r="E2319" s="5" t="str">
        <f>VLOOKUP(F2319,'Set up'!$A$2:$C$64,2,FALSE)</f>
        <v>C00000010</v>
      </c>
      <c r="F2319" s="1" t="s">
        <v>62</v>
      </c>
      <c r="G2319" s="99" t="s">
        <v>2097</v>
      </c>
      <c r="H2319" s="5">
        <v>1</v>
      </c>
      <c r="I2319" s="5">
        <f>VLOOKUP(F2319,'Set up'!$A$2:$C$64,3,FALSE)</f>
        <v>120</v>
      </c>
      <c r="J2319" s="5">
        <f>VLOOKUP(F2319,'Set up'!$A$2:$D$64,4,FALSE)</f>
        <v>120</v>
      </c>
      <c r="K2319" s="4">
        <f t="shared" si="718"/>
        <v>45365</v>
      </c>
      <c r="L2319" s="5">
        <f t="shared" si="719"/>
        <v>3</v>
      </c>
      <c r="M2319" s="5">
        <f t="shared" si="720"/>
        <v>2024</v>
      </c>
      <c r="N2319" s="96">
        <v>1597.5</v>
      </c>
      <c r="O2319" s="6">
        <f t="shared" si="721"/>
        <v>-1597.5</v>
      </c>
      <c r="P2319" s="6">
        <f t="shared" si="702"/>
        <v>0</v>
      </c>
      <c r="Q2319" s="7">
        <f t="shared" si="710"/>
        <v>3864427.1500000027</v>
      </c>
      <c r="R2319" s="44" t="str">
        <f>VLOOKUP(F2319,'Set up'!$A$2:$E$64,5,FALSE)</f>
        <v>Trsf</v>
      </c>
      <c r="S2319" s="1" t="s">
        <v>2542</v>
      </c>
    </row>
    <row r="2320" spans="1:19" ht="15" customHeight="1" x14ac:dyDescent="0.3">
      <c r="A2320" s="4">
        <v>45245</v>
      </c>
      <c r="B2320" s="5">
        <f t="shared" si="711"/>
        <v>11</v>
      </c>
      <c r="C2320" s="5">
        <f t="shared" si="712"/>
        <v>2023</v>
      </c>
      <c r="D2320" s="88" t="s">
        <v>2161</v>
      </c>
      <c r="E2320" s="5" t="str">
        <f>VLOOKUP(F2320,'Set up'!$A$2:$C$64,2,FALSE)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up'!$A$2:$C$64,3,FALSE)</f>
        <v>Cash</v>
      </c>
      <c r="J2320" s="5">
        <f>VLOOKUP(F2320,'Set up'!$A$2:$D$64,4,FALSE)</f>
        <v>0</v>
      </c>
      <c r="K2320" s="4">
        <f t="shared" si="718"/>
        <v>45245</v>
      </c>
      <c r="L2320" s="5">
        <f t="shared" si="719"/>
        <v>11</v>
      </c>
      <c r="M2320" s="5">
        <f t="shared" si="720"/>
        <v>2023</v>
      </c>
      <c r="N2320" s="96">
        <v>1738</v>
      </c>
      <c r="O2320" s="6">
        <f>-151.6-1000-586.4</f>
        <v>-1738</v>
      </c>
      <c r="P2320" s="6">
        <f t="shared" si="702"/>
        <v>0</v>
      </c>
      <c r="Q2320" s="7">
        <f t="shared" si="710"/>
        <v>3866165.1500000027</v>
      </c>
      <c r="R2320" s="44" t="str">
        <f>VLOOKUP(F2320,'Set up'!$A$2:$E$64,5,FALSE)</f>
        <v>Trsf</v>
      </c>
      <c r="S2320" s="1" t="s">
        <v>3047</v>
      </c>
    </row>
    <row r="2321" spans="1:19" ht="15" customHeight="1" x14ac:dyDescent="0.3">
      <c r="A2321" s="4">
        <v>45245</v>
      </c>
      <c r="B2321" s="5">
        <f t="shared" si="711"/>
        <v>11</v>
      </c>
      <c r="C2321" s="5">
        <f t="shared" si="712"/>
        <v>2023</v>
      </c>
      <c r="D2321" s="88" t="s">
        <v>2161</v>
      </c>
      <c r="E2321" s="5" t="str">
        <f>VLOOKUP(F2321,'Set up'!$A$2:$C$64,2,FALSE)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up'!$A$2:$C$64,3,FALSE)</f>
        <v>Cash</v>
      </c>
      <c r="J2321" s="5">
        <f>VLOOKUP(F2321,'Set up'!$A$2:$D$64,4,FALSE)</f>
        <v>0</v>
      </c>
      <c r="K2321" s="4">
        <f t="shared" si="718"/>
        <v>45245</v>
      </c>
      <c r="L2321" s="5">
        <f t="shared" si="719"/>
        <v>11</v>
      </c>
      <c r="M2321" s="5">
        <f t="shared" si="720"/>
        <v>2023</v>
      </c>
      <c r="N2321" s="96">
        <v>405</v>
      </c>
      <c r="O2321" s="6">
        <f t="shared" ref="O2321:O2325" si="722">-N2321</f>
        <v>-405</v>
      </c>
      <c r="P2321" s="6">
        <f t="shared" si="702"/>
        <v>0</v>
      </c>
      <c r="Q2321" s="7">
        <f t="shared" si="710"/>
        <v>3866570.1500000027</v>
      </c>
      <c r="R2321" s="44" t="str">
        <f>VLOOKUP(F2321,'Set up'!$A$2:$E$64,5,FALSE)</f>
        <v>Trsf</v>
      </c>
      <c r="S2321" s="1" t="s">
        <v>3039</v>
      </c>
    </row>
    <row r="2322" spans="1:19" ht="15" customHeight="1" x14ac:dyDescent="0.3">
      <c r="A2322" s="4">
        <v>45245</v>
      </c>
      <c r="B2322" s="5">
        <f t="shared" si="711"/>
        <v>11</v>
      </c>
      <c r="C2322" s="5">
        <f t="shared" si="712"/>
        <v>2023</v>
      </c>
      <c r="D2322" s="88" t="s">
        <v>2161</v>
      </c>
      <c r="E2322" s="5" t="str">
        <f>VLOOKUP(F2322,'Set up'!$A$2:$C$64,2,FALSE)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up'!$A$2:$C$64,3,FALSE)</f>
        <v>Cash</v>
      </c>
      <c r="J2322" s="5">
        <f>VLOOKUP(F2322,'Set up'!$A$2:$D$64,4,FALSE)</f>
        <v>0</v>
      </c>
      <c r="K2322" s="4">
        <f t="shared" si="718"/>
        <v>45245</v>
      </c>
      <c r="L2322" s="5">
        <f t="shared" si="719"/>
        <v>11</v>
      </c>
      <c r="M2322" s="5">
        <f t="shared" si="720"/>
        <v>2023</v>
      </c>
      <c r="N2322" s="96">
        <v>187.5</v>
      </c>
      <c r="O2322" s="6">
        <f t="shared" si="722"/>
        <v>-187.5</v>
      </c>
      <c r="P2322" s="6">
        <f t="shared" si="702"/>
        <v>0</v>
      </c>
      <c r="Q2322" s="7">
        <f t="shared" si="710"/>
        <v>3866757.6500000027</v>
      </c>
      <c r="R2322" s="44" t="str">
        <f>VLOOKUP(F2322,'Set up'!$A$2:$E$64,5,FALSE)</f>
        <v>Trsf</v>
      </c>
      <c r="S2322" s="1" t="s">
        <v>3041</v>
      </c>
    </row>
    <row r="2323" spans="1:19" ht="15" customHeight="1" x14ac:dyDescent="0.3">
      <c r="A2323" s="4">
        <v>45245</v>
      </c>
      <c r="B2323" s="5">
        <f t="shared" si="711"/>
        <v>11</v>
      </c>
      <c r="C2323" s="5">
        <f t="shared" si="712"/>
        <v>2023</v>
      </c>
      <c r="D2323" s="88" t="s">
        <v>2161</v>
      </c>
      <c r="E2323" s="5" t="str">
        <f>VLOOKUP(F2323,'Set up'!$A$2:$C$64,2,FALSE)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up'!$A$2:$C$64,3,FALSE)</f>
        <v>Cash</v>
      </c>
      <c r="J2323" s="5">
        <f>VLOOKUP(F2323,'Set up'!$A$2:$D$64,4,FALSE)</f>
        <v>0</v>
      </c>
      <c r="K2323" s="4">
        <f t="shared" si="718"/>
        <v>45245</v>
      </c>
      <c r="L2323" s="5">
        <f t="shared" si="719"/>
        <v>11</v>
      </c>
      <c r="M2323" s="5">
        <f t="shared" si="720"/>
        <v>2023</v>
      </c>
      <c r="N2323" s="96">
        <v>105</v>
      </c>
      <c r="O2323" s="6">
        <f t="shared" si="722"/>
        <v>-105</v>
      </c>
      <c r="P2323" s="6">
        <f t="shared" ref="P2323:P2386" si="723">SUM(N2323+O2323)</f>
        <v>0</v>
      </c>
      <c r="Q2323" s="7">
        <f t="shared" si="710"/>
        <v>3866862.6500000027</v>
      </c>
      <c r="R2323" s="44" t="str">
        <f>VLOOKUP(F2323,'Set up'!$A$2:$E$64,5,FALSE)</f>
        <v>Trsf</v>
      </c>
      <c r="S2323" s="1" t="s">
        <v>3040</v>
      </c>
    </row>
    <row r="2324" spans="1:19" ht="15" customHeight="1" x14ac:dyDescent="0.3">
      <c r="A2324" s="4">
        <v>45245</v>
      </c>
      <c r="B2324" s="5">
        <f t="shared" si="711"/>
        <v>11</v>
      </c>
      <c r="C2324" s="5">
        <f t="shared" si="712"/>
        <v>2023</v>
      </c>
      <c r="D2324" s="88" t="s">
        <v>2161</v>
      </c>
      <c r="E2324" s="5" t="str">
        <f>VLOOKUP(F2324,'Set up'!$A$2:$C$64,2,FALSE)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up'!$A$2:$C$64,3,FALSE)</f>
        <v>Cash</v>
      </c>
      <c r="J2324" s="5">
        <f>VLOOKUP(F2324,'Set up'!$A$2:$D$64,4,FALSE)</f>
        <v>0</v>
      </c>
      <c r="K2324" s="4">
        <f t="shared" si="718"/>
        <v>45245</v>
      </c>
      <c r="L2324" s="5">
        <f t="shared" si="719"/>
        <v>11</v>
      </c>
      <c r="M2324" s="5">
        <f t="shared" si="720"/>
        <v>2023</v>
      </c>
      <c r="N2324" s="96">
        <v>390</v>
      </c>
      <c r="O2324" s="6">
        <f>-216.1-173.9</f>
        <v>-390</v>
      </c>
      <c r="P2324" s="6">
        <f t="shared" si="723"/>
        <v>0</v>
      </c>
      <c r="Q2324" s="7">
        <f t="shared" si="710"/>
        <v>3867252.6500000027</v>
      </c>
      <c r="R2324" s="44" t="str">
        <f>VLOOKUP(F2324,'Set up'!$A$2:$E$64,5,FALSE)</f>
        <v>Trsf</v>
      </c>
      <c r="S2324" s="1" t="s">
        <v>3042</v>
      </c>
    </row>
    <row r="2325" spans="1:19" ht="15" customHeight="1" x14ac:dyDescent="0.3">
      <c r="A2325" s="4">
        <v>45245</v>
      </c>
      <c r="B2325" s="5">
        <f t="shared" si="711"/>
        <v>11</v>
      </c>
      <c r="C2325" s="5">
        <f t="shared" si="712"/>
        <v>2023</v>
      </c>
      <c r="D2325" s="88" t="s">
        <v>2161</v>
      </c>
      <c r="E2325" s="5" t="str">
        <f>VLOOKUP(F2325,'Set up'!$A$2:$C$64,2,FALSE)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up'!$A$2:$C$64,3,FALSE)</f>
        <v>Cash</v>
      </c>
      <c r="J2325" s="5">
        <f>VLOOKUP(F2325,'Set up'!$A$2:$D$64,4,FALSE)</f>
        <v>0</v>
      </c>
      <c r="K2325" s="4">
        <f t="shared" si="718"/>
        <v>45245</v>
      </c>
      <c r="L2325" s="5">
        <f t="shared" si="719"/>
        <v>11</v>
      </c>
      <c r="M2325" s="5">
        <f t="shared" si="720"/>
        <v>2023</v>
      </c>
      <c r="N2325" s="96">
        <v>260</v>
      </c>
      <c r="O2325" s="6">
        <f t="shared" si="722"/>
        <v>-260</v>
      </c>
      <c r="P2325" s="6">
        <f t="shared" si="723"/>
        <v>0</v>
      </c>
      <c r="Q2325" s="7">
        <f t="shared" si="710"/>
        <v>3867512.6500000027</v>
      </c>
      <c r="R2325" s="44" t="str">
        <f>VLOOKUP(F2325,'Set up'!$A$2:$E$64,5,FALSE)</f>
        <v>Trsf</v>
      </c>
      <c r="S2325" s="1" t="s">
        <v>3043</v>
      </c>
    </row>
    <row r="2326" spans="1:19" ht="15" customHeight="1" x14ac:dyDescent="0.3">
      <c r="A2326" s="4">
        <v>45247</v>
      </c>
      <c r="B2326" s="5">
        <f t="shared" si="711"/>
        <v>11</v>
      </c>
      <c r="C2326" s="5">
        <f t="shared" si="712"/>
        <v>2023</v>
      </c>
      <c r="D2326" s="88" t="s">
        <v>2162</v>
      </c>
      <c r="E2326" s="5" t="str">
        <f>VLOOKUP(F2326,'Set up'!$A$2:$C$64,2,FALSE)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up'!$A$2:$C$64,3,FALSE)</f>
        <v>Cash</v>
      </c>
      <c r="J2326" s="5">
        <f>VLOOKUP(F2326,'Set up'!$A$2:$D$64,4,FALSE)</f>
        <v>0</v>
      </c>
      <c r="K2326" s="4">
        <f t="shared" si="718"/>
        <v>45247</v>
      </c>
      <c r="L2326" s="5">
        <f t="shared" si="719"/>
        <v>11</v>
      </c>
      <c r="M2326" s="5">
        <f t="shared" si="720"/>
        <v>2023</v>
      </c>
      <c r="N2326" s="96">
        <v>62.5</v>
      </c>
      <c r="O2326" s="6">
        <f>-N2326</f>
        <v>-62.5</v>
      </c>
      <c r="P2326" s="6">
        <f t="shared" si="723"/>
        <v>0</v>
      </c>
      <c r="Q2326" s="7">
        <f t="shared" si="710"/>
        <v>3867575.1500000027</v>
      </c>
      <c r="R2326" s="44" t="str">
        <f>VLOOKUP(F2326,'Set up'!$A$2:$E$64,5,FALSE)</f>
        <v>Trsf</v>
      </c>
      <c r="S2326" s="1" t="s">
        <v>2690</v>
      </c>
    </row>
    <row r="2327" spans="1:19" ht="15" customHeight="1" x14ac:dyDescent="0.3">
      <c r="A2327" s="4">
        <v>45247</v>
      </c>
      <c r="B2327" s="5">
        <f t="shared" si="711"/>
        <v>11</v>
      </c>
      <c r="C2327" s="5">
        <f t="shared" si="712"/>
        <v>2023</v>
      </c>
      <c r="D2327" s="88" t="s">
        <v>2163</v>
      </c>
      <c r="E2327" s="5" t="str">
        <f>VLOOKUP(F2327,'Set up'!$A$2:$C$64,2,FALSE)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up'!$A$2:$C$64,3,FALSE)</f>
        <v>Cash</v>
      </c>
      <c r="J2327" s="5">
        <f>VLOOKUP(F2327,'Set up'!$A$2:$D$64,4,FALSE)</f>
        <v>0</v>
      </c>
      <c r="K2327" s="4">
        <f t="shared" si="718"/>
        <v>45247</v>
      </c>
      <c r="L2327" s="5">
        <f t="shared" si="719"/>
        <v>11</v>
      </c>
      <c r="M2327" s="5">
        <f t="shared" si="720"/>
        <v>2023</v>
      </c>
      <c r="N2327" s="96">
        <v>1606</v>
      </c>
      <c r="O2327" s="6">
        <f>-N2327</f>
        <v>-1606</v>
      </c>
      <c r="P2327" s="6">
        <f t="shared" si="723"/>
        <v>0</v>
      </c>
      <c r="Q2327" s="7">
        <f t="shared" si="710"/>
        <v>3869181.1500000027</v>
      </c>
      <c r="R2327" s="44" t="str">
        <f>VLOOKUP(F2327,'Set up'!$A$2:$E$64,5,FALSE)</f>
        <v>Trsf</v>
      </c>
      <c r="S2327" s="1" t="s">
        <v>2691</v>
      </c>
    </row>
    <row r="2328" spans="1:19" ht="15" customHeight="1" x14ac:dyDescent="0.3">
      <c r="A2328" s="4">
        <v>45247</v>
      </c>
      <c r="B2328" s="5">
        <f t="shared" si="711"/>
        <v>11</v>
      </c>
      <c r="C2328" s="5">
        <f t="shared" si="712"/>
        <v>2023</v>
      </c>
      <c r="D2328" s="88" t="s">
        <v>2163</v>
      </c>
      <c r="E2328" s="5" t="str">
        <f>VLOOKUP(F2328,'Set up'!$A$2:$C$64,2,FALSE)</f>
        <v>C00000042</v>
      </c>
      <c r="F2328" s="1" t="s">
        <v>2012</v>
      </c>
      <c r="G2328" s="99" t="s">
        <v>2095</v>
      </c>
      <c r="H2328" s="5">
        <v>3</v>
      </c>
      <c r="I2328" s="5" t="str">
        <f>VLOOKUP(F2328,'Set up'!$A$2:$C$64,3,FALSE)</f>
        <v>Cash</v>
      </c>
      <c r="J2328" s="5">
        <f>VLOOKUP(F2328,'Set up'!$A$2:$D$64,4,FALSE)</f>
        <v>0</v>
      </c>
      <c r="K2328" s="4">
        <f t="shared" si="718"/>
        <v>45247</v>
      </c>
      <c r="L2328" s="5">
        <f t="shared" si="719"/>
        <v>11</v>
      </c>
      <c r="M2328" s="5">
        <f t="shared" si="720"/>
        <v>2023</v>
      </c>
      <c r="N2328" s="96">
        <v>643.79999999999995</v>
      </c>
      <c r="O2328" s="6">
        <f>-N2328</f>
        <v>-643.79999999999995</v>
      </c>
      <c r="P2328" s="6">
        <f t="shared" si="723"/>
        <v>0</v>
      </c>
      <c r="Q2328" s="7">
        <f t="shared" si="710"/>
        <v>3869824.9500000025</v>
      </c>
      <c r="R2328" s="44" t="str">
        <f>VLOOKUP(F2328,'Set up'!$A$2:$E$64,5,FALSE)</f>
        <v>Trsf</v>
      </c>
      <c r="S2328" s="1" t="s">
        <v>2692</v>
      </c>
    </row>
    <row r="2329" spans="1:19" ht="15" customHeight="1" x14ac:dyDescent="0.3">
      <c r="A2329" s="4">
        <v>45247</v>
      </c>
      <c r="B2329" s="5">
        <f t="shared" si="711"/>
        <v>11</v>
      </c>
      <c r="C2329" s="5">
        <f t="shared" si="712"/>
        <v>2023</v>
      </c>
      <c r="D2329" s="88" t="s">
        <v>2163</v>
      </c>
      <c r="E2329" s="5" t="str">
        <f>VLOOKUP(F2329,'Set up'!$A$2:$C$64,2,FALSE)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up'!$A$2:$C$64,3,FALSE)</f>
        <v>Cash</v>
      </c>
      <c r="J2329" s="5">
        <f>VLOOKUP(F2329,'Set up'!$A$2:$D$64,4,FALSE)</f>
        <v>0</v>
      </c>
      <c r="K2329" s="4">
        <f t="shared" si="718"/>
        <v>45247</v>
      </c>
      <c r="L2329" s="5">
        <f t="shared" si="719"/>
        <v>11</v>
      </c>
      <c r="M2329" s="5">
        <f t="shared" si="720"/>
        <v>2023</v>
      </c>
      <c r="N2329" s="96">
        <v>468</v>
      </c>
      <c r="O2329" s="6">
        <f>-N2329</f>
        <v>-468</v>
      </c>
      <c r="P2329" s="6">
        <f t="shared" si="723"/>
        <v>0</v>
      </c>
      <c r="Q2329" s="7">
        <f t="shared" si="710"/>
        <v>3870292.9500000025</v>
      </c>
      <c r="R2329" s="44" t="str">
        <f>VLOOKUP(F2329,'Set up'!$A$2:$E$64,5,FALSE)</f>
        <v>Trsf</v>
      </c>
      <c r="S2329" s="1" t="s">
        <v>2693</v>
      </c>
    </row>
    <row r="2330" spans="1:19" ht="15" customHeight="1" x14ac:dyDescent="0.3">
      <c r="A2330" s="4">
        <v>45251</v>
      </c>
      <c r="B2330" s="5">
        <f t="shared" si="711"/>
        <v>11</v>
      </c>
      <c r="C2330" s="5">
        <f t="shared" si="712"/>
        <v>2023</v>
      </c>
      <c r="D2330" s="88" t="s">
        <v>2164</v>
      </c>
      <c r="E2330" s="5" t="str">
        <f>VLOOKUP(F2330,'Set up'!$A$2:$C$64,2,FALSE)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up'!$A$2:$C$64,3,FALSE)</f>
        <v>Cash</v>
      </c>
      <c r="J2330" s="5">
        <f>VLOOKUP(F2330,'Set up'!$A$2:$D$64,4,FALSE)</f>
        <v>0</v>
      </c>
      <c r="K2330" s="4">
        <f t="shared" si="718"/>
        <v>45251</v>
      </c>
      <c r="L2330" s="5">
        <f t="shared" si="719"/>
        <v>11</v>
      </c>
      <c r="M2330" s="5">
        <f t="shared" si="720"/>
        <v>2023</v>
      </c>
      <c r="N2330" s="96">
        <v>3212</v>
      </c>
      <c r="O2330" s="6">
        <f t="shared" ref="O2330:O2334" si="724">-N2330</f>
        <v>-3212</v>
      </c>
      <c r="P2330" s="6">
        <f t="shared" si="723"/>
        <v>0</v>
      </c>
      <c r="Q2330" s="7">
        <f t="shared" si="710"/>
        <v>3873504.9500000025</v>
      </c>
      <c r="R2330" s="44" t="str">
        <f>VLOOKUP(F2330,'Set up'!$A$2:$E$64,5,FALSE)</f>
        <v>Cash</v>
      </c>
      <c r="S2330" s="1" t="s">
        <v>2120</v>
      </c>
    </row>
    <row r="2331" spans="1:19" ht="15" customHeight="1" x14ac:dyDescent="0.3">
      <c r="A2331" s="4">
        <v>45251</v>
      </c>
      <c r="B2331" s="5">
        <f t="shared" si="711"/>
        <v>11</v>
      </c>
      <c r="C2331" s="5">
        <f t="shared" si="712"/>
        <v>2023</v>
      </c>
      <c r="D2331" s="88" t="s">
        <v>2164</v>
      </c>
      <c r="E2331" s="5" t="str">
        <f>VLOOKUP(F2331,'Set up'!$A$2:$C$64,2,FALSE)</f>
        <v>C00000014</v>
      </c>
      <c r="F2331" s="1" t="s">
        <v>262</v>
      </c>
      <c r="G2331" s="99" t="s">
        <v>2094</v>
      </c>
      <c r="H2331" s="5">
        <v>4</v>
      </c>
      <c r="I2331" s="5" t="str">
        <f>VLOOKUP(F2331,'Set up'!$A$2:$C$64,3,FALSE)</f>
        <v>Cash</v>
      </c>
      <c r="J2331" s="5">
        <f>VLOOKUP(F2331,'Set up'!$A$2:$D$64,4,FALSE)</f>
        <v>0</v>
      </c>
      <c r="K2331" s="4">
        <f t="shared" si="718"/>
        <v>45251</v>
      </c>
      <c r="L2331" s="5">
        <f t="shared" si="719"/>
        <v>11</v>
      </c>
      <c r="M2331" s="5">
        <f t="shared" si="720"/>
        <v>2023</v>
      </c>
      <c r="N2331" s="96">
        <v>1036</v>
      </c>
      <c r="O2331" s="6">
        <f t="shared" si="724"/>
        <v>-1036</v>
      </c>
      <c r="P2331" s="6">
        <f t="shared" si="723"/>
        <v>0</v>
      </c>
      <c r="Q2331" s="7">
        <f t="shared" si="710"/>
        <v>3874540.9500000025</v>
      </c>
      <c r="R2331" s="44" t="str">
        <f>VLOOKUP(F2331,'Set up'!$A$2:$E$64,5,FALSE)</f>
        <v>Cash</v>
      </c>
      <c r="S2331" s="1" t="s">
        <v>2120</v>
      </c>
    </row>
    <row r="2332" spans="1:19" ht="15" customHeight="1" x14ac:dyDescent="0.3">
      <c r="A2332" s="4">
        <v>45251</v>
      </c>
      <c r="B2332" s="5">
        <f t="shared" si="711"/>
        <v>11</v>
      </c>
      <c r="C2332" s="5">
        <f t="shared" si="712"/>
        <v>2023</v>
      </c>
      <c r="D2332" s="88" t="s">
        <v>2164</v>
      </c>
      <c r="E2332" s="5" t="str">
        <f>VLOOKUP(F2332,'Set up'!$A$2:$C$64,2,FALSE)</f>
        <v>C00000014</v>
      </c>
      <c r="F2332" s="1" t="s">
        <v>262</v>
      </c>
      <c r="G2332" s="99" t="s">
        <v>2096</v>
      </c>
      <c r="H2332" s="5">
        <v>3</v>
      </c>
      <c r="I2332" s="5" t="str">
        <f>VLOOKUP(F2332,'Set up'!$A$2:$C$64,3,FALSE)</f>
        <v>Cash</v>
      </c>
      <c r="J2332" s="5">
        <f>VLOOKUP(F2332,'Set up'!$A$2:$D$64,4,FALSE)</f>
        <v>0</v>
      </c>
      <c r="K2332" s="4">
        <f t="shared" si="718"/>
        <v>45251</v>
      </c>
      <c r="L2332" s="5">
        <f t="shared" si="719"/>
        <v>11</v>
      </c>
      <c r="M2332" s="5">
        <f t="shared" si="720"/>
        <v>2023</v>
      </c>
      <c r="N2332" s="96">
        <v>851.4</v>
      </c>
      <c r="O2332" s="6">
        <f t="shared" si="724"/>
        <v>-851.4</v>
      </c>
      <c r="P2332" s="6">
        <f t="shared" si="723"/>
        <v>0</v>
      </c>
      <c r="Q2332" s="7">
        <f t="shared" si="710"/>
        <v>3875392.3500000024</v>
      </c>
      <c r="R2332" s="44" t="str">
        <f>VLOOKUP(F2332,'Set up'!$A$2:$E$64,5,FALSE)</f>
        <v>Cash</v>
      </c>
      <c r="S2332" s="1" t="s">
        <v>2120</v>
      </c>
    </row>
    <row r="2333" spans="1:19" ht="15" customHeight="1" x14ac:dyDescent="0.3">
      <c r="A2333" s="4">
        <v>45251</v>
      </c>
      <c r="B2333" s="5">
        <f t="shared" si="711"/>
        <v>11</v>
      </c>
      <c r="C2333" s="5">
        <f t="shared" si="712"/>
        <v>2023</v>
      </c>
      <c r="D2333" s="88" t="s">
        <v>2164</v>
      </c>
      <c r="E2333" s="5" t="str">
        <f>VLOOKUP(F2333,'Set up'!$A$2:$C$64,2,FALSE)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up'!$A$2:$C$64,3,FALSE)</f>
        <v>Cash</v>
      </c>
      <c r="J2333" s="5">
        <f>VLOOKUP(F2333,'Set up'!$A$2:$D$64,4,FALSE)</f>
        <v>0</v>
      </c>
      <c r="K2333" s="4">
        <f t="shared" si="718"/>
        <v>45251</v>
      </c>
      <c r="L2333" s="5">
        <f t="shared" si="719"/>
        <v>11</v>
      </c>
      <c r="M2333" s="5">
        <f t="shared" si="720"/>
        <v>2023</v>
      </c>
      <c r="N2333" s="96">
        <v>105</v>
      </c>
      <c r="O2333" s="6">
        <f t="shared" si="724"/>
        <v>-105</v>
      </c>
      <c r="P2333" s="6">
        <f t="shared" si="723"/>
        <v>0</v>
      </c>
      <c r="Q2333" s="7">
        <f t="shared" ref="Q2333:Q2396" si="725">SUM(Q2332+N2333)</f>
        <v>3875497.3500000024</v>
      </c>
      <c r="R2333" s="44" t="str">
        <f>VLOOKUP(F2333,'Set up'!$A$2:$E$64,5,FALSE)</f>
        <v>Cash</v>
      </c>
      <c r="S2333" s="1" t="s">
        <v>2120</v>
      </c>
    </row>
    <row r="2334" spans="1:19" ht="15" customHeight="1" x14ac:dyDescent="0.3">
      <c r="A2334" s="4">
        <v>45251</v>
      </c>
      <c r="B2334" s="5">
        <f t="shared" ref="B2334:B2362" si="726">MONTH(A2334)</f>
        <v>11</v>
      </c>
      <c r="C2334" s="5">
        <f t="shared" ref="C2334:C2362" si="727">YEAR(A2334)</f>
        <v>2023</v>
      </c>
      <c r="D2334" s="88" t="s">
        <v>2164</v>
      </c>
      <c r="E2334" s="5" t="str">
        <f>VLOOKUP(F2334,'Set up'!$A$2:$C$64,2,FALSE)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up'!$A$2:$C$64,3,FALSE)</f>
        <v>Cash</v>
      </c>
      <c r="J2334" s="5">
        <f>VLOOKUP(F2334,'Set up'!$A$2:$D$64,4,FALSE)</f>
        <v>0</v>
      </c>
      <c r="K2334" s="4">
        <f t="shared" si="718"/>
        <v>45251</v>
      </c>
      <c r="L2334" s="5">
        <f t="shared" si="719"/>
        <v>11</v>
      </c>
      <c r="M2334" s="5">
        <f t="shared" si="720"/>
        <v>2023</v>
      </c>
      <c r="N2334" s="96">
        <v>640</v>
      </c>
      <c r="O2334" s="6">
        <f t="shared" si="724"/>
        <v>-640</v>
      </c>
      <c r="P2334" s="6">
        <f t="shared" si="723"/>
        <v>0</v>
      </c>
      <c r="Q2334" s="7">
        <f t="shared" si="725"/>
        <v>3876137.3500000024</v>
      </c>
      <c r="R2334" s="44" t="str">
        <f>VLOOKUP(F2334,'Set up'!$A$2:$E$64,5,FALSE)</f>
        <v>Cash</v>
      </c>
      <c r="S2334" s="1" t="s">
        <v>2120</v>
      </c>
    </row>
    <row r="2335" spans="1:19" ht="15" customHeight="1" x14ac:dyDescent="0.3">
      <c r="A2335" s="4">
        <v>45251</v>
      </c>
      <c r="B2335" s="5">
        <f t="shared" si="726"/>
        <v>11</v>
      </c>
      <c r="C2335" s="5">
        <f t="shared" si="727"/>
        <v>2023</v>
      </c>
      <c r="D2335" s="88" t="s">
        <v>2165</v>
      </c>
      <c r="E2335" s="5" t="str">
        <f>VLOOKUP(F2335,'Set up'!$A$2:$C$64,2,FALSE)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up'!$A$2:$C$64,3,FALSE)</f>
        <v>Cash</v>
      </c>
      <c r="J2335" s="5">
        <f>VLOOKUP(F2335,'Set up'!$A$2:$D$64,4,FALSE)</f>
        <v>0</v>
      </c>
      <c r="K2335" s="4">
        <f t="shared" si="718"/>
        <v>45251</v>
      </c>
      <c r="L2335" s="5">
        <f t="shared" si="719"/>
        <v>11</v>
      </c>
      <c r="M2335" s="5">
        <f t="shared" si="720"/>
        <v>2023</v>
      </c>
      <c r="N2335" s="96">
        <v>125</v>
      </c>
      <c r="O2335" s="6">
        <f>-N2335</f>
        <v>-125</v>
      </c>
      <c r="P2335" s="6">
        <f t="shared" si="723"/>
        <v>0</v>
      </c>
      <c r="Q2335" s="7">
        <f t="shared" si="725"/>
        <v>3876262.3500000024</v>
      </c>
      <c r="R2335" s="44" t="str">
        <f>VLOOKUP(F2335,'Set up'!$A$2:$E$64,5,FALSE)</f>
        <v>Trsf</v>
      </c>
      <c r="S2335" s="1" t="s">
        <v>2686</v>
      </c>
    </row>
    <row r="2336" spans="1:19" ht="15" customHeight="1" x14ac:dyDescent="0.3">
      <c r="A2336" s="4">
        <v>45251</v>
      </c>
      <c r="B2336" s="5">
        <f t="shared" si="726"/>
        <v>11</v>
      </c>
      <c r="C2336" s="5">
        <f t="shared" si="727"/>
        <v>2023</v>
      </c>
      <c r="D2336" s="88" t="s">
        <v>2166</v>
      </c>
      <c r="E2336" s="5" t="str">
        <f>VLOOKUP(F2336,'Set up'!$A$2:$C$64,2,FALSE)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up'!$A$2:$C$64,3,FALSE)</f>
        <v>Cash</v>
      </c>
      <c r="J2336" s="5">
        <f>VLOOKUP(F2336,'Set up'!$A$2:$D$64,4,FALSE)</f>
        <v>0</v>
      </c>
      <c r="K2336" s="4">
        <f t="shared" si="718"/>
        <v>45251</v>
      </c>
      <c r="L2336" s="5">
        <f t="shared" si="719"/>
        <v>11</v>
      </c>
      <c r="M2336" s="5">
        <f t="shared" si="720"/>
        <v>2023</v>
      </c>
      <c r="N2336" s="96">
        <v>3212</v>
      </c>
      <c r="O2336" s="6">
        <f>-N2336</f>
        <v>-3212</v>
      </c>
      <c r="P2336" s="6">
        <f t="shared" si="723"/>
        <v>0</v>
      </c>
      <c r="Q2336" s="7">
        <f t="shared" si="725"/>
        <v>3879474.3500000024</v>
      </c>
      <c r="R2336" s="44" t="str">
        <f>VLOOKUP(F2336,'Set up'!$A$2:$E$64,5,FALSE)</f>
        <v>Trsf</v>
      </c>
      <c r="S2336" s="1" t="s">
        <v>2687</v>
      </c>
    </row>
    <row r="2337" spans="1:19" ht="15" customHeight="1" x14ac:dyDescent="0.3">
      <c r="A2337" s="4">
        <v>45252</v>
      </c>
      <c r="B2337" s="5">
        <f t="shared" si="726"/>
        <v>11</v>
      </c>
      <c r="C2337" s="5">
        <f t="shared" si="727"/>
        <v>2023</v>
      </c>
      <c r="D2337" s="88" t="s">
        <v>2167</v>
      </c>
      <c r="E2337" s="5" t="str">
        <f>VLOOKUP(F2337,'Set up'!$A$2:$C$64,2,FALSE)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up'!$A$2:$C$64,3,FALSE)</f>
        <v>Cash</v>
      </c>
      <c r="J2337" s="5">
        <f>VLOOKUP(F2337,'Set up'!$A$2:$D$64,4,FALSE)</f>
        <v>0</v>
      </c>
      <c r="K2337" s="4">
        <f t="shared" si="718"/>
        <v>45252</v>
      </c>
      <c r="L2337" s="5">
        <f t="shared" si="719"/>
        <v>11</v>
      </c>
      <c r="M2337" s="5">
        <f t="shared" si="720"/>
        <v>2023</v>
      </c>
      <c r="N2337" s="96">
        <v>1738</v>
      </c>
      <c r="O2337" s="6">
        <f>-N2337</f>
        <v>-1738</v>
      </c>
      <c r="P2337" s="6">
        <f t="shared" si="723"/>
        <v>0</v>
      </c>
      <c r="Q2337" s="7">
        <f t="shared" si="725"/>
        <v>3881212.3500000024</v>
      </c>
      <c r="R2337" s="44" t="str">
        <f>VLOOKUP(F2337,'Set up'!$A$2:$E$64,5,FALSE)</f>
        <v>Chq</v>
      </c>
      <c r="S2337" s="1" t="s">
        <v>2405</v>
      </c>
    </row>
    <row r="2338" spans="1:19" ht="15" customHeight="1" x14ac:dyDescent="0.3">
      <c r="A2338" s="4">
        <v>45252</v>
      </c>
      <c r="B2338" s="5">
        <f t="shared" si="726"/>
        <v>11</v>
      </c>
      <c r="C2338" s="5">
        <f t="shared" si="727"/>
        <v>2023</v>
      </c>
      <c r="D2338" s="88" t="s">
        <v>2167</v>
      </c>
      <c r="E2338" s="5" t="str">
        <f>VLOOKUP(F2338,'Set up'!$A$2:$C$64,2,FALSE)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up'!$A$2:$C$64,3,FALSE)</f>
        <v>Cash</v>
      </c>
      <c r="J2338" s="5">
        <f>VLOOKUP(F2338,'Set up'!$A$2:$D$64,4,FALSE)</f>
        <v>0</v>
      </c>
      <c r="K2338" s="4">
        <f t="shared" si="718"/>
        <v>45252</v>
      </c>
      <c r="L2338" s="5">
        <f t="shared" si="719"/>
        <v>11</v>
      </c>
      <c r="M2338" s="5">
        <f t="shared" si="720"/>
        <v>2023</v>
      </c>
      <c r="N2338" s="96">
        <v>675</v>
      </c>
      <c r="O2338" s="6">
        <f>-N2338</f>
        <v>-675</v>
      </c>
      <c r="P2338" s="6">
        <f t="shared" si="723"/>
        <v>0</v>
      </c>
      <c r="Q2338" s="7">
        <f t="shared" si="725"/>
        <v>3881887.3500000024</v>
      </c>
      <c r="R2338" s="44" t="str">
        <f>VLOOKUP(F2338,'Set up'!$A$2:$E$64,5,FALSE)</f>
        <v>Chq</v>
      </c>
      <c r="S2338" s="1" t="s">
        <v>2405</v>
      </c>
    </row>
    <row r="2339" spans="1:19" ht="15" customHeight="1" x14ac:dyDescent="0.3">
      <c r="A2339" s="4">
        <v>45254</v>
      </c>
      <c r="B2339" s="5">
        <f t="shared" si="726"/>
        <v>11</v>
      </c>
      <c r="C2339" s="5">
        <f t="shared" si="727"/>
        <v>2023</v>
      </c>
      <c r="D2339" s="88" t="s">
        <v>2168</v>
      </c>
      <c r="E2339" s="5" t="str">
        <f>VLOOKUP(F2339,'Set up'!$A$2:$C$64,2,FALSE)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up'!$A$2:$C$64,3,FALSE)</f>
        <v>Cash</v>
      </c>
      <c r="J2339" s="5">
        <f>VLOOKUP(F2339,'Set up'!$A$2:$D$64,4,FALSE)</f>
        <v>0</v>
      </c>
      <c r="K2339" s="4">
        <f t="shared" si="718"/>
        <v>45254</v>
      </c>
      <c r="L2339" s="5">
        <f t="shared" si="719"/>
        <v>11</v>
      </c>
      <c r="M2339" s="5">
        <f t="shared" si="720"/>
        <v>2023</v>
      </c>
      <c r="N2339" s="96">
        <v>187.5</v>
      </c>
      <c r="O2339" s="6">
        <f>-N2339</f>
        <v>-187.5</v>
      </c>
      <c r="P2339" s="6">
        <f t="shared" si="723"/>
        <v>0</v>
      </c>
      <c r="Q2339" s="7">
        <f t="shared" si="725"/>
        <v>3882074.8500000024</v>
      </c>
      <c r="R2339" s="44" t="str">
        <f>VLOOKUP(F2339,'Set up'!$A$2:$E$64,5,FALSE)</f>
        <v>Trsf</v>
      </c>
      <c r="S2339" s="1" t="s">
        <v>2709</v>
      </c>
    </row>
    <row r="2340" spans="1:19" ht="15" customHeight="1" x14ac:dyDescent="0.3">
      <c r="A2340" s="4">
        <v>45254</v>
      </c>
      <c r="B2340" s="5">
        <f t="shared" si="726"/>
        <v>11</v>
      </c>
      <c r="C2340" s="5">
        <f t="shared" si="727"/>
        <v>2023</v>
      </c>
      <c r="D2340" s="88" t="s">
        <v>2169</v>
      </c>
      <c r="E2340" s="5" t="str">
        <f>VLOOKUP(F2340,'Set up'!$A$2:$C$64,2,FALSE)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up'!$A$2:$C$64,3,FALSE)</f>
        <v>Cash</v>
      </c>
      <c r="J2340" s="5">
        <f>VLOOKUP(F2340,'Set up'!$A$2:$D$64,4,FALSE)</f>
        <v>0</v>
      </c>
      <c r="K2340" s="4">
        <f t="shared" si="718"/>
        <v>45254</v>
      </c>
      <c r="L2340" s="5">
        <f t="shared" si="719"/>
        <v>11</v>
      </c>
      <c r="M2340" s="5">
        <f t="shared" si="720"/>
        <v>2023</v>
      </c>
      <c r="N2340" s="96">
        <v>4818</v>
      </c>
      <c r="O2340" s="6">
        <f>-3095.8-1722.2</f>
        <v>-4818</v>
      </c>
      <c r="P2340" s="6">
        <f t="shared" si="723"/>
        <v>0</v>
      </c>
      <c r="Q2340" s="7">
        <f t="shared" si="725"/>
        <v>3886892.8500000024</v>
      </c>
      <c r="R2340" s="44" t="str">
        <f>VLOOKUP(F2340,'Set up'!$A$2:$E$64,5,FALSE)</f>
        <v>Trsf</v>
      </c>
      <c r="S2340" s="1" t="s">
        <v>2710</v>
      </c>
    </row>
    <row r="2341" spans="1:19" ht="15" customHeight="1" x14ac:dyDescent="0.3">
      <c r="A2341" s="4">
        <v>45254</v>
      </c>
      <c r="B2341" s="5">
        <f t="shared" si="726"/>
        <v>11</v>
      </c>
      <c r="C2341" s="5">
        <f t="shared" si="727"/>
        <v>2023</v>
      </c>
      <c r="D2341" s="88" t="s">
        <v>2169</v>
      </c>
      <c r="E2341" s="5" t="str">
        <f>VLOOKUP(F2341,'Set up'!$A$2:$C$64,2,FALSE)</f>
        <v>C00000042</v>
      </c>
      <c r="F2341" s="1" t="s">
        <v>2012</v>
      </c>
      <c r="G2341" s="99" t="s">
        <v>2095</v>
      </c>
      <c r="H2341" s="5">
        <v>9</v>
      </c>
      <c r="I2341" s="5" t="str">
        <f>VLOOKUP(F2341,'Set up'!$A$2:$C$64,3,FALSE)</f>
        <v>Cash</v>
      </c>
      <c r="J2341" s="5">
        <f>VLOOKUP(F2341,'Set up'!$A$2:$D$64,4,FALSE)</f>
        <v>0</v>
      </c>
      <c r="K2341" s="4">
        <f t="shared" si="718"/>
        <v>45254</v>
      </c>
      <c r="L2341" s="5">
        <f t="shared" si="719"/>
        <v>11</v>
      </c>
      <c r="M2341" s="5">
        <f t="shared" si="720"/>
        <v>2023</v>
      </c>
      <c r="N2341" s="96">
        <v>1931.4</v>
      </c>
      <c r="O2341" s="6">
        <f>-N2341</f>
        <v>-1931.4</v>
      </c>
      <c r="P2341" s="6">
        <f t="shared" si="723"/>
        <v>0</v>
      </c>
      <c r="Q2341" s="7">
        <f t="shared" si="725"/>
        <v>3888824.2500000023</v>
      </c>
      <c r="R2341" s="44" t="str">
        <f>VLOOKUP(F2341,'Set up'!$A$2:$E$64,5,FALSE)</f>
        <v>Trsf</v>
      </c>
      <c r="S2341" s="1" t="s">
        <v>2696</v>
      </c>
    </row>
    <row r="2342" spans="1:19" ht="15" customHeight="1" x14ac:dyDescent="0.3">
      <c r="A2342" s="4">
        <v>45254</v>
      </c>
      <c r="B2342" s="5">
        <f t="shared" si="726"/>
        <v>11</v>
      </c>
      <c r="C2342" s="5">
        <f t="shared" si="727"/>
        <v>2023</v>
      </c>
      <c r="D2342" s="88" t="s">
        <v>2169</v>
      </c>
      <c r="E2342" s="5" t="str">
        <f>VLOOKUP(F2342,'Set up'!$A$2:$C$64,2,FALSE)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up'!$A$2:$C$64,3,FALSE)</f>
        <v>Cash</v>
      </c>
      <c r="J2342" s="5">
        <f>VLOOKUP(F2342,'Set up'!$A$2:$D$64,4,FALSE)</f>
        <v>0</v>
      </c>
      <c r="K2342" s="4">
        <f t="shared" si="718"/>
        <v>45254</v>
      </c>
      <c r="L2342" s="5">
        <f t="shared" si="719"/>
        <v>11</v>
      </c>
      <c r="M2342" s="5">
        <f t="shared" si="720"/>
        <v>2023</v>
      </c>
      <c r="N2342" s="96">
        <v>936</v>
      </c>
      <c r="O2342" s="6">
        <f>-N2342</f>
        <v>-936</v>
      </c>
      <c r="P2342" s="6">
        <f t="shared" si="723"/>
        <v>0</v>
      </c>
      <c r="Q2342" s="7">
        <f t="shared" si="725"/>
        <v>3889760.2500000023</v>
      </c>
      <c r="R2342" s="44" t="str">
        <f>VLOOKUP(F2342,'Set up'!$A$2:$E$64,5,FALSE)</f>
        <v>Trsf</v>
      </c>
      <c r="S2342" s="1" t="s">
        <v>2697</v>
      </c>
    </row>
    <row r="2343" spans="1:19" ht="15" customHeight="1" x14ac:dyDescent="0.3">
      <c r="A2343" s="4">
        <v>45254</v>
      </c>
      <c r="B2343" s="5">
        <f t="shared" si="726"/>
        <v>11</v>
      </c>
      <c r="C2343" s="5">
        <f t="shared" si="727"/>
        <v>2023</v>
      </c>
      <c r="D2343" s="88" t="s">
        <v>2169</v>
      </c>
      <c r="E2343" s="5" t="str">
        <f>VLOOKUP(F2343,'Set up'!$A$2:$C$64,2,FALSE)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up'!$A$2:$C$64,3,FALSE)</f>
        <v>Cash</v>
      </c>
      <c r="J2343" s="5">
        <f>VLOOKUP(F2343,'Set up'!$A$2:$D$64,4,FALSE)</f>
        <v>0</v>
      </c>
      <c r="K2343" s="4">
        <f t="shared" si="718"/>
        <v>45254</v>
      </c>
      <c r="L2343" s="5">
        <f t="shared" si="719"/>
        <v>11</v>
      </c>
      <c r="M2343" s="5">
        <f t="shared" si="720"/>
        <v>2023</v>
      </c>
      <c r="N2343" s="96">
        <v>1000</v>
      </c>
      <c r="O2343" s="6">
        <f>-N2343</f>
        <v>-1000</v>
      </c>
      <c r="P2343" s="6">
        <f t="shared" si="723"/>
        <v>0</v>
      </c>
      <c r="Q2343" s="7">
        <f t="shared" si="725"/>
        <v>3890760.2500000023</v>
      </c>
      <c r="R2343" s="44" t="str">
        <f>VLOOKUP(F2343,'Set up'!$A$2:$E$64,5,FALSE)</f>
        <v>Trsf</v>
      </c>
      <c r="S2343" s="1" t="s">
        <v>2698</v>
      </c>
    </row>
    <row r="2344" spans="1:19" ht="15" customHeight="1" x14ac:dyDescent="0.3">
      <c r="A2344" s="4">
        <v>45255</v>
      </c>
      <c r="B2344" s="5">
        <f t="shared" si="726"/>
        <v>11</v>
      </c>
      <c r="C2344" s="5">
        <f t="shared" si="727"/>
        <v>2023</v>
      </c>
      <c r="D2344" s="88" t="s">
        <v>2170</v>
      </c>
      <c r="E2344" s="5" t="str">
        <f>VLOOKUP(F2344,'Set up'!$A$2:$C$64,2,FALSE)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up'!$A$2:$C$64,3,FALSE)</f>
        <v>Cash</v>
      </c>
      <c r="J2344" s="5">
        <f>VLOOKUP(F2344,'Set up'!$A$2:$D$64,4,FALSE)</f>
        <v>0</v>
      </c>
      <c r="K2344" s="4">
        <f t="shared" si="718"/>
        <v>45255</v>
      </c>
      <c r="L2344" s="5">
        <f t="shared" si="719"/>
        <v>11</v>
      </c>
      <c r="M2344" s="5">
        <f t="shared" si="720"/>
        <v>2023</v>
      </c>
      <c r="N2344" s="96">
        <v>1738</v>
      </c>
      <c r="O2344" s="6">
        <f t="shared" ref="O2344:O2347" si="728">-N2344</f>
        <v>-1738</v>
      </c>
      <c r="P2344" s="6">
        <f t="shared" si="723"/>
        <v>0</v>
      </c>
      <c r="Q2344" s="7">
        <f t="shared" si="725"/>
        <v>3892498.2500000023</v>
      </c>
      <c r="R2344" s="44" t="str">
        <f>VLOOKUP(F2344,'Set up'!$A$2:$E$64,5,FALSE)</f>
        <v>PD Chq</v>
      </c>
      <c r="S2344" s="1" t="s">
        <v>2631</v>
      </c>
    </row>
    <row r="2345" spans="1:19" ht="15" customHeight="1" x14ac:dyDescent="0.3">
      <c r="A2345" s="4">
        <v>45255</v>
      </c>
      <c r="B2345" s="5">
        <f t="shared" si="726"/>
        <v>11</v>
      </c>
      <c r="C2345" s="5">
        <f t="shared" si="727"/>
        <v>2023</v>
      </c>
      <c r="D2345" s="88" t="s">
        <v>2170</v>
      </c>
      <c r="E2345" s="5" t="str">
        <f>VLOOKUP(F2345,'Set up'!$A$2:$C$64,2,FALSE)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up'!$A$2:$C$64,3,FALSE)</f>
        <v>Cash</v>
      </c>
      <c r="J2345" s="5">
        <f>VLOOKUP(F2345,'Set up'!$A$2:$D$64,4,FALSE)</f>
        <v>0</v>
      </c>
      <c r="K2345" s="4">
        <f t="shared" si="718"/>
        <v>45255</v>
      </c>
      <c r="L2345" s="5">
        <f t="shared" si="719"/>
        <v>11</v>
      </c>
      <c r="M2345" s="5">
        <f t="shared" si="720"/>
        <v>2023</v>
      </c>
      <c r="N2345" s="96">
        <v>450</v>
      </c>
      <c r="O2345" s="6">
        <f t="shared" si="728"/>
        <v>-450</v>
      </c>
      <c r="P2345" s="6">
        <f t="shared" si="723"/>
        <v>0</v>
      </c>
      <c r="Q2345" s="7">
        <f t="shared" si="725"/>
        <v>3892948.2500000023</v>
      </c>
      <c r="R2345" s="44" t="str">
        <f>VLOOKUP(F2345,'Set up'!$A$2:$E$64,5,FALSE)</f>
        <v>PD Chq</v>
      </c>
      <c r="S2345" s="1" t="s">
        <v>2631</v>
      </c>
    </row>
    <row r="2346" spans="1:19" ht="15" customHeight="1" x14ac:dyDescent="0.3">
      <c r="A2346" s="4">
        <v>45255</v>
      </c>
      <c r="B2346" s="5">
        <f t="shared" si="726"/>
        <v>11</v>
      </c>
      <c r="C2346" s="5">
        <f t="shared" si="727"/>
        <v>2023</v>
      </c>
      <c r="D2346" s="88" t="s">
        <v>2170</v>
      </c>
      <c r="E2346" s="5" t="str">
        <f>VLOOKUP(F2346,'Set up'!$A$2:$C$64,2,FALSE)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up'!$A$2:$C$64,3,FALSE)</f>
        <v>Cash</v>
      </c>
      <c r="J2346" s="5">
        <f>VLOOKUP(F2346,'Set up'!$A$2:$D$64,4,FALSE)</f>
        <v>0</v>
      </c>
      <c r="K2346" s="4">
        <f t="shared" si="718"/>
        <v>45255</v>
      </c>
      <c r="L2346" s="5">
        <f t="shared" si="719"/>
        <v>11</v>
      </c>
      <c r="M2346" s="5">
        <f t="shared" si="720"/>
        <v>2023</v>
      </c>
      <c r="N2346" s="96">
        <v>225</v>
      </c>
      <c r="O2346" s="6">
        <f t="shared" si="728"/>
        <v>-225</v>
      </c>
      <c r="P2346" s="6">
        <f t="shared" si="723"/>
        <v>0</v>
      </c>
      <c r="Q2346" s="7">
        <f t="shared" si="725"/>
        <v>3893173.2500000023</v>
      </c>
      <c r="R2346" s="44" t="str">
        <f>VLOOKUP(F2346,'Set up'!$A$2:$E$64,5,FALSE)</f>
        <v>PD Chq</v>
      </c>
      <c r="S2346" s="1" t="s">
        <v>2631</v>
      </c>
    </row>
    <row r="2347" spans="1:19" ht="15" customHeight="1" x14ac:dyDescent="0.3">
      <c r="A2347" s="4">
        <v>45255</v>
      </c>
      <c r="B2347" s="5">
        <f t="shared" si="726"/>
        <v>11</v>
      </c>
      <c r="C2347" s="5">
        <f t="shared" si="727"/>
        <v>2023</v>
      </c>
      <c r="D2347" s="88" t="s">
        <v>2170</v>
      </c>
      <c r="E2347" s="5" t="str">
        <f>VLOOKUP(F2347,'Set up'!$A$2:$C$64,2,FALSE)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up'!$A$2:$C$64,3,FALSE)</f>
        <v>Cash</v>
      </c>
      <c r="J2347" s="5">
        <f>VLOOKUP(F2347,'Set up'!$A$2:$D$64,4,FALSE)</f>
        <v>0</v>
      </c>
      <c r="K2347" s="4">
        <f t="shared" si="718"/>
        <v>45255</v>
      </c>
      <c r="L2347" s="5">
        <f t="shared" si="719"/>
        <v>11</v>
      </c>
      <c r="M2347" s="5">
        <f t="shared" si="720"/>
        <v>2023</v>
      </c>
      <c r="N2347" s="96">
        <v>95</v>
      </c>
      <c r="O2347" s="6">
        <f t="shared" si="728"/>
        <v>-95</v>
      </c>
      <c r="P2347" s="6">
        <f t="shared" si="723"/>
        <v>0</v>
      </c>
      <c r="Q2347" s="7">
        <f t="shared" si="725"/>
        <v>3893268.2500000023</v>
      </c>
      <c r="R2347" s="44" t="str">
        <f>VLOOKUP(F2347,'Set up'!$A$2:$E$64,5,FALSE)</f>
        <v>PD Chq</v>
      </c>
      <c r="S2347" s="1" t="s">
        <v>2631</v>
      </c>
    </row>
    <row r="2348" spans="1:19" ht="15" customHeight="1" x14ac:dyDescent="0.3">
      <c r="A2348" s="4">
        <v>45257</v>
      </c>
      <c r="B2348" s="5">
        <f t="shared" si="726"/>
        <v>11</v>
      </c>
      <c r="C2348" s="5">
        <f t="shared" si="727"/>
        <v>2023</v>
      </c>
      <c r="D2348" s="88" t="s">
        <v>2171</v>
      </c>
      <c r="E2348" s="5" t="str">
        <f>VLOOKUP(F2348,'Set up'!$A$2:$C$64,2,FALSE)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up'!$A$2:$C$64,3,FALSE)</f>
        <v>Cash</v>
      </c>
      <c r="J2348" s="5">
        <f>VLOOKUP(F2348,'Set up'!$A$2:$D$64,4,FALSE)</f>
        <v>0</v>
      </c>
      <c r="K2348" s="4">
        <f t="shared" si="718"/>
        <v>45257</v>
      </c>
      <c r="L2348" s="5">
        <f t="shared" si="719"/>
        <v>11</v>
      </c>
      <c r="M2348" s="5">
        <f t="shared" si="720"/>
        <v>2023</v>
      </c>
      <c r="N2348" s="96">
        <v>3476</v>
      </c>
      <c r="O2348" s="6">
        <f>-2641.4-834.6</f>
        <v>-3476</v>
      </c>
      <c r="P2348" s="6">
        <f t="shared" si="723"/>
        <v>0</v>
      </c>
      <c r="Q2348" s="7">
        <f t="shared" si="725"/>
        <v>3896744.2500000023</v>
      </c>
      <c r="R2348" s="44" t="str">
        <f>VLOOKUP(F2348,'Set up'!$A$2:$E$64,5,FALSE)</f>
        <v>Trsf</v>
      </c>
      <c r="S2348" s="1" t="s">
        <v>2967</v>
      </c>
    </row>
    <row r="2349" spans="1:19" ht="15" customHeight="1" x14ac:dyDescent="0.3">
      <c r="A2349" s="4">
        <v>45257</v>
      </c>
      <c r="B2349" s="5">
        <f t="shared" si="726"/>
        <v>11</v>
      </c>
      <c r="C2349" s="5">
        <f t="shared" si="727"/>
        <v>2023</v>
      </c>
      <c r="D2349" s="88" t="s">
        <v>2171</v>
      </c>
      <c r="E2349" s="5" t="str">
        <f>VLOOKUP(F2349,'Set up'!$A$2:$C$64,2,FALSE)</f>
        <v>C00000027</v>
      </c>
      <c r="F2349" s="1" t="s">
        <v>859</v>
      </c>
      <c r="G2349" s="99" t="s">
        <v>2096</v>
      </c>
      <c r="H2349" s="5">
        <v>1</v>
      </c>
      <c r="I2349" s="5" t="str">
        <f>VLOOKUP(F2349,'Set up'!$A$2:$C$64,3,FALSE)</f>
        <v>Cash</v>
      </c>
      <c r="J2349" s="5">
        <f>VLOOKUP(F2349,'Set up'!$A$2:$D$64,4,FALSE)</f>
        <v>0</v>
      </c>
      <c r="K2349" s="4">
        <f t="shared" si="718"/>
        <v>45257</v>
      </c>
      <c r="L2349" s="5">
        <f t="shared" si="719"/>
        <v>11</v>
      </c>
      <c r="M2349" s="5">
        <f t="shared" si="720"/>
        <v>2023</v>
      </c>
      <c r="N2349" s="96">
        <v>281.60000000000002</v>
      </c>
      <c r="O2349" s="6">
        <f t="shared" ref="O2349:O2351" si="729">-N2349</f>
        <v>-281.60000000000002</v>
      </c>
      <c r="P2349" s="6">
        <f t="shared" si="723"/>
        <v>0</v>
      </c>
      <c r="Q2349" s="7">
        <f t="shared" si="725"/>
        <v>3897025.8500000024</v>
      </c>
      <c r="R2349" s="44" t="str">
        <f>VLOOKUP(F2349,'Set up'!$A$2:$E$64,5,FALSE)</f>
        <v>Trsf</v>
      </c>
      <c r="S2349" s="1" t="s">
        <v>2968</v>
      </c>
    </row>
    <row r="2350" spans="1:19" ht="15" customHeight="1" x14ac:dyDescent="0.3">
      <c r="A2350" s="4">
        <v>45257</v>
      </c>
      <c r="B2350" s="5">
        <f t="shared" si="726"/>
        <v>11</v>
      </c>
      <c r="C2350" s="5">
        <f t="shared" si="727"/>
        <v>2023</v>
      </c>
      <c r="D2350" s="88" t="s">
        <v>2171</v>
      </c>
      <c r="E2350" s="5" t="str">
        <f>VLOOKUP(F2350,'Set up'!$A$2:$C$64,2,FALSE)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up'!$A$2:$C$64,3,FALSE)</f>
        <v>Cash</v>
      </c>
      <c r="J2350" s="5">
        <f>VLOOKUP(F2350,'Set up'!$A$2:$D$64,4,FALSE)</f>
        <v>0</v>
      </c>
      <c r="K2350" s="4">
        <f t="shared" si="718"/>
        <v>45257</v>
      </c>
      <c r="L2350" s="5">
        <f t="shared" si="719"/>
        <v>11</v>
      </c>
      <c r="M2350" s="5">
        <f t="shared" si="720"/>
        <v>2023</v>
      </c>
      <c r="N2350" s="96">
        <v>170</v>
      </c>
      <c r="O2350" s="6">
        <f t="shared" si="729"/>
        <v>-170</v>
      </c>
      <c r="P2350" s="6">
        <f t="shared" si="723"/>
        <v>0</v>
      </c>
      <c r="Q2350" s="7">
        <f t="shared" si="725"/>
        <v>3897195.8500000024</v>
      </c>
      <c r="R2350" s="44" t="str">
        <f>VLOOKUP(F2350,'Set up'!$A$2:$E$64,5,FALSE)</f>
        <v>Trsf</v>
      </c>
      <c r="S2350" s="1" t="s">
        <v>2969</v>
      </c>
    </row>
    <row r="2351" spans="1:19" ht="15" customHeight="1" x14ac:dyDescent="0.3">
      <c r="A2351" s="4">
        <v>45257</v>
      </c>
      <c r="B2351" s="5">
        <f t="shared" si="726"/>
        <v>11</v>
      </c>
      <c r="C2351" s="5">
        <f t="shared" si="727"/>
        <v>2023</v>
      </c>
      <c r="D2351" s="88" t="s">
        <v>2171</v>
      </c>
      <c r="E2351" s="5" t="str">
        <f>VLOOKUP(F2351,'Set up'!$A$2:$C$64,2,FALSE)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up'!$A$2:$C$64,3,FALSE)</f>
        <v>Cash</v>
      </c>
      <c r="J2351" s="5">
        <f>VLOOKUP(F2351,'Set up'!$A$2:$D$64,4,FALSE)</f>
        <v>0</v>
      </c>
      <c r="K2351" s="4">
        <f t="shared" si="718"/>
        <v>45257</v>
      </c>
      <c r="L2351" s="5">
        <f t="shared" si="719"/>
        <v>11</v>
      </c>
      <c r="M2351" s="5">
        <f t="shared" si="720"/>
        <v>2023</v>
      </c>
      <c r="N2351" s="96">
        <v>1059.5</v>
      </c>
      <c r="O2351" s="6">
        <f t="shared" si="729"/>
        <v>-1059.5</v>
      </c>
      <c r="P2351" s="6">
        <f t="shared" si="723"/>
        <v>0</v>
      </c>
      <c r="Q2351" s="7">
        <f t="shared" si="725"/>
        <v>3898255.3500000024</v>
      </c>
      <c r="R2351" s="44" t="str">
        <f>VLOOKUP(F2351,'Set up'!$A$2:$E$64,5,FALSE)</f>
        <v>Trsf</v>
      </c>
      <c r="S2351" s="1" t="s">
        <v>2970</v>
      </c>
    </row>
    <row r="2352" spans="1:19" ht="15" customHeight="1" x14ac:dyDescent="0.3">
      <c r="A2352" s="4">
        <v>45258</v>
      </c>
      <c r="B2352" s="5">
        <f t="shared" si="726"/>
        <v>11</v>
      </c>
      <c r="C2352" s="5">
        <f t="shared" si="727"/>
        <v>2023</v>
      </c>
      <c r="D2352" s="88" t="s">
        <v>2172</v>
      </c>
      <c r="E2352" s="5" t="str">
        <f>VLOOKUP(F2352,'Set up'!$A$2:$C$64,2,FALSE)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up'!$A$2:$C$64,3,FALSE)</f>
        <v>Cash</v>
      </c>
      <c r="J2352" s="5">
        <f>VLOOKUP(F2352,'Set up'!$A$2:$D$64,4,FALSE)</f>
        <v>0</v>
      </c>
      <c r="K2352" s="4">
        <f t="shared" si="718"/>
        <v>45258</v>
      </c>
      <c r="L2352" s="5">
        <f t="shared" si="719"/>
        <v>11</v>
      </c>
      <c r="M2352" s="5">
        <f t="shared" si="720"/>
        <v>2023</v>
      </c>
      <c r="N2352" s="96">
        <v>187.5</v>
      </c>
      <c r="O2352" s="6">
        <f>-N2352</f>
        <v>-187.5</v>
      </c>
      <c r="P2352" s="6">
        <f t="shared" si="723"/>
        <v>0</v>
      </c>
      <c r="Q2352" s="7">
        <f t="shared" si="725"/>
        <v>3898442.8500000024</v>
      </c>
      <c r="R2352" s="44" t="str">
        <f>VLOOKUP(F2352,'Set up'!$A$2:$E$64,5,FALSE)</f>
        <v>Trsf</v>
      </c>
      <c r="S2352" s="1" t="s">
        <v>2711</v>
      </c>
    </row>
    <row r="2353" spans="1:19" ht="15" customHeight="1" x14ac:dyDescent="0.3">
      <c r="A2353" s="4">
        <v>45258</v>
      </c>
      <c r="B2353" s="5">
        <f t="shared" si="726"/>
        <v>11</v>
      </c>
      <c r="C2353" s="5">
        <f t="shared" si="727"/>
        <v>2023</v>
      </c>
      <c r="D2353" s="88" t="s">
        <v>2173</v>
      </c>
      <c r="E2353" s="5" t="str">
        <f>VLOOKUP(F2353,'Set up'!$A$2:$C$64,2,FALSE)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up'!$A$2:$C$64,3,FALSE)</f>
        <v>Cash</v>
      </c>
      <c r="J2353" s="5">
        <f>VLOOKUP(F2353,'Set up'!$A$2:$D$64,4,FALSE)</f>
        <v>0</v>
      </c>
      <c r="K2353" s="4">
        <f t="shared" si="718"/>
        <v>45258</v>
      </c>
      <c r="L2353" s="5">
        <f t="shared" si="719"/>
        <v>11</v>
      </c>
      <c r="M2353" s="5">
        <f t="shared" si="720"/>
        <v>2023</v>
      </c>
      <c r="N2353" s="96">
        <v>4818</v>
      </c>
      <c r="O2353" s="6">
        <f>-N2353</f>
        <v>-4818</v>
      </c>
      <c r="P2353" s="6">
        <f t="shared" si="723"/>
        <v>0</v>
      </c>
      <c r="Q2353" s="7">
        <f t="shared" si="725"/>
        <v>3903260.8500000024</v>
      </c>
      <c r="R2353" s="44" t="str">
        <f>VLOOKUP(F2353,'Set up'!$A$2:$E$64,5,FALSE)</f>
        <v>Trsf</v>
      </c>
      <c r="S2353" s="1" t="s">
        <v>2695</v>
      </c>
    </row>
    <row r="2354" spans="1:19" ht="15" customHeight="1" x14ac:dyDescent="0.3">
      <c r="A2354" s="4">
        <v>45258</v>
      </c>
      <c r="B2354" s="5">
        <f t="shared" si="726"/>
        <v>11</v>
      </c>
      <c r="C2354" s="5">
        <f t="shared" si="727"/>
        <v>2023</v>
      </c>
      <c r="D2354" s="88" t="s">
        <v>2173</v>
      </c>
      <c r="E2354" s="5" t="str">
        <f>VLOOKUP(F2354,'Set up'!$A$2:$C$64,2,FALSE)</f>
        <v>C00000042</v>
      </c>
      <c r="F2354" s="1" t="s">
        <v>2012</v>
      </c>
      <c r="G2354" s="99" t="s">
        <v>2095</v>
      </c>
      <c r="H2354" s="5">
        <v>9</v>
      </c>
      <c r="I2354" s="5" t="str">
        <f>VLOOKUP(F2354,'Set up'!$A$2:$C$64,3,FALSE)</f>
        <v>Cash</v>
      </c>
      <c r="J2354" s="5">
        <f>VLOOKUP(F2354,'Set up'!$A$2:$D$64,4,FALSE)</f>
        <v>0</v>
      </c>
      <c r="K2354" s="4">
        <f t="shared" si="718"/>
        <v>45258</v>
      </c>
      <c r="L2354" s="5">
        <f t="shared" si="719"/>
        <v>11</v>
      </c>
      <c r="M2354" s="5">
        <f t="shared" si="720"/>
        <v>2023</v>
      </c>
      <c r="N2354" s="96">
        <v>1931.4</v>
      </c>
      <c r="O2354" s="6">
        <f>-N2354</f>
        <v>-1931.4</v>
      </c>
      <c r="P2354" s="6">
        <f t="shared" si="723"/>
        <v>0</v>
      </c>
      <c r="Q2354" s="7">
        <f t="shared" si="725"/>
        <v>3905192.2500000023</v>
      </c>
      <c r="R2354" s="44" t="str">
        <f>VLOOKUP(F2354,'Set up'!$A$2:$E$64,5,FALSE)</f>
        <v>Trsf</v>
      </c>
      <c r="S2354" s="1" t="s">
        <v>2696</v>
      </c>
    </row>
    <row r="2355" spans="1:19" ht="15" customHeight="1" x14ac:dyDescent="0.3">
      <c r="A2355" s="4">
        <v>45258</v>
      </c>
      <c r="B2355" s="5">
        <f t="shared" si="726"/>
        <v>11</v>
      </c>
      <c r="C2355" s="5">
        <f t="shared" si="727"/>
        <v>2023</v>
      </c>
      <c r="D2355" s="88" t="s">
        <v>2173</v>
      </c>
      <c r="E2355" s="5" t="str">
        <f>VLOOKUP(F2355,'Set up'!$A$2:$C$64,2,FALSE)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up'!$A$2:$C$64,3,FALSE)</f>
        <v>Cash</v>
      </c>
      <c r="J2355" s="5">
        <f>VLOOKUP(F2355,'Set up'!$A$2:$D$64,4,FALSE)</f>
        <v>0</v>
      </c>
      <c r="K2355" s="4">
        <f t="shared" ref="K2355:K2418" si="730">A2355+J2355</f>
        <v>45258</v>
      </c>
      <c r="L2355" s="5">
        <f t="shared" ref="L2355:L2418" si="731">MONTH(K2355)</f>
        <v>11</v>
      </c>
      <c r="M2355" s="5">
        <f t="shared" ref="M2355:M2418" si="732">YEAR(K2355)</f>
        <v>2023</v>
      </c>
      <c r="N2355" s="96">
        <v>936</v>
      </c>
      <c r="O2355" s="6">
        <f>-N2355</f>
        <v>-936</v>
      </c>
      <c r="P2355" s="6">
        <f t="shared" si="723"/>
        <v>0</v>
      </c>
      <c r="Q2355" s="7">
        <f t="shared" si="725"/>
        <v>3906128.2500000023</v>
      </c>
      <c r="R2355" s="44" t="str">
        <f>VLOOKUP(F2355,'Set up'!$A$2:$E$64,5,FALSE)</f>
        <v>Trsf</v>
      </c>
      <c r="S2355" s="1" t="s">
        <v>2697</v>
      </c>
    </row>
    <row r="2356" spans="1:19" ht="15" customHeight="1" x14ac:dyDescent="0.3">
      <c r="A2356" s="4">
        <v>45258</v>
      </c>
      <c r="B2356" s="5">
        <f t="shared" si="726"/>
        <v>11</v>
      </c>
      <c r="C2356" s="5">
        <f t="shared" si="727"/>
        <v>2023</v>
      </c>
      <c r="D2356" s="88" t="s">
        <v>2173</v>
      </c>
      <c r="E2356" s="5" t="str">
        <f>VLOOKUP(F2356,'Set up'!$A$2:$C$64,2,FALSE)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up'!$A$2:$C$64,3,FALSE)</f>
        <v>Cash</v>
      </c>
      <c r="J2356" s="5">
        <f>VLOOKUP(F2356,'Set up'!$A$2:$D$64,4,FALSE)</f>
        <v>0</v>
      </c>
      <c r="K2356" s="4">
        <f t="shared" si="730"/>
        <v>45258</v>
      </c>
      <c r="L2356" s="5">
        <f t="shared" si="731"/>
        <v>11</v>
      </c>
      <c r="M2356" s="5">
        <f t="shared" si="732"/>
        <v>2023</v>
      </c>
      <c r="N2356" s="96">
        <v>380</v>
      </c>
      <c r="O2356" s="6">
        <f>-N2356</f>
        <v>-380</v>
      </c>
      <c r="P2356" s="6">
        <f t="shared" si="723"/>
        <v>0</v>
      </c>
      <c r="Q2356" s="7">
        <f t="shared" si="725"/>
        <v>3906508.2500000023</v>
      </c>
      <c r="R2356" s="44" t="str">
        <f>VLOOKUP(F2356,'Set up'!$A$2:$E$64,5,FALSE)</f>
        <v>Trsf</v>
      </c>
      <c r="S2356" s="1" t="s">
        <v>2699</v>
      </c>
    </row>
    <row r="2357" spans="1:19" ht="15" customHeight="1" x14ac:dyDescent="0.3">
      <c r="A2357" s="4">
        <v>45259</v>
      </c>
      <c r="B2357" s="5">
        <f t="shared" si="726"/>
        <v>11</v>
      </c>
      <c r="C2357" s="5">
        <f t="shared" si="727"/>
        <v>2023</v>
      </c>
      <c r="D2357" s="88" t="s">
        <v>2174</v>
      </c>
      <c r="E2357" s="5" t="str">
        <f>VLOOKUP(F2357,'Set up'!$A$2:$C$64,2,FALSE)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up'!$A$2:$C$64,3,FALSE)</f>
        <v>Cash</v>
      </c>
      <c r="J2357" s="5">
        <f>VLOOKUP(F2357,'Set up'!$A$2:$D$64,4,FALSE)</f>
        <v>0</v>
      </c>
      <c r="K2357" s="4">
        <f t="shared" si="730"/>
        <v>45259</v>
      </c>
      <c r="L2357" s="5">
        <f t="shared" si="731"/>
        <v>11</v>
      </c>
      <c r="M2357" s="5">
        <f t="shared" si="732"/>
        <v>2023</v>
      </c>
      <c r="N2357" s="96">
        <v>1738</v>
      </c>
      <c r="O2357" s="6">
        <f>-566.1-1171.9</f>
        <v>-1738</v>
      </c>
      <c r="P2357" s="6">
        <f t="shared" si="723"/>
        <v>0</v>
      </c>
      <c r="Q2357" s="7">
        <f t="shared" si="725"/>
        <v>3908246.2500000023</v>
      </c>
      <c r="R2357" s="44" t="str">
        <f>VLOOKUP(F2357,'Set up'!$A$2:$E$64,5,FALSE)</f>
        <v>Trsf</v>
      </c>
      <c r="S2357" s="1" t="s">
        <v>3191</v>
      </c>
    </row>
    <row r="2358" spans="1:19" ht="15" customHeight="1" x14ac:dyDescent="0.3">
      <c r="A2358" s="4">
        <v>45259</v>
      </c>
      <c r="B2358" s="5">
        <f t="shared" si="726"/>
        <v>11</v>
      </c>
      <c r="C2358" s="5">
        <f t="shared" si="727"/>
        <v>2023</v>
      </c>
      <c r="D2358" s="88" t="s">
        <v>2174</v>
      </c>
      <c r="E2358" s="5" t="str">
        <f>VLOOKUP(F2358,'Set up'!$A$2:$C$64,2,FALSE)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up'!$A$2:$C$64,3,FALSE)</f>
        <v>Cash</v>
      </c>
      <c r="J2358" s="5">
        <f>VLOOKUP(F2358,'Set up'!$A$2:$D$64,4,FALSE)</f>
        <v>0</v>
      </c>
      <c r="K2358" s="4">
        <f t="shared" si="730"/>
        <v>45259</v>
      </c>
      <c r="L2358" s="5">
        <f t="shared" si="731"/>
        <v>11</v>
      </c>
      <c r="M2358" s="5">
        <f t="shared" si="732"/>
        <v>2023</v>
      </c>
      <c r="N2358" s="96">
        <v>405</v>
      </c>
      <c r="O2358" s="6">
        <f>-328.1-76.9</f>
        <v>-405</v>
      </c>
      <c r="P2358" s="6">
        <f t="shared" si="723"/>
        <v>0</v>
      </c>
      <c r="Q2358" s="7">
        <f t="shared" si="725"/>
        <v>3908651.2500000023</v>
      </c>
      <c r="R2358" s="44" t="str">
        <f>VLOOKUP(F2358,'Set up'!$A$2:$E$64,5,FALSE)</f>
        <v>Trsf</v>
      </c>
      <c r="S2358" s="1" t="s">
        <v>3193</v>
      </c>
    </row>
    <row r="2359" spans="1:19" ht="15" customHeight="1" x14ac:dyDescent="0.3">
      <c r="A2359" s="4">
        <v>45259</v>
      </c>
      <c r="B2359" s="5">
        <f t="shared" si="726"/>
        <v>11</v>
      </c>
      <c r="C2359" s="5">
        <f t="shared" si="727"/>
        <v>2023</v>
      </c>
      <c r="D2359" s="88" t="s">
        <v>2174</v>
      </c>
      <c r="E2359" s="5" t="str">
        <f>VLOOKUP(F2359,'Set up'!$A$2:$C$64,2,FALSE)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up'!$A$2:$C$64,3,FALSE)</f>
        <v>Cash</v>
      </c>
      <c r="J2359" s="5">
        <f>VLOOKUP(F2359,'Set up'!$A$2:$D$64,4,FALSE)</f>
        <v>0</v>
      </c>
      <c r="K2359" s="4">
        <f t="shared" si="730"/>
        <v>45259</v>
      </c>
      <c r="L2359" s="5">
        <f t="shared" si="731"/>
        <v>11</v>
      </c>
      <c r="M2359" s="5">
        <f t="shared" si="732"/>
        <v>2023</v>
      </c>
      <c r="N2359" s="96">
        <v>187.5</v>
      </c>
      <c r="O2359" s="6">
        <f t="shared" ref="O2359:O2361" si="733">-N2359</f>
        <v>-187.5</v>
      </c>
      <c r="P2359" s="6">
        <f t="shared" si="723"/>
        <v>0</v>
      </c>
      <c r="Q2359" s="7">
        <f t="shared" si="725"/>
        <v>3908838.7500000023</v>
      </c>
      <c r="R2359" s="44" t="str">
        <f>VLOOKUP(F2359,'Set up'!$A$2:$E$64,5,FALSE)</f>
        <v>Trsf</v>
      </c>
      <c r="S2359" s="1" t="s">
        <v>3194</v>
      </c>
    </row>
    <row r="2360" spans="1:19" ht="15" customHeight="1" x14ac:dyDescent="0.3">
      <c r="A2360" s="4">
        <v>45259</v>
      </c>
      <c r="B2360" s="5">
        <f t="shared" si="726"/>
        <v>11</v>
      </c>
      <c r="C2360" s="5">
        <f t="shared" si="727"/>
        <v>2023</v>
      </c>
      <c r="D2360" s="88" t="s">
        <v>2174</v>
      </c>
      <c r="E2360" s="5" t="str">
        <f>VLOOKUP(F2360,'Set up'!$A$2:$C$64,2,FALSE)</f>
        <v>C00000019</v>
      </c>
      <c r="F2360" s="1" t="s">
        <v>400</v>
      </c>
      <c r="G2360" s="99" t="s">
        <v>2098</v>
      </c>
      <c r="H2360" s="5">
        <v>1</v>
      </c>
      <c r="I2360" s="5" t="str">
        <f>VLOOKUP(F2360,'Set up'!$A$2:$C$64,3,FALSE)</f>
        <v>Cash</v>
      </c>
      <c r="J2360" s="5">
        <f>VLOOKUP(F2360,'Set up'!$A$2:$D$64,4,FALSE)</f>
        <v>0</v>
      </c>
      <c r="K2360" s="4">
        <f t="shared" si="730"/>
        <v>45259</v>
      </c>
      <c r="L2360" s="5">
        <f t="shared" si="731"/>
        <v>11</v>
      </c>
      <c r="M2360" s="5">
        <f t="shared" si="732"/>
        <v>2023</v>
      </c>
      <c r="N2360" s="96">
        <v>283.8</v>
      </c>
      <c r="O2360" s="6">
        <f t="shared" si="733"/>
        <v>-283.8</v>
      </c>
      <c r="P2360" s="6">
        <f t="shared" si="723"/>
        <v>0</v>
      </c>
      <c r="Q2360" s="7">
        <f t="shared" si="725"/>
        <v>3909122.5500000021</v>
      </c>
      <c r="R2360" s="44" t="str">
        <f>VLOOKUP(F2360,'Set up'!$A$2:$E$64,5,FALSE)</f>
        <v>Trsf</v>
      </c>
      <c r="S2360" s="1" t="s">
        <v>3195</v>
      </c>
    </row>
    <row r="2361" spans="1:19" ht="15" customHeight="1" x14ac:dyDescent="0.3">
      <c r="A2361" s="4">
        <v>45259</v>
      </c>
      <c r="B2361" s="5">
        <f t="shared" si="726"/>
        <v>11</v>
      </c>
      <c r="C2361" s="5">
        <f t="shared" si="727"/>
        <v>2023</v>
      </c>
      <c r="D2361" s="88" t="s">
        <v>2174</v>
      </c>
      <c r="E2361" s="5" t="str">
        <f>VLOOKUP(F2361,'Set up'!$A$2:$C$64,2,FALSE)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up'!$A$2:$C$64,3,FALSE)</f>
        <v>Cash</v>
      </c>
      <c r="J2361" s="5">
        <f>VLOOKUP(F2361,'Set up'!$A$2:$D$64,4,FALSE)</f>
        <v>0</v>
      </c>
      <c r="K2361" s="4">
        <f t="shared" si="730"/>
        <v>45259</v>
      </c>
      <c r="L2361" s="5">
        <f t="shared" si="731"/>
        <v>11</v>
      </c>
      <c r="M2361" s="5">
        <f t="shared" si="732"/>
        <v>2023</v>
      </c>
      <c r="N2361" s="96">
        <v>390</v>
      </c>
      <c r="O2361" s="6">
        <f t="shared" si="733"/>
        <v>-390</v>
      </c>
      <c r="P2361" s="6">
        <f t="shared" si="723"/>
        <v>0</v>
      </c>
      <c r="Q2361" s="7">
        <f t="shared" si="725"/>
        <v>3909512.5500000021</v>
      </c>
      <c r="R2361" s="44" t="str">
        <f>VLOOKUP(F2361,'Set up'!$A$2:$E$64,5,FALSE)</f>
        <v>Trsf</v>
      </c>
      <c r="S2361" s="1" t="s">
        <v>3196</v>
      </c>
    </row>
    <row r="2362" spans="1:19" ht="15" customHeight="1" x14ac:dyDescent="0.3">
      <c r="A2362" s="4">
        <v>45259</v>
      </c>
      <c r="B2362" s="5">
        <f t="shared" si="726"/>
        <v>11</v>
      </c>
      <c r="C2362" s="5">
        <f t="shared" si="727"/>
        <v>2023</v>
      </c>
      <c r="D2362" s="88" t="s">
        <v>2174</v>
      </c>
      <c r="E2362" s="5" t="str">
        <f>VLOOKUP(F2362,'Set up'!$A$2:$C$64,2,FALSE)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up'!$A$2:$C$64,3,FALSE)</f>
        <v>Cash</v>
      </c>
      <c r="J2362" s="5">
        <f>VLOOKUP(F2362,'Set up'!$A$2:$D$64,4,FALSE)</f>
        <v>0</v>
      </c>
      <c r="K2362" s="4">
        <f t="shared" si="730"/>
        <v>45259</v>
      </c>
      <c r="L2362" s="5">
        <f t="shared" si="731"/>
        <v>11</v>
      </c>
      <c r="M2362" s="5">
        <f t="shared" si="732"/>
        <v>2023</v>
      </c>
      <c r="N2362" s="96">
        <v>420</v>
      </c>
      <c r="O2362" s="6">
        <f>-61.8-358.2</f>
        <v>-420</v>
      </c>
      <c r="P2362" s="6">
        <f t="shared" si="723"/>
        <v>0</v>
      </c>
      <c r="Q2362" s="7">
        <f t="shared" si="725"/>
        <v>3909932.5500000021</v>
      </c>
      <c r="R2362" s="44" t="str">
        <f>VLOOKUP(F2362,'Set up'!$A$2:$E$64,5,FALSE)</f>
        <v>Trsf</v>
      </c>
      <c r="S2362" s="1" t="s">
        <v>3200</v>
      </c>
    </row>
    <row r="2363" spans="1:19" ht="15" customHeight="1" x14ac:dyDescent="0.3">
      <c r="A2363" s="4">
        <v>45261</v>
      </c>
      <c r="B2363" s="5">
        <f t="shared" ref="B2363:B2426" si="734">MONTH(A2363)</f>
        <v>12</v>
      </c>
      <c r="C2363" s="5">
        <f t="shared" ref="C2363:C2426" si="735">YEAR(A2363)</f>
        <v>2023</v>
      </c>
      <c r="D2363" s="88" t="s">
        <v>2175</v>
      </c>
      <c r="E2363" s="5" t="str">
        <f>VLOOKUP(F2363,'Set up'!$A$2:$C$64,2,FALSE)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up'!$A$2:$C$64,3,FALSE)</f>
        <v>120</v>
      </c>
      <c r="J2363" s="5">
        <f>VLOOKUP(F2363,'Set up'!$A$2:$D$64,4,FALSE)</f>
        <v>120</v>
      </c>
      <c r="K2363" s="4">
        <f t="shared" si="730"/>
        <v>45381</v>
      </c>
      <c r="L2363" s="5">
        <f t="shared" si="731"/>
        <v>3</v>
      </c>
      <c r="M2363" s="5">
        <f t="shared" si="732"/>
        <v>2024</v>
      </c>
      <c r="N2363" s="96">
        <v>9636</v>
      </c>
      <c r="O2363" s="6">
        <f t="shared" ref="O2363:O2368" si="736">-N2363</f>
        <v>-9636</v>
      </c>
      <c r="P2363" s="6">
        <f t="shared" si="723"/>
        <v>0</v>
      </c>
      <c r="Q2363" s="7">
        <f t="shared" si="725"/>
        <v>3919568.5500000021</v>
      </c>
      <c r="R2363" s="44" t="str">
        <f>VLOOKUP(F2363,'Set up'!$A$2:$E$64,5,FALSE)</f>
        <v>Trsf</v>
      </c>
      <c r="S2363" s="1" t="s">
        <v>2623</v>
      </c>
    </row>
    <row r="2364" spans="1:19" ht="15" customHeight="1" x14ac:dyDescent="0.3">
      <c r="A2364" s="4">
        <v>45261</v>
      </c>
      <c r="B2364" s="5">
        <f t="shared" si="734"/>
        <v>12</v>
      </c>
      <c r="C2364" s="5">
        <f t="shared" si="735"/>
        <v>2023</v>
      </c>
      <c r="D2364" s="88" t="s">
        <v>2175</v>
      </c>
      <c r="E2364" s="5" t="str">
        <f>VLOOKUP(F2364,'Set up'!$A$2:$C$64,2,FALSE)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up'!$A$2:$C$64,3,FALSE)</f>
        <v>120</v>
      </c>
      <c r="J2364" s="5">
        <f>VLOOKUP(F2364,'Set up'!$A$2:$D$64,4,FALSE)</f>
        <v>120</v>
      </c>
      <c r="K2364" s="4">
        <f t="shared" si="730"/>
        <v>45381</v>
      </c>
      <c r="L2364" s="5">
        <f t="shared" si="731"/>
        <v>3</v>
      </c>
      <c r="M2364" s="5">
        <f t="shared" si="732"/>
        <v>2024</v>
      </c>
      <c r="N2364" s="96">
        <v>1740</v>
      </c>
      <c r="O2364" s="6">
        <f t="shared" si="736"/>
        <v>-1740</v>
      </c>
      <c r="P2364" s="6">
        <f t="shared" si="723"/>
        <v>0</v>
      </c>
      <c r="Q2364" s="7">
        <f t="shared" si="725"/>
        <v>3921308.5500000021</v>
      </c>
      <c r="R2364" s="44" t="str">
        <f>VLOOKUP(F2364,'Set up'!$A$2:$E$64,5,FALSE)</f>
        <v>Trsf</v>
      </c>
      <c r="S2364" s="1" t="s">
        <v>2623</v>
      </c>
    </row>
    <row r="2365" spans="1:19" ht="15" customHeight="1" x14ac:dyDescent="0.3">
      <c r="A2365" s="4">
        <v>45261</v>
      </c>
      <c r="B2365" s="5">
        <f t="shared" si="734"/>
        <v>12</v>
      </c>
      <c r="C2365" s="5">
        <f t="shared" si="735"/>
        <v>2023</v>
      </c>
      <c r="D2365" s="88" t="s">
        <v>2175</v>
      </c>
      <c r="E2365" s="5" t="str">
        <f>VLOOKUP(F2365,'Set up'!$A$2:$C$64,2,FALSE)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up'!$A$2:$C$64,3,FALSE)</f>
        <v>120</v>
      </c>
      <c r="J2365" s="5">
        <f>VLOOKUP(F2365,'Set up'!$A$2:$D$64,4,FALSE)</f>
        <v>120</v>
      </c>
      <c r="K2365" s="4">
        <f t="shared" si="730"/>
        <v>45381</v>
      </c>
      <c r="L2365" s="5">
        <f t="shared" si="731"/>
        <v>3</v>
      </c>
      <c r="M2365" s="5">
        <f t="shared" si="732"/>
        <v>2024</v>
      </c>
      <c r="N2365" s="96">
        <v>575</v>
      </c>
      <c r="O2365" s="6">
        <f t="shared" si="736"/>
        <v>-575</v>
      </c>
      <c r="P2365" s="6">
        <f t="shared" si="723"/>
        <v>0</v>
      </c>
      <c r="Q2365" s="7">
        <f t="shared" si="725"/>
        <v>3921883.5500000021</v>
      </c>
      <c r="R2365" s="44" t="str">
        <f>VLOOKUP(F2365,'Set up'!$A$2:$E$64,5,FALSE)</f>
        <v>Trsf</v>
      </c>
      <c r="S2365" s="1" t="s">
        <v>2623</v>
      </c>
    </row>
    <row r="2366" spans="1:19" ht="15" customHeight="1" x14ac:dyDescent="0.3">
      <c r="A2366" s="4">
        <v>45261</v>
      </c>
      <c r="B2366" s="5">
        <f t="shared" si="734"/>
        <v>12</v>
      </c>
      <c r="C2366" s="5">
        <f t="shared" si="735"/>
        <v>2023</v>
      </c>
      <c r="D2366" s="88" t="s">
        <v>2175</v>
      </c>
      <c r="E2366" s="5" t="str">
        <f>VLOOKUP(F2366,'Set up'!$A$2:$C$64,2,FALSE)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up'!$A$2:$C$64,3,FALSE)</f>
        <v>120</v>
      </c>
      <c r="J2366" s="5">
        <f>VLOOKUP(F2366,'Set up'!$A$2:$D$64,4,FALSE)</f>
        <v>120</v>
      </c>
      <c r="K2366" s="4">
        <f t="shared" si="730"/>
        <v>45381</v>
      </c>
      <c r="L2366" s="5">
        <f t="shared" si="731"/>
        <v>3</v>
      </c>
      <c r="M2366" s="5">
        <f t="shared" si="732"/>
        <v>2024</v>
      </c>
      <c r="N2366" s="96">
        <v>420</v>
      </c>
      <c r="O2366" s="6">
        <f t="shared" si="736"/>
        <v>-420</v>
      </c>
      <c r="P2366" s="6">
        <f t="shared" si="723"/>
        <v>0</v>
      </c>
      <c r="Q2366" s="7">
        <f t="shared" si="725"/>
        <v>3922303.5500000021</v>
      </c>
      <c r="R2366" s="44" t="str">
        <f>VLOOKUP(F2366,'Set up'!$A$2:$E$64,5,FALSE)</f>
        <v>Trsf</v>
      </c>
      <c r="S2366" s="1" t="s">
        <v>2623</v>
      </c>
    </row>
    <row r="2367" spans="1:19" ht="15" customHeight="1" x14ac:dyDescent="0.3">
      <c r="A2367" s="4">
        <v>45261</v>
      </c>
      <c r="B2367" s="5">
        <f t="shared" si="734"/>
        <v>12</v>
      </c>
      <c r="C2367" s="5">
        <f t="shared" si="735"/>
        <v>2023</v>
      </c>
      <c r="D2367" s="88" t="s">
        <v>2175</v>
      </c>
      <c r="E2367" s="5" t="str">
        <f>VLOOKUP(F2367,'Set up'!$A$2:$C$64,2,FALSE)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up'!$A$2:$C$64,3,FALSE)</f>
        <v>120</v>
      </c>
      <c r="J2367" s="5">
        <f>VLOOKUP(F2367,'Set up'!$A$2:$D$64,4,FALSE)</f>
        <v>120</v>
      </c>
      <c r="K2367" s="4">
        <f t="shared" si="730"/>
        <v>45381</v>
      </c>
      <c r="L2367" s="5">
        <f t="shared" si="731"/>
        <v>3</v>
      </c>
      <c r="M2367" s="5">
        <f t="shared" si="732"/>
        <v>2024</v>
      </c>
      <c r="N2367" s="96">
        <v>230.4</v>
      </c>
      <c r="O2367" s="6">
        <f t="shared" si="736"/>
        <v>-230.4</v>
      </c>
      <c r="P2367" s="6">
        <f t="shared" si="723"/>
        <v>0</v>
      </c>
      <c r="Q2367" s="7">
        <f t="shared" si="725"/>
        <v>3922533.950000002</v>
      </c>
      <c r="R2367" s="44" t="str">
        <f>VLOOKUP(F2367,'Set up'!$A$2:$E$64,5,FALSE)</f>
        <v>Trsf</v>
      </c>
      <c r="S2367" s="1" t="s">
        <v>2623</v>
      </c>
    </row>
    <row r="2368" spans="1:19" ht="15" customHeight="1" x14ac:dyDescent="0.3">
      <c r="A2368" s="4">
        <v>45261</v>
      </c>
      <c r="B2368" s="5">
        <f t="shared" si="734"/>
        <v>12</v>
      </c>
      <c r="C2368" s="5">
        <f t="shared" si="735"/>
        <v>2023</v>
      </c>
      <c r="D2368" s="88" t="s">
        <v>2175</v>
      </c>
      <c r="E2368" s="5" t="str">
        <f>VLOOKUP(F2368,'Set up'!$A$2:$C$64,2,FALSE)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up'!$A$2:$C$64,3,FALSE)</f>
        <v>120</v>
      </c>
      <c r="J2368" s="5">
        <f>VLOOKUP(F2368,'Set up'!$A$2:$D$64,4,FALSE)</f>
        <v>120</v>
      </c>
      <c r="K2368" s="4">
        <f t="shared" si="730"/>
        <v>45381</v>
      </c>
      <c r="L2368" s="5">
        <f t="shared" si="731"/>
        <v>3</v>
      </c>
      <c r="M2368" s="5">
        <f t="shared" si="732"/>
        <v>2024</v>
      </c>
      <c r="N2368" s="96">
        <v>395</v>
      </c>
      <c r="O2368" s="6">
        <f t="shared" si="736"/>
        <v>-395</v>
      </c>
      <c r="P2368" s="6">
        <f t="shared" si="723"/>
        <v>0</v>
      </c>
      <c r="Q2368" s="7">
        <f t="shared" si="725"/>
        <v>3922928.950000002</v>
      </c>
      <c r="R2368" s="44" t="str">
        <f>VLOOKUP(F2368,'Set up'!$A$2:$E$64,5,FALSE)</f>
        <v>Trsf</v>
      </c>
      <c r="S2368" s="1" t="s">
        <v>2623</v>
      </c>
    </row>
    <row r="2369" spans="1:19" ht="15" customHeight="1" x14ac:dyDescent="0.3">
      <c r="A2369" s="4">
        <v>45261</v>
      </c>
      <c r="B2369" s="5">
        <f t="shared" si="734"/>
        <v>12</v>
      </c>
      <c r="C2369" s="5">
        <f t="shared" si="735"/>
        <v>2023</v>
      </c>
      <c r="D2369" s="88" t="s">
        <v>2176</v>
      </c>
      <c r="E2369" s="5" t="str">
        <f>VLOOKUP(F2369,'Set up'!$A$2:$C$64,2,FALSE)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up'!$A$2:$C$64,3,FALSE)</f>
        <v>Cash</v>
      </c>
      <c r="J2369" s="5">
        <f>VLOOKUP(F2369,'Set up'!$A$2:$D$64,4,FALSE)</f>
        <v>0</v>
      </c>
      <c r="K2369" s="4">
        <f t="shared" si="730"/>
        <v>45261</v>
      </c>
      <c r="L2369" s="5">
        <f t="shared" si="731"/>
        <v>12</v>
      </c>
      <c r="M2369" s="5">
        <f t="shared" si="732"/>
        <v>2023</v>
      </c>
      <c r="N2369" s="96">
        <v>125</v>
      </c>
      <c r="O2369" s="6">
        <f>-N2369</f>
        <v>-125</v>
      </c>
      <c r="P2369" s="6">
        <f t="shared" si="723"/>
        <v>0</v>
      </c>
      <c r="Q2369" s="7">
        <f t="shared" si="725"/>
        <v>3923053.950000002</v>
      </c>
      <c r="R2369" s="44" t="str">
        <f>VLOOKUP(F2369,'Set up'!$A$2:$E$64,5,FALSE)</f>
        <v>Trsf</v>
      </c>
      <c r="S2369" s="1" t="s">
        <v>2700</v>
      </c>
    </row>
    <row r="2370" spans="1:19" ht="15" customHeight="1" x14ac:dyDescent="0.3">
      <c r="A2370" s="4">
        <v>45261</v>
      </c>
      <c r="B2370" s="5">
        <f t="shared" si="734"/>
        <v>12</v>
      </c>
      <c r="C2370" s="5">
        <f t="shared" si="735"/>
        <v>2023</v>
      </c>
      <c r="D2370" s="88" t="s">
        <v>2177</v>
      </c>
      <c r="E2370" s="5" t="str">
        <f>VLOOKUP(F2370,'Set up'!$A$2:$C$64,2,FALSE)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up'!$A$2:$C$64,3,FALSE)</f>
        <v>Cash</v>
      </c>
      <c r="J2370" s="5">
        <f>VLOOKUP(F2370,'Set up'!$A$2:$D$64,4,FALSE)</f>
        <v>0</v>
      </c>
      <c r="K2370" s="4">
        <f t="shared" si="730"/>
        <v>45261</v>
      </c>
      <c r="L2370" s="5">
        <f t="shared" si="731"/>
        <v>12</v>
      </c>
      <c r="M2370" s="5">
        <f t="shared" si="732"/>
        <v>2023</v>
      </c>
      <c r="N2370" s="96">
        <v>3212</v>
      </c>
      <c r="O2370" s="6">
        <f>-N2370</f>
        <v>-3212</v>
      </c>
      <c r="P2370" s="6">
        <f t="shared" si="723"/>
        <v>0</v>
      </c>
      <c r="Q2370" s="7">
        <f t="shared" si="725"/>
        <v>3926265.950000002</v>
      </c>
      <c r="R2370" s="44" t="str">
        <f>VLOOKUP(F2370,'Set up'!$A$2:$E$64,5,FALSE)</f>
        <v>Trsf</v>
      </c>
      <c r="S2370" s="1" t="s">
        <v>2694</v>
      </c>
    </row>
    <row r="2371" spans="1:19" ht="15" customHeight="1" x14ac:dyDescent="0.3">
      <c r="A2371" s="4">
        <v>45261</v>
      </c>
      <c r="B2371" s="5">
        <f t="shared" si="734"/>
        <v>12</v>
      </c>
      <c r="C2371" s="5">
        <f t="shared" si="735"/>
        <v>2023</v>
      </c>
      <c r="D2371" s="88" t="s">
        <v>2177</v>
      </c>
      <c r="E2371" s="5" t="str">
        <f>VLOOKUP(F2371,'Set up'!$A$2:$C$64,2,FALSE)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up'!$A$2:$C$64,3,FALSE)</f>
        <v>Cash</v>
      </c>
      <c r="J2371" s="5">
        <f>VLOOKUP(F2371,'Set up'!$A$2:$D$64,4,FALSE)</f>
        <v>0</v>
      </c>
      <c r="K2371" s="4">
        <f t="shared" si="730"/>
        <v>45261</v>
      </c>
      <c r="L2371" s="5">
        <f t="shared" si="731"/>
        <v>12</v>
      </c>
      <c r="M2371" s="5">
        <f t="shared" si="732"/>
        <v>2023</v>
      </c>
      <c r="N2371" s="96">
        <v>870</v>
      </c>
      <c r="O2371" s="6">
        <f>-N2371</f>
        <v>-870</v>
      </c>
      <c r="P2371" s="6">
        <f t="shared" si="723"/>
        <v>0</v>
      </c>
      <c r="Q2371" s="7">
        <f t="shared" si="725"/>
        <v>3927135.950000002</v>
      </c>
      <c r="R2371" s="44" t="str">
        <f>VLOOKUP(F2371,'Set up'!$A$2:$E$64,5,FALSE)</f>
        <v>Trsf</v>
      </c>
      <c r="S2371" s="1" t="s">
        <v>2712</v>
      </c>
    </row>
    <row r="2372" spans="1:19" ht="15" customHeight="1" x14ac:dyDescent="0.3">
      <c r="A2372" s="4">
        <v>45261</v>
      </c>
      <c r="B2372" s="5">
        <f t="shared" si="734"/>
        <v>12</v>
      </c>
      <c r="C2372" s="5">
        <f t="shared" si="735"/>
        <v>2023</v>
      </c>
      <c r="D2372" s="88" t="s">
        <v>2177</v>
      </c>
      <c r="E2372" s="5" t="str">
        <f>VLOOKUP(F2372,'Set up'!$A$2:$C$64,2,FALSE)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up'!$A$2:$C$64,3,FALSE)</f>
        <v>Cash</v>
      </c>
      <c r="J2372" s="5">
        <f>VLOOKUP(F2372,'Set up'!$A$2:$D$64,4,FALSE)</f>
        <v>0</v>
      </c>
      <c r="K2372" s="4">
        <f t="shared" si="730"/>
        <v>45261</v>
      </c>
      <c r="L2372" s="5">
        <f t="shared" si="731"/>
        <v>12</v>
      </c>
      <c r="M2372" s="5">
        <f t="shared" si="732"/>
        <v>2023</v>
      </c>
      <c r="N2372" s="96">
        <v>702</v>
      </c>
      <c r="O2372" s="6">
        <f>-N2372</f>
        <v>-702</v>
      </c>
      <c r="P2372" s="6">
        <f t="shared" si="723"/>
        <v>0</v>
      </c>
      <c r="Q2372" s="7">
        <f t="shared" si="725"/>
        <v>3927837.950000002</v>
      </c>
      <c r="R2372" s="44" t="str">
        <f>VLOOKUP(F2372,'Set up'!$A$2:$E$64,5,FALSE)</f>
        <v>Trsf</v>
      </c>
      <c r="S2372" s="1" t="s">
        <v>2713</v>
      </c>
    </row>
    <row r="2373" spans="1:19" ht="15" customHeight="1" x14ac:dyDescent="0.3">
      <c r="A2373" s="4">
        <v>45261</v>
      </c>
      <c r="B2373" s="5">
        <f t="shared" si="734"/>
        <v>12</v>
      </c>
      <c r="C2373" s="5">
        <f t="shared" si="735"/>
        <v>2023</v>
      </c>
      <c r="D2373" s="88" t="s">
        <v>2178</v>
      </c>
      <c r="E2373" s="5" t="str">
        <f>VLOOKUP(F2373,'Set up'!$A$2:$C$64,2,FALSE)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up'!$A$2:$C$64,3,FALSE)</f>
        <v>Cash</v>
      </c>
      <c r="J2373" s="5">
        <f>VLOOKUP(F2373,'Set up'!$A$2:$D$64,4,FALSE)</f>
        <v>0</v>
      </c>
      <c r="K2373" s="4">
        <f t="shared" si="730"/>
        <v>45261</v>
      </c>
      <c r="L2373" s="5">
        <f t="shared" si="731"/>
        <v>12</v>
      </c>
      <c r="M2373" s="5">
        <f t="shared" si="732"/>
        <v>2023</v>
      </c>
      <c r="N2373" s="96">
        <v>237</v>
      </c>
      <c r="O2373" s="6">
        <f t="shared" ref="O2373:O2385" si="737">-N2373</f>
        <v>-237</v>
      </c>
      <c r="P2373" s="6">
        <f t="shared" si="723"/>
        <v>0</v>
      </c>
      <c r="Q2373" s="7">
        <f t="shared" si="725"/>
        <v>3928074.950000002</v>
      </c>
      <c r="R2373" s="44" t="str">
        <f>VLOOKUP(F2373,'Set up'!$A$2:$E$64,5,FALSE)</f>
        <v>Trsf</v>
      </c>
      <c r="S2373" s="1" t="s">
        <v>2215</v>
      </c>
    </row>
    <row r="2374" spans="1:19" ht="15" customHeight="1" x14ac:dyDescent="0.3">
      <c r="A2374" s="4">
        <v>45262</v>
      </c>
      <c r="B2374" s="5">
        <f t="shared" si="734"/>
        <v>12</v>
      </c>
      <c r="C2374" s="5">
        <f t="shared" si="735"/>
        <v>2023</v>
      </c>
      <c r="D2374" s="88" t="s">
        <v>2179</v>
      </c>
      <c r="E2374" s="5" t="str">
        <f>VLOOKUP(F2374,'Set up'!$A$2:$C$64,2,FALSE)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up'!$A$2:$C$64,3,FALSE)</f>
        <v>Cash</v>
      </c>
      <c r="J2374" s="5">
        <f>VLOOKUP(F2374,'Set up'!$A$2:$D$64,4,FALSE)</f>
        <v>0</v>
      </c>
      <c r="K2374" s="4">
        <f t="shared" si="730"/>
        <v>45262</v>
      </c>
      <c r="L2374" s="5">
        <f t="shared" si="731"/>
        <v>12</v>
      </c>
      <c r="M2374" s="5">
        <f t="shared" si="732"/>
        <v>2023</v>
      </c>
      <c r="N2374" s="96">
        <v>1606</v>
      </c>
      <c r="O2374" s="6">
        <f t="shared" si="737"/>
        <v>-1606</v>
      </c>
      <c r="P2374" s="6">
        <f t="shared" si="723"/>
        <v>0</v>
      </c>
      <c r="Q2374" s="7">
        <f t="shared" si="725"/>
        <v>3929680.950000002</v>
      </c>
      <c r="R2374" s="44" t="str">
        <f>VLOOKUP(F2374,'Set up'!$A$2:$E$64,5,FALSE)</f>
        <v>Cash</v>
      </c>
      <c r="S2374" s="1" t="s">
        <v>2216</v>
      </c>
    </row>
    <row r="2375" spans="1:19" ht="15" customHeight="1" x14ac:dyDescent="0.3">
      <c r="A2375" s="4">
        <v>45262</v>
      </c>
      <c r="B2375" s="5">
        <f t="shared" si="734"/>
        <v>12</v>
      </c>
      <c r="C2375" s="5">
        <f t="shared" si="735"/>
        <v>2023</v>
      </c>
      <c r="D2375" s="88" t="s">
        <v>2179</v>
      </c>
      <c r="E2375" s="5" t="str">
        <f>VLOOKUP(F2375,'Set up'!$A$2:$C$64,2,FALSE)</f>
        <v>C00000014</v>
      </c>
      <c r="F2375" s="1" t="s">
        <v>262</v>
      </c>
      <c r="G2375" s="99" t="s">
        <v>2097</v>
      </c>
      <c r="H2375" s="5">
        <v>1</v>
      </c>
      <c r="I2375" s="5" t="str">
        <f>VLOOKUP(F2375,'Set up'!$A$2:$C$64,3,FALSE)</f>
        <v>Cash</v>
      </c>
      <c r="J2375" s="5">
        <f>VLOOKUP(F2375,'Set up'!$A$2:$D$64,4,FALSE)</f>
        <v>0</v>
      </c>
      <c r="K2375" s="4">
        <f t="shared" si="730"/>
        <v>45262</v>
      </c>
      <c r="L2375" s="5">
        <f t="shared" si="731"/>
        <v>12</v>
      </c>
      <c r="M2375" s="5">
        <f t="shared" si="732"/>
        <v>2023</v>
      </c>
      <c r="N2375" s="96">
        <v>1597.5</v>
      </c>
      <c r="O2375" s="6">
        <f t="shared" si="737"/>
        <v>-1597.5</v>
      </c>
      <c r="P2375" s="6">
        <f t="shared" si="723"/>
        <v>0</v>
      </c>
      <c r="Q2375" s="7">
        <f t="shared" si="725"/>
        <v>3931278.450000002</v>
      </c>
      <c r="R2375" s="44" t="str">
        <f>VLOOKUP(F2375,'Set up'!$A$2:$E$64,5,FALSE)</f>
        <v>Cash</v>
      </c>
      <c r="S2375" s="1" t="s">
        <v>2216</v>
      </c>
    </row>
    <row r="2376" spans="1:19" ht="15" customHeight="1" x14ac:dyDescent="0.3">
      <c r="A2376" s="4">
        <v>45262</v>
      </c>
      <c r="B2376" s="5">
        <f t="shared" si="734"/>
        <v>12</v>
      </c>
      <c r="C2376" s="5">
        <f t="shared" si="735"/>
        <v>2023</v>
      </c>
      <c r="D2376" s="88" t="s">
        <v>2179</v>
      </c>
      <c r="E2376" s="5" t="str">
        <f>VLOOKUP(F2376,'Set up'!$A$2:$C$64,2,FALSE)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up'!$A$2:$C$64,3,FALSE)</f>
        <v>Cash</v>
      </c>
      <c r="J2376" s="5">
        <f>VLOOKUP(F2376,'Set up'!$A$2:$D$64,4,FALSE)</f>
        <v>0</v>
      </c>
      <c r="K2376" s="4">
        <f t="shared" si="730"/>
        <v>45262</v>
      </c>
      <c r="L2376" s="5">
        <f t="shared" si="731"/>
        <v>12</v>
      </c>
      <c r="M2376" s="5">
        <f t="shared" si="732"/>
        <v>2023</v>
      </c>
      <c r="N2376" s="96">
        <v>840</v>
      </c>
      <c r="O2376" s="6">
        <f t="shared" si="737"/>
        <v>-840</v>
      </c>
      <c r="P2376" s="6">
        <f t="shared" si="723"/>
        <v>0</v>
      </c>
      <c r="Q2376" s="7">
        <f t="shared" si="725"/>
        <v>3932118.450000002</v>
      </c>
      <c r="R2376" s="44" t="str">
        <f>VLOOKUP(F2376,'Set up'!$A$2:$E$64,5,FALSE)</f>
        <v>Cash</v>
      </c>
      <c r="S2376" s="1" t="s">
        <v>2216</v>
      </c>
    </row>
    <row r="2377" spans="1:19" ht="15" customHeight="1" x14ac:dyDescent="0.3">
      <c r="A2377" s="4">
        <v>45262</v>
      </c>
      <c r="B2377" s="5">
        <f t="shared" si="734"/>
        <v>12</v>
      </c>
      <c r="C2377" s="5">
        <f t="shared" si="735"/>
        <v>2023</v>
      </c>
      <c r="D2377" s="88" t="s">
        <v>2179</v>
      </c>
      <c r="E2377" s="5" t="str">
        <f>VLOOKUP(F2377,'Set up'!$A$2:$C$64,2,FALSE)</f>
        <v>C00000014</v>
      </c>
      <c r="F2377" s="1" t="s">
        <v>262</v>
      </c>
      <c r="G2377" s="99" t="s">
        <v>2096</v>
      </c>
      <c r="H2377" s="5">
        <v>3</v>
      </c>
      <c r="I2377" s="5" t="str">
        <f>VLOOKUP(F2377,'Set up'!$A$2:$C$64,3,FALSE)</f>
        <v>Cash</v>
      </c>
      <c r="J2377" s="5">
        <f>VLOOKUP(F2377,'Set up'!$A$2:$D$64,4,FALSE)</f>
        <v>0</v>
      </c>
      <c r="K2377" s="4">
        <f t="shared" si="730"/>
        <v>45262</v>
      </c>
      <c r="L2377" s="5">
        <f t="shared" si="731"/>
        <v>12</v>
      </c>
      <c r="M2377" s="5">
        <f t="shared" si="732"/>
        <v>2023</v>
      </c>
      <c r="N2377" s="96">
        <v>851.4</v>
      </c>
      <c r="O2377" s="6">
        <f t="shared" si="737"/>
        <v>-851.4</v>
      </c>
      <c r="P2377" s="6">
        <f t="shared" si="723"/>
        <v>0</v>
      </c>
      <c r="Q2377" s="7">
        <f t="shared" si="725"/>
        <v>3932969.850000002</v>
      </c>
      <c r="R2377" s="44" t="str">
        <f>VLOOKUP(F2377,'Set up'!$A$2:$E$64,5,FALSE)</f>
        <v>Cash</v>
      </c>
      <c r="S2377" s="1" t="s">
        <v>2216</v>
      </c>
    </row>
    <row r="2378" spans="1:19" ht="15" customHeight="1" x14ac:dyDescent="0.3">
      <c r="A2378" s="4">
        <v>45262</v>
      </c>
      <c r="B2378" s="5">
        <f t="shared" si="734"/>
        <v>12</v>
      </c>
      <c r="C2378" s="5">
        <f t="shared" si="735"/>
        <v>2023</v>
      </c>
      <c r="D2378" s="88" t="s">
        <v>2179</v>
      </c>
      <c r="E2378" s="5" t="str">
        <f>VLOOKUP(F2378,'Set up'!$A$2:$C$64,2,FALSE)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up'!$A$2:$C$64,3,FALSE)</f>
        <v>Cash</v>
      </c>
      <c r="J2378" s="5">
        <f>VLOOKUP(F2378,'Set up'!$A$2:$D$64,4,FALSE)</f>
        <v>0</v>
      </c>
      <c r="K2378" s="4">
        <f t="shared" si="730"/>
        <v>45262</v>
      </c>
      <c r="L2378" s="5">
        <f t="shared" si="731"/>
        <v>12</v>
      </c>
      <c r="M2378" s="5">
        <f t="shared" si="732"/>
        <v>2023</v>
      </c>
      <c r="N2378" s="96">
        <v>105</v>
      </c>
      <c r="O2378" s="6">
        <f t="shared" si="737"/>
        <v>-105</v>
      </c>
      <c r="P2378" s="6">
        <f t="shared" si="723"/>
        <v>0</v>
      </c>
      <c r="Q2378" s="7">
        <f t="shared" si="725"/>
        <v>3933074.850000002</v>
      </c>
      <c r="R2378" s="44" t="str">
        <f>VLOOKUP(F2378,'Set up'!$A$2:$E$64,5,FALSE)</f>
        <v>Cash</v>
      </c>
      <c r="S2378" s="1" t="s">
        <v>2216</v>
      </c>
    </row>
    <row r="2379" spans="1:19" ht="15" customHeight="1" x14ac:dyDescent="0.3">
      <c r="A2379" s="4">
        <v>45262</v>
      </c>
      <c r="B2379" s="5">
        <f t="shared" si="734"/>
        <v>12</v>
      </c>
      <c r="C2379" s="5">
        <f t="shared" si="735"/>
        <v>2023</v>
      </c>
      <c r="D2379" s="88" t="s">
        <v>2179</v>
      </c>
      <c r="E2379" s="5" t="str">
        <f>VLOOKUP(F2379,'Set up'!$A$2:$C$64,2,FALSE)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up'!$A$2:$C$64,3,FALSE)</f>
        <v>Cash</v>
      </c>
      <c r="J2379" s="5">
        <f>VLOOKUP(F2379,'Set up'!$A$2:$D$64,4,FALSE)</f>
        <v>0</v>
      </c>
      <c r="K2379" s="4">
        <f t="shared" si="730"/>
        <v>45262</v>
      </c>
      <c r="L2379" s="5">
        <f t="shared" si="731"/>
        <v>12</v>
      </c>
      <c r="M2379" s="5">
        <f t="shared" si="732"/>
        <v>2023</v>
      </c>
      <c r="N2379" s="96">
        <v>480</v>
      </c>
      <c r="O2379" s="6">
        <f t="shared" si="737"/>
        <v>-480</v>
      </c>
      <c r="P2379" s="6">
        <f t="shared" si="723"/>
        <v>0</v>
      </c>
      <c r="Q2379" s="7">
        <f t="shared" si="725"/>
        <v>3933554.850000002</v>
      </c>
      <c r="R2379" s="44" t="str">
        <f>VLOOKUP(F2379,'Set up'!$A$2:$E$64,5,FALSE)</f>
        <v>Cash</v>
      </c>
      <c r="S2379" s="1" t="s">
        <v>2216</v>
      </c>
    </row>
    <row r="2380" spans="1:19" ht="15" customHeight="1" x14ac:dyDescent="0.3">
      <c r="A2380" s="4">
        <v>45262</v>
      </c>
      <c r="B2380" s="5">
        <f t="shared" si="734"/>
        <v>12</v>
      </c>
      <c r="C2380" s="5">
        <f t="shared" si="735"/>
        <v>2023</v>
      </c>
      <c r="D2380" s="88" t="s">
        <v>2180</v>
      </c>
      <c r="E2380" s="5" t="str">
        <f>VLOOKUP(F2380,'Set up'!$A$2:$C$64,2,FALSE)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up'!$A$2:$C$64,3,FALSE)</f>
        <v>Cash</v>
      </c>
      <c r="J2380" s="5">
        <f>VLOOKUP(F2380,'Set up'!$A$2:$D$64,4,FALSE)</f>
        <v>0</v>
      </c>
      <c r="K2380" s="4">
        <f t="shared" si="730"/>
        <v>45262</v>
      </c>
      <c r="L2380" s="5">
        <f t="shared" si="731"/>
        <v>12</v>
      </c>
      <c r="M2380" s="5">
        <f t="shared" si="732"/>
        <v>2023</v>
      </c>
      <c r="N2380" s="96">
        <v>1738</v>
      </c>
      <c r="O2380" s="6">
        <f t="shared" si="737"/>
        <v>-1738</v>
      </c>
      <c r="P2380" s="6">
        <f t="shared" si="723"/>
        <v>0</v>
      </c>
      <c r="Q2380" s="7">
        <f t="shared" si="725"/>
        <v>3935292.850000002</v>
      </c>
      <c r="R2380" s="44" t="str">
        <f>VLOOKUP(F2380,'Set up'!$A$2:$E$64,5,FALSE)</f>
        <v>PD Chq</v>
      </c>
      <c r="S2380" s="1" t="s">
        <v>2668</v>
      </c>
    </row>
    <row r="2381" spans="1:19" ht="15" customHeight="1" x14ac:dyDescent="0.3">
      <c r="A2381" s="4">
        <v>45262</v>
      </c>
      <c r="B2381" s="5">
        <f t="shared" si="734"/>
        <v>12</v>
      </c>
      <c r="C2381" s="5">
        <f t="shared" si="735"/>
        <v>2023</v>
      </c>
      <c r="D2381" s="88" t="s">
        <v>2180</v>
      </c>
      <c r="E2381" s="5" t="str">
        <f>VLOOKUP(F2381,'Set up'!$A$2:$C$64,2,FALSE)</f>
        <v>C00000021</v>
      </c>
      <c r="F2381" s="1" t="s">
        <v>491</v>
      </c>
      <c r="G2381" s="99" t="s">
        <v>2129</v>
      </c>
      <c r="H2381" s="5">
        <v>1</v>
      </c>
      <c r="I2381" s="5" t="str">
        <f>VLOOKUP(F2381,'Set up'!$A$2:$C$64,3,FALSE)</f>
        <v>Cash</v>
      </c>
      <c r="J2381" s="5">
        <f>VLOOKUP(F2381,'Set up'!$A$2:$D$64,4,FALSE)</f>
        <v>0</v>
      </c>
      <c r="K2381" s="4">
        <f t="shared" si="730"/>
        <v>45262</v>
      </c>
      <c r="L2381" s="5">
        <f t="shared" si="731"/>
        <v>12</v>
      </c>
      <c r="M2381" s="5">
        <f t="shared" si="732"/>
        <v>2023</v>
      </c>
      <c r="N2381" s="96">
        <v>277.5</v>
      </c>
      <c r="O2381" s="6">
        <f t="shared" si="737"/>
        <v>-277.5</v>
      </c>
      <c r="P2381" s="6">
        <f t="shared" si="723"/>
        <v>0</v>
      </c>
      <c r="Q2381" s="7">
        <f t="shared" si="725"/>
        <v>3935570.350000002</v>
      </c>
      <c r="R2381" s="44" t="str">
        <f>VLOOKUP(F2381,'Set up'!$A$2:$E$64,5,FALSE)</f>
        <v>PD Chq</v>
      </c>
      <c r="S2381" s="1" t="s">
        <v>2668</v>
      </c>
    </row>
    <row r="2382" spans="1:19" ht="15" customHeight="1" x14ac:dyDescent="0.3">
      <c r="A2382" s="4">
        <v>45262</v>
      </c>
      <c r="B2382" s="5">
        <f t="shared" si="734"/>
        <v>12</v>
      </c>
      <c r="C2382" s="5">
        <f t="shared" si="735"/>
        <v>2023</v>
      </c>
      <c r="D2382" s="88" t="s">
        <v>2180</v>
      </c>
      <c r="E2382" s="5" t="str">
        <f>VLOOKUP(F2382,'Set up'!$A$2:$C$64,2,FALSE)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up'!$A$2:$C$64,3,FALSE)</f>
        <v>Cash</v>
      </c>
      <c r="J2382" s="5">
        <f>VLOOKUP(F2382,'Set up'!$A$2:$D$64,4,FALSE)</f>
        <v>0</v>
      </c>
      <c r="K2382" s="4">
        <f t="shared" si="730"/>
        <v>45262</v>
      </c>
      <c r="L2382" s="5">
        <f t="shared" si="731"/>
        <v>12</v>
      </c>
      <c r="M2382" s="5">
        <f t="shared" si="732"/>
        <v>2023</v>
      </c>
      <c r="N2382" s="96">
        <v>450</v>
      </c>
      <c r="O2382" s="6">
        <f t="shared" si="737"/>
        <v>-450</v>
      </c>
      <c r="P2382" s="6">
        <f t="shared" si="723"/>
        <v>0</v>
      </c>
      <c r="Q2382" s="7">
        <f t="shared" si="725"/>
        <v>3936020.350000002</v>
      </c>
      <c r="R2382" s="44" t="str">
        <f>VLOOKUP(F2382,'Set up'!$A$2:$E$64,5,FALSE)</f>
        <v>PD Chq</v>
      </c>
      <c r="S2382" s="1" t="s">
        <v>2668</v>
      </c>
    </row>
    <row r="2383" spans="1:19" ht="15" customHeight="1" x14ac:dyDescent="0.3">
      <c r="A2383" s="4">
        <v>45262</v>
      </c>
      <c r="B2383" s="5">
        <f t="shared" si="734"/>
        <v>12</v>
      </c>
      <c r="C2383" s="5">
        <f t="shared" si="735"/>
        <v>2023</v>
      </c>
      <c r="D2383" s="88" t="s">
        <v>2180</v>
      </c>
      <c r="E2383" s="5" t="str">
        <f>VLOOKUP(F2383,'Set up'!$A$2:$C$64,2,FALSE)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up'!$A$2:$C$64,3,FALSE)</f>
        <v>Cash</v>
      </c>
      <c r="J2383" s="5">
        <f>VLOOKUP(F2383,'Set up'!$A$2:$D$64,4,FALSE)</f>
        <v>0</v>
      </c>
      <c r="K2383" s="4">
        <f t="shared" si="730"/>
        <v>45262</v>
      </c>
      <c r="L2383" s="5">
        <f t="shared" si="731"/>
        <v>12</v>
      </c>
      <c r="M2383" s="5">
        <f t="shared" si="732"/>
        <v>2023</v>
      </c>
      <c r="N2383" s="96">
        <v>95</v>
      </c>
      <c r="O2383" s="6">
        <f t="shared" si="737"/>
        <v>-95</v>
      </c>
      <c r="P2383" s="6">
        <f t="shared" si="723"/>
        <v>0</v>
      </c>
      <c r="Q2383" s="7">
        <f t="shared" si="725"/>
        <v>3936115.350000002</v>
      </c>
      <c r="R2383" s="44" t="str">
        <f>VLOOKUP(F2383,'Set up'!$A$2:$E$64,5,FALSE)</f>
        <v>PD Chq</v>
      </c>
      <c r="S2383" s="1" t="s">
        <v>2668</v>
      </c>
    </row>
    <row r="2384" spans="1:19" ht="15" customHeight="1" x14ac:dyDescent="0.3">
      <c r="A2384" s="4">
        <v>45262</v>
      </c>
      <c r="B2384" s="5">
        <f t="shared" si="734"/>
        <v>12</v>
      </c>
      <c r="C2384" s="5">
        <f t="shared" si="735"/>
        <v>2023</v>
      </c>
      <c r="D2384" s="88" t="s">
        <v>2180</v>
      </c>
      <c r="E2384" s="5" t="str">
        <f>VLOOKUP(F2384,'Set up'!$A$2:$C$64,2,FALSE)</f>
        <v>C00000021</v>
      </c>
      <c r="F2384" s="1" t="s">
        <v>491</v>
      </c>
      <c r="G2384" s="99" t="s">
        <v>2130</v>
      </c>
      <c r="H2384" s="5">
        <v>5</v>
      </c>
      <c r="I2384" s="5" t="str">
        <f>VLOOKUP(F2384,'Set up'!$A$2:$C$64,3,FALSE)</f>
        <v>Cash</v>
      </c>
      <c r="J2384" s="5">
        <f>VLOOKUP(F2384,'Set up'!$A$2:$D$64,4,FALSE)</f>
        <v>0</v>
      </c>
      <c r="K2384" s="4">
        <f t="shared" si="730"/>
        <v>45262</v>
      </c>
      <c r="L2384" s="5">
        <f t="shared" si="731"/>
        <v>12</v>
      </c>
      <c r="M2384" s="5">
        <f t="shared" si="732"/>
        <v>2023</v>
      </c>
      <c r="N2384" s="96">
        <v>312.5</v>
      </c>
      <c r="O2384" s="6">
        <f t="shared" si="737"/>
        <v>-312.5</v>
      </c>
      <c r="P2384" s="6">
        <f t="shared" si="723"/>
        <v>0</v>
      </c>
      <c r="Q2384" s="7">
        <f t="shared" si="725"/>
        <v>3936427.850000002</v>
      </c>
      <c r="R2384" s="44" t="str">
        <f>VLOOKUP(F2384,'Set up'!$A$2:$E$64,5,FALSE)</f>
        <v>PD Chq</v>
      </c>
      <c r="S2384" s="1" t="s">
        <v>2668</v>
      </c>
    </row>
    <row r="2385" spans="1:19" ht="15" customHeight="1" x14ac:dyDescent="0.3">
      <c r="A2385" s="4">
        <v>45262</v>
      </c>
      <c r="B2385" s="5">
        <f t="shared" si="734"/>
        <v>12</v>
      </c>
      <c r="C2385" s="5">
        <f t="shared" si="735"/>
        <v>2023</v>
      </c>
      <c r="D2385" s="88" t="s">
        <v>2180</v>
      </c>
      <c r="E2385" s="5" t="str">
        <f>VLOOKUP(F2385,'Set up'!$A$2:$C$64,2,FALSE)</f>
        <v>C00000021</v>
      </c>
      <c r="F2385" s="1" t="s">
        <v>491</v>
      </c>
      <c r="G2385" s="99" t="s">
        <v>2131</v>
      </c>
      <c r="H2385" s="5">
        <v>10</v>
      </c>
      <c r="I2385" s="5" t="str">
        <f>VLOOKUP(F2385,'Set up'!$A$2:$C$64,3,FALSE)</f>
        <v>Cash</v>
      </c>
      <c r="J2385" s="5">
        <f>VLOOKUP(F2385,'Set up'!$A$2:$D$64,4,FALSE)</f>
        <v>0</v>
      </c>
      <c r="K2385" s="4">
        <f t="shared" si="730"/>
        <v>45262</v>
      </c>
      <c r="L2385" s="5">
        <f t="shared" si="731"/>
        <v>12</v>
      </c>
      <c r="M2385" s="5">
        <f t="shared" si="732"/>
        <v>2023</v>
      </c>
      <c r="N2385" s="96">
        <v>576</v>
      </c>
      <c r="O2385" s="6">
        <f t="shared" si="737"/>
        <v>-576</v>
      </c>
      <c r="P2385" s="6">
        <f t="shared" si="723"/>
        <v>0</v>
      </c>
      <c r="Q2385" s="7">
        <f t="shared" si="725"/>
        <v>3937003.850000002</v>
      </c>
      <c r="R2385" s="44" t="str">
        <f>VLOOKUP(F2385,'Set up'!$A$2:$E$64,5,FALSE)</f>
        <v>PD Chq</v>
      </c>
      <c r="S2385" s="1" t="s">
        <v>2668</v>
      </c>
    </row>
    <row r="2386" spans="1:19" ht="15" customHeight="1" x14ac:dyDescent="0.3">
      <c r="A2386" s="4">
        <v>45264</v>
      </c>
      <c r="B2386" s="5">
        <f t="shared" si="734"/>
        <v>12</v>
      </c>
      <c r="C2386" s="5">
        <f t="shared" si="735"/>
        <v>2023</v>
      </c>
      <c r="D2386" s="88" t="s">
        <v>2181</v>
      </c>
      <c r="E2386" s="5" t="str">
        <f>VLOOKUP(F2386,'Set up'!$A$2:$C$64,2,FALSE)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up'!$A$2:$C$64,3,FALSE)</f>
        <v>Cash</v>
      </c>
      <c r="J2386" s="5">
        <f>VLOOKUP(F2386,'Set up'!$A$2:$D$64,4,FALSE)</f>
        <v>0</v>
      </c>
      <c r="K2386" s="4">
        <f t="shared" si="730"/>
        <v>45264</v>
      </c>
      <c r="L2386" s="5">
        <f t="shared" si="731"/>
        <v>12</v>
      </c>
      <c r="M2386" s="5">
        <f t="shared" si="732"/>
        <v>2023</v>
      </c>
      <c r="N2386" s="96">
        <v>250</v>
      </c>
      <c r="O2386" s="6">
        <f>-248.5-1.5</f>
        <v>-250</v>
      </c>
      <c r="P2386" s="6">
        <f t="shared" si="723"/>
        <v>0</v>
      </c>
      <c r="Q2386" s="7">
        <f t="shared" si="725"/>
        <v>3937253.850000002</v>
      </c>
      <c r="R2386" s="44" t="str">
        <f>VLOOKUP(F2386,'Set up'!$A$2:$E$64,5,FALSE)</f>
        <v>Trsf</v>
      </c>
      <c r="S2386" s="1" t="s">
        <v>2714</v>
      </c>
    </row>
    <row r="2387" spans="1:19" ht="15" customHeight="1" x14ac:dyDescent="0.3">
      <c r="A2387" s="4">
        <v>45264</v>
      </c>
      <c r="B2387" s="5">
        <f t="shared" si="734"/>
        <v>12</v>
      </c>
      <c r="C2387" s="5">
        <f t="shared" si="735"/>
        <v>2023</v>
      </c>
      <c r="D2387" s="88" t="s">
        <v>2182</v>
      </c>
      <c r="E2387" s="5" t="str">
        <f>VLOOKUP(F2387,'Set up'!$A$2:$C$64,2,FALSE)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up'!$A$2:$C$64,3,FALSE)</f>
        <v>Cash</v>
      </c>
      <c r="J2387" s="5">
        <f>VLOOKUP(F2387,'Set up'!$A$2:$D$64,4,FALSE)</f>
        <v>0</v>
      </c>
      <c r="K2387" s="4">
        <f t="shared" si="730"/>
        <v>45264</v>
      </c>
      <c r="L2387" s="5">
        <f t="shared" si="731"/>
        <v>12</v>
      </c>
      <c r="M2387" s="5">
        <f t="shared" si="732"/>
        <v>2023</v>
      </c>
      <c r="N2387" s="96">
        <v>6424</v>
      </c>
      <c r="O2387" s="6">
        <f>-N2387</f>
        <v>-6424</v>
      </c>
      <c r="P2387" s="6">
        <f t="shared" ref="P2387:P2452" si="738">SUM(N2387+O2387)</f>
        <v>0</v>
      </c>
      <c r="Q2387" s="7">
        <f t="shared" si="725"/>
        <v>3943677.850000002</v>
      </c>
      <c r="R2387" s="44" t="str">
        <f>VLOOKUP(F2387,'Set up'!$A$2:$E$64,5,FALSE)</f>
        <v>Trsf</v>
      </c>
      <c r="S2387" s="1" t="s">
        <v>2707</v>
      </c>
    </row>
    <row r="2388" spans="1:19" ht="15" customHeight="1" x14ac:dyDescent="0.3">
      <c r="A2388" s="4">
        <v>45264</v>
      </c>
      <c r="B2388" s="5">
        <f t="shared" si="734"/>
        <v>12</v>
      </c>
      <c r="C2388" s="5">
        <f t="shared" si="735"/>
        <v>2023</v>
      </c>
      <c r="D2388" s="88" t="s">
        <v>2182</v>
      </c>
      <c r="E2388" s="5" t="str">
        <f>VLOOKUP(F2388,'Set up'!$A$2:$C$64,2,FALSE)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up'!$A$2:$C$64,3,FALSE)</f>
        <v>Cash</v>
      </c>
      <c r="J2388" s="5">
        <f>VLOOKUP(F2388,'Set up'!$A$2:$D$64,4,FALSE)</f>
        <v>0</v>
      </c>
      <c r="K2388" s="4">
        <f t="shared" si="730"/>
        <v>45264</v>
      </c>
      <c r="L2388" s="5">
        <f t="shared" si="731"/>
        <v>12</v>
      </c>
      <c r="M2388" s="5">
        <f t="shared" si="732"/>
        <v>2023</v>
      </c>
      <c r="N2388" s="96">
        <v>2088</v>
      </c>
      <c r="O2388" s="6">
        <f>-N2388</f>
        <v>-2088</v>
      </c>
      <c r="P2388" s="6">
        <f t="shared" si="738"/>
        <v>0</v>
      </c>
      <c r="Q2388" s="7">
        <f t="shared" si="725"/>
        <v>3945765.850000002</v>
      </c>
      <c r="R2388" s="44" t="str">
        <f>VLOOKUP(F2388,'Set up'!$A$2:$E$64,5,FALSE)</f>
        <v>Trsf</v>
      </c>
      <c r="S2388" s="1" t="s">
        <v>2705</v>
      </c>
    </row>
    <row r="2389" spans="1:19" ht="15" customHeight="1" x14ac:dyDescent="0.3">
      <c r="A2389" s="4">
        <v>45264</v>
      </c>
      <c r="B2389" s="5">
        <f t="shared" si="734"/>
        <v>12</v>
      </c>
      <c r="C2389" s="5">
        <f t="shared" si="735"/>
        <v>2023</v>
      </c>
      <c r="D2389" s="88" t="s">
        <v>2182</v>
      </c>
      <c r="E2389" s="5" t="str">
        <f>VLOOKUP(F2389,'Set up'!$A$2:$C$64,2,FALSE)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up'!$A$2:$C$64,3,FALSE)</f>
        <v>Cash</v>
      </c>
      <c r="J2389" s="5">
        <f>VLOOKUP(F2389,'Set up'!$A$2:$D$64,4,FALSE)</f>
        <v>0</v>
      </c>
      <c r="K2389" s="4">
        <f t="shared" si="730"/>
        <v>45264</v>
      </c>
      <c r="L2389" s="5">
        <f t="shared" si="731"/>
        <v>12</v>
      </c>
      <c r="M2389" s="5">
        <f t="shared" si="732"/>
        <v>2023</v>
      </c>
      <c r="N2389" s="96">
        <v>1170</v>
      </c>
      <c r="O2389" s="6">
        <f>-N2389</f>
        <v>-1170</v>
      </c>
      <c r="P2389" s="6">
        <f t="shared" si="738"/>
        <v>0</v>
      </c>
      <c r="Q2389" s="7">
        <f t="shared" si="725"/>
        <v>3946935.850000002</v>
      </c>
      <c r="R2389" s="44" t="str">
        <f>VLOOKUP(F2389,'Set up'!$A$2:$E$64,5,FALSE)</f>
        <v>Trsf</v>
      </c>
      <c r="S2389" s="1" t="s">
        <v>2706</v>
      </c>
    </row>
    <row r="2390" spans="1:19" ht="15" customHeight="1" x14ac:dyDescent="0.3">
      <c r="A2390" s="4">
        <v>45267</v>
      </c>
      <c r="B2390" s="5">
        <f t="shared" si="734"/>
        <v>12</v>
      </c>
      <c r="C2390" s="5">
        <f t="shared" si="735"/>
        <v>2023</v>
      </c>
      <c r="D2390" s="88" t="s">
        <v>2183</v>
      </c>
      <c r="E2390" s="5" t="str">
        <f>VLOOKUP(F2390,'Set up'!$A$2:$C$64,2,FALSE)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up'!$A$2:$C$64,3,FALSE)</f>
        <v>Cash</v>
      </c>
      <c r="J2390" s="5">
        <f>VLOOKUP(F2390,'Set up'!$A$2:$D$64,4,FALSE)</f>
        <v>0</v>
      </c>
      <c r="K2390" s="4">
        <f t="shared" si="730"/>
        <v>45267</v>
      </c>
      <c r="L2390" s="5">
        <f t="shared" si="731"/>
        <v>12</v>
      </c>
      <c r="M2390" s="5">
        <f t="shared" si="732"/>
        <v>2023</v>
      </c>
      <c r="N2390" s="96">
        <v>1738</v>
      </c>
      <c r="O2390" s="6">
        <f t="shared" ref="O2390:O2394" si="739">-N2390</f>
        <v>-1738</v>
      </c>
      <c r="P2390" s="6">
        <f t="shared" si="738"/>
        <v>0</v>
      </c>
      <c r="Q2390" s="7">
        <f t="shared" si="725"/>
        <v>3948673.850000002</v>
      </c>
      <c r="R2390" s="44" t="str">
        <f>VLOOKUP(F2390,'Set up'!$A$2:$E$64,5,FALSE)</f>
        <v>PD Chq</v>
      </c>
      <c r="S2390" s="1" t="s">
        <v>2669</v>
      </c>
    </row>
    <row r="2391" spans="1:19" ht="15" customHeight="1" x14ac:dyDescent="0.3">
      <c r="A2391" s="4">
        <v>45267</v>
      </c>
      <c r="B2391" s="5">
        <f t="shared" si="734"/>
        <v>12</v>
      </c>
      <c r="C2391" s="5">
        <f t="shared" si="735"/>
        <v>2023</v>
      </c>
      <c r="D2391" s="88" t="s">
        <v>2183</v>
      </c>
      <c r="E2391" s="5" t="str">
        <f>VLOOKUP(F2391,'Set up'!$A$2:$C$64,2,FALSE)</f>
        <v>C00000021</v>
      </c>
      <c r="F2391" s="1" t="s">
        <v>491</v>
      </c>
      <c r="G2391" s="99" t="s">
        <v>2129</v>
      </c>
      <c r="H2391" s="5">
        <v>2</v>
      </c>
      <c r="I2391" s="5" t="str">
        <f>VLOOKUP(F2391,'Set up'!$A$2:$C$64,3,FALSE)</f>
        <v>Cash</v>
      </c>
      <c r="J2391" s="5">
        <f>VLOOKUP(F2391,'Set up'!$A$2:$D$64,4,FALSE)</f>
        <v>0</v>
      </c>
      <c r="K2391" s="4">
        <f t="shared" si="730"/>
        <v>45267</v>
      </c>
      <c r="L2391" s="5">
        <f t="shared" si="731"/>
        <v>12</v>
      </c>
      <c r="M2391" s="5">
        <f t="shared" si="732"/>
        <v>2023</v>
      </c>
      <c r="N2391" s="96">
        <v>555</v>
      </c>
      <c r="O2391" s="6">
        <f t="shared" si="739"/>
        <v>-555</v>
      </c>
      <c r="P2391" s="6">
        <f t="shared" si="738"/>
        <v>0</v>
      </c>
      <c r="Q2391" s="7">
        <f t="shared" si="725"/>
        <v>3949228.850000002</v>
      </c>
      <c r="R2391" s="44" t="str">
        <f>VLOOKUP(F2391,'Set up'!$A$2:$E$64,5,FALSE)</f>
        <v>PD Chq</v>
      </c>
      <c r="S2391" s="1" t="s">
        <v>2669</v>
      </c>
    </row>
    <row r="2392" spans="1:19" ht="15" customHeight="1" x14ac:dyDescent="0.3">
      <c r="A2392" s="4">
        <v>45267</v>
      </c>
      <c r="B2392" s="5">
        <f t="shared" si="734"/>
        <v>12</v>
      </c>
      <c r="C2392" s="5">
        <f t="shared" si="735"/>
        <v>2023</v>
      </c>
      <c r="D2392" s="88" t="s">
        <v>2183</v>
      </c>
      <c r="E2392" s="5" t="str">
        <f>VLOOKUP(F2392,'Set up'!$A$2:$C$64,2,FALSE)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up'!$A$2:$C$64,3,FALSE)</f>
        <v>Cash</v>
      </c>
      <c r="J2392" s="5">
        <f>VLOOKUP(F2392,'Set up'!$A$2:$D$64,4,FALSE)</f>
        <v>0</v>
      </c>
      <c r="K2392" s="4">
        <f t="shared" si="730"/>
        <v>45267</v>
      </c>
      <c r="L2392" s="5">
        <f t="shared" si="731"/>
        <v>12</v>
      </c>
      <c r="M2392" s="5">
        <f t="shared" si="732"/>
        <v>2023</v>
      </c>
      <c r="N2392" s="96">
        <v>95</v>
      </c>
      <c r="O2392" s="6">
        <f t="shared" si="739"/>
        <v>-95</v>
      </c>
      <c r="P2392" s="6">
        <f t="shared" si="738"/>
        <v>0</v>
      </c>
      <c r="Q2392" s="7">
        <f t="shared" si="725"/>
        <v>3949323.850000002</v>
      </c>
      <c r="R2392" s="44" t="str">
        <f>VLOOKUP(F2392,'Set up'!$A$2:$E$64,5,FALSE)</f>
        <v>PD Chq</v>
      </c>
      <c r="S2392" s="1" t="s">
        <v>2669</v>
      </c>
    </row>
    <row r="2393" spans="1:19" ht="15" customHeight="1" x14ac:dyDescent="0.3">
      <c r="A2393" s="4">
        <v>45267</v>
      </c>
      <c r="B2393" s="5">
        <f t="shared" si="734"/>
        <v>12</v>
      </c>
      <c r="C2393" s="5">
        <f t="shared" si="735"/>
        <v>2023</v>
      </c>
      <c r="D2393" s="88" t="s">
        <v>2183</v>
      </c>
      <c r="E2393" s="5" t="str">
        <f>VLOOKUP(F2393,'Set up'!$A$2:$C$64,2,FALSE)</f>
        <v>C00000021</v>
      </c>
      <c r="F2393" s="1" t="s">
        <v>491</v>
      </c>
      <c r="G2393" s="99" t="s">
        <v>2130</v>
      </c>
      <c r="H2393" s="5">
        <v>5</v>
      </c>
      <c r="I2393" s="5" t="str">
        <f>VLOOKUP(F2393,'Set up'!$A$2:$C$64,3,FALSE)</f>
        <v>Cash</v>
      </c>
      <c r="J2393" s="5">
        <f>VLOOKUP(F2393,'Set up'!$A$2:$D$64,4,FALSE)</f>
        <v>0</v>
      </c>
      <c r="K2393" s="4">
        <f t="shared" si="730"/>
        <v>45267</v>
      </c>
      <c r="L2393" s="5">
        <f t="shared" si="731"/>
        <v>12</v>
      </c>
      <c r="M2393" s="5">
        <f t="shared" si="732"/>
        <v>2023</v>
      </c>
      <c r="N2393" s="96">
        <v>312.5</v>
      </c>
      <c r="O2393" s="6">
        <f t="shared" si="739"/>
        <v>-312.5</v>
      </c>
      <c r="P2393" s="6">
        <f t="shared" si="738"/>
        <v>0</v>
      </c>
      <c r="Q2393" s="7">
        <f t="shared" si="725"/>
        <v>3949636.350000002</v>
      </c>
      <c r="R2393" s="44" t="str">
        <f>VLOOKUP(F2393,'Set up'!$A$2:$E$64,5,FALSE)</f>
        <v>PD Chq</v>
      </c>
      <c r="S2393" s="1" t="s">
        <v>2669</v>
      </c>
    </row>
    <row r="2394" spans="1:19" ht="15" customHeight="1" x14ac:dyDescent="0.3">
      <c r="A2394" s="4">
        <v>45268</v>
      </c>
      <c r="B2394" s="5">
        <f t="shared" si="734"/>
        <v>12</v>
      </c>
      <c r="C2394" s="5">
        <f t="shared" si="735"/>
        <v>2023</v>
      </c>
      <c r="D2394" s="88" t="s">
        <v>2184</v>
      </c>
      <c r="E2394" s="5" t="str">
        <f>VLOOKUP(F2394,'Set up'!$A$2:$C$64,2,FALSE)</f>
        <v>C00000022</v>
      </c>
      <c r="F2394" s="1" t="s">
        <v>637</v>
      </c>
      <c r="G2394" s="99" t="s">
        <v>2132</v>
      </c>
      <c r="H2394" s="5">
        <v>1</v>
      </c>
      <c r="I2394" s="5" t="str">
        <f>VLOOKUP(F2394,'Set up'!$A$2:$C$64,3,FALSE)</f>
        <v>Cash</v>
      </c>
      <c r="J2394" s="5">
        <f>VLOOKUP(F2394,'Set up'!$A$2:$D$64,4,FALSE)</f>
        <v>0</v>
      </c>
      <c r="K2394" s="4">
        <f t="shared" si="730"/>
        <v>45268</v>
      </c>
      <c r="L2394" s="5">
        <f t="shared" si="731"/>
        <v>12</v>
      </c>
      <c r="M2394" s="5">
        <f t="shared" si="732"/>
        <v>2023</v>
      </c>
      <c r="N2394" s="96">
        <v>250</v>
      </c>
      <c r="O2394" s="6">
        <f t="shared" si="739"/>
        <v>-250</v>
      </c>
      <c r="P2394" s="6">
        <f t="shared" si="738"/>
        <v>0</v>
      </c>
      <c r="Q2394" s="7">
        <f t="shared" si="725"/>
        <v>3949886.350000002</v>
      </c>
      <c r="R2394" s="44" t="str">
        <f>VLOOKUP(F2394,'Set up'!$A$2:$E$64,5,FALSE)</f>
        <v>Trsf</v>
      </c>
      <c r="S2394" s="1" t="s">
        <v>2991</v>
      </c>
    </row>
    <row r="2395" spans="1:19" ht="15" customHeight="1" x14ac:dyDescent="0.3">
      <c r="A2395" s="4">
        <v>45268</v>
      </c>
      <c r="B2395" s="5">
        <f t="shared" si="734"/>
        <v>12</v>
      </c>
      <c r="C2395" s="5">
        <f t="shared" si="735"/>
        <v>2023</v>
      </c>
      <c r="D2395" s="88" t="s">
        <v>2185</v>
      </c>
      <c r="E2395" s="5" t="str">
        <f>VLOOKUP(F2395,'Set up'!$A$2:$C$64,2,FALSE)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up'!$A$2:$C$64,3,FALSE)</f>
        <v>Cash</v>
      </c>
      <c r="J2395" s="5">
        <f>VLOOKUP(F2395,'Set up'!$A$2:$D$64,4,FALSE)</f>
        <v>0</v>
      </c>
      <c r="K2395" s="4">
        <f t="shared" si="730"/>
        <v>45268</v>
      </c>
      <c r="L2395" s="5">
        <f t="shared" si="731"/>
        <v>12</v>
      </c>
      <c r="M2395" s="5">
        <f t="shared" si="732"/>
        <v>2023</v>
      </c>
      <c r="N2395" s="96">
        <v>3600</v>
      </c>
      <c r="O2395" s="6">
        <f>-3253.8-300</f>
        <v>-3553.8</v>
      </c>
      <c r="P2395" s="6">
        <f t="shared" si="738"/>
        <v>46.199999999999818</v>
      </c>
      <c r="Q2395" s="7">
        <f t="shared" si="725"/>
        <v>3953486.350000002</v>
      </c>
      <c r="R2395" s="44" t="str">
        <f>VLOOKUP(F2395,'Set up'!$A$2:$E$64,5,FALSE)</f>
        <v>Trsf</v>
      </c>
      <c r="S2395" s="1" t="s">
        <v>3611</v>
      </c>
    </row>
    <row r="2396" spans="1:19" ht="15" customHeight="1" x14ac:dyDescent="0.3">
      <c r="A2396" s="4">
        <v>45268</v>
      </c>
      <c r="B2396" s="5">
        <f t="shared" si="734"/>
        <v>12</v>
      </c>
      <c r="C2396" s="5">
        <f t="shared" si="735"/>
        <v>2023</v>
      </c>
      <c r="D2396" s="88" t="s">
        <v>2185</v>
      </c>
      <c r="E2396" s="5" t="str">
        <f>VLOOKUP(F2396,'Set up'!$A$2:$C$64,2,FALSE)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up'!$A$2:$C$64,3,FALSE)</f>
        <v>Cash</v>
      </c>
      <c r="J2396" s="5">
        <f>VLOOKUP(F2396,'Set up'!$A$2:$D$64,4,FALSE)</f>
        <v>0</v>
      </c>
      <c r="K2396" s="4">
        <f t="shared" si="730"/>
        <v>45268</v>
      </c>
      <c r="L2396" s="5">
        <f t="shared" si="731"/>
        <v>12</v>
      </c>
      <c r="M2396" s="5">
        <f t="shared" si="732"/>
        <v>2023</v>
      </c>
      <c r="N2396" s="96">
        <v>468</v>
      </c>
      <c r="P2396" s="6">
        <f t="shared" si="738"/>
        <v>468</v>
      </c>
      <c r="Q2396" s="7">
        <f t="shared" si="725"/>
        <v>3953954.350000002</v>
      </c>
      <c r="R2396" s="44" t="str">
        <f>VLOOKUP(F2396,'Set up'!$A$2:$E$64,5,FALSE)</f>
        <v>Trsf</v>
      </c>
    </row>
    <row r="2397" spans="1:19" ht="15" customHeight="1" x14ac:dyDescent="0.3">
      <c r="A2397" s="4">
        <v>45268</v>
      </c>
      <c r="B2397" s="5">
        <f t="shared" si="734"/>
        <v>12</v>
      </c>
      <c r="C2397" s="5">
        <f t="shared" si="735"/>
        <v>2023</v>
      </c>
      <c r="D2397" s="88" t="s">
        <v>2186</v>
      </c>
      <c r="E2397" s="5" t="str">
        <f>VLOOKUP(F2397,'Set up'!$A$2:$C$64,2,FALSE)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up'!$A$2:$C$64,3,FALSE)</f>
        <v>Cash</v>
      </c>
      <c r="J2397" s="5">
        <f>VLOOKUP(F2397,'Set up'!$A$2:$D$64,4,FALSE)</f>
        <v>0</v>
      </c>
      <c r="K2397" s="4">
        <f t="shared" si="730"/>
        <v>45268</v>
      </c>
      <c r="L2397" s="5">
        <f t="shared" si="731"/>
        <v>12</v>
      </c>
      <c r="M2397" s="5">
        <f t="shared" si="732"/>
        <v>2023</v>
      </c>
      <c r="N2397" s="96">
        <v>1738</v>
      </c>
      <c r="O2397" s="6">
        <f>-141.8-1000-500-96.2</f>
        <v>-1738</v>
      </c>
      <c r="P2397" s="6">
        <f t="shared" si="738"/>
        <v>0</v>
      </c>
      <c r="Q2397" s="7">
        <f t="shared" ref="Q2397:Q2463" si="740">SUM(Q2396+N2397)</f>
        <v>3955692.350000002</v>
      </c>
      <c r="R2397" s="44" t="str">
        <f>VLOOKUP(F2397,'Set up'!$A$2:$E$64,5,FALSE)</f>
        <v>Trsf</v>
      </c>
      <c r="S2397" s="1" t="s">
        <v>3304</v>
      </c>
    </row>
    <row r="2398" spans="1:19" ht="15" customHeight="1" x14ac:dyDescent="0.3">
      <c r="A2398" s="4">
        <v>45268</v>
      </c>
      <c r="B2398" s="5">
        <f t="shared" si="734"/>
        <v>12</v>
      </c>
      <c r="C2398" s="5">
        <f t="shared" si="735"/>
        <v>2023</v>
      </c>
      <c r="D2398" s="88" t="s">
        <v>2186</v>
      </c>
      <c r="E2398" s="5" t="str">
        <f>VLOOKUP(F2398,'Set up'!$A$2:$C$64,2,FALSE)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up'!$A$2:$C$64,3,FALSE)</f>
        <v>Cash</v>
      </c>
      <c r="J2398" s="5">
        <f>VLOOKUP(F2398,'Set up'!$A$2:$D$64,4,FALSE)</f>
        <v>0</v>
      </c>
      <c r="K2398" s="4">
        <f t="shared" si="730"/>
        <v>45268</v>
      </c>
      <c r="L2398" s="5">
        <f t="shared" si="731"/>
        <v>12</v>
      </c>
      <c r="M2398" s="5">
        <f t="shared" si="732"/>
        <v>2023</v>
      </c>
      <c r="N2398" s="96">
        <v>405</v>
      </c>
      <c r="O2398" s="6">
        <f t="shared" ref="O2398:O2400" si="741">-N2398</f>
        <v>-405</v>
      </c>
      <c r="P2398" s="6">
        <f t="shared" si="738"/>
        <v>0</v>
      </c>
      <c r="Q2398" s="7">
        <f t="shared" si="740"/>
        <v>3956097.350000002</v>
      </c>
      <c r="R2398" s="44" t="str">
        <f>VLOOKUP(F2398,'Set up'!$A$2:$E$64,5,FALSE)</f>
        <v>Trsf</v>
      </c>
      <c r="S2398" s="1" t="s">
        <v>3305</v>
      </c>
    </row>
    <row r="2399" spans="1:19" ht="15" customHeight="1" x14ac:dyDescent="0.3">
      <c r="A2399" s="4">
        <v>45268</v>
      </c>
      <c r="B2399" s="5">
        <f t="shared" si="734"/>
        <v>12</v>
      </c>
      <c r="C2399" s="5">
        <f t="shared" si="735"/>
        <v>2023</v>
      </c>
      <c r="D2399" s="88" t="s">
        <v>2186</v>
      </c>
      <c r="E2399" s="5" t="str">
        <f>VLOOKUP(F2399,'Set up'!$A$2:$C$64,2,FALSE)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up'!$A$2:$C$64,3,FALSE)</f>
        <v>Cash</v>
      </c>
      <c r="J2399" s="5">
        <f>VLOOKUP(F2399,'Set up'!$A$2:$D$64,4,FALSE)</f>
        <v>0</v>
      </c>
      <c r="K2399" s="4">
        <f t="shared" si="730"/>
        <v>45268</v>
      </c>
      <c r="L2399" s="5">
        <f t="shared" si="731"/>
        <v>12</v>
      </c>
      <c r="M2399" s="5">
        <f t="shared" si="732"/>
        <v>2023</v>
      </c>
      <c r="N2399" s="96">
        <v>160</v>
      </c>
      <c r="O2399" s="6">
        <f t="shared" si="741"/>
        <v>-160</v>
      </c>
      <c r="P2399" s="6">
        <f t="shared" si="738"/>
        <v>0</v>
      </c>
      <c r="Q2399" s="7">
        <f t="shared" si="740"/>
        <v>3956257.350000002</v>
      </c>
      <c r="R2399" s="44" t="str">
        <f>VLOOKUP(F2399,'Set up'!$A$2:$E$64,5,FALSE)</f>
        <v>Trsf</v>
      </c>
      <c r="S2399" s="1" t="s">
        <v>3306</v>
      </c>
    </row>
    <row r="2400" spans="1:19" ht="15" customHeight="1" x14ac:dyDescent="0.3">
      <c r="A2400" s="4">
        <v>45268</v>
      </c>
      <c r="B2400" s="5">
        <f t="shared" si="734"/>
        <v>12</v>
      </c>
      <c r="C2400" s="5">
        <f t="shared" si="735"/>
        <v>2023</v>
      </c>
      <c r="D2400" s="88" t="s">
        <v>2186</v>
      </c>
      <c r="E2400" s="5" t="str">
        <f>VLOOKUP(F2400,'Set up'!$A$2:$C$64,2,FALSE)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up'!$A$2:$C$64,3,FALSE)</f>
        <v>Cash</v>
      </c>
      <c r="J2400" s="5">
        <f>VLOOKUP(F2400,'Set up'!$A$2:$D$64,4,FALSE)</f>
        <v>0</v>
      </c>
      <c r="K2400" s="4">
        <f t="shared" si="730"/>
        <v>45268</v>
      </c>
      <c r="L2400" s="5">
        <f t="shared" si="731"/>
        <v>12</v>
      </c>
      <c r="M2400" s="5">
        <f t="shared" si="732"/>
        <v>2023</v>
      </c>
      <c r="N2400" s="96">
        <v>390</v>
      </c>
      <c r="O2400" s="6">
        <f t="shared" si="741"/>
        <v>-390</v>
      </c>
      <c r="P2400" s="6">
        <f t="shared" si="738"/>
        <v>0</v>
      </c>
      <c r="Q2400" s="7">
        <f t="shared" si="740"/>
        <v>3956647.350000002</v>
      </c>
      <c r="R2400" s="44" t="str">
        <f>VLOOKUP(F2400,'Set up'!$A$2:$E$64,5,FALSE)</f>
        <v>Trsf</v>
      </c>
      <c r="S2400" s="1" t="s">
        <v>3307</v>
      </c>
    </row>
    <row r="2401" spans="1:19" ht="15" customHeight="1" x14ac:dyDescent="0.3">
      <c r="A2401" s="4">
        <v>45269</v>
      </c>
      <c r="B2401" s="5">
        <f t="shared" si="734"/>
        <v>12</v>
      </c>
      <c r="C2401" s="5">
        <f t="shared" si="735"/>
        <v>2023</v>
      </c>
      <c r="D2401" s="88" t="s">
        <v>2187</v>
      </c>
      <c r="E2401" s="5" t="str">
        <f>VLOOKUP(F2401,'Set up'!$A$2:$C$64,2,FALSE)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up'!$A$2:$C$64,3,FALSE)</f>
        <v>Cash</v>
      </c>
      <c r="J2401" s="5">
        <f>VLOOKUP(F2401,'Set up'!$A$2:$D$64,4,FALSE)</f>
        <v>0</v>
      </c>
      <c r="K2401" s="4">
        <f t="shared" si="730"/>
        <v>45269</v>
      </c>
      <c r="L2401" s="5">
        <f t="shared" si="731"/>
        <v>12</v>
      </c>
      <c r="M2401" s="5">
        <f t="shared" si="732"/>
        <v>2023</v>
      </c>
      <c r="N2401" s="96">
        <v>250</v>
      </c>
      <c r="O2401" s="6">
        <f>-N2401</f>
        <v>-250</v>
      </c>
      <c r="P2401" s="6">
        <f t="shared" si="738"/>
        <v>0</v>
      </c>
      <c r="Q2401" s="7">
        <f t="shared" si="740"/>
        <v>3956897.350000002</v>
      </c>
      <c r="R2401" s="44" t="str">
        <f>VLOOKUP(F2401,'Set up'!$A$2:$E$64,5,FALSE)</f>
        <v>Trsf</v>
      </c>
      <c r="S2401" s="1" t="s">
        <v>2704</v>
      </c>
    </row>
    <row r="2402" spans="1:19" ht="15" customHeight="1" x14ac:dyDescent="0.3">
      <c r="A2402" s="4">
        <v>45269</v>
      </c>
      <c r="B2402" s="5">
        <f t="shared" si="734"/>
        <v>12</v>
      </c>
      <c r="C2402" s="5">
        <f t="shared" si="735"/>
        <v>2023</v>
      </c>
      <c r="D2402" s="88" t="s">
        <v>2188</v>
      </c>
      <c r="E2402" s="5" t="str">
        <f>VLOOKUP(F2402,'Set up'!$A$2:$C$64,2,FALSE)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up'!$A$2:$C$64,3,FALSE)</f>
        <v>Cash</v>
      </c>
      <c r="J2402" s="5">
        <f>VLOOKUP(F2402,'Set up'!$A$2:$D$64,4,FALSE)</f>
        <v>0</v>
      </c>
      <c r="K2402" s="4">
        <f t="shared" si="730"/>
        <v>45269</v>
      </c>
      <c r="L2402" s="5">
        <f t="shared" si="731"/>
        <v>12</v>
      </c>
      <c r="M2402" s="5">
        <f t="shared" si="732"/>
        <v>2023</v>
      </c>
      <c r="N2402" s="96">
        <v>6424</v>
      </c>
      <c r="O2402" s="6">
        <f>-N2402</f>
        <v>-6424</v>
      </c>
      <c r="P2402" s="6">
        <f t="shared" si="738"/>
        <v>0</v>
      </c>
      <c r="Q2402" s="7">
        <f t="shared" si="740"/>
        <v>3963321.350000002</v>
      </c>
      <c r="R2402" s="44" t="str">
        <f>VLOOKUP(F2402,'Set up'!$A$2:$E$64,5,FALSE)</f>
        <v>Trsf</v>
      </c>
      <c r="S2402" s="1" t="s">
        <v>2707</v>
      </c>
    </row>
    <row r="2403" spans="1:19" ht="15" customHeight="1" x14ac:dyDescent="0.3">
      <c r="A2403" s="4">
        <v>45269</v>
      </c>
      <c r="B2403" s="5">
        <f t="shared" si="734"/>
        <v>12</v>
      </c>
      <c r="C2403" s="5">
        <f t="shared" si="735"/>
        <v>2023</v>
      </c>
      <c r="D2403" s="88" t="s">
        <v>2188</v>
      </c>
      <c r="E2403" s="5" t="str">
        <f>VLOOKUP(F2403,'Set up'!$A$2:$C$64,2,FALSE)</f>
        <v>C00000042</v>
      </c>
      <c r="F2403" s="1" t="s">
        <v>2012</v>
      </c>
      <c r="G2403" s="99" t="s">
        <v>2095</v>
      </c>
      <c r="H2403" s="5">
        <v>15</v>
      </c>
      <c r="I2403" s="5" t="str">
        <f>VLOOKUP(F2403,'Set up'!$A$2:$C$64,3,FALSE)</f>
        <v>Cash</v>
      </c>
      <c r="J2403" s="5">
        <f>VLOOKUP(F2403,'Set up'!$A$2:$D$64,4,FALSE)</f>
        <v>0</v>
      </c>
      <c r="K2403" s="4">
        <f t="shared" si="730"/>
        <v>45269</v>
      </c>
      <c r="L2403" s="5">
        <f t="shared" si="731"/>
        <v>12</v>
      </c>
      <c r="M2403" s="5">
        <f t="shared" si="732"/>
        <v>2023</v>
      </c>
      <c r="N2403" s="96">
        <v>3219</v>
      </c>
      <c r="O2403" s="6">
        <f>-N2403</f>
        <v>-3219</v>
      </c>
      <c r="P2403" s="6">
        <f t="shared" si="738"/>
        <v>0</v>
      </c>
      <c r="Q2403" s="7">
        <f t="shared" si="740"/>
        <v>3966540.350000002</v>
      </c>
      <c r="R2403" s="44" t="str">
        <f>VLOOKUP(F2403,'Set up'!$A$2:$E$64,5,FALSE)</f>
        <v>Trsf</v>
      </c>
      <c r="S2403" s="1" t="s">
        <v>2715</v>
      </c>
    </row>
    <row r="2404" spans="1:19" ht="15" customHeight="1" x14ac:dyDescent="0.3">
      <c r="A2404" s="4">
        <v>45269</v>
      </c>
      <c r="B2404" s="5">
        <f t="shared" si="734"/>
        <v>12</v>
      </c>
      <c r="C2404" s="5">
        <f t="shared" si="735"/>
        <v>2023</v>
      </c>
      <c r="D2404" s="88" t="s">
        <v>2188</v>
      </c>
      <c r="E2404" s="5" t="str">
        <f>VLOOKUP(F2404,'Set up'!$A$2:$C$64,2,FALSE)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up'!$A$2:$C$64,3,FALSE)</f>
        <v>Cash</v>
      </c>
      <c r="J2404" s="5">
        <f>VLOOKUP(F2404,'Set up'!$A$2:$D$64,4,FALSE)</f>
        <v>0</v>
      </c>
      <c r="K2404" s="4">
        <f t="shared" si="730"/>
        <v>45269</v>
      </c>
      <c r="L2404" s="5">
        <f t="shared" si="731"/>
        <v>12</v>
      </c>
      <c r="M2404" s="5">
        <f t="shared" si="732"/>
        <v>2023</v>
      </c>
      <c r="N2404" s="96">
        <v>702</v>
      </c>
      <c r="O2404" s="6">
        <f>-N2404</f>
        <v>-702</v>
      </c>
      <c r="P2404" s="6">
        <f t="shared" si="738"/>
        <v>0</v>
      </c>
      <c r="Q2404" s="7">
        <f t="shared" si="740"/>
        <v>3967242.350000002</v>
      </c>
      <c r="R2404" s="44" t="str">
        <f>VLOOKUP(F2404,'Set up'!$A$2:$E$64,5,FALSE)</f>
        <v>Trsf</v>
      </c>
      <c r="S2404" s="1" t="s">
        <v>2703</v>
      </c>
    </row>
    <row r="2405" spans="1:19" ht="15" customHeight="1" x14ac:dyDescent="0.3">
      <c r="A2405" s="4">
        <v>45269</v>
      </c>
      <c r="B2405" s="5">
        <f t="shared" si="734"/>
        <v>12</v>
      </c>
      <c r="C2405" s="5">
        <f t="shared" si="735"/>
        <v>2023</v>
      </c>
      <c r="D2405" s="88" t="s">
        <v>2188</v>
      </c>
      <c r="E2405" s="5" t="str">
        <f>VLOOKUP(F2405,'Set up'!$A$2:$C$64,2,FALSE)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up'!$A$2:$C$64,3,FALSE)</f>
        <v>Cash</v>
      </c>
      <c r="J2405" s="5">
        <f>VLOOKUP(F2405,'Set up'!$A$2:$D$64,4,FALSE)</f>
        <v>0</v>
      </c>
      <c r="K2405" s="4">
        <f t="shared" si="730"/>
        <v>45269</v>
      </c>
      <c r="L2405" s="5">
        <f t="shared" si="731"/>
        <v>12</v>
      </c>
      <c r="M2405" s="5">
        <f t="shared" si="732"/>
        <v>2023</v>
      </c>
      <c r="N2405" s="96">
        <v>380</v>
      </c>
      <c r="O2405" s="6">
        <f>-N2405</f>
        <v>-380</v>
      </c>
      <c r="P2405" s="6">
        <f t="shared" si="738"/>
        <v>0</v>
      </c>
      <c r="Q2405" s="7">
        <f t="shared" si="740"/>
        <v>3967622.350000002</v>
      </c>
      <c r="R2405" s="44" t="str">
        <f>VLOOKUP(F2405,'Set up'!$A$2:$E$64,5,FALSE)</f>
        <v>Trsf</v>
      </c>
      <c r="S2405" s="1" t="s">
        <v>2701</v>
      </c>
    </row>
    <row r="2406" spans="1:19" ht="15" customHeight="1" x14ac:dyDescent="0.3">
      <c r="A2406" s="4">
        <v>45273</v>
      </c>
      <c r="B2406" s="5">
        <f t="shared" si="734"/>
        <v>12</v>
      </c>
      <c r="C2406" s="5">
        <f t="shared" si="735"/>
        <v>2023</v>
      </c>
      <c r="D2406" s="88" t="s">
        <v>2189</v>
      </c>
      <c r="E2406" s="5" t="str">
        <f>VLOOKUP(F2406,'Set up'!$A$2:$C$64,2,FALSE)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up'!$A$2:$C$64,3,FALSE)</f>
        <v>60</v>
      </c>
      <c r="J2406" s="5">
        <f>VLOOKUP(F2406,'Set up'!$A$2:$D$64,4,FALSE)</f>
        <v>60</v>
      </c>
      <c r="K2406" s="4">
        <f t="shared" si="730"/>
        <v>45333</v>
      </c>
      <c r="L2406" s="5">
        <f t="shared" si="731"/>
        <v>2</v>
      </c>
      <c r="M2406" s="5">
        <f t="shared" si="732"/>
        <v>2024</v>
      </c>
      <c r="N2406" s="96">
        <v>3212</v>
      </c>
      <c r="O2406" s="6">
        <f t="shared" ref="O2406:O2409" si="742">-N2406</f>
        <v>-3212</v>
      </c>
      <c r="P2406" s="6">
        <f t="shared" si="738"/>
        <v>0</v>
      </c>
      <c r="Q2406" s="7">
        <f t="shared" si="740"/>
        <v>3970834.350000002</v>
      </c>
      <c r="R2406" s="44" t="str">
        <f>VLOOKUP(F2406,'Set up'!$A$2:$E$64,5,FALSE)</f>
        <v>Chq</v>
      </c>
      <c r="S2406" s="1" t="s">
        <v>2538</v>
      </c>
    </row>
    <row r="2407" spans="1:19" ht="15" customHeight="1" x14ac:dyDescent="0.3">
      <c r="A2407" s="4">
        <v>45273</v>
      </c>
      <c r="B2407" s="5">
        <f t="shared" si="734"/>
        <v>12</v>
      </c>
      <c r="C2407" s="5">
        <f t="shared" si="735"/>
        <v>2023</v>
      </c>
      <c r="D2407" s="88" t="s">
        <v>2189</v>
      </c>
      <c r="E2407" s="5" t="str">
        <f>VLOOKUP(F2407,'Set up'!$A$2:$C$64,2,FALSE)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up'!$A$2:$C$64,3,FALSE)</f>
        <v>60</v>
      </c>
      <c r="J2407" s="5">
        <f>VLOOKUP(F2407,'Set up'!$A$2:$D$64,4,FALSE)</f>
        <v>60</v>
      </c>
      <c r="K2407" s="4">
        <f t="shared" si="730"/>
        <v>45333</v>
      </c>
      <c r="L2407" s="5">
        <f t="shared" si="731"/>
        <v>2</v>
      </c>
      <c r="M2407" s="5">
        <f t="shared" si="732"/>
        <v>2024</v>
      </c>
      <c r="N2407" s="96">
        <v>1606</v>
      </c>
      <c r="O2407" s="6">
        <f t="shared" si="742"/>
        <v>-1606</v>
      </c>
      <c r="P2407" s="6">
        <f t="shared" si="738"/>
        <v>0</v>
      </c>
      <c r="Q2407" s="7">
        <f t="shared" si="740"/>
        <v>3972440.350000002</v>
      </c>
      <c r="R2407" s="44" t="str">
        <f>VLOOKUP(F2407,'Set up'!$A$2:$E$64,5,FALSE)</f>
        <v>Chq</v>
      </c>
      <c r="S2407" s="1" t="s">
        <v>2538</v>
      </c>
    </row>
    <row r="2408" spans="1:19" ht="15" customHeight="1" x14ac:dyDescent="0.3">
      <c r="A2408" s="4">
        <v>45273</v>
      </c>
      <c r="B2408" s="5">
        <f t="shared" si="734"/>
        <v>12</v>
      </c>
      <c r="C2408" s="5">
        <f t="shared" si="735"/>
        <v>2023</v>
      </c>
      <c r="D2408" s="88" t="s">
        <v>2189</v>
      </c>
      <c r="E2408" s="5" t="str">
        <f>VLOOKUP(F2408,'Set up'!$A$2:$C$64,2,FALSE)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up'!$A$2:$C$64,3,FALSE)</f>
        <v>60</v>
      </c>
      <c r="J2408" s="5">
        <f>VLOOKUP(F2408,'Set up'!$A$2:$D$64,4,FALSE)</f>
        <v>60</v>
      </c>
      <c r="K2408" s="4">
        <f t="shared" si="730"/>
        <v>45333</v>
      </c>
      <c r="L2408" s="5">
        <f t="shared" si="731"/>
        <v>2</v>
      </c>
      <c r="M2408" s="5">
        <f t="shared" si="732"/>
        <v>2024</v>
      </c>
      <c r="N2408" s="96">
        <v>626.4</v>
      </c>
      <c r="O2408" s="6">
        <f t="shared" si="742"/>
        <v>-626.4</v>
      </c>
      <c r="P2408" s="6">
        <f t="shared" si="738"/>
        <v>0</v>
      </c>
      <c r="Q2408" s="7">
        <f t="shared" si="740"/>
        <v>3973066.7500000019</v>
      </c>
      <c r="R2408" s="44" t="str">
        <f>VLOOKUP(F2408,'Set up'!$A$2:$E$64,5,FALSE)</f>
        <v>Chq</v>
      </c>
      <c r="S2408" s="1" t="s">
        <v>2538</v>
      </c>
    </row>
    <row r="2409" spans="1:19" ht="15" customHeight="1" x14ac:dyDescent="0.3">
      <c r="A2409" s="4">
        <v>45273</v>
      </c>
      <c r="B2409" s="5">
        <f t="shared" si="734"/>
        <v>12</v>
      </c>
      <c r="C2409" s="5">
        <f t="shared" si="735"/>
        <v>2023</v>
      </c>
      <c r="D2409" s="88" t="s">
        <v>2189</v>
      </c>
      <c r="E2409" s="5" t="str">
        <f>VLOOKUP(F2409,'Set up'!$A$2:$C$64,2,FALSE)</f>
        <v>C00000009</v>
      </c>
      <c r="F2409" s="1" t="s">
        <v>58</v>
      </c>
      <c r="G2409" s="99" t="s">
        <v>2133</v>
      </c>
      <c r="H2409" s="5">
        <v>2</v>
      </c>
      <c r="I2409" s="5">
        <f>VLOOKUP(F2409,'Set up'!$A$2:$C$64,3,FALSE)</f>
        <v>60</v>
      </c>
      <c r="J2409" s="5">
        <f>VLOOKUP(F2409,'Set up'!$A$2:$D$64,4,FALSE)</f>
        <v>60</v>
      </c>
      <c r="K2409" s="4">
        <f t="shared" si="730"/>
        <v>45333</v>
      </c>
      <c r="L2409" s="5">
        <f t="shared" si="731"/>
        <v>2</v>
      </c>
      <c r="M2409" s="5">
        <f t="shared" si="732"/>
        <v>2024</v>
      </c>
      <c r="N2409" s="96">
        <v>626.4</v>
      </c>
      <c r="O2409" s="6">
        <f t="shared" si="742"/>
        <v>-626.4</v>
      </c>
      <c r="P2409" s="6">
        <f t="shared" si="738"/>
        <v>0</v>
      </c>
      <c r="Q2409" s="7">
        <f t="shared" si="740"/>
        <v>3973693.1500000018</v>
      </c>
      <c r="R2409" s="44" t="str">
        <f>VLOOKUP(F2409,'Set up'!$A$2:$E$64,5,FALSE)</f>
        <v>Chq</v>
      </c>
      <c r="S2409" s="1" t="s">
        <v>2538</v>
      </c>
    </row>
    <row r="2410" spans="1:19" ht="15" customHeight="1" x14ac:dyDescent="0.3">
      <c r="A2410" s="4">
        <v>45274</v>
      </c>
      <c r="B2410" s="5">
        <f t="shared" si="734"/>
        <v>12</v>
      </c>
      <c r="C2410" s="5">
        <f t="shared" si="735"/>
        <v>2023</v>
      </c>
      <c r="D2410" s="88" t="s">
        <v>2190</v>
      </c>
      <c r="E2410" s="5" t="str">
        <f>VLOOKUP(F2410,'Set up'!$A$2:$C$64,2,FALSE)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up'!$A$2:$C$64,3,FALSE)</f>
        <v>Cash</v>
      </c>
      <c r="J2410" s="5">
        <f>VLOOKUP(F2410,'Set up'!$A$2:$D$64,4,FALSE)</f>
        <v>0</v>
      </c>
      <c r="K2410" s="4">
        <f t="shared" si="730"/>
        <v>45274</v>
      </c>
      <c r="L2410" s="5">
        <f t="shared" si="731"/>
        <v>12</v>
      </c>
      <c r="M2410" s="5">
        <f t="shared" si="732"/>
        <v>2023</v>
      </c>
      <c r="N2410" s="96">
        <v>125</v>
      </c>
      <c r="O2410" s="6">
        <f>-N2410</f>
        <v>-125</v>
      </c>
      <c r="P2410" s="6">
        <f t="shared" si="738"/>
        <v>0</v>
      </c>
      <c r="Q2410" s="7">
        <f t="shared" si="740"/>
        <v>3973818.1500000018</v>
      </c>
      <c r="R2410" s="44" t="str">
        <f>VLOOKUP(F2410,'Set up'!$A$2:$E$64,5,FALSE)</f>
        <v>Trsf</v>
      </c>
      <c r="S2410" s="1" t="s">
        <v>2702</v>
      </c>
    </row>
    <row r="2411" spans="1:19" ht="15" customHeight="1" x14ac:dyDescent="0.3">
      <c r="A2411" s="4">
        <v>45275</v>
      </c>
      <c r="B2411" s="5">
        <f t="shared" si="734"/>
        <v>12</v>
      </c>
      <c r="C2411" s="5">
        <f t="shared" si="735"/>
        <v>2023</v>
      </c>
      <c r="D2411" s="88" t="s">
        <v>2191</v>
      </c>
      <c r="E2411" s="5" t="str">
        <f>VLOOKUP(F2411,'Set up'!$A$2:$C$64,2,FALSE)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up'!$A$2:$C$64,3,FALSE)</f>
        <v>Cash</v>
      </c>
      <c r="J2411" s="5">
        <f>VLOOKUP(F2411,'Set up'!$A$2:$D$64,4,FALSE)</f>
        <v>0</v>
      </c>
      <c r="K2411" s="4">
        <f t="shared" si="730"/>
        <v>45275</v>
      </c>
      <c r="L2411" s="5">
        <f t="shared" si="731"/>
        <v>12</v>
      </c>
      <c r="M2411" s="5">
        <f t="shared" si="732"/>
        <v>2023</v>
      </c>
      <c r="N2411" s="96">
        <v>3212</v>
      </c>
      <c r="O2411" s="6">
        <f>-2216.5-995.5</f>
        <v>-3212</v>
      </c>
      <c r="P2411" s="6">
        <f t="shared" si="738"/>
        <v>0</v>
      </c>
      <c r="Q2411" s="7">
        <f t="shared" si="740"/>
        <v>3977030.1500000018</v>
      </c>
      <c r="R2411" s="44" t="str">
        <f>VLOOKUP(F2411,'Set up'!$A$2:$E$64,5,FALSE)</f>
        <v>Trsf</v>
      </c>
      <c r="S2411" s="1" t="s">
        <v>2823</v>
      </c>
    </row>
    <row r="2412" spans="1:19" ht="15" customHeight="1" x14ac:dyDescent="0.3">
      <c r="A2412" s="4">
        <v>45275</v>
      </c>
      <c r="B2412" s="5">
        <f t="shared" si="734"/>
        <v>12</v>
      </c>
      <c r="C2412" s="5">
        <f t="shared" si="735"/>
        <v>2023</v>
      </c>
      <c r="D2412" s="88" t="s">
        <v>2191</v>
      </c>
      <c r="E2412" s="5" t="str">
        <f>VLOOKUP(F2412,'Set up'!$A$2:$C$64,2,FALSE)</f>
        <v>C00000042</v>
      </c>
      <c r="F2412" s="1" t="s">
        <v>2012</v>
      </c>
      <c r="G2412" s="99" t="s">
        <v>2095</v>
      </c>
      <c r="H2412" s="5">
        <v>7</v>
      </c>
      <c r="I2412" s="5" t="str">
        <f>VLOOKUP(F2412,'Set up'!$A$2:$C$64,3,FALSE)</f>
        <v>Cash</v>
      </c>
      <c r="J2412" s="5">
        <f>VLOOKUP(F2412,'Set up'!$A$2:$D$64,4,FALSE)</f>
        <v>0</v>
      </c>
      <c r="K2412" s="4">
        <f t="shared" si="730"/>
        <v>45275</v>
      </c>
      <c r="L2412" s="5">
        <f t="shared" si="731"/>
        <v>12</v>
      </c>
      <c r="M2412" s="5">
        <f t="shared" si="732"/>
        <v>2023</v>
      </c>
      <c r="N2412" s="96">
        <v>1502.2</v>
      </c>
      <c r="O2412" s="6">
        <f>-N2412</f>
        <v>-1502.2</v>
      </c>
      <c r="P2412" s="6">
        <f t="shared" si="738"/>
        <v>0</v>
      </c>
      <c r="Q2412" s="7">
        <f t="shared" si="740"/>
        <v>3978532.350000002</v>
      </c>
      <c r="R2412" s="44" t="str">
        <f>VLOOKUP(F2412,'Set up'!$A$2:$E$64,5,FALSE)</f>
        <v>Trsf</v>
      </c>
      <c r="S2412" s="1" t="s">
        <v>2807</v>
      </c>
    </row>
    <row r="2413" spans="1:19" ht="15" customHeight="1" x14ac:dyDescent="0.3">
      <c r="A2413" s="4">
        <v>45275</v>
      </c>
      <c r="B2413" s="5">
        <f t="shared" si="734"/>
        <v>12</v>
      </c>
      <c r="C2413" s="5">
        <f t="shared" si="735"/>
        <v>2023</v>
      </c>
      <c r="D2413" s="88" t="s">
        <v>2191</v>
      </c>
      <c r="E2413" s="5" t="str">
        <f>VLOOKUP(F2413,'Set up'!$A$2:$C$64,2,FALSE)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up'!$A$2:$C$64,3,FALSE)</f>
        <v>Cash</v>
      </c>
      <c r="J2413" s="5">
        <f>VLOOKUP(F2413,'Set up'!$A$2:$D$64,4,FALSE)</f>
        <v>0</v>
      </c>
      <c r="K2413" s="4">
        <f t="shared" si="730"/>
        <v>45275</v>
      </c>
      <c r="L2413" s="5">
        <f t="shared" si="731"/>
        <v>12</v>
      </c>
      <c r="M2413" s="5">
        <f t="shared" si="732"/>
        <v>2023</v>
      </c>
      <c r="N2413" s="96">
        <v>936</v>
      </c>
      <c r="O2413" s="6">
        <f>-N2413</f>
        <v>-936</v>
      </c>
      <c r="P2413" s="6">
        <f t="shared" si="738"/>
        <v>0</v>
      </c>
      <c r="Q2413" s="7">
        <f t="shared" si="740"/>
        <v>3979468.350000002</v>
      </c>
      <c r="R2413" s="44" t="str">
        <f>VLOOKUP(F2413,'Set up'!$A$2:$E$64,5,FALSE)</f>
        <v>Trsf</v>
      </c>
      <c r="S2413" s="1" t="s">
        <v>2808</v>
      </c>
    </row>
    <row r="2414" spans="1:19" ht="15" customHeight="1" x14ac:dyDescent="0.3">
      <c r="A2414" s="4">
        <v>45275</v>
      </c>
      <c r="B2414" s="5">
        <f t="shared" si="734"/>
        <v>12</v>
      </c>
      <c r="C2414" s="5">
        <f t="shared" si="735"/>
        <v>2023</v>
      </c>
      <c r="D2414" s="88" t="s">
        <v>2191</v>
      </c>
      <c r="E2414" s="5" t="str">
        <f>VLOOKUP(F2414,'Set up'!$A$2:$C$64,2,FALSE)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up'!$A$2:$C$64,3,FALSE)</f>
        <v>Cash</v>
      </c>
      <c r="J2414" s="5">
        <f>VLOOKUP(F2414,'Set up'!$A$2:$D$64,4,FALSE)</f>
        <v>0</v>
      </c>
      <c r="K2414" s="4">
        <f t="shared" si="730"/>
        <v>45275</v>
      </c>
      <c r="L2414" s="5">
        <f t="shared" si="731"/>
        <v>12</v>
      </c>
      <c r="M2414" s="5">
        <f t="shared" si="732"/>
        <v>2023</v>
      </c>
      <c r="N2414" s="96">
        <v>1000</v>
      </c>
      <c r="O2414" s="6">
        <f>-N2414</f>
        <v>-1000</v>
      </c>
      <c r="P2414" s="6">
        <f t="shared" si="738"/>
        <v>0</v>
      </c>
      <c r="Q2414" s="7">
        <f t="shared" si="740"/>
        <v>3980468.350000002</v>
      </c>
      <c r="R2414" s="44" t="str">
        <f>VLOOKUP(F2414,'Set up'!$A$2:$E$64,5,FALSE)</f>
        <v>Trsf</v>
      </c>
      <c r="S2414" s="1" t="s">
        <v>2809</v>
      </c>
    </row>
    <row r="2415" spans="1:19" ht="15" customHeight="1" x14ac:dyDescent="0.3">
      <c r="A2415" s="4">
        <v>45275</v>
      </c>
      <c r="B2415" s="5">
        <f t="shared" si="734"/>
        <v>12</v>
      </c>
      <c r="C2415" s="5">
        <f t="shared" si="735"/>
        <v>2023</v>
      </c>
      <c r="D2415" s="88" t="s">
        <v>2192</v>
      </c>
      <c r="E2415" s="5" t="str">
        <f>VLOOKUP(F2415,'Set up'!$A$2:$C$64,2,FALSE)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up'!$A$2:$C$64,3,FALSE)</f>
        <v>Cash</v>
      </c>
      <c r="J2415" s="5">
        <f>VLOOKUP(F2415,'Set up'!$A$2:$D$64,4,FALSE)</f>
        <v>0</v>
      </c>
      <c r="K2415" s="4">
        <f t="shared" si="730"/>
        <v>45275</v>
      </c>
      <c r="L2415" s="5">
        <f t="shared" si="731"/>
        <v>12</v>
      </c>
      <c r="M2415" s="5">
        <f t="shared" si="732"/>
        <v>2023</v>
      </c>
      <c r="N2415" s="96">
        <v>1738</v>
      </c>
      <c r="O2415" s="6">
        <f t="shared" ref="O2415:O2417" si="743">-N2415</f>
        <v>-1738</v>
      </c>
      <c r="P2415" s="6">
        <f t="shared" si="738"/>
        <v>0</v>
      </c>
      <c r="Q2415" s="7">
        <f t="shared" si="740"/>
        <v>3982206.350000002</v>
      </c>
      <c r="R2415" s="44" t="str">
        <f>VLOOKUP(F2415,'Set up'!$A$2:$E$64,5,FALSE)</f>
        <v>PD Chq</v>
      </c>
      <c r="S2415" s="1" t="s">
        <v>2960</v>
      </c>
    </row>
    <row r="2416" spans="1:19" ht="15" customHeight="1" x14ac:dyDescent="0.3">
      <c r="A2416" s="4">
        <v>45275</v>
      </c>
      <c r="B2416" s="5">
        <f t="shared" si="734"/>
        <v>12</v>
      </c>
      <c r="C2416" s="5">
        <f t="shared" si="735"/>
        <v>2023</v>
      </c>
      <c r="D2416" s="88" t="s">
        <v>2192</v>
      </c>
      <c r="E2416" s="5" t="str">
        <f>VLOOKUP(F2416,'Set up'!$A$2:$C$64,2,FALSE)</f>
        <v>C00000021</v>
      </c>
      <c r="F2416" s="1" t="s">
        <v>491</v>
      </c>
      <c r="G2416" s="99" t="s">
        <v>2129</v>
      </c>
      <c r="H2416" s="5">
        <v>3</v>
      </c>
      <c r="I2416" s="5" t="str">
        <f>VLOOKUP(F2416,'Set up'!$A$2:$C$64,3,FALSE)</f>
        <v>Cash</v>
      </c>
      <c r="J2416" s="5">
        <f>VLOOKUP(F2416,'Set up'!$A$2:$D$64,4,FALSE)</f>
        <v>0</v>
      </c>
      <c r="K2416" s="4">
        <f t="shared" si="730"/>
        <v>45275</v>
      </c>
      <c r="L2416" s="5">
        <f t="shared" si="731"/>
        <v>12</v>
      </c>
      <c r="M2416" s="5">
        <f t="shared" si="732"/>
        <v>2023</v>
      </c>
      <c r="N2416" s="96">
        <v>832.5</v>
      </c>
      <c r="O2416" s="6">
        <f t="shared" si="743"/>
        <v>-832.5</v>
      </c>
      <c r="P2416" s="6">
        <f t="shared" si="738"/>
        <v>0</v>
      </c>
      <c r="Q2416" s="7">
        <f t="shared" si="740"/>
        <v>3983038.850000002</v>
      </c>
      <c r="R2416" s="44" t="str">
        <f>VLOOKUP(F2416,'Set up'!$A$2:$E$64,5,FALSE)</f>
        <v>PD Chq</v>
      </c>
      <c r="S2416" s="1" t="s">
        <v>2960</v>
      </c>
    </row>
    <row r="2417" spans="1:19" ht="15" customHeight="1" x14ac:dyDescent="0.3">
      <c r="A2417" s="4">
        <v>45275</v>
      </c>
      <c r="B2417" s="5">
        <f t="shared" si="734"/>
        <v>12</v>
      </c>
      <c r="C2417" s="5">
        <f t="shared" si="735"/>
        <v>2023</v>
      </c>
      <c r="D2417" s="88" t="s">
        <v>2192</v>
      </c>
      <c r="E2417" s="5" t="str">
        <f>VLOOKUP(F2417,'Set up'!$A$2:$C$64,2,FALSE)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up'!$A$2:$C$64,3,FALSE)</f>
        <v>Cash</v>
      </c>
      <c r="J2417" s="5">
        <f>VLOOKUP(F2417,'Set up'!$A$2:$D$64,4,FALSE)</f>
        <v>0</v>
      </c>
      <c r="K2417" s="4">
        <f t="shared" si="730"/>
        <v>45275</v>
      </c>
      <c r="L2417" s="5">
        <f t="shared" si="731"/>
        <v>12</v>
      </c>
      <c r="M2417" s="5">
        <f t="shared" si="732"/>
        <v>2023</v>
      </c>
      <c r="N2417" s="96">
        <v>95</v>
      </c>
      <c r="O2417" s="6">
        <f t="shared" si="743"/>
        <v>-95</v>
      </c>
      <c r="P2417" s="6">
        <f t="shared" si="738"/>
        <v>0</v>
      </c>
      <c r="Q2417" s="7">
        <f t="shared" si="740"/>
        <v>3983133.850000002</v>
      </c>
      <c r="R2417" s="44" t="str">
        <f>VLOOKUP(F2417,'Set up'!$A$2:$E$64,5,FALSE)</f>
        <v>PD Chq</v>
      </c>
      <c r="S2417" s="1" t="s">
        <v>2960</v>
      </c>
    </row>
    <row r="2418" spans="1:19" ht="15" customHeight="1" x14ac:dyDescent="0.3">
      <c r="A2418" s="4">
        <v>45275</v>
      </c>
      <c r="B2418" s="5">
        <f t="shared" si="734"/>
        <v>12</v>
      </c>
      <c r="C2418" s="5">
        <f t="shared" si="735"/>
        <v>2023</v>
      </c>
      <c r="D2418" s="88" t="s">
        <v>2193</v>
      </c>
      <c r="E2418" s="5" t="str">
        <f>VLOOKUP(F2418,'Set up'!$A$2:$C$64,2,FALSE)</f>
        <v>C00000043</v>
      </c>
      <c r="F2418" s="1" t="s">
        <v>2134</v>
      </c>
      <c r="G2418" s="99" t="s">
        <v>1738</v>
      </c>
      <c r="H2418" s="5">
        <v>1</v>
      </c>
      <c r="I2418" s="5" t="str">
        <f>VLOOKUP(F2418,'Set up'!$A$2:$C$64,3,FALSE)</f>
        <v>Cash</v>
      </c>
      <c r="J2418" s="5">
        <f>VLOOKUP(F2418,'Set up'!$A$2:$D$64,4,FALSE)</f>
        <v>0</v>
      </c>
      <c r="K2418" s="4">
        <f t="shared" si="730"/>
        <v>45275</v>
      </c>
      <c r="L2418" s="5">
        <f t="shared" si="731"/>
        <v>12</v>
      </c>
      <c r="M2418" s="5">
        <f t="shared" si="732"/>
        <v>2023</v>
      </c>
      <c r="N2418" s="96">
        <v>1760</v>
      </c>
      <c r="O2418" s="6">
        <f t="shared" ref="O2418:O2429" si="744">-N2418</f>
        <v>-1760</v>
      </c>
      <c r="P2418" s="6">
        <f t="shared" si="738"/>
        <v>0</v>
      </c>
      <c r="Q2418" s="7">
        <f t="shared" si="740"/>
        <v>3984893.850000002</v>
      </c>
      <c r="R2418" s="44" t="str">
        <f>VLOOKUP(F2418,'Set up'!$A$2:$E$64,5,FALSE)</f>
        <v>Trsf</v>
      </c>
      <c r="S2418" s="1" t="s">
        <v>2262</v>
      </c>
    </row>
    <row r="2419" spans="1:19" ht="15" customHeight="1" x14ac:dyDescent="0.3">
      <c r="A2419" s="4">
        <v>45275</v>
      </c>
      <c r="B2419" s="5">
        <f t="shared" si="734"/>
        <v>12</v>
      </c>
      <c r="C2419" s="5">
        <f t="shared" si="735"/>
        <v>2023</v>
      </c>
      <c r="D2419" s="88" t="s">
        <v>2193</v>
      </c>
      <c r="E2419" s="5" t="str">
        <f>VLOOKUP(F2419,'Set up'!$A$2:$C$64,2,FALSE)</f>
        <v>C00000043</v>
      </c>
      <c r="F2419" s="1" t="s">
        <v>2134</v>
      </c>
      <c r="G2419" s="99" t="s">
        <v>1390</v>
      </c>
      <c r="H2419" s="5">
        <v>1</v>
      </c>
      <c r="I2419" s="5" t="str">
        <f>VLOOKUP(F2419,'Set up'!$A$2:$C$64,3,FALSE)</f>
        <v>Cash</v>
      </c>
      <c r="J2419" s="5">
        <f>VLOOKUP(F2419,'Set up'!$A$2:$D$64,4,FALSE)</f>
        <v>0</v>
      </c>
      <c r="K2419" s="4">
        <f t="shared" ref="K2419:K2482" si="745">A2419+J2419</f>
        <v>45275</v>
      </c>
      <c r="L2419" s="5">
        <f t="shared" ref="L2419:L2482" si="746">MONTH(K2419)</f>
        <v>12</v>
      </c>
      <c r="M2419" s="5">
        <f t="shared" ref="M2419:M2482" si="747">YEAR(K2419)</f>
        <v>2023</v>
      </c>
      <c r="N2419" s="96">
        <v>432</v>
      </c>
      <c r="O2419" s="6">
        <f t="shared" si="744"/>
        <v>-432</v>
      </c>
      <c r="P2419" s="6">
        <f t="shared" si="738"/>
        <v>0</v>
      </c>
      <c r="Q2419" s="7">
        <f t="shared" si="740"/>
        <v>3985325.850000002</v>
      </c>
      <c r="R2419" s="44" t="str">
        <f>VLOOKUP(F2419,'Set up'!$A$2:$E$64,5,FALSE)</f>
        <v>Trsf</v>
      </c>
      <c r="S2419" s="1" t="s">
        <v>2262</v>
      </c>
    </row>
    <row r="2420" spans="1:19" ht="15" customHeight="1" x14ac:dyDescent="0.3">
      <c r="A2420" s="4">
        <v>45275</v>
      </c>
      <c r="B2420" s="5">
        <f t="shared" si="734"/>
        <v>12</v>
      </c>
      <c r="C2420" s="5">
        <f t="shared" si="735"/>
        <v>2023</v>
      </c>
      <c r="D2420" s="88" t="s">
        <v>2193</v>
      </c>
      <c r="E2420" s="5" t="str">
        <f>VLOOKUP(F2420,'Set up'!$A$2:$C$64,2,FALSE)</f>
        <v>C00000043</v>
      </c>
      <c r="F2420" s="1" t="s">
        <v>2134</v>
      </c>
      <c r="G2420" s="99" t="s">
        <v>1469</v>
      </c>
      <c r="H2420" s="5">
        <v>2</v>
      </c>
      <c r="I2420" s="5" t="str">
        <f>VLOOKUP(F2420,'Set up'!$A$2:$C$64,3,FALSE)</f>
        <v>Cash</v>
      </c>
      <c r="J2420" s="5">
        <f>VLOOKUP(F2420,'Set up'!$A$2:$D$64,4,FALSE)</f>
        <v>0</v>
      </c>
      <c r="K2420" s="4">
        <f t="shared" si="745"/>
        <v>45275</v>
      </c>
      <c r="L2420" s="5">
        <f t="shared" si="746"/>
        <v>12</v>
      </c>
      <c r="M2420" s="5">
        <f t="shared" si="747"/>
        <v>2023</v>
      </c>
      <c r="N2420" s="96">
        <v>840</v>
      </c>
      <c r="O2420" s="6">
        <f t="shared" si="744"/>
        <v>-840</v>
      </c>
      <c r="P2420" s="6">
        <f t="shared" si="738"/>
        <v>0</v>
      </c>
      <c r="Q2420" s="7">
        <f t="shared" si="740"/>
        <v>3986165.850000002</v>
      </c>
      <c r="R2420" s="44" t="str">
        <f>VLOOKUP(F2420,'Set up'!$A$2:$E$64,5,FALSE)</f>
        <v>Trsf</v>
      </c>
      <c r="S2420" s="1" t="s">
        <v>2262</v>
      </c>
    </row>
    <row r="2421" spans="1:19" ht="15" customHeight="1" x14ac:dyDescent="0.3">
      <c r="A2421" s="4">
        <v>45275</v>
      </c>
      <c r="B2421" s="5">
        <f t="shared" si="734"/>
        <v>12</v>
      </c>
      <c r="C2421" s="5">
        <f t="shared" si="735"/>
        <v>2023</v>
      </c>
      <c r="D2421" s="88" t="s">
        <v>2193</v>
      </c>
      <c r="E2421" s="5" t="str">
        <f>VLOOKUP(F2421,'Set up'!$A$2:$C$64,2,FALSE)</f>
        <v>C00000043</v>
      </c>
      <c r="F2421" s="1" t="s">
        <v>2134</v>
      </c>
      <c r="G2421" s="99" t="s">
        <v>2135</v>
      </c>
      <c r="H2421" s="5">
        <v>5</v>
      </c>
      <c r="I2421" s="5" t="str">
        <f>VLOOKUP(F2421,'Set up'!$A$2:$C$64,3,FALSE)</f>
        <v>Cash</v>
      </c>
      <c r="J2421" s="5">
        <f>VLOOKUP(F2421,'Set up'!$A$2:$D$64,4,FALSE)</f>
        <v>0</v>
      </c>
      <c r="K2421" s="4">
        <f t="shared" si="745"/>
        <v>45275</v>
      </c>
      <c r="L2421" s="5">
        <f t="shared" si="746"/>
        <v>12</v>
      </c>
      <c r="M2421" s="5">
        <f t="shared" si="747"/>
        <v>2023</v>
      </c>
      <c r="N2421" s="96">
        <v>325</v>
      </c>
      <c r="O2421" s="6">
        <f t="shared" si="744"/>
        <v>-325</v>
      </c>
      <c r="P2421" s="6">
        <f t="shared" si="738"/>
        <v>0</v>
      </c>
      <c r="Q2421" s="7">
        <f t="shared" si="740"/>
        <v>3986490.850000002</v>
      </c>
      <c r="R2421" s="44" t="str">
        <f>VLOOKUP(F2421,'Set up'!$A$2:$E$64,5,FALSE)</f>
        <v>Trsf</v>
      </c>
      <c r="S2421" s="1" t="s">
        <v>2262</v>
      </c>
    </row>
    <row r="2422" spans="1:19" ht="15" customHeight="1" x14ac:dyDescent="0.3">
      <c r="A2422" s="4">
        <v>45275</v>
      </c>
      <c r="B2422" s="5">
        <f t="shared" si="734"/>
        <v>12</v>
      </c>
      <c r="C2422" s="5">
        <f t="shared" si="735"/>
        <v>2023</v>
      </c>
      <c r="D2422" s="88" t="s">
        <v>2193</v>
      </c>
      <c r="E2422" s="5" t="str">
        <f>VLOOKUP(F2422,'Set up'!$A$2:$C$64,2,FALSE)</f>
        <v>C00000043</v>
      </c>
      <c r="F2422" s="1" t="s">
        <v>2134</v>
      </c>
      <c r="G2422" s="99" t="s">
        <v>2136</v>
      </c>
      <c r="H2422" s="5">
        <v>1</v>
      </c>
      <c r="I2422" s="5" t="str">
        <f>VLOOKUP(F2422,'Set up'!$A$2:$C$64,3,FALSE)</f>
        <v>Cash</v>
      </c>
      <c r="J2422" s="5">
        <f>VLOOKUP(F2422,'Set up'!$A$2:$D$64,4,FALSE)</f>
        <v>0</v>
      </c>
      <c r="K2422" s="4">
        <f t="shared" si="745"/>
        <v>45275</v>
      </c>
      <c r="L2422" s="5">
        <f t="shared" si="746"/>
        <v>12</v>
      </c>
      <c r="M2422" s="5">
        <f t="shared" si="747"/>
        <v>2023</v>
      </c>
      <c r="N2422" s="96">
        <v>225</v>
      </c>
      <c r="O2422" s="6">
        <f t="shared" si="744"/>
        <v>-225</v>
      </c>
      <c r="P2422" s="6">
        <f t="shared" si="738"/>
        <v>0</v>
      </c>
      <c r="Q2422" s="7">
        <f t="shared" si="740"/>
        <v>3986715.850000002</v>
      </c>
      <c r="R2422" s="44" t="str">
        <f>VLOOKUP(F2422,'Set up'!$A$2:$E$64,5,FALSE)</f>
        <v>Trsf</v>
      </c>
      <c r="S2422" s="1" t="s">
        <v>2262</v>
      </c>
    </row>
    <row r="2423" spans="1:19" ht="15" customHeight="1" x14ac:dyDescent="0.3">
      <c r="A2423" s="4">
        <v>45275</v>
      </c>
      <c r="B2423" s="5">
        <f t="shared" si="734"/>
        <v>12</v>
      </c>
      <c r="C2423" s="5">
        <f t="shared" si="735"/>
        <v>2023</v>
      </c>
      <c r="D2423" s="88" t="s">
        <v>2193</v>
      </c>
      <c r="E2423" s="5" t="str">
        <f>VLOOKUP(F2423,'Set up'!$A$2:$C$64,2,FALSE)</f>
        <v>C00000043</v>
      </c>
      <c r="F2423" s="1" t="s">
        <v>2134</v>
      </c>
      <c r="G2423" s="99" t="s">
        <v>2137</v>
      </c>
      <c r="H2423" s="5">
        <v>1</v>
      </c>
      <c r="I2423" s="5" t="str">
        <f>VLOOKUP(F2423,'Set up'!$A$2:$C$64,3,FALSE)</f>
        <v>Cash</v>
      </c>
      <c r="J2423" s="5">
        <f>VLOOKUP(F2423,'Set up'!$A$2:$D$64,4,FALSE)</f>
        <v>0</v>
      </c>
      <c r="K2423" s="4">
        <f t="shared" si="745"/>
        <v>45275</v>
      </c>
      <c r="L2423" s="5">
        <f t="shared" si="746"/>
        <v>12</v>
      </c>
      <c r="M2423" s="5">
        <f t="shared" si="747"/>
        <v>2023</v>
      </c>
      <c r="N2423" s="96">
        <v>170</v>
      </c>
      <c r="O2423" s="6">
        <f t="shared" si="744"/>
        <v>-170</v>
      </c>
      <c r="P2423" s="6">
        <f t="shared" si="738"/>
        <v>0</v>
      </c>
      <c r="Q2423" s="7">
        <f t="shared" si="740"/>
        <v>3986885.850000002</v>
      </c>
      <c r="R2423" s="44" t="str">
        <f>VLOOKUP(F2423,'Set up'!$A$2:$E$64,5,FALSE)</f>
        <v>Trsf</v>
      </c>
      <c r="S2423" s="1" t="s">
        <v>2262</v>
      </c>
    </row>
    <row r="2424" spans="1:19" ht="15" customHeight="1" x14ac:dyDescent="0.3">
      <c r="A2424" s="4">
        <v>45275</v>
      </c>
      <c r="B2424" s="5">
        <f t="shared" si="734"/>
        <v>12</v>
      </c>
      <c r="C2424" s="5">
        <f t="shared" si="735"/>
        <v>2023</v>
      </c>
      <c r="D2424" s="88" t="s">
        <v>2193</v>
      </c>
      <c r="E2424" s="5" t="str">
        <f>VLOOKUP(F2424,'Set up'!$A$2:$C$64,2,FALSE)</f>
        <v>C00000043</v>
      </c>
      <c r="F2424" s="1" t="s">
        <v>2134</v>
      </c>
      <c r="G2424" s="99" t="s">
        <v>2096</v>
      </c>
      <c r="H2424" s="5">
        <v>1</v>
      </c>
      <c r="I2424" s="5" t="str">
        <f>VLOOKUP(F2424,'Set up'!$A$2:$C$64,3,FALSE)</f>
        <v>Cash</v>
      </c>
      <c r="J2424" s="5">
        <f>VLOOKUP(F2424,'Set up'!$A$2:$D$64,4,FALSE)</f>
        <v>0</v>
      </c>
      <c r="K2424" s="4">
        <f t="shared" si="745"/>
        <v>45275</v>
      </c>
      <c r="L2424" s="5">
        <f t="shared" si="746"/>
        <v>12</v>
      </c>
      <c r="M2424" s="5">
        <f t="shared" si="747"/>
        <v>2023</v>
      </c>
      <c r="N2424" s="96">
        <v>283.8</v>
      </c>
      <c r="O2424" s="6">
        <f t="shared" si="744"/>
        <v>-283.8</v>
      </c>
      <c r="P2424" s="6">
        <f t="shared" si="738"/>
        <v>0</v>
      </c>
      <c r="Q2424" s="7">
        <f t="shared" si="740"/>
        <v>3987169.6500000018</v>
      </c>
      <c r="R2424" s="44" t="str">
        <f>VLOOKUP(F2424,'Set up'!$A$2:$E$64,5,FALSE)</f>
        <v>Trsf</v>
      </c>
      <c r="S2424" s="1" t="s">
        <v>2262</v>
      </c>
    </row>
    <row r="2425" spans="1:19" ht="15" customHeight="1" x14ac:dyDescent="0.3">
      <c r="A2425" s="4">
        <v>45275</v>
      </c>
      <c r="B2425" s="5">
        <f t="shared" si="734"/>
        <v>12</v>
      </c>
      <c r="C2425" s="5">
        <f t="shared" si="735"/>
        <v>2023</v>
      </c>
      <c r="D2425" s="88" t="s">
        <v>2193</v>
      </c>
      <c r="E2425" s="5" t="str">
        <f>VLOOKUP(F2425,'Set up'!$A$2:$C$64,2,FALSE)</f>
        <v>C00000043</v>
      </c>
      <c r="F2425" s="1" t="s">
        <v>2134</v>
      </c>
      <c r="G2425" s="99" t="s">
        <v>1660</v>
      </c>
      <c r="H2425" s="5">
        <v>1</v>
      </c>
      <c r="I2425" s="5" t="str">
        <f>VLOOKUP(F2425,'Set up'!$A$2:$C$64,3,FALSE)</f>
        <v>Cash</v>
      </c>
      <c r="J2425" s="5">
        <f>VLOOKUP(F2425,'Set up'!$A$2:$D$64,4,FALSE)</f>
        <v>0</v>
      </c>
      <c r="K2425" s="4">
        <f t="shared" si="745"/>
        <v>45275</v>
      </c>
      <c r="L2425" s="5">
        <f t="shared" si="746"/>
        <v>12</v>
      </c>
      <c r="M2425" s="5">
        <f t="shared" si="747"/>
        <v>2023</v>
      </c>
      <c r="N2425" s="96">
        <v>175</v>
      </c>
      <c r="O2425" s="6">
        <f t="shared" si="744"/>
        <v>-175</v>
      </c>
      <c r="P2425" s="6">
        <f t="shared" si="738"/>
        <v>0</v>
      </c>
      <c r="Q2425" s="7">
        <f t="shared" si="740"/>
        <v>3987344.6500000018</v>
      </c>
      <c r="R2425" s="44" t="str">
        <f>VLOOKUP(F2425,'Set up'!$A$2:$E$64,5,FALSE)</f>
        <v>Trsf</v>
      </c>
      <c r="S2425" s="1" t="s">
        <v>2262</v>
      </c>
    </row>
    <row r="2426" spans="1:19" ht="15" customHeight="1" x14ac:dyDescent="0.3">
      <c r="A2426" s="4">
        <v>45275</v>
      </c>
      <c r="B2426" s="5">
        <f t="shared" si="734"/>
        <v>12</v>
      </c>
      <c r="C2426" s="5">
        <f t="shared" si="735"/>
        <v>2023</v>
      </c>
      <c r="D2426" s="88" t="s">
        <v>2193</v>
      </c>
      <c r="E2426" s="5" t="str">
        <f>VLOOKUP(F2426,'Set up'!$A$2:$C$64,2,FALSE)</f>
        <v>C00000043</v>
      </c>
      <c r="F2426" s="1" t="s">
        <v>2134</v>
      </c>
      <c r="G2426" s="99" t="s">
        <v>2138</v>
      </c>
      <c r="H2426" s="5">
        <v>1</v>
      </c>
      <c r="I2426" s="5" t="str">
        <f>VLOOKUP(F2426,'Set up'!$A$2:$C$64,3,FALSE)</f>
        <v>Cash</v>
      </c>
      <c r="J2426" s="5">
        <f>VLOOKUP(F2426,'Set up'!$A$2:$D$64,4,FALSE)</f>
        <v>0</v>
      </c>
      <c r="K2426" s="4">
        <f t="shared" si="745"/>
        <v>45275</v>
      </c>
      <c r="L2426" s="5">
        <f t="shared" si="746"/>
        <v>12</v>
      </c>
      <c r="M2426" s="5">
        <f t="shared" si="747"/>
        <v>2023</v>
      </c>
      <c r="N2426" s="96">
        <v>625</v>
      </c>
      <c r="O2426" s="6">
        <f t="shared" si="744"/>
        <v>-625</v>
      </c>
      <c r="P2426" s="6">
        <f t="shared" si="738"/>
        <v>0</v>
      </c>
      <c r="Q2426" s="7">
        <f t="shared" si="740"/>
        <v>3987969.6500000018</v>
      </c>
      <c r="R2426" s="44" t="str">
        <f>VLOOKUP(F2426,'Set up'!$A$2:$E$64,5,FALSE)</f>
        <v>Trsf</v>
      </c>
      <c r="S2426" s="1" t="s">
        <v>2262</v>
      </c>
    </row>
    <row r="2427" spans="1:19" ht="15" customHeight="1" x14ac:dyDescent="0.3">
      <c r="A2427" s="4">
        <v>45275</v>
      </c>
      <c r="B2427" s="5">
        <f t="shared" ref="B2427" si="748">MONTH(A2427)</f>
        <v>12</v>
      </c>
      <c r="C2427" s="5">
        <f t="shared" ref="C2427" si="749">YEAR(A2427)</f>
        <v>2023</v>
      </c>
      <c r="D2427" s="88" t="s">
        <v>2193</v>
      </c>
      <c r="E2427" s="5" t="str">
        <f>VLOOKUP(F2427,'Set up'!$A$2:$C$64,2,FALSE)</f>
        <v>C00000043</v>
      </c>
      <c r="F2427" s="1" t="s">
        <v>2134</v>
      </c>
      <c r="G2427" s="99" t="s">
        <v>2138</v>
      </c>
      <c r="H2427" s="5">
        <v>0</v>
      </c>
      <c r="I2427" s="5" t="str">
        <f>VLOOKUP(F2427,'Set up'!$A$2:$C$64,3,FALSE)</f>
        <v>Cash</v>
      </c>
      <c r="J2427" s="5">
        <f>VLOOKUP(F2427,'Set up'!$A$2:$D$64,4,FALSE)</f>
        <v>0</v>
      </c>
      <c r="K2427" s="4">
        <f t="shared" si="745"/>
        <v>45275</v>
      </c>
      <c r="L2427" s="5">
        <f t="shared" si="746"/>
        <v>12</v>
      </c>
      <c r="M2427" s="5">
        <f t="shared" si="747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40"/>
        <v>3988494.6500000018</v>
      </c>
      <c r="R2427" s="44" t="str">
        <f>VLOOKUP(F2427,'Set up'!$A$2:$E$64,5,FALSE)</f>
        <v>Trsf</v>
      </c>
      <c r="S2427" s="1" t="s">
        <v>2262</v>
      </c>
    </row>
    <row r="2428" spans="1:19" ht="15" customHeight="1" x14ac:dyDescent="0.3">
      <c r="A2428" s="4">
        <v>45275</v>
      </c>
      <c r="B2428" s="5">
        <f t="shared" ref="B2428:B2430" si="750">MONTH(A2428)</f>
        <v>12</v>
      </c>
      <c r="C2428" s="5">
        <f t="shared" ref="C2428:C2430" si="751">YEAR(A2428)</f>
        <v>2023</v>
      </c>
      <c r="D2428" s="88" t="s">
        <v>2263</v>
      </c>
      <c r="E2428" s="5" t="str">
        <f>VLOOKUP(F2428,'Set up'!$A$2:$C$64,2,FALSE)</f>
        <v>C00000043</v>
      </c>
      <c r="F2428" s="1" t="s">
        <v>2134</v>
      </c>
      <c r="G2428" s="99" t="s">
        <v>2264</v>
      </c>
      <c r="H2428" s="5">
        <v>0</v>
      </c>
      <c r="I2428" s="5" t="str">
        <f>VLOOKUP(F2428,'Set up'!$A$2:$C$64,3,FALSE)</f>
        <v>Cash</v>
      </c>
      <c r="J2428" s="5">
        <f>VLOOKUP(F2428,'Set up'!$A$2:$D$64,4,FALSE)</f>
        <v>0</v>
      </c>
      <c r="K2428" s="4">
        <f t="shared" si="745"/>
        <v>45275</v>
      </c>
      <c r="L2428" s="5">
        <f t="shared" si="746"/>
        <v>12</v>
      </c>
      <c r="M2428" s="5">
        <f t="shared" si="747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40"/>
        <v>3987969.6500000018</v>
      </c>
      <c r="R2428" s="44" t="str">
        <f>VLOOKUP(F2428,'Set up'!$A$2:$E$64,5,FALSE)</f>
        <v>Trsf</v>
      </c>
      <c r="S2428" s="1" t="s">
        <v>2266</v>
      </c>
    </row>
    <row r="2429" spans="1:19" ht="15" customHeight="1" x14ac:dyDescent="0.3">
      <c r="A2429" s="4">
        <v>45275</v>
      </c>
      <c r="B2429" s="5">
        <f t="shared" si="750"/>
        <v>12</v>
      </c>
      <c r="C2429" s="5">
        <f t="shared" si="751"/>
        <v>2023</v>
      </c>
      <c r="D2429" s="88" t="s">
        <v>2193</v>
      </c>
      <c r="E2429" s="5" t="str">
        <f>VLOOKUP(F2429,'Set up'!$A$2:$C$64,2,FALSE)</f>
        <v>C00000043</v>
      </c>
      <c r="F2429" s="1" t="s">
        <v>2134</v>
      </c>
      <c r="G2429" s="99" t="s">
        <v>2139</v>
      </c>
      <c r="H2429" s="5">
        <v>20</v>
      </c>
      <c r="I2429" s="5" t="str">
        <f>VLOOKUP(F2429,'Set up'!$A$2:$C$64,3,FALSE)</f>
        <v>Cash</v>
      </c>
      <c r="J2429" s="5">
        <f>VLOOKUP(F2429,'Set up'!$A$2:$D$64,4,FALSE)</f>
        <v>0</v>
      </c>
      <c r="K2429" s="4">
        <f t="shared" si="745"/>
        <v>45275</v>
      </c>
      <c r="L2429" s="5">
        <f t="shared" si="746"/>
        <v>12</v>
      </c>
      <c r="M2429" s="5">
        <f t="shared" si="747"/>
        <v>2023</v>
      </c>
      <c r="N2429" s="96">
        <v>90</v>
      </c>
      <c r="O2429" s="6">
        <f t="shared" si="744"/>
        <v>-90</v>
      </c>
      <c r="P2429" s="6">
        <f t="shared" si="738"/>
        <v>0</v>
      </c>
      <c r="Q2429" s="7">
        <f t="shared" si="740"/>
        <v>3988059.6500000018</v>
      </c>
      <c r="R2429" s="44" t="str">
        <f>VLOOKUP(F2429,'Set up'!$A$2:$E$64,5,FALSE)</f>
        <v>Trsf</v>
      </c>
      <c r="S2429" s="1" t="s">
        <v>2262</v>
      </c>
    </row>
    <row r="2430" spans="1:19" ht="15" customHeight="1" x14ac:dyDescent="0.3">
      <c r="A2430" s="4">
        <v>45276</v>
      </c>
      <c r="B2430" s="5">
        <f t="shared" si="750"/>
        <v>12</v>
      </c>
      <c r="C2430" s="5">
        <f t="shared" si="751"/>
        <v>2023</v>
      </c>
      <c r="D2430" s="88" t="s">
        <v>2194</v>
      </c>
      <c r="E2430" s="5" t="str">
        <f>VLOOKUP(F2430,'Set up'!$A$2:$C$64,2,FALSE)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up'!$A$2:$C$64,3,FALSE)</f>
        <v>Cash</v>
      </c>
      <c r="J2430" s="5">
        <f>VLOOKUP(F2430,'Set up'!$A$2:$D$64,4,FALSE)</f>
        <v>0</v>
      </c>
      <c r="K2430" s="4">
        <f t="shared" si="745"/>
        <v>45276</v>
      </c>
      <c r="L2430" s="5">
        <f t="shared" si="746"/>
        <v>12</v>
      </c>
      <c r="M2430" s="5">
        <f t="shared" si="747"/>
        <v>2023</v>
      </c>
      <c r="N2430" s="96">
        <v>1606</v>
      </c>
      <c r="O2430" s="6">
        <f t="shared" ref="O2430:O2440" si="752">-N2430</f>
        <v>-1606</v>
      </c>
      <c r="P2430" s="6">
        <f t="shared" si="738"/>
        <v>0</v>
      </c>
      <c r="Q2430" s="7">
        <f t="shared" si="740"/>
        <v>3989665.6500000018</v>
      </c>
      <c r="R2430" s="44" t="str">
        <f>VLOOKUP(F2430,'Set up'!$A$2:$E$64,5,FALSE)</f>
        <v>Cash</v>
      </c>
      <c r="S2430" s="1" t="s">
        <v>2217</v>
      </c>
    </row>
    <row r="2431" spans="1:19" ht="15" customHeight="1" x14ac:dyDescent="0.3">
      <c r="A2431" s="4">
        <v>45276</v>
      </c>
      <c r="B2431" s="5">
        <f t="shared" ref="B2431:B2493" si="753">MONTH(A2431)</f>
        <v>12</v>
      </c>
      <c r="C2431" s="5">
        <f t="shared" ref="C2431:C2493" si="754">YEAR(A2431)</f>
        <v>2023</v>
      </c>
      <c r="D2431" s="88" t="s">
        <v>2194</v>
      </c>
      <c r="E2431" s="5" t="str">
        <f>VLOOKUP(F2431,'Set up'!$A$2:$C$64,2,FALSE)</f>
        <v>C00000014</v>
      </c>
      <c r="F2431" s="1" t="s">
        <v>262</v>
      </c>
      <c r="G2431" s="99" t="s">
        <v>2097</v>
      </c>
      <c r="H2431" s="5">
        <v>1</v>
      </c>
      <c r="I2431" s="5" t="str">
        <f>VLOOKUP(F2431,'Set up'!$A$2:$C$64,3,FALSE)</f>
        <v>Cash</v>
      </c>
      <c r="J2431" s="5">
        <f>VLOOKUP(F2431,'Set up'!$A$2:$D$64,4,FALSE)</f>
        <v>0</v>
      </c>
      <c r="K2431" s="4">
        <f t="shared" si="745"/>
        <v>45276</v>
      </c>
      <c r="L2431" s="5">
        <f t="shared" si="746"/>
        <v>12</v>
      </c>
      <c r="M2431" s="5">
        <f t="shared" si="747"/>
        <v>2023</v>
      </c>
      <c r="N2431" s="96">
        <v>1597.5</v>
      </c>
      <c r="O2431" s="6">
        <f t="shared" si="752"/>
        <v>-1597.5</v>
      </c>
      <c r="P2431" s="6">
        <f t="shared" si="738"/>
        <v>0</v>
      </c>
      <c r="Q2431" s="7">
        <f t="shared" si="740"/>
        <v>3991263.1500000018</v>
      </c>
      <c r="R2431" s="44" t="str">
        <f>VLOOKUP(F2431,'Set up'!$A$2:$E$64,5,FALSE)</f>
        <v>Cash</v>
      </c>
      <c r="S2431" s="1" t="s">
        <v>2217</v>
      </c>
    </row>
    <row r="2432" spans="1:19" ht="15" customHeight="1" x14ac:dyDescent="0.3">
      <c r="A2432" s="4">
        <v>45276</v>
      </c>
      <c r="B2432" s="5">
        <f t="shared" si="753"/>
        <v>12</v>
      </c>
      <c r="C2432" s="5">
        <f t="shared" si="754"/>
        <v>2023</v>
      </c>
      <c r="D2432" s="88" t="s">
        <v>2194</v>
      </c>
      <c r="E2432" s="5" t="str">
        <f>VLOOKUP(F2432,'Set up'!$A$2:$C$64,2,FALSE)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up'!$A$2:$C$64,3,FALSE)</f>
        <v>Cash</v>
      </c>
      <c r="J2432" s="5">
        <f>VLOOKUP(F2432,'Set up'!$A$2:$D$64,4,FALSE)</f>
        <v>0</v>
      </c>
      <c r="K2432" s="4">
        <f t="shared" si="745"/>
        <v>45276</v>
      </c>
      <c r="L2432" s="5">
        <f t="shared" si="746"/>
        <v>12</v>
      </c>
      <c r="M2432" s="5">
        <f t="shared" si="747"/>
        <v>2023</v>
      </c>
      <c r="N2432" s="96">
        <v>1050</v>
      </c>
      <c r="O2432" s="6">
        <f t="shared" si="752"/>
        <v>-1050</v>
      </c>
      <c r="P2432" s="6">
        <f t="shared" si="738"/>
        <v>0</v>
      </c>
      <c r="Q2432" s="7">
        <f t="shared" si="740"/>
        <v>3992313.1500000018</v>
      </c>
      <c r="R2432" s="44" t="str">
        <f>VLOOKUP(F2432,'Set up'!$A$2:$E$64,5,FALSE)</f>
        <v>Cash</v>
      </c>
      <c r="S2432" s="1" t="s">
        <v>2217</v>
      </c>
    </row>
    <row r="2433" spans="1:19" ht="15" customHeight="1" x14ac:dyDescent="0.3">
      <c r="A2433" s="4">
        <v>45276</v>
      </c>
      <c r="B2433" s="5">
        <f t="shared" si="753"/>
        <v>12</v>
      </c>
      <c r="C2433" s="5">
        <f t="shared" si="754"/>
        <v>2023</v>
      </c>
      <c r="D2433" s="88" t="s">
        <v>2194</v>
      </c>
      <c r="E2433" s="5" t="str">
        <f>VLOOKUP(F2433,'Set up'!$A$2:$C$64,2,FALSE)</f>
        <v>C00000014</v>
      </c>
      <c r="F2433" s="1" t="s">
        <v>262</v>
      </c>
      <c r="G2433" s="99" t="s">
        <v>2096</v>
      </c>
      <c r="H2433" s="5">
        <v>3</v>
      </c>
      <c r="I2433" s="5" t="str">
        <f>VLOOKUP(F2433,'Set up'!$A$2:$C$64,3,FALSE)</f>
        <v>Cash</v>
      </c>
      <c r="J2433" s="5">
        <f>VLOOKUP(F2433,'Set up'!$A$2:$D$64,4,FALSE)</f>
        <v>0</v>
      </c>
      <c r="K2433" s="4">
        <f t="shared" si="745"/>
        <v>45276</v>
      </c>
      <c r="L2433" s="5">
        <f t="shared" si="746"/>
        <v>12</v>
      </c>
      <c r="M2433" s="5">
        <f t="shared" si="747"/>
        <v>2023</v>
      </c>
      <c r="N2433" s="96">
        <v>851.4</v>
      </c>
      <c r="O2433" s="6">
        <f t="shared" si="752"/>
        <v>-851.4</v>
      </c>
      <c r="P2433" s="6">
        <f t="shared" si="738"/>
        <v>0</v>
      </c>
      <c r="Q2433" s="7">
        <f t="shared" si="740"/>
        <v>3993164.5500000017</v>
      </c>
      <c r="R2433" s="44" t="str">
        <f>VLOOKUP(F2433,'Set up'!$A$2:$E$64,5,FALSE)</f>
        <v>Cash</v>
      </c>
      <c r="S2433" s="1" t="s">
        <v>2217</v>
      </c>
    </row>
    <row r="2434" spans="1:19" ht="15" customHeight="1" x14ac:dyDescent="0.3">
      <c r="A2434" s="4">
        <v>45276</v>
      </c>
      <c r="B2434" s="5">
        <f t="shared" si="753"/>
        <v>12</v>
      </c>
      <c r="C2434" s="5">
        <f t="shared" si="754"/>
        <v>2023</v>
      </c>
      <c r="D2434" s="88" t="s">
        <v>2194</v>
      </c>
      <c r="E2434" s="5" t="str">
        <f>VLOOKUP(F2434,'Set up'!$A$2:$C$64,2,FALSE)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up'!$A$2:$C$64,3,FALSE)</f>
        <v>Cash</v>
      </c>
      <c r="J2434" s="5">
        <f>VLOOKUP(F2434,'Set up'!$A$2:$D$64,4,FALSE)</f>
        <v>0</v>
      </c>
      <c r="K2434" s="4">
        <f t="shared" si="745"/>
        <v>45276</v>
      </c>
      <c r="L2434" s="5">
        <f t="shared" si="746"/>
        <v>12</v>
      </c>
      <c r="M2434" s="5">
        <f t="shared" si="747"/>
        <v>2023</v>
      </c>
      <c r="N2434" s="96">
        <v>105</v>
      </c>
      <c r="O2434" s="6">
        <f t="shared" si="752"/>
        <v>-105</v>
      </c>
      <c r="P2434" s="6">
        <f t="shared" si="738"/>
        <v>0</v>
      </c>
      <c r="Q2434" s="7">
        <f t="shared" si="740"/>
        <v>3993269.5500000017</v>
      </c>
      <c r="R2434" s="44" t="str">
        <f>VLOOKUP(F2434,'Set up'!$A$2:$E$64,5,FALSE)</f>
        <v>Cash</v>
      </c>
      <c r="S2434" s="1" t="s">
        <v>2217</v>
      </c>
    </row>
    <row r="2435" spans="1:19" ht="15" customHeight="1" x14ac:dyDescent="0.3">
      <c r="A2435" s="4">
        <v>45276</v>
      </c>
      <c r="B2435" s="5">
        <f t="shared" si="753"/>
        <v>12</v>
      </c>
      <c r="C2435" s="5">
        <f t="shared" si="754"/>
        <v>2023</v>
      </c>
      <c r="D2435" s="88" t="s">
        <v>2194</v>
      </c>
      <c r="E2435" s="5" t="str">
        <f>VLOOKUP(F2435,'Set up'!$A$2:$C$64,2,FALSE)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up'!$A$2:$C$64,3,FALSE)</f>
        <v>Cash</v>
      </c>
      <c r="J2435" s="5">
        <f>VLOOKUP(F2435,'Set up'!$A$2:$D$64,4,FALSE)</f>
        <v>0</v>
      </c>
      <c r="K2435" s="4">
        <f t="shared" si="745"/>
        <v>45276</v>
      </c>
      <c r="L2435" s="5">
        <f t="shared" si="746"/>
        <v>12</v>
      </c>
      <c r="M2435" s="5">
        <f t="shared" si="747"/>
        <v>2023</v>
      </c>
      <c r="N2435" s="96">
        <v>480</v>
      </c>
      <c r="O2435" s="6">
        <f t="shared" si="752"/>
        <v>-480</v>
      </c>
      <c r="P2435" s="6">
        <f t="shared" si="738"/>
        <v>0</v>
      </c>
      <c r="Q2435" s="7">
        <f t="shared" si="740"/>
        <v>3993749.5500000017</v>
      </c>
      <c r="R2435" s="44" t="str">
        <f>VLOOKUP(F2435,'Set up'!$A$2:$E$64,5,FALSE)</f>
        <v>Cash</v>
      </c>
      <c r="S2435" s="1" t="s">
        <v>2217</v>
      </c>
    </row>
    <row r="2436" spans="1:19" ht="15" customHeight="1" x14ac:dyDescent="0.3">
      <c r="A2436" s="4">
        <v>45276</v>
      </c>
      <c r="B2436" s="5">
        <f t="shared" si="753"/>
        <v>12</v>
      </c>
      <c r="C2436" s="5">
        <f t="shared" si="754"/>
        <v>2023</v>
      </c>
      <c r="D2436" s="88" t="s">
        <v>2194</v>
      </c>
      <c r="E2436" s="5" t="str">
        <f>VLOOKUP(F2436,'Set up'!$A$2:$C$64,2,FALSE)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up'!$A$2:$C$64,3,FALSE)</f>
        <v>Cash</v>
      </c>
      <c r="J2436" s="5">
        <f>VLOOKUP(F2436,'Set up'!$A$2:$D$64,4,FALSE)</f>
        <v>0</v>
      </c>
      <c r="K2436" s="4">
        <f t="shared" si="745"/>
        <v>45276</v>
      </c>
      <c r="L2436" s="5">
        <f t="shared" si="746"/>
        <v>12</v>
      </c>
      <c r="M2436" s="5">
        <f t="shared" si="747"/>
        <v>2023</v>
      </c>
      <c r="N2436" s="96">
        <v>170</v>
      </c>
      <c r="O2436" s="6">
        <f t="shared" si="752"/>
        <v>-170</v>
      </c>
      <c r="P2436" s="6">
        <f t="shared" si="738"/>
        <v>0</v>
      </c>
      <c r="Q2436" s="7">
        <f t="shared" si="740"/>
        <v>3993919.5500000017</v>
      </c>
      <c r="R2436" s="44" t="str">
        <f>VLOOKUP(F2436,'Set up'!$A$2:$E$64,5,FALSE)</f>
        <v>Cash</v>
      </c>
      <c r="S2436" s="1" t="s">
        <v>2217</v>
      </c>
    </row>
    <row r="2437" spans="1:19" ht="15" customHeight="1" x14ac:dyDescent="0.3">
      <c r="A2437" s="4">
        <v>45276</v>
      </c>
      <c r="B2437" s="5">
        <f t="shared" si="753"/>
        <v>12</v>
      </c>
      <c r="C2437" s="5">
        <f t="shared" si="754"/>
        <v>2023</v>
      </c>
      <c r="D2437" s="88" t="s">
        <v>2194</v>
      </c>
      <c r="E2437" s="5" t="str">
        <f>VLOOKUP(F2437,'Set up'!$A$2:$C$64,2,FALSE)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up'!$A$2:$C$64,3,FALSE)</f>
        <v>Cash</v>
      </c>
      <c r="J2437" s="5">
        <f>VLOOKUP(F2437,'Set up'!$A$2:$D$64,4,FALSE)</f>
        <v>0</v>
      </c>
      <c r="K2437" s="4">
        <f t="shared" si="745"/>
        <v>45276</v>
      </c>
      <c r="L2437" s="5">
        <f t="shared" si="746"/>
        <v>12</v>
      </c>
      <c r="M2437" s="5">
        <f t="shared" si="747"/>
        <v>2023</v>
      </c>
      <c r="N2437" s="96">
        <v>96</v>
      </c>
      <c r="O2437" s="6">
        <f t="shared" si="752"/>
        <v>-96</v>
      </c>
      <c r="P2437" s="6">
        <f t="shared" si="738"/>
        <v>0</v>
      </c>
      <c r="Q2437" s="7">
        <f t="shared" si="740"/>
        <v>3994015.5500000017</v>
      </c>
      <c r="R2437" s="44" t="str">
        <f>VLOOKUP(F2437,'Set up'!$A$2:$E$64,5,FALSE)</f>
        <v>Cash</v>
      </c>
      <c r="S2437" s="1" t="s">
        <v>2217</v>
      </c>
    </row>
    <row r="2438" spans="1:19" ht="15" customHeight="1" x14ac:dyDescent="0.3">
      <c r="A2438" s="4">
        <v>45276</v>
      </c>
      <c r="B2438" s="5">
        <f t="shared" si="753"/>
        <v>12</v>
      </c>
      <c r="C2438" s="5">
        <f t="shared" si="754"/>
        <v>2023</v>
      </c>
      <c r="D2438" s="88" t="s">
        <v>2195</v>
      </c>
      <c r="E2438" s="5" t="str">
        <f>VLOOKUP(F2438,'Set up'!$A$2:$C$64,2,FALSE)</f>
        <v>C00000044</v>
      </c>
      <c r="F2438" s="1" t="s">
        <v>2929</v>
      </c>
      <c r="G2438" s="99" t="s">
        <v>303</v>
      </c>
      <c r="H2438" s="5">
        <v>1</v>
      </c>
      <c r="I2438" s="5" t="str">
        <f>VLOOKUP(F2438,'Set up'!$A$2:$C$64,3,FALSE)</f>
        <v>Cash</v>
      </c>
      <c r="J2438" s="5">
        <f>VLOOKUP(F2438,'Set up'!$A$2:$D$64,4,FALSE)</f>
        <v>0</v>
      </c>
      <c r="K2438" s="4">
        <f t="shared" si="745"/>
        <v>45276</v>
      </c>
      <c r="L2438" s="5">
        <f t="shared" si="746"/>
        <v>12</v>
      </c>
      <c r="M2438" s="5">
        <f t="shared" si="747"/>
        <v>2023</v>
      </c>
      <c r="N2438" s="96">
        <v>1606</v>
      </c>
      <c r="O2438" s="6">
        <f t="shared" si="752"/>
        <v>-1606</v>
      </c>
      <c r="P2438" s="6">
        <f t="shared" si="738"/>
        <v>0</v>
      </c>
      <c r="Q2438" s="7">
        <f t="shared" si="740"/>
        <v>3995621.5500000017</v>
      </c>
      <c r="R2438" s="44" t="str">
        <f>VLOOKUP(F2438,'Set up'!$A$2:$E$64,5,FALSE)</f>
        <v>Cash</v>
      </c>
      <c r="S2438" s="1" t="s">
        <v>2252</v>
      </c>
    </row>
    <row r="2439" spans="1:19" ht="15" customHeight="1" x14ac:dyDescent="0.3">
      <c r="A2439" s="4">
        <v>45276</v>
      </c>
      <c r="B2439" s="5">
        <f t="shared" si="753"/>
        <v>12</v>
      </c>
      <c r="C2439" s="5">
        <f t="shared" si="754"/>
        <v>2023</v>
      </c>
      <c r="D2439" s="88" t="s">
        <v>2195</v>
      </c>
      <c r="E2439" s="5" t="str">
        <f>VLOOKUP(F2439,'Set up'!$A$2:$C$64,2,FALSE)</f>
        <v>C00000044</v>
      </c>
      <c r="F2439" s="1" t="s">
        <v>2929</v>
      </c>
      <c r="G2439" s="99" t="s">
        <v>1543</v>
      </c>
      <c r="H2439" s="5">
        <v>2</v>
      </c>
      <c r="I2439" s="5" t="str">
        <f>VLOOKUP(F2439,'Set up'!$A$2:$C$64,3,FALSE)</f>
        <v>Cash</v>
      </c>
      <c r="J2439" s="5">
        <f>VLOOKUP(F2439,'Set up'!$A$2:$D$64,4,FALSE)</f>
        <v>0</v>
      </c>
      <c r="K2439" s="4">
        <f t="shared" si="745"/>
        <v>45276</v>
      </c>
      <c r="L2439" s="5">
        <f t="shared" si="746"/>
        <v>12</v>
      </c>
      <c r="M2439" s="5">
        <f t="shared" si="747"/>
        <v>2023</v>
      </c>
      <c r="N2439" s="96">
        <v>420</v>
      </c>
      <c r="O2439" s="6">
        <f t="shared" si="752"/>
        <v>-420</v>
      </c>
      <c r="P2439" s="6">
        <f t="shared" si="738"/>
        <v>0</v>
      </c>
      <c r="Q2439" s="7">
        <f t="shared" si="740"/>
        <v>3996041.5500000017</v>
      </c>
      <c r="R2439" s="44" t="str">
        <f>VLOOKUP(F2439,'Set up'!$A$2:$E$64,5,FALSE)</f>
        <v>Cash</v>
      </c>
      <c r="S2439" s="1" t="s">
        <v>2252</v>
      </c>
    </row>
    <row r="2440" spans="1:19" ht="15" customHeight="1" x14ac:dyDescent="0.3">
      <c r="A2440" s="4">
        <v>45276</v>
      </c>
      <c r="B2440" s="5">
        <f t="shared" si="753"/>
        <v>12</v>
      </c>
      <c r="C2440" s="5">
        <f t="shared" si="754"/>
        <v>2023</v>
      </c>
      <c r="D2440" s="88" t="s">
        <v>2195</v>
      </c>
      <c r="E2440" s="5" t="str">
        <f>VLOOKUP(F2440,'Set up'!$A$2:$C$64,2,FALSE)</f>
        <v>C00000044</v>
      </c>
      <c r="F2440" s="1" t="s">
        <v>2929</v>
      </c>
      <c r="G2440" s="99" t="s">
        <v>17</v>
      </c>
      <c r="H2440" s="5">
        <v>1</v>
      </c>
      <c r="I2440" s="5" t="str">
        <f>VLOOKUP(F2440,'Set up'!$A$2:$C$64,3,FALSE)</f>
        <v>Cash</v>
      </c>
      <c r="J2440" s="5">
        <f>VLOOKUP(F2440,'Set up'!$A$2:$D$64,4,FALSE)</f>
        <v>0</v>
      </c>
      <c r="K2440" s="4">
        <f t="shared" si="745"/>
        <v>45276</v>
      </c>
      <c r="L2440" s="5">
        <f t="shared" si="746"/>
        <v>12</v>
      </c>
      <c r="M2440" s="5">
        <f t="shared" si="747"/>
        <v>2023</v>
      </c>
      <c r="N2440" s="96">
        <v>105</v>
      </c>
      <c r="O2440" s="6">
        <f t="shared" si="752"/>
        <v>-105</v>
      </c>
      <c r="P2440" s="6">
        <f t="shared" si="738"/>
        <v>0</v>
      </c>
      <c r="Q2440" s="7">
        <f t="shared" si="740"/>
        <v>3996146.5500000017</v>
      </c>
      <c r="R2440" s="44" t="str">
        <f>VLOOKUP(F2440,'Set up'!$A$2:$E$64,5,FALSE)</f>
        <v>Cash</v>
      </c>
      <c r="S2440" s="1" t="s">
        <v>2252</v>
      </c>
    </row>
    <row r="2441" spans="1:19" ht="15" customHeight="1" x14ac:dyDescent="0.3">
      <c r="A2441" s="4">
        <v>45276</v>
      </c>
      <c r="B2441" s="5">
        <f t="shared" si="753"/>
        <v>12</v>
      </c>
      <c r="C2441" s="5">
        <f t="shared" si="754"/>
        <v>2023</v>
      </c>
      <c r="D2441" s="88" t="s">
        <v>2196</v>
      </c>
      <c r="E2441" s="5" t="str">
        <f>VLOOKUP(F2441,'Set up'!$A$2:$C$64,2,FALSE)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up'!$A$2:$C$64,3,FALSE)</f>
        <v>Cash</v>
      </c>
      <c r="J2441" s="5">
        <f>VLOOKUP(F2441,'Set up'!$A$2:$D$64,4,FALSE)</f>
        <v>0</v>
      </c>
      <c r="K2441" s="4">
        <f t="shared" si="745"/>
        <v>45276</v>
      </c>
      <c r="L2441" s="5">
        <f t="shared" si="746"/>
        <v>12</v>
      </c>
      <c r="M2441" s="5">
        <f t="shared" si="747"/>
        <v>2023</v>
      </c>
      <c r="N2441" s="96">
        <v>250</v>
      </c>
      <c r="O2441" s="6">
        <f>-N2441</f>
        <v>-250</v>
      </c>
      <c r="P2441" s="6">
        <f t="shared" si="738"/>
        <v>0</v>
      </c>
      <c r="Q2441" s="7">
        <f t="shared" si="740"/>
        <v>3996396.5500000017</v>
      </c>
      <c r="R2441" s="44" t="str">
        <f>VLOOKUP(F2441,'Set up'!$A$2:$E$64,5,FALSE)</f>
        <v>Trsf</v>
      </c>
      <c r="S2441" s="1" t="s">
        <v>2810</v>
      </c>
    </row>
    <row r="2442" spans="1:19" ht="15" customHeight="1" x14ac:dyDescent="0.3">
      <c r="A2442" s="4">
        <v>45276</v>
      </c>
      <c r="B2442" s="5">
        <f t="shared" si="753"/>
        <v>12</v>
      </c>
      <c r="C2442" s="5">
        <f t="shared" si="754"/>
        <v>2023</v>
      </c>
      <c r="D2442" s="88" t="s">
        <v>2197</v>
      </c>
      <c r="E2442" s="5" t="str">
        <f>VLOOKUP(F2442,'Set up'!$A$2:$C$64,2,FALSE)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up'!$A$2:$C$64,3,FALSE)</f>
        <v>Cash</v>
      </c>
      <c r="J2442" s="5">
        <f>VLOOKUP(F2442,'Set up'!$A$2:$D$64,4,FALSE)</f>
        <v>0</v>
      </c>
      <c r="K2442" s="4">
        <f t="shared" si="745"/>
        <v>45276</v>
      </c>
      <c r="L2442" s="5">
        <f t="shared" si="746"/>
        <v>12</v>
      </c>
      <c r="M2442" s="5">
        <f t="shared" si="747"/>
        <v>2023</v>
      </c>
      <c r="N2442" s="96">
        <v>6424</v>
      </c>
      <c r="O2442" s="6">
        <f>-N2442</f>
        <v>-6424</v>
      </c>
      <c r="P2442" s="6">
        <f t="shared" si="738"/>
        <v>0</v>
      </c>
      <c r="Q2442" s="7">
        <f t="shared" si="740"/>
        <v>4002820.5500000017</v>
      </c>
      <c r="R2442" s="44" t="str">
        <f>VLOOKUP(F2442,'Set up'!$A$2:$E$64,5,FALSE)</f>
        <v>Trsf</v>
      </c>
      <c r="S2442" s="1" t="s">
        <v>2811</v>
      </c>
    </row>
    <row r="2443" spans="1:19" ht="15" customHeight="1" x14ac:dyDescent="0.3">
      <c r="A2443" s="4">
        <v>45276</v>
      </c>
      <c r="B2443" s="5">
        <f t="shared" si="753"/>
        <v>12</v>
      </c>
      <c r="C2443" s="5">
        <f t="shared" si="754"/>
        <v>2023</v>
      </c>
      <c r="D2443" s="88" t="s">
        <v>2197</v>
      </c>
      <c r="E2443" s="5" t="str">
        <f>VLOOKUP(F2443,'Set up'!$A$2:$C$64,2,FALSE)</f>
        <v>C00000042</v>
      </c>
      <c r="F2443" s="1" t="s">
        <v>2012</v>
      </c>
      <c r="G2443" s="99" t="s">
        <v>2140</v>
      </c>
      <c r="H2443" s="5">
        <v>6</v>
      </c>
      <c r="I2443" s="5" t="str">
        <f>VLOOKUP(F2443,'Set up'!$A$2:$C$64,3,FALSE)</f>
        <v>Cash</v>
      </c>
      <c r="J2443" s="5">
        <f>VLOOKUP(F2443,'Set up'!$A$2:$D$64,4,FALSE)</f>
        <v>0</v>
      </c>
      <c r="K2443" s="4">
        <f t="shared" si="745"/>
        <v>45276</v>
      </c>
      <c r="L2443" s="5">
        <f t="shared" si="746"/>
        <v>12</v>
      </c>
      <c r="M2443" s="5">
        <f t="shared" si="747"/>
        <v>2023</v>
      </c>
      <c r="N2443" s="96">
        <v>2331.6</v>
      </c>
      <c r="O2443" s="6">
        <f>-N2443</f>
        <v>-2331.6</v>
      </c>
      <c r="P2443" s="6">
        <f t="shared" si="738"/>
        <v>0</v>
      </c>
      <c r="Q2443" s="7">
        <f t="shared" si="740"/>
        <v>4005152.1500000018</v>
      </c>
      <c r="R2443" s="44" t="str">
        <f>VLOOKUP(F2443,'Set up'!$A$2:$E$64,5,FALSE)</f>
        <v>Trsf</v>
      </c>
      <c r="S2443" s="1" t="s">
        <v>2812</v>
      </c>
    </row>
    <row r="2444" spans="1:19" ht="15" customHeight="1" x14ac:dyDescent="0.3">
      <c r="A2444" s="4">
        <v>45276</v>
      </c>
      <c r="B2444" s="5">
        <f t="shared" si="753"/>
        <v>12</v>
      </c>
      <c r="C2444" s="5">
        <f t="shared" si="754"/>
        <v>2023</v>
      </c>
      <c r="D2444" s="88" t="s">
        <v>2197</v>
      </c>
      <c r="E2444" s="5" t="str">
        <f>VLOOKUP(F2444,'Set up'!$A$2:$C$64,2,FALSE)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up'!$A$2:$C$64,3,FALSE)</f>
        <v>Cash</v>
      </c>
      <c r="J2444" s="5">
        <f>VLOOKUP(F2444,'Set up'!$A$2:$D$64,4,FALSE)</f>
        <v>0</v>
      </c>
      <c r="K2444" s="4">
        <f t="shared" si="745"/>
        <v>45276</v>
      </c>
      <c r="L2444" s="5">
        <f t="shared" si="746"/>
        <v>12</v>
      </c>
      <c r="M2444" s="5">
        <f t="shared" si="747"/>
        <v>2023</v>
      </c>
      <c r="N2444" s="96">
        <v>1404</v>
      </c>
      <c r="O2444" s="6">
        <f>-N2444</f>
        <v>-1404</v>
      </c>
      <c r="P2444" s="6">
        <f t="shared" si="738"/>
        <v>0</v>
      </c>
      <c r="Q2444" s="7">
        <f t="shared" si="740"/>
        <v>4006556.1500000018</v>
      </c>
      <c r="R2444" s="44" t="str">
        <f>VLOOKUP(F2444,'Set up'!$A$2:$E$64,5,FALSE)</f>
        <v>Trsf</v>
      </c>
      <c r="S2444" s="1" t="s">
        <v>2813</v>
      </c>
    </row>
    <row r="2445" spans="1:19" ht="15" customHeight="1" x14ac:dyDescent="0.3">
      <c r="A2445" s="4">
        <v>45276</v>
      </c>
      <c r="B2445" s="5">
        <f t="shared" si="753"/>
        <v>12</v>
      </c>
      <c r="C2445" s="5">
        <f t="shared" si="754"/>
        <v>2023</v>
      </c>
      <c r="D2445" s="88" t="s">
        <v>2197</v>
      </c>
      <c r="E2445" s="5" t="str">
        <f>VLOOKUP(F2445,'Set up'!$A$2:$C$64,2,FALSE)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up'!$A$2:$C$64,3,FALSE)</f>
        <v>Cash</v>
      </c>
      <c r="J2445" s="5">
        <f>VLOOKUP(F2445,'Set up'!$A$2:$D$64,4,FALSE)</f>
        <v>0</v>
      </c>
      <c r="K2445" s="4">
        <f t="shared" si="745"/>
        <v>45276</v>
      </c>
      <c r="L2445" s="5">
        <f t="shared" si="746"/>
        <v>12</v>
      </c>
      <c r="M2445" s="5">
        <f t="shared" si="747"/>
        <v>2023</v>
      </c>
      <c r="N2445" s="96">
        <v>380</v>
      </c>
      <c r="O2445" s="6">
        <f>-N2445</f>
        <v>-380</v>
      </c>
      <c r="P2445" s="6">
        <f t="shared" si="738"/>
        <v>0</v>
      </c>
      <c r="Q2445" s="7">
        <f t="shared" si="740"/>
        <v>4006936.1500000018</v>
      </c>
      <c r="R2445" s="44" t="str">
        <f>VLOOKUP(F2445,'Set up'!$A$2:$E$64,5,FALSE)</f>
        <v>Trsf</v>
      </c>
      <c r="S2445" s="1" t="s">
        <v>2814</v>
      </c>
    </row>
    <row r="2446" spans="1:19" ht="15" customHeight="1" x14ac:dyDescent="0.3">
      <c r="A2446" s="4">
        <v>45278</v>
      </c>
      <c r="B2446" s="5">
        <f t="shared" si="753"/>
        <v>12</v>
      </c>
      <c r="C2446" s="5">
        <f t="shared" si="754"/>
        <v>2023</v>
      </c>
      <c r="D2446" s="88" t="s">
        <v>2198</v>
      </c>
      <c r="E2446" s="5" t="str">
        <f>VLOOKUP(F2446,'Set up'!$A$2:$C$64,2,FALSE)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up'!$A$2:$C$64,3,FALSE)</f>
        <v>Cash</v>
      </c>
      <c r="J2446" s="5">
        <f>VLOOKUP(F2446,'Set up'!$A$2:$D$64,4,FALSE)</f>
        <v>0</v>
      </c>
      <c r="K2446" s="4">
        <f t="shared" si="745"/>
        <v>45278</v>
      </c>
      <c r="L2446" s="5">
        <f t="shared" si="746"/>
        <v>12</v>
      </c>
      <c r="M2446" s="5">
        <f t="shared" si="747"/>
        <v>2023</v>
      </c>
      <c r="N2446" s="96">
        <v>1738</v>
      </c>
      <c r="O2446" s="6">
        <f t="shared" ref="O2446:O2449" si="755">-N2446</f>
        <v>-1738</v>
      </c>
      <c r="P2446" s="6">
        <f t="shared" si="738"/>
        <v>0</v>
      </c>
      <c r="Q2446" s="7">
        <f t="shared" si="740"/>
        <v>4008674.1500000018</v>
      </c>
      <c r="R2446" s="44" t="str">
        <f>VLOOKUP(F2446,'Set up'!$A$2:$E$64,5,FALSE)</f>
        <v>PD Chq</v>
      </c>
      <c r="S2446" s="1" t="s">
        <v>3431</v>
      </c>
    </row>
    <row r="2447" spans="1:19" ht="15" customHeight="1" x14ac:dyDescent="0.3">
      <c r="A2447" s="4">
        <v>45278</v>
      </c>
      <c r="B2447" s="5">
        <f t="shared" si="753"/>
        <v>12</v>
      </c>
      <c r="C2447" s="5">
        <f t="shared" si="754"/>
        <v>2023</v>
      </c>
      <c r="D2447" s="88" t="s">
        <v>2198</v>
      </c>
      <c r="E2447" s="5" t="str">
        <f>VLOOKUP(F2447,'Set up'!$A$2:$C$64,2,FALSE)</f>
        <v>C00000021</v>
      </c>
      <c r="F2447" s="1" t="s">
        <v>491</v>
      </c>
      <c r="G2447" s="99" t="s">
        <v>2129</v>
      </c>
      <c r="H2447" s="5">
        <v>3</v>
      </c>
      <c r="I2447" s="5" t="str">
        <f>VLOOKUP(F2447,'Set up'!$A$2:$C$64,3,FALSE)</f>
        <v>Cash</v>
      </c>
      <c r="J2447" s="5">
        <f>VLOOKUP(F2447,'Set up'!$A$2:$D$64,4,FALSE)</f>
        <v>0</v>
      </c>
      <c r="K2447" s="4">
        <f t="shared" si="745"/>
        <v>45278</v>
      </c>
      <c r="L2447" s="5">
        <f t="shared" si="746"/>
        <v>12</v>
      </c>
      <c r="M2447" s="5">
        <f t="shared" si="747"/>
        <v>2023</v>
      </c>
      <c r="N2447" s="96">
        <v>832.5</v>
      </c>
      <c r="O2447" s="6">
        <f t="shared" si="755"/>
        <v>-832.5</v>
      </c>
      <c r="P2447" s="6">
        <f t="shared" si="738"/>
        <v>0</v>
      </c>
      <c r="Q2447" s="7">
        <f t="shared" si="740"/>
        <v>4009506.6500000018</v>
      </c>
      <c r="R2447" s="44" t="str">
        <f>VLOOKUP(F2447,'Set up'!$A$2:$E$64,5,FALSE)</f>
        <v>PD Chq</v>
      </c>
      <c r="S2447" s="1" t="s">
        <v>3431</v>
      </c>
    </row>
    <row r="2448" spans="1:19" ht="15" customHeight="1" x14ac:dyDescent="0.3">
      <c r="A2448" s="4">
        <v>45278</v>
      </c>
      <c r="B2448" s="5">
        <f t="shared" si="753"/>
        <v>12</v>
      </c>
      <c r="C2448" s="5">
        <f t="shared" si="754"/>
        <v>2023</v>
      </c>
      <c r="D2448" s="88" t="s">
        <v>2198</v>
      </c>
      <c r="E2448" s="5" t="str">
        <f>VLOOKUP(F2448,'Set up'!$A$2:$C$64,2,FALSE)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up'!$A$2:$C$64,3,FALSE)</f>
        <v>Cash</v>
      </c>
      <c r="J2448" s="5">
        <f>VLOOKUP(F2448,'Set up'!$A$2:$D$64,4,FALSE)</f>
        <v>0</v>
      </c>
      <c r="K2448" s="4">
        <f t="shared" si="745"/>
        <v>45278</v>
      </c>
      <c r="L2448" s="5">
        <f t="shared" si="746"/>
        <v>12</v>
      </c>
      <c r="M2448" s="5">
        <f t="shared" si="747"/>
        <v>2023</v>
      </c>
      <c r="N2448" s="96">
        <v>95</v>
      </c>
      <c r="O2448" s="6">
        <f t="shared" si="755"/>
        <v>-95</v>
      </c>
      <c r="P2448" s="6">
        <f t="shared" si="738"/>
        <v>0</v>
      </c>
      <c r="Q2448" s="7">
        <f t="shared" si="740"/>
        <v>4009601.6500000018</v>
      </c>
      <c r="R2448" s="44" t="str">
        <f>VLOOKUP(F2448,'Set up'!$A$2:$E$64,5,FALSE)</f>
        <v>PD Chq</v>
      </c>
      <c r="S2448" s="1" t="s">
        <v>3431</v>
      </c>
    </row>
    <row r="2449" spans="1:19" ht="15" customHeight="1" x14ac:dyDescent="0.3">
      <c r="A2449" s="4">
        <v>45278</v>
      </c>
      <c r="B2449" s="5">
        <f t="shared" si="753"/>
        <v>12</v>
      </c>
      <c r="C2449" s="5">
        <f t="shared" si="754"/>
        <v>2023</v>
      </c>
      <c r="D2449" s="88" t="s">
        <v>2198</v>
      </c>
      <c r="E2449" s="5" t="str">
        <f>VLOOKUP(F2449,'Set up'!$A$2:$C$64,2,FALSE)</f>
        <v>C00000021</v>
      </c>
      <c r="F2449" s="1" t="s">
        <v>491</v>
      </c>
      <c r="G2449" s="99" t="s">
        <v>2130</v>
      </c>
      <c r="H2449" s="5">
        <v>5</v>
      </c>
      <c r="I2449" s="5" t="str">
        <f>VLOOKUP(F2449,'Set up'!$A$2:$C$64,3,FALSE)</f>
        <v>Cash</v>
      </c>
      <c r="J2449" s="5">
        <f>VLOOKUP(F2449,'Set up'!$A$2:$D$64,4,FALSE)</f>
        <v>0</v>
      </c>
      <c r="K2449" s="4">
        <f t="shared" si="745"/>
        <v>45278</v>
      </c>
      <c r="L2449" s="5">
        <f t="shared" si="746"/>
        <v>12</v>
      </c>
      <c r="M2449" s="5">
        <f t="shared" si="747"/>
        <v>2023</v>
      </c>
      <c r="N2449" s="96">
        <v>312.5</v>
      </c>
      <c r="O2449" s="6">
        <f t="shared" si="755"/>
        <v>-312.5</v>
      </c>
      <c r="P2449" s="6">
        <f t="shared" si="738"/>
        <v>0</v>
      </c>
      <c r="Q2449" s="7">
        <f t="shared" si="740"/>
        <v>4009914.1500000018</v>
      </c>
      <c r="R2449" s="44" t="str">
        <f>VLOOKUP(F2449,'Set up'!$A$2:$E$64,5,FALSE)</f>
        <v>PD Chq</v>
      </c>
      <c r="S2449" s="1" t="s">
        <v>3431</v>
      </c>
    </row>
    <row r="2450" spans="1:19" ht="15" customHeight="1" x14ac:dyDescent="0.3">
      <c r="A2450" s="4">
        <v>45278</v>
      </c>
      <c r="B2450" s="5">
        <f t="shared" si="753"/>
        <v>12</v>
      </c>
      <c r="C2450" s="5">
        <f t="shared" si="754"/>
        <v>2023</v>
      </c>
      <c r="D2450" s="88" t="s">
        <v>2199</v>
      </c>
      <c r="E2450" s="5" t="str">
        <f>VLOOKUP(F2450,'Set up'!$A$2:$C$64,2,FALSE)</f>
        <v>C00000010</v>
      </c>
      <c r="F2450" s="1" t="s">
        <v>62</v>
      </c>
      <c r="G2450" s="99" t="s">
        <v>2131</v>
      </c>
      <c r="H2450" s="5">
        <v>12</v>
      </c>
      <c r="I2450" s="5">
        <f>VLOOKUP(F2450,'Set up'!$A$2:$C$64,3,FALSE)</f>
        <v>120</v>
      </c>
      <c r="J2450" s="5">
        <f>VLOOKUP(F2450,'Set up'!$A$2:$D$64,4,FALSE)</f>
        <v>120</v>
      </c>
      <c r="K2450" s="4">
        <f t="shared" si="745"/>
        <v>45398</v>
      </c>
      <c r="L2450" s="5">
        <f t="shared" si="746"/>
        <v>4</v>
      </c>
      <c r="M2450" s="5">
        <f t="shared" si="747"/>
        <v>2024</v>
      </c>
      <c r="N2450" s="96">
        <v>696</v>
      </c>
      <c r="O2450" s="6">
        <f t="shared" ref="O2450" si="756">-N2450</f>
        <v>-696</v>
      </c>
      <c r="P2450" s="6">
        <f t="shared" si="738"/>
        <v>0</v>
      </c>
      <c r="Q2450" s="7">
        <f t="shared" si="740"/>
        <v>4010610.1500000018</v>
      </c>
      <c r="R2450" s="44" t="str">
        <f>VLOOKUP(F2450,'Set up'!$A$2:$E$64,5,FALSE)</f>
        <v>Trsf</v>
      </c>
      <c r="S2450" s="1" t="s">
        <v>2623</v>
      </c>
    </row>
    <row r="2451" spans="1:19" ht="15" customHeight="1" x14ac:dyDescent="0.3">
      <c r="A2451" s="4">
        <v>45279</v>
      </c>
      <c r="B2451" s="5">
        <f t="shared" si="753"/>
        <v>12</v>
      </c>
      <c r="C2451" s="5">
        <f t="shared" si="754"/>
        <v>2023</v>
      </c>
      <c r="D2451" s="88" t="s">
        <v>2200</v>
      </c>
      <c r="E2451" s="5" t="str">
        <f>VLOOKUP(F2451,'Set up'!$A$2:$C$64,2,FALSE)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up'!$A$2:$C$64,3,FALSE)</f>
        <v>Cash</v>
      </c>
      <c r="J2451" s="5">
        <f>VLOOKUP(F2451,'Set up'!$A$2:$D$64,4,FALSE)</f>
        <v>0</v>
      </c>
      <c r="K2451" s="4">
        <f t="shared" si="745"/>
        <v>45279</v>
      </c>
      <c r="L2451" s="5">
        <f t="shared" si="746"/>
        <v>12</v>
      </c>
      <c r="M2451" s="5">
        <f t="shared" si="747"/>
        <v>2023</v>
      </c>
      <c r="N2451" s="96">
        <v>1738</v>
      </c>
      <c r="O2451" s="6">
        <f>-448.8-1000-289.2</f>
        <v>-1738</v>
      </c>
      <c r="P2451" s="6">
        <f t="shared" si="738"/>
        <v>0</v>
      </c>
      <c r="Q2451" s="7">
        <f t="shared" si="740"/>
        <v>4012348.1500000018</v>
      </c>
      <c r="R2451" s="44" t="str">
        <f>VLOOKUP(F2451,'Set up'!$A$2:$E$64,5,FALSE)</f>
        <v>Trsf</v>
      </c>
      <c r="S2451" s="1" t="s">
        <v>3310</v>
      </c>
    </row>
    <row r="2452" spans="1:19" ht="15" customHeight="1" x14ac:dyDescent="0.3">
      <c r="A2452" s="4">
        <v>45279</v>
      </c>
      <c r="B2452" s="5">
        <f t="shared" si="753"/>
        <v>12</v>
      </c>
      <c r="C2452" s="5">
        <f t="shared" si="754"/>
        <v>2023</v>
      </c>
      <c r="D2452" s="88" t="s">
        <v>2200</v>
      </c>
      <c r="E2452" s="5" t="str">
        <f>VLOOKUP(F2452,'Set up'!$A$2:$C$64,2,FALSE)</f>
        <v>C00000019</v>
      </c>
      <c r="F2452" s="1" t="s">
        <v>400</v>
      </c>
      <c r="G2452" s="99" t="s">
        <v>2141</v>
      </c>
      <c r="H2452" s="5">
        <v>1</v>
      </c>
      <c r="I2452" s="5" t="str">
        <f>VLOOKUP(F2452,'Set up'!$A$2:$C$64,3,FALSE)</f>
        <v>Cash</v>
      </c>
      <c r="J2452" s="5">
        <f>VLOOKUP(F2452,'Set up'!$A$2:$D$64,4,FALSE)</f>
        <v>0</v>
      </c>
      <c r="K2452" s="4">
        <f t="shared" si="745"/>
        <v>45279</v>
      </c>
      <c r="L2452" s="5">
        <f t="shared" si="746"/>
        <v>12</v>
      </c>
      <c r="M2452" s="5">
        <f t="shared" si="747"/>
        <v>2023</v>
      </c>
      <c r="N2452" s="96">
        <v>405</v>
      </c>
      <c r="O2452" s="6">
        <f t="shared" ref="O2452:O2454" si="757">-N2452</f>
        <v>-405</v>
      </c>
      <c r="P2452" s="6">
        <f t="shared" si="738"/>
        <v>0</v>
      </c>
      <c r="Q2452" s="7">
        <f t="shared" si="740"/>
        <v>4012753.1500000018</v>
      </c>
      <c r="R2452" s="44" t="str">
        <f>VLOOKUP(F2452,'Set up'!$A$2:$E$64,5,FALSE)</f>
        <v>Trsf</v>
      </c>
      <c r="S2452" s="1" t="s">
        <v>3308</v>
      </c>
    </row>
    <row r="2453" spans="1:19" ht="15" customHeight="1" x14ac:dyDescent="0.3">
      <c r="A2453" s="4">
        <v>45279</v>
      </c>
      <c r="B2453" s="5">
        <f t="shared" si="753"/>
        <v>12</v>
      </c>
      <c r="C2453" s="5">
        <f t="shared" si="754"/>
        <v>2023</v>
      </c>
      <c r="D2453" s="88" t="s">
        <v>2200</v>
      </c>
      <c r="E2453" s="5" t="str">
        <f>VLOOKUP(F2453,'Set up'!$A$2:$C$64,2,FALSE)</f>
        <v>C00000019</v>
      </c>
      <c r="F2453" s="1" t="s">
        <v>400</v>
      </c>
      <c r="G2453" s="99" t="s">
        <v>2135</v>
      </c>
      <c r="H2453" s="5">
        <v>4</v>
      </c>
      <c r="I2453" s="5" t="str">
        <f>VLOOKUP(F2453,'Set up'!$A$2:$C$64,3,FALSE)</f>
        <v>Cash</v>
      </c>
      <c r="J2453" s="5">
        <f>VLOOKUP(F2453,'Set up'!$A$2:$D$64,4,FALSE)</f>
        <v>0</v>
      </c>
      <c r="K2453" s="4">
        <f t="shared" si="745"/>
        <v>45279</v>
      </c>
      <c r="L2453" s="5">
        <f t="shared" si="746"/>
        <v>12</v>
      </c>
      <c r="M2453" s="5">
        <f t="shared" si="747"/>
        <v>2023</v>
      </c>
      <c r="N2453" s="96">
        <v>250</v>
      </c>
      <c r="O2453" s="6">
        <f t="shared" si="757"/>
        <v>-250</v>
      </c>
      <c r="P2453" s="6">
        <f t="shared" ref="P2453:P2516" si="758">SUM(N2453+O2453)</f>
        <v>0</v>
      </c>
      <c r="Q2453" s="7">
        <f t="shared" si="740"/>
        <v>4013003.1500000018</v>
      </c>
      <c r="R2453" s="44" t="str">
        <f>VLOOKUP(F2453,'Set up'!$A$2:$E$64,5,FALSE)</f>
        <v>Trsf</v>
      </c>
      <c r="S2453" s="1" t="s">
        <v>3311</v>
      </c>
    </row>
    <row r="2454" spans="1:19" ht="15" customHeight="1" x14ac:dyDescent="0.3">
      <c r="A2454" s="4">
        <v>45279</v>
      </c>
      <c r="B2454" s="5">
        <f t="shared" si="753"/>
        <v>12</v>
      </c>
      <c r="C2454" s="5">
        <f t="shared" si="754"/>
        <v>2023</v>
      </c>
      <c r="D2454" s="88" t="s">
        <v>2200</v>
      </c>
      <c r="E2454" s="5" t="str">
        <f>VLOOKUP(F2454,'Set up'!$A$2:$C$64,2,FALSE)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up'!$A$2:$C$64,3,FALSE)</f>
        <v>Cash</v>
      </c>
      <c r="J2454" s="5">
        <f>VLOOKUP(F2454,'Set up'!$A$2:$D$64,4,FALSE)</f>
        <v>0</v>
      </c>
      <c r="K2454" s="4">
        <f t="shared" si="745"/>
        <v>45279</v>
      </c>
      <c r="L2454" s="5">
        <f t="shared" si="746"/>
        <v>12</v>
      </c>
      <c r="M2454" s="5">
        <f t="shared" si="747"/>
        <v>2023</v>
      </c>
      <c r="N2454" s="96">
        <v>105</v>
      </c>
      <c r="O2454" s="6">
        <f t="shared" si="757"/>
        <v>-105</v>
      </c>
      <c r="P2454" s="6">
        <f t="shared" si="758"/>
        <v>0</v>
      </c>
      <c r="Q2454" s="7">
        <f t="shared" si="740"/>
        <v>4013108.1500000018</v>
      </c>
      <c r="R2454" s="44" t="str">
        <f>VLOOKUP(F2454,'Set up'!$A$2:$E$64,5,FALSE)</f>
        <v>Trsf</v>
      </c>
      <c r="S2454" s="1" t="s">
        <v>3309</v>
      </c>
    </row>
    <row r="2455" spans="1:19" ht="15" customHeight="1" x14ac:dyDescent="0.3">
      <c r="A2455" s="4">
        <v>45279</v>
      </c>
      <c r="B2455" s="5">
        <f t="shared" si="753"/>
        <v>12</v>
      </c>
      <c r="C2455" s="5">
        <f t="shared" si="754"/>
        <v>2023</v>
      </c>
      <c r="D2455" s="88" t="s">
        <v>2200</v>
      </c>
      <c r="E2455" s="5" t="str">
        <f>VLOOKUP(F2455,'Set up'!$A$2:$C$64,2,FALSE)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up'!$A$2:$C$64,3,FALSE)</f>
        <v>Cash</v>
      </c>
      <c r="J2455" s="5">
        <f>VLOOKUP(F2455,'Set up'!$A$2:$D$64,4,FALSE)</f>
        <v>0</v>
      </c>
      <c r="K2455" s="4">
        <f t="shared" si="745"/>
        <v>45279</v>
      </c>
      <c r="L2455" s="5">
        <f t="shared" si="746"/>
        <v>12</v>
      </c>
      <c r="M2455" s="5">
        <f t="shared" si="747"/>
        <v>2023</v>
      </c>
      <c r="N2455" s="96">
        <v>420</v>
      </c>
      <c r="O2455" s="6">
        <f>-250.8-169.2</f>
        <v>-420</v>
      </c>
      <c r="P2455" s="6">
        <f t="shared" si="758"/>
        <v>0</v>
      </c>
      <c r="Q2455" s="7">
        <f t="shared" si="740"/>
        <v>4013528.1500000018</v>
      </c>
      <c r="R2455" s="44" t="str">
        <f>VLOOKUP(F2455,'Set up'!$A$2:$E$64,5,FALSE)</f>
        <v>Trsf</v>
      </c>
      <c r="S2455" s="1" t="s">
        <v>3312</v>
      </c>
    </row>
    <row r="2456" spans="1:19" ht="15" customHeight="1" x14ac:dyDescent="0.3">
      <c r="A2456" s="4">
        <v>45279</v>
      </c>
      <c r="B2456" s="5">
        <f t="shared" si="753"/>
        <v>12</v>
      </c>
      <c r="C2456" s="5">
        <f t="shared" si="754"/>
        <v>2023</v>
      </c>
      <c r="D2456" s="88" t="s">
        <v>2201</v>
      </c>
      <c r="E2456" s="5" t="str">
        <f>VLOOKUP(F2456,'Set up'!$A$2:$C$64,2,FALSE)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up'!$A$2:$C$64,3,FALSE)</f>
        <v>Cash</v>
      </c>
      <c r="J2456" s="5">
        <f>VLOOKUP(F2456,'Set up'!$A$2:$D$64,4,FALSE)</f>
        <v>0</v>
      </c>
      <c r="K2456" s="4">
        <f t="shared" si="745"/>
        <v>45279</v>
      </c>
      <c r="L2456" s="5">
        <f t="shared" si="746"/>
        <v>12</v>
      </c>
      <c r="M2456" s="5">
        <f t="shared" si="747"/>
        <v>2023</v>
      </c>
      <c r="N2456" s="96">
        <v>4250</v>
      </c>
      <c r="O2456" s="6">
        <f t="shared" ref="O2456:O2466" si="759">-N2456</f>
        <v>-4250</v>
      </c>
      <c r="P2456" s="6">
        <f t="shared" si="758"/>
        <v>0</v>
      </c>
      <c r="Q2456" s="7">
        <f t="shared" si="740"/>
        <v>4017778.1500000018</v>
      </c>
      <c r="R2456" s="44" t="str">
        <f>VLOOKUP(F2456,'Set up'!$A$2:$E$64,5,FALSE)</f>
        <v>Trsf</v>
      </c>
      <c r="S2456" s="1" t="s">
        <v>2253</v>
      </c>
    </row>
    <row r="2457" spans="1:19" ht="15" customHeight="1" x14ac:dyDescent="0.3">
      <c r="A2457" s="4">
        <v>45279</v>
      </c>
      <c r="B2457" s="5">
        <f t="shared" si="753"/>
        <v>12</v>
      </c>
      <c r="C2457" s="5">
        <f t="shared" si="754"/>
        <v>2023</v>
      </c>
      <c r="D2457" s="88" t="s">
        <v>2201</v>
      </c>
      <c r="E2457" s="5" t="str">
        <f>VLOOKUP(F2457,'Set up'!$A$2:$C$64,2,FALSE)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up'!$A$2:$C$64,3,FALSE)</f>
        <v>Cash</v>
      </c>
      <c r="J2457" s="5">
        <f>VLOOKUP(F2457,'Set up'!$A$2:$D$64,4,FALSE)</f>
        <v>0</v>
      </c>
      <c r="K2457" s="4">
        <f t="shared" si="745"/>
        <v>45279</v>
      </c>
      <c r="L2457" s="5">
        <f t="shared" si="746"/>
        <v>12</v>
      </c>
      <c r="M2457" s="5">
        <f t="shared" si="747"/>
        <v>2023</v>
      </c>
      <c r="N2457" s="96">
        <v>300</v>
      </c>
      <c r="O2457" s="6">
        <f t="shared" si="759"/>
        <v>-300</v>
      </c>
      <c r="P2457" s="6">
        <f t="shared" si="758"/>
        <v>0</v>
      </c>
      <c r="Q2457" s="7">
        <f t="shared" si="740"/>
        <v>4018078.1500000018</v>
      </c>
      <c r="R2457" s="44" t="str">
        <f>VLOOKUP(F2457,'Set up'!$A$2:$E$64,5,FALSE)</f>
        <v>Trsf</v>
      </c>
      <c r="S2457" s="1" t="s">
        <v>2253</v>
      </c>
    </row>
    <row r="2458" spans="1:19" ht="15" customHeight="1" x14ac:dyDescent="0.3">
      <c r="A2458" s="4">
        <v>45279</v>
      </c>
      <c r="B2458" s="5">
        <f t="shared" si="753"/>
        <v>12</v>
      </c>
      <c r="C2458" s="5">
        <f t="shared" si="754"/>
        <v>2023</v>
      </c>
      <c r="D2458" s="88" t="s">
        <v>2201</v>
      </c>
      <c r="E2458" s="5" t="str">
        <f>VLOOKUP(F2458,'Set up'!$A$2:$C$64,2,FALSE)</f>
        <v>C00000022</v>
      </c>
      <c r="F2458" s="1" t="s">
        <v>637</v>
      </c>
      <c r="G2458" s="99" t="s">
        <v>2142</v>
      </c>
      <c r="H2458" s="5">
        <v>1</v>
      </c>
      <c r="I2458" s="5" t="str">
        <f>VLOOKUP(F2458,'Set up'!$A$2:$C$64,3,FALSE)</f>
        <v>Cash</v>
      </c>
      <c r="J2458" s="5">
        <f>VLOOKUP(F2458,'Set up'!$A$2:$D$64,4,FALSE)</f>
        <v>0</v>
      </c>
      <c r="K2458" s="4">
        <f t="shared" si="745"/>
        <v>45279</v>
      </c>
      <c r="L2458" s="5">
        <f t="shared" si="746"/>
        <v>12</v>
      </c>
      <c r="M2458" s="5">
        <f t="shared" si="747"/>
        <v>2023</v>
      </c>
      <c r="N2458" s="96">
        <v>150</v>
      </c>
      <c r="O2458" s="6">
        <f t="shared" si="759"/>
        <v>-150</v>
      </c>
      <c r="P2458" s="6">
        <f t="shared" si="758"/>
        <v>0</v>
      </c>
      <c r="Q2458" s="7">
        <f t="shared" si="740"/>
        <v>4018228.1500000018</v>
      </c>
      <c r="R2458" s="44" t="str">
        <f>VLOOKUP(F2458,'Set up'!$A$2:$E$64,5,FALSE)</f>
        <v>Trsf</v>
      </c>
      <c r="S2458" s="1" t="s">
        <v>2253</v>
      </c>
    </row>
    <row r="2459" spans="1:19" ht="15" customHeight="1" x14ac:dyDescent="0.3">
      <c r="A2459" s="4">
        <v>45279</v>
      </c>
      <c r="B2459" s="5">
        <f t="shared" ref="B2459" si="760">MONTH(A2459)</f>
        <v>12</v>
      </c>
      <c r="C2459" s="5">
        <f t="shared" ref="C2459" si="761">YEAR(A2459)</f>
        <v>2023</v>
      </c>
      <c r="D2459" s="88" t="s">
        <v>2265</v>
      </c>
      <c r="E2459" s="5" t="str">
        <f>VLOOKUP(F2459,'Set up'!$A$2:$C$64,2,FALSE)</f>
        <v>C00000022</v>
      </c>
      <c r="F2459" s="1" t="s">
        <v>637</v>
      </c>
      <c r="G2459" s="99" t="s">
        <v>2264</v>
      </c>
      <c r="H2459" s="5">
        <v>0</v>
      </c>
      <c r="I2459" s="5" t="str">
        <f>VLOOKUP(F2459,'Set up'!$A$2:$C$64,3,FALSE)</f>
        <v>Cash</v>
      </c>
      <c r="J2459" s="5">
        <f>VLOOKUP(F2459,'Set up'!$A$2:$D$64,4,FALSE)</f>
        <v>0</v>
      </c>
      <c r="K2459" s="4">
        <f t="shared" si="745"/>
        <v>45279</v>
      </c>
      <c r="L2459" s="5">
        <f t="shared" si="746"/>
        <v>12</v>
      </c>
      <c r="M2459" s="5">
        <f t="shared" si="747"/>
        <v>2023</v>
      </c>
      <c r="N2459" s="96">
        <v>-866</v>
      </c>
      <c r="O2459" s="6">
        <f t="shared" si="759"/>
        <v>866</v>
      </c>
      <c r="P2459" s="6">
        <f t="shared" si="758"/>
        <v>0</v>
      </c>
      <c r="Q2459" s="7">
        <f t="shared" si="740"/>
        <v>4017362.1500000018</v>
      </c>
      <c r="R2459" s="44" t="str">
        <f>VLOOKUP(F2459,'Set up'!$A$2:$E$64,5,FALSE)</f>
        <v>Trsf</v>
      </c>
      <c r="S2459" s="99" t="s">
        <v>2267</v>
      </c>
    </row>
    <row r="2460" spans="1:19" ht="15" customHeight="1" x14ac:dyDescent="0.3">
      <c r="A2460" s="4">
        <v>45280</v>
      </c>
      <c r="B2460" s="5">
        <f t="shared" si="753"/>
        <v>12</v>
      </c>
      <c r="C2460" s="5">
        <f t="shared" si="754"/>
        <v>2023</v>
      </c>
      <c r="D2460" s="88" t="s">
        <v>2202</v>
      </c>
      <c r="E2460" s="5" t="str">
        <f>VLOOKUP(F2460,'Set up'!$A$2:$C$64,2,FALSE)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up'!$A$2:$C$64,3,FALSE)</f>
        <v>30</v>
      </c>
      <c r="J2460" s="5">
        <f>VLOOKUP(F2460,'Set up'!$A$2:$D$64,4,FALSE)</f>
        <v>30</v>
      </c>
      <c r="K2460" s="4">
        <f t="shared" si="745"/>
        <v>45310</v>
      </c>
      <c r="L2460" s="5">
        <f t="shared" si="746"/>
        <v>1</v>
      </c>
      <c r="M2460" s="5">
        <f t="shared" si="747"/>
        <v>2024</v>
      </c>
      <c r="N2460" s="96">
        <v>6952</v>
      </c>
      <c r="O2460" s="6">
        <f t="shared" si="759"/>
        <v>-6952</v>
      </c>
      <c r="P2460" s="6">
        <f t="shared" si="758"/>
        <v>0</v>
      </c>
      <c r="Q2460" s="7">
        <f t="shared" si="740"/>
        <v>4024314.1500000018</v>
      </c>
      <c r="R2460" s="44" t="str">
        <f>VLOOKUP(F2460,'Set up'!$A$2:$E$64,5,FALSE)</f>
        <v>Chq</v>
      </c>
      <c r="S2460" s="1" t="s">
        <v>2339</v>
      </c>
    </row>
    <row r="2461" spans="1:19" ht="15" customHeight="1" x14ac:dyDescent="0.3">
      <c r="A2461" s="4">
        <v>45280</v>
      </c>
      <c r="B2461" s="5">
        <f t="shared" si="753"/>
        <v>12</v>
      </c>
      <c r="C2461" s="5">
        <f t="shared" si="754"/>
        <v>2023</v>
      </c>
      <c r="D2461" s="88" t="s">
        <v>2202</v>
      </c>
      <c r="E2461" s="5" t="str">
        <f>VLOOKUP(F2461,'Set up'!$A$2:$C$64,2,FALSE)</f>
        <v>C00000037</v>
      </c>
      <c r="F2461" s="1" t="s">
        <v>1309</v>
      </c>
      <c r="G2461" s="99" t="s">
        <v>2143</v>
      </c>
      <c r="H2461" s="5">
        <v>5</v>
      </c>
      <c r="I2461" s="5">
        <f>VLOOKUP(F2461,'Set up'!$A$2:$C$64,3,FALSE)</f>
        <v>30</v>
      </c>
      <c r="J2461" s="5">
        <f>VLOOKUP(F2461,'Set up'!$A$2:$D$64,4,FALSE)</f>
        <v>30</v>
      </c>
      <c r="K2461" s="4">
        <f t="shared" si="745"/>
        <v>45310</v>
      </c>
      <c r="L2461" s="5">
        <f t="shared" si="746"/>
        <v>1</v>
      </c>
      <c r="M2461" s="5">
        <f t="shared" si="747"/>
        <v>2024</v>
      </c>
      <c r="N2461" s="96">
        <v>2613</v>
      </c>
      <c r="O2461" s="6">
        <f t="shared" si="759"/>
        <v>-2613</v>
      </c>
      <c r="P2461" s="6">
        <f t="shared" si="758"/>
        <v>0</v>
      </c>
      <c r="Q2461" s="7">
        <f t="shared" si="740"/>
        <v>4026927.1500000018</v>
      </c>
      <c r="R2461" s="44" t="str">
        <f>VLOOKUP(F2461,'Set up'!$A$2:$E$64,5,FALSE)</f>
        <v>Chq</v>
      </c>
      <c r="S2461" s="1" t="s">
        <v>2339</v>
      </c>
    </row>
    <row r="2462" spans="1:19" ht="15" customHeight="1" x14ac:dyDescent="0.3">
      <c r="A2462" s="4">
        <v>45280</v>
      </c>
      <c r="B2462" s="5">
        <f t="shared" si="753"/>
        <v>12</v>
      </c>
      <c r="C2462" s="5">
        <f t="shared" si="754"/>
        <v>2023</v>
      </c>
      <c r="D2462" s="88" t="s">
        <v>2202</v>
      </c>
      <c r="E2462" s="5" t="str">
        <f>VLOOKUP(F2462,'Set up'!$A$2:$C$64,2,FALSE)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up'!$A$2:$C$64,3,FALSE)</f>
        <v>30</v>
      </c>
      <c r="J2462" s="5">
        <f>VLOOKUP(F2462,'Set up'!$A$2:$D$64,4,FALSE)</f>
        <v>30</v>
      </c>
      <c r="K2462" s="4">
        <f t="shared" si="745"/>
        <v>45310</v>
      </c>
      <c r="L2462" s="5">
        <f t="shared" si="746"/>
        <v>1</v>
      </c>
      <c r="M2462" s="5">
        <f t="shared" si="747"/>
        <v>2024</v>
      </c>
      <c r="N2462" s="96">
        <v>240</v>
      </c>
      <c r="O2462" s="6">
        <f t="shared" si="759"/>
        <v>-240</v>
      </c>
      <c r="P2462" s="6">
        <f t="shared" si="758"/>
        <v>0</v>
      </c>
      <c r="Q2462" s="7">
        <f t="shared" si="740"/>
        <v>4027167.1500000018</v>
      </c>
      <c r="R2462" s="44" t="str">
        <f>VLOOKUP(F2462,'Set up'!$A$2:$E$64,5,FALSE)</f>
        <v>Chq</v>
      </c>
      <c r="S2462" s="1" t="s">
        <v>2339</v>
      </c>
    </row>
    <row r="2463" spans="1:19" ht="15" customHeight="1" x14ac:dyDescent="0.3">
      <c r="A2463" s="4">
        <v>45280</v>
      </c>
      <c r="B2463" s="5">
        <f t="shared" si="753"/>
        <v>12</v>
      </c>
      <c r="C2463" s="5">
        <f t="shared" si="754"/>
        <v>2023</v>
      </c>
      <c r="D2463" s="88" t="s">
        <v>2202</v>
      </c>
      <c r="E2463" s="5" t="str">
        <f>VLOOKUP(F2463,'Set up'!$A$2:$C$64,2,FALSE)</f>
        <v>C00000037</v>
      </c>
      <c r="F2463" s="1" t="s">
        <v>1309</v>
      </c>
      <c r="G2463" s="99" t="s">
        <v>2130</v>
      </c>
      <c r="H2463" s="5">
        <v>5</v>
      </c>
      <c r="I2463" s="5">
        <f>VLOOKUP(F2463,'Set up'!$A$2:$C$64,3,FALSE)</f>
        <v>30</v>
      </c>
      <c r="J2463" s="5">
        <f>VLOOKUP(F2463,'Set up'!$A$2:$D$64,4,FALSE)</f>
        <v>30</v>
      </c>
      <c r="K2463" s="4">
        <f t="shared" si="745"/>
        <v>45310</v>
      </c>
      <c r="L2463" s="5">
        <f t="shared" si="746"/>
        <v>1</v>
      </c>
      <c r="M2463" s="5">
        <f t="shared" si="747"/>
        <v>2024</v>
      </c>
      <c r="N2463" s="96">
        <v>312.5</v>
      </c>
      <c r="O2463" s="6">
        <f t="shared" si="759"/>
        <v>-312.5</v>
      </c>
      <c r="P2463" s="6">
        <f t="shared" si="758"/>
        <v>0</v>
      </c>
      <c r="Q2463" s="7">
        <f t="shared" si="740"/>
        <v>4027479.6500000018</v>
      </c>
      <c r="R2463" s="44" t="str">
        <f>VLOOKUP(F2463,'Set up'!$A$2:$E$64,5,FALSE)</f>
        <v>Chq</v>
      </c>
      <c r="S2463" s="1" t="s">
        <v>2339</v>
      </c>
    </row>
    <row r="2464" spans="1:19" ht="15" customHeight="1" x14ac:dyDescent="0.3">
      <c r="A2464" s="4">
        <v>45280</v>
      </c>
      <c r="B2464" s="5">
        <f t="shared" si="753"/>
        <v>12</v>
      </c>
      <c r="C2464" s="5">
        <f t="shared" si="754"/>
        <v>2023</v>
      </c>
      <c r="D2464" s="88" t="s">
        <v>2202</v>
      </c>
      <c r="E2464" s="5" t="str">
        <f>VLOOKUP(F2464,'Set up'!$A$2:$C$64,2,FALSE)</f>
        <v>C00000037</v>
      </c>
      <c r="F2464" s="1" t="s">
        <v>1309</v>
      </c>
      <c r="G2464" s="99" t="s">
        <v>2144</v>
      </c>
      <c r="H2464" s="5">
        <v>2</v>
      </c>
      <c r="I2464" s="5">
        <f>VLOOKUP(F2464,'Set up'!$A$2:$C$64,3,FALSE)</f>
        <v>30</v>
      </c>
      <c r="J2464" s="5">
        <f>VLOOKUP(F2464,'Set up'!$A$2:$D$64,4,FALSE)</f>
        <v>30</v>
      </c>
      <c r="K2464" s="4">
        <f t="shared" si="745"/>
        <v>45310</v>
      </c>
      <c r="L2464" s="5">
        <f t="shared" si="746"/>
        <v>1</v>
      </c>
      <c r="M2464" s="5">
        <f t="shared" si="747"/>
        <v>2024</v>
      </c>
      <c r="N2464" s="96">
        <v>572</v>
      </c>
      <c r="O2464" s="6">
        <f t="shared" si="759"/>
        <v>-572</v>
      </c>
      <c r="P2464" s="6">
        <f t="shared" si="758"/>
        <v>0</v>
      </c>
      <c r="Q2464" s="7">
        <f t="shared" ref="Q2464:Q2527" si="762">SUM(Q2463+N2464)</f>
        <v>4028051.6500000018</v>
      </c>
      <c r="R2464" s="44" t="str">
        <f>VLOOKUP(F2464,'Set up'!$A$2:$E$64,5,FALSE)</f>
        <v>Chq</v>
      </c>
      <c r="S2464" s="1" t="s">
        <v>2339</v>
      </c>
    </row>
    <row r="2465" spans="1:19" ht="15" customHeight="1" x14ac:dyDescent="0.3">
      <c r="A2465" s="4">
        <v>45280</v>
      </c>
      <c r="B2465" s="5">
        <f t="shared" si="753"/>
        <v>12</v>
      </c>
      <c r="C2465" s="5">
        <f t="shared" si="754"/>
        <v>2023</v>
      </c>
      <c r="D2465" s="88" t="s">
        <v>2202</v>
      </c>
      <c r="E2465" s="5" t="str">
        <f>VLOOKUP(F2465,'Set up'!$A$2:$C$64,2,FALSE)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up'!$A$2:$C$64,3,FALSE)</f>
        <v>30</v>
      </c>
      <c r="J2465" s="5">
        <f>VLOOKUP(F2465,'Set up'!$A$2:$D$64,4,FALSE)</f>
        <v>30</v>
      </c>
      <c r="K2465" s="4">
        <f t="shared" si="745"/>
        <v>45310</v>
      </c>
      <c r="L2465" s="5">
        <f t="shared" si="746"/>
        <v>1</v>
      </c>
      <c r="M2465" s="5">
        <f t="shared" si="747"/>
        <v>2024</v>
      </c>
      <c r="N2465" s="96">
        <v>285</v>
      </c>
      <c r="O2465" s="6">
        <f t="shared" si="759"/>
        <v>-285</v>
      </c>
      <c r="P2465" s="6">
        <f t="shared" si="758"/>
        <v>0</v>
      </c>
      <c r="Q2465" s="7">
        <f t="shared" si="762"/>
        <v>4028336.6500000018</v>
      </c>
      <c r="R2465" s="44" t="str">
        <f>VLOOKUP(F2465,'Set up'!$A$2:$E$64,5,FALSE)</f>
        <v>Chq</v>
      </c>
      <c r="S2465" s="1" t="s">
        <v>2339</v>
      </c>
    </row>
    <row r="2466" spans="1:19" ht="15" customHeight="1" x14ac:dyDescent="0.3">
      <c r="A2466" s="4">
        <v>45280</v>
      </c>
      <c r="B2466" s="5">
        <f t="shared" si="753"/>
        <v>12</v>
      </c>
      <c r="C2466" s="5">
        <f t="shared" si="754"/>
        <v>2023</v>
      </c>
      <c r="D2466" s="88" t="s">
        <v>2202</v>
      </c>
      <c r="E2466" s="5" t="str">
        <f>VLOOKUP(F2466,'Set up'!$A$2:$C$64,2,FALSE)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up'!$A$2:$C$64,3,FALSE)</f>
        <v>30</v>
      </c>
      <c r="J2466" s="5">
        <f>VLOOKUP(F2466,'Set up'!$A$2:$D$64,4,FALSE)</f>
        <v>30</v>
      </c>
      <c r="K2466" s="4">
        <f t="shared" si="745"/>
        <v>45310</v>
      </c>
      <c r="L2466" s="5">
        <f t="shared" si="746"/>
        <v>1</v>
      </c>
      <c r="M2466" s="5">
        <f t="shared" si="747"/>
        <v>2024</v>
      </c>
      <c r="N2466" s="96">
        <v>930</v>
      </c>
      <c r="O2466" s="6">
        <f t="shared" si="759"/>
        <v>-930</v>
      </c>
      <c r="P2466" s="6">
        <f t="shared" si="758"/>
        <v>0</v>
      </c>
      <c r="Q2466" s="7">
        <f t="shared" si="762"/>
        <v>4029266.6500000018</v>
      </c>
      <c r="R2466" s="44" t="str">
        <f>VLOOKUP(F2466,'Set up'!$A$2:$E$64,5,FALSE)</f>
        <v>Chq</v>
      </c>
      <c r="S2466" s="1" t="s">
        <v>2339</v>
      </c>
    </row>
    <row r="2467" spans="1:19" ht="15" customHeight="1" x14ac:dyDescent="0.3">
      <c r="A2467" s="4">
        <v>45281</v>
      </c>
      <c r="B2467" s="5">
        <f t="shared" si="753"/>
        <v>12</v>
      </c>
      <c r="C2467" s="5">
        <f t="shared" si="754"/>
        <v>2023</v>
      </c>
      <c r="D2467" s="88" t="s">
        <v>2203</v>
      </c>
      <c r="E2467" s="5" t="str">
        <f>VLOOKUP(F2467,'Set up'!$A$2:$C$64,2,FALSE)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up'!$A$2:$C$64,3,FALSE)</f>
        <v>Cash</v>
      </c>
      <c r="J2467" s="5">
        <f>VLOOKUP(F2467,'Set up'!$A$2:$D$64,4,FALSE)</f>
        <v>0</v>
      </c>
      <c r="K2467" s="4">
        <f t="shared" si="745"/>
        <v>45281</v>
      </c>
      <c r="L2467" s="5">
        <f t="shared" si="746"/>
        <v>12</v>
      </c>
      <c r="M2467" s="5">
        <f t="shared" si="747"/>
        <v>2023</v>
      </c>
      <c r="N2467" s="96">
        <v>250</v>
      </c>
      <c r="O2467" s="6">
        <f t="shared" ref="O2467:O2472" si="763">-N2467</f>
        <v>-250</v>
      </c>
      <c r="P2467" s="6">
        <f t="shared" si="758"/>
        <v>0</v>
      </c>
      <c r="Q2467" s="7">
        <f t="shared" si="762"/>
        <v>4029516.6500000018</v>
      </c>
      <c r="R2467" s="44" t="str">
        <f>VLOOKUP(F2467,'Set up'!$A$2:$E$64,5,FALSE)</f>
        <v>Trsf</v>
      </c>
      <c r="S2467" s="1" t="s">
        <v>2810</v>
      </c>
    </row>
    <row r="2468" spans="1:19" ht="15" customHeight="1" x14ac:dyDescent="0.3">
      <c r="A2468" s="4">
        <v>45281</v>
      </c>
      <c r="B2468" s="5">
        <f t="shared" si="753"/>
        <v>12</v>
      </c>
      <c r="C2468" s="5">
        <f t="shared" si="754"/>
        <v>2023</v>
      </c>
      <c r="D2468" s="88" t="s">
        <v>2204</v>
      </c>
      <c r="E2468" s="5" t="str">
        <f>VLOOKUP(F2468,'Set up'!$A$2:$C$64,2,FALSE)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up'!$A$2:$C$64,3,FALSE)</f>
        <v>Cash</v>
      </c>
      <c r="J2468" s="5">
        <f>VLOOKUP(F2468,'Set up'!$A$2:$D$64,4,FALSE)</f>
        <v>0</v>
      </c>
      <c r="K2468" s="4">
        <f t="shared" si="745"/>
        <v>45281</v>
      </c>
      <c r="L2468" s="5">
        <f t="shared" si="746"/>
        <v>12</v>
      </c>
      <c r="M2468" s="5">
        <f t="shared" si="747"/>
        <v>2023</v>
      </c>
      <c r="N2468" s="96">
        <v>6424</v>
      </c>
      <c r="O2468" s="6">
        <f t="shared" si="763"/>
        <v>-6424</v>
      </c>
      <c r="P2468" s="6">
        <f t="shared" si="758"/>
        <v>0</v>
      </c>
      <c r="Q2468" s="7">
        <f t="shared" si="762"/>
        <v>4035940.6500000018</v>
      </c>
      <c r="R2468" s="44" t="str">
        <f>VLOOKUP(F2468,'Set up'!$A$2:$E$64,5,FALSE)</f>
        <v>Trsf</v>
      </c>
      <c r="S2468" s="1" t="s">
        <v>2811</v>
      </c>
    </row>
    <row r="2469" spans="1:19" ht="15" customHeight="1" x14ac:dyDescent="0.3">
      <c r="A2469" s="4">
        <v>45281</v>
      </c>
      <c r="B2469" s="5">
        <f t="shared" si="753"/>
        <v>12</v>
      </c>
      <c r="C2469" s="5">
        <f t="shared" si="754"/>
        <v>2023</v>
      </c>
      <c r="D2469" s="88" t="s">
        <v>2204</v>
      </c>
      <c r="E2469" s="5" t="str">
        <f>VLOOKUP(F2469,'Set up'!$A$2:$C$64,2,FALSE)</f>
        <v>C00000042</v>
      </c>
      <c r="F2469" s="1" t="s">
        <v>2012</v>
      </c>
      <c r="G2469" s="99" t="s">
        <v>2095</v>
      </c>
      <c r="H2469" s="5">
        <v>12</v>
      </c>
      <c r="I2469" s="5" t="str">
        <f>VLOOKUP(F2469,'Set up'!$A$2:$C$64,3,FALSE)</f>
        <v>Cash</v>
      </c>
      <c r="J2469" s="5">
        <f>VLOOKUP(F2469,'Set up'!$A$2:$D$64,4,FALSE)</f>
        <v>0</v>
      </c>
      <c r="K2469" s="4">
        <f t="shared" si="745"/>
        <v>45281</v>
      </c>
      <c r="L2469" s="5">
        <f t="shared" si="746"/>
        <v>12</v>
      </c>
      <c r="M2469" s="5">
        <f t="shared" si="747"/>
        <v>2023</v>
      </c>
      <c r="N2469" s="96">
        <v>2575.1999999999998</v>
      </c>
      <c r="O2469" s="6">
        <f t="shared" si="763"/>
        <v>-2575.1999999999998</v>
      </c>
      <c r="P2469" s="6">
        <f t="shared" si="758"/>
        <v>0</v>
      </c>
      <c r="Q2469" s="7">
        <f t="shared" si="762"/>
        <v>4038515.850000002</v>
      </c>
      <c r="R2469" s="44" t="str">
        <f>VLOOKUP(F2469,'Set up'!$A$2:$E$64,5,FALSE)</f>
        <v>Trsf</v>
      </c>
      <c r="S2469" s="1" t="s">
        <v>2815</v>
      </c>
    </row>
    <row r="2470" spans="1:19" ht="15" customHeight="1" x14ac:dyDescent="0.3">
      <c r="A2470" s="4">
        <v>45281</v>
      </c>
      <c r="B2470" s="5">
        <f t="shared" si="753"/>
        <v>12</v>
      </c>
      <c r="C2470" s="5">
        <f t="shared" si="754"/>
        <v>2023</v>
      </c>
      <c r="D2470" s="88" t="s">
        <v>2204</v>
      </c>
      <c r="E2470" s="5" t="str">
        <f>VLOOKUP(F2470,'Set up'!$A$2:$C$64,2,FALSE)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up'!$A$2:$C$64,3,FALSE)</f>
        <v>Cash</v>
      </c>
      <c r="J2470" s="5">
        <f>VLOOKUP(F2470,'Set up'!$A$2:$D$64,4,FALSE)</f>
        <v>0</v>
      </c>
      <c r="K2470" s="4">
        <f t="shared" si="745"/>
        <v>45281</v>
      </c>
      <c r="L2470" s="5">
        <f t="shared" si="746"/>
        <v>12</v>
      </c>
      <c r="M2470" s="5">
        <f t="shared" si="747"/>
        <v>2023</v>
      </c>
      <c r="N2470" s="96">
        <v>1404</v>
      </c>
      <c r="O2470" s="6">
        <f t="shared" si="763"/>
        <v>-1404</v>
      </c>
      <c r="P2470" s="6">
        <f t="shared" si="758"/>
        <v>0</v>
      </c>
      <c r="Q2470" s="7">
        <f t="shared" si="762"/>
        <v>4039919.850000002</v>
      </c>
      <c r="R2470" s="44" t="str">
        <f>VLOOKUP(F2470,'Set up'!$A$2:$E$64,5,FALSE)</f>
        <v>Trsf</v>
      </c>
      <c r="S2470" s="1" t="s">
        <v>2813</v>
      </c>
    </row>
    <row r="2471" spans="1:19" ht="15" customHeight="1" x14ac:dyDescent="0.3">
      <c r="A2471" s="4">
        <v>45281</v>
      </c>
      <c r="B2471" s="5">
        <f t="shared" si="753"/>
        <v>12</v>
      </c>
      <c r="C2471" s="5">
        <f t="shared" si="754"/>
        <v>2023</v>
      </c>
      <c r="D2471" s="88" t="s">
        <v>2204</v>
      </c>
      <c r="E2471" s="5" t="str">
        <f>VLOOKUP(F2471,'Set up'!$A$2:$C$64,2,FALSE)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up'!$A$2:$C$64,3,FALSE)</f>
        <v>Cash</v>
      </c>
      <c r="J2471" s="5">
        <f>VLOOKUP(F2471,'Set up'!$A$2:$D$64,4,FALSE)</f>
        <v>0</v>
      </c>
      <c r="K2471" s="4">
        <f t="shared" si="745"/>
        <v>45281</v>
      </c>
      <c r="L2471" s="5">
        <f t="shared" si="746"/>
        <v>12</v>
      </c>
      <c r="M2471" s="5">
        <f t="shared" si="747"/>
        <v>2023</v>
      </c>
      <c r="N2471" s="96">
        <v>380</v>
      </c>
      <c r="O2471" s="6">
        <f t="shared" si="763"/>
        <v>-380</v>
      </c>
      <c r="P2471" s="6">
        <f t="shared" si="758"/>
        <v>0</v>
      </c>
      <c r="Q2471" s="7">
        <f t="shared" si="762"/>
        <v>4040299.850000002</v>
      </c>
      <c r="R2471" s="44" t="str">
        <f>VLOOKUP(F2471,'Set up'!$A$2:$E$64,5,FALSE)</f>
        <v>Trsf</v>
      </c>
      <c r="S2471" s="1" t="s">
        <v>2814</v>
      </c>
    </row>
    <row r="2472" spans="1:19" ht="15" customHeight="1" x14ac:dyDescent="0.3">
      <c r="A2472" s="4">
        <v>45281</v>
      </c>
      <c r="B2472" s="5">
        <f t="shared" si="753"/>
        <v>12</v>
      </c>
      <c r="C2472" s="5">
        <f t="shared" si="754"/>
        <v>2023</v>
      </c>
      <c r="D2472" s="88" t="s">
        <v>2204</v>
      </c>
      <c r="E2472" s="5" t="str">
        <f>VLOOKUP(F2472,'Set up'!$A$2:$C$64,2,FALSE)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up'!$A$2:$C$64,3,FALSE)</f>
        <v>Cash</v>
      </c>
      <c r="J2472" s="5">
        <f>VLOOKUP(F2472,'Set up'!$A$2:$D$64,4,FALSE)</f>
        <v>0</v>
      </c>
      <c r="K2472" s="4">
        <f t="shared" si="745"/>
        <v>45281</v>
      </c>
      <c r="L2472" s="5">
        <f t="shared" si="746"/>
        <v>12</v>
      </c>
      <c r="M2472" s="5">
        <f t="shared" si="747"/>
        <v>2023</v>
      </c>
      <c r="N2472" s="96">
        <v>1000</v>
      </c>
      <c r="O2472" s="6">
        <f t="shared" si="763"/>
        <v>-1000</v>
      </c>
      <c r="P2472" s="6">
        <f t="shared" si="758"/>
        <v>0</v>
      </c>
      <c r="Q2472" s="7">
        <f t="shared" si="762"/>
        <v>4041299.850000002</v>
      </c>
      <c r="R2472" s="44" t="str">
        <f>VLOOKUP(F2472,'Set up'!$A$2:$E$64,5,FALSE)</f>
        <v>Trsf</v>
      </c>
      <c r="S2472" s="1" t="s">
        <v>2809</v>
      </c>
    </row>
    <row r="2473" spans="1:19" ht="15" customHeight="1" x14ac:dyDescent="0.3">
      <c r="A2473" s="4">
        <v>45281</v>
      </c>
      <c r="B2473" s="5">
        <f t="shared" si="753"/>
        <v>12</v>
      </c>
      <c r="C2473" s="5">
        <f t="shared" si="754"/>
        <v>2023</v>
      </c>
      <c r="D2473" s="88" t="s">
        <v>2205</v>
      </c>
      <c r="E2473" s="5" t="str">
        <f>VLOOKUP(F2473,'Set up'!$A$2:$C$64,2,FALSE)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up'!$A$2:$C$64,3,FALSE)</f>
        <v>Cash</v>
      </c>
      <c r="J2473" s="5">
        <f>VLOOKUP(F2473,'Set up'!$A$2:$D$64,4,FALSE)</f>
        <v>0</v>
      </c>
      <c r="K2473" s="4">
        <f t="shared" si="745"/>
        <v>45281</v>
      </c>
      <c r="L2473" s="5">
        <f t="shared" si="746"/>
        <v>12</v>
      </c>
      <c r="M2473" s="5">
        <f t="shared" si="747"/>
        <v>2023</v>
      </c>
      <c r="N2473" s="96">
        <v>110</v>
      </c>
      <c r="O2473" s="6">
        <f t="shared" ref="O2473:O2480" si="764">-N2473</f>
        <v>-110</v>
      </c>
      <c r="P2473" s="6">
        <f t="shared" si="758"/>
        <v>0</v>
      </c>
      <c r="Q2473" s="7">
        <f t="shared" si="762"/>
        <v>4041409.850000002</v>
      </c>
      <c r="R2473" s="44" t="str">
        <f>VLOOKUP(F2473,'Set up'!$A$2:$E$64,5,FALSE)</f>
        <v>Trsf</v>
      </c>
      <c r="S2473" s="1" t="s">
        <v>2256</v>
      </c>
    </row>
    <row r="2474" spans="1:19" ht="15" customHeight="1" x14ac:dyDescent="0.3">
      <c r="A2474" s="4">
        <v>45281</v>
      </c>
      <c r="B2474" s="5">
        <f t="shared" si="753"/>
        <v>12</v>
      </c>
      <c r="C2474" s="5">
        <f t="shared" si="754"/>
        <v>2023</v>
      </c>
      <c r="D2474" s="88" t="s">
        <v>2205</v>
      </c>
      <c r="E2474" s="5" t="str">
        <f>VLOOKUP(F2474,'Set up'!$A$2:$C$64,2,FALSE)</f>
        <v>C00000026</v>
      </c>
      <c r="F2474" s="1" t="s">
        <v>784</v>
      </c>
      <c r="G2474" s="99" t="s">
        <v>2130</v>
      </c>
      <c r="H2474" s="5">
        <v>1</v>
      </c>
      <c r="I2474" s="5" t="str">
        <f>VLOOKUP(F2474,'Set up'!$A$2:$C$64,3,FALSE)</f>
        <v>Cash</v>
      </c>
      <c r="J2474" s="5">
        <f>VLOOKUP(F2474,'Set up'!$A$2:$D$64,4,FALSE)</f>
        <v>0</v>
      </c>
      <c r="K2474" s="4">
        <f t="shared" si="745"/>
        <v>45281</v>
      </c>
      <c r="L2474" s="5">
        <f t="shared" si="746"/>
        <v>12</v>
      </c>
      <c r="M2474" s="5">
        <f t="shared" si="747"/>
        <v>2023</v>
      </c>
      <c r="N2474" s="96">
        <v>62.5</v>
      </c>
      <c r="O2474" s="6">
        <f t="shared" si="764"/>
        <v>-62.5</v>
      </c>
      <c r="P2474" s="6">
        <f t="shared" si="758"/>
        <v>0</v>
      </c>
      <c r="Q2474" s="7">
        <f t="shared" si="762"/>
        <v>4041472.350000002</v>
      </c>
      <c r="R2474" s="44" t="str">
        <f>VLOOKUP(F2474,'Set up'!$A$2:$E$64,5,FALSE)</f>
        <v>Trsf</v>
      </c>
      <c r="S2474" s="1" t="s">
        <v>2256</v>
      </c>
    </row>
    <row r="2475" spans="1:19" ht="15" customHeight="1" x14ac:dyDescent="0.3">
      <c r="A2475" s="4">
        <v>45281</v>
      </c>
      <c r="B2475" s="5">
        <f t="shared" si="753"/>
        <v>12</v>
      </c>
      <c r="C2475" s="5">
        <f t="shared" si="754"/>
        <v>2023</v>
      </c>
      <c r="D2475" s="88" t="s">
        <v>2205</v>
      </c>
      <c r="E2475" s="5" t="str">
        <f>VLOOKUP(F2475,'Set up'!$A$2:$C$64,2,FALSE)</f>
        <v>C00000026</v>
      </c>
      <c r="F2475" s="1" t="s">
        <v>784</v>
      </c>
      <c r="G2475" s="99" t="s">
        <v>2144</v>
      </c>
      <c r="H2475" s="5">
        <v>1</v>
      </c>
      <c r="I2475" s="5" t="str">
        <f>VLOOKUP(F2475,'Set up'!$A$2:$C$64,3,FALSE)</f>
        <v>Cash</v>
      </c>
      <c r="J2475" s="5">
        <f>VLOOKUP(F2475,'Set up'!$A$2:$D$64,4,FALSE)</f>
        <v>0</v>
      </c>
      <c r="K2475" s="4">
        <f t="shared" si="745"/>
        <v>45281</v>
      </c>
      <c r="L2475" s="5">
        <f t="shared" si="746"/>
        <v>12</v>
      </c>
      <c r="M2475" s="5">
        <f t="shared" si="747"/>
        <v>2023</v>
      </c>
      <c r="N2475" s="96">
        <v>283.8</v>
      </c>
      <c r="O2475" s="6">
        <f t="shared" si="764"/>
        <v>-283.8</v>
      </c>
      <c r="P2475" s="6">
        <f t="shared" si="758"/>
        <v>0</v>
      </c>
      <c r="Q2475" s="7">
        <f t="shared" si="762"/>
        <v>4041756.1500000018</v>
      </c>
      <c r="R2475" s="44" t="str">
        <f>VLOOKUP(F2475,'Set up'!$A$2:$E$64,5,FALSE)</f>
        <v>Trsf</v>
      </c>
      <c r="S2475" s="1" t="s">
        <v>2256</v>
      </c>
    </row>
    <row r="2476" spans="1:19" ht="15" customHeight="1" x14ac:dyDescent="0.3">
      <c r="A2476" s="4">
        <v>45281</v>
      </c>
      <c r="B2476" s="5">
        <f t="shared" si="753"/>
        <v>12</v>
      </c>
      <c r="C2476" s="5">
        <f t="shared" si="754"/>
        <v>2023</v>
      </c>
      <c r="D2476" s="88" t="s">
        <v>2205</v>
      </c>
      <c r="E2476" s="5" t="str">
        <f>VLOOKUP(F2476,'Set up'!$A$2:$C$64,2,FALSE)</f>
        <v>C00000026</v>
      </c>
      <c r="F2476" s="1" t="s">
        <v>784</v>
      </c>
      <c r="G2476" s="99" t="s">
        <v>2145</v>
      </c>
      <c r="H2476" s="5">
        <v>1</v>
      </c>
      <c r="I2476" s="5" t="str">
        <f>VLOOKUP(F2476,'Set up'!$A$2:$C$64,3,FALSE)</f>
        <v>Cash</v>
      </c>
      <c r="J2476" s="5">
        <f>VLOOKUP(F2476,'Set up'!$A$2:$D$64,4,FALSE)</f>
        <v>0</v>
      </c>
      <c r="K2476" s="4">
        <f t="shared" si="745"/>
        <v>45281</v>
      </c>
      <c r="L2476" s="5">
        <f t="shared" si="746"/>
        <v>12</v>
      </c>
      <c r="M2476" s="5">
        <f t="shared" si="747"/>
        <v>2023</v>
      </c>
      <c r="N2476" s="96">
        <v>315</v>
      </c>
      <c r="O2476" s="6">
        <f t="shared" si="764"/>
        <v>-315</v>
      </c>
      <c r="P2476" s="6">
        <f t="shared" si="758"/>
        <v>0</v>
      </c>
      <c r="Q2476" s="7">
        <f t="shared" si="762"/>
        <v>4042071.1500000018</v>
      </c>
      <c r="R2476" s="44" t="str">
        <f>VLOOKUP(F2476,'Set up'!$A$2:$E$64,5,FALSE)</f>
        <v>Trsf</v>
      </c>
      <c r="S2476" s="1" t="s">
        <v>2256</v>
      </c>
    </row>
    <row r="2477" spans="1:19" ht="15" customHeight="1" x14ac:dyDescent="0.3">
      <c r="A2477" s="4">
        <v>45281</v>
      </c>
      <c r="B2477" s="5">
        <f t="shared" si="753"/>
        <v>12</v>
      </c>
      <c r="C2477" s="5">
        <f t="shared" si="754"/>
        <v>2023</v>
      </c>
      <c r="D2477" s="88" t="s">
        <v>2206</v>
      </c>
      <c r="E2477" s="5" t="str">
        <f>VLOOKUP(F2477,'Set up'!$A$2:$C$64,2,FALSE)</f>
        <v>C00000043</v>
      </c>
      <c r="F2477" s="1" t="s">
        <v>2134</v>
      </c>
      <c r="G2477" s="99" t="s">
        <v>1738</v>
      </c>
      <c r="H2477" s="5">
        <v>2</v>
      </c>
      <c r="I2477" s="5" t="str">
        <f>VLOOKUP(F2477,'Set up'!$A$2:$C$64,3,FALSE)</f>
        <v>Cash</v>
      </c>
      <c r="J2477" s="5">
        <f>VLOOKUP(F2477,'Set up'!$A$2:$D$64,4,FALSE)</f>
        <v>0</v>
      </c>
      <c r="K2477" s="4">
        <f t="shared" si="745"/>
        <v>45281</v>
      </c>
      <c r="L2477" s="5">
        <f t="shared" si="746"/>
        <v>12</v>
      </c>
      <c r="M2477" s="5">
        <f t="shared" si="747"/>
        <v>2023</v>
      </c>
      <c r="N2477" s="96">
        <v>3476</v>
      </c>
      <c r="O2477" s="6">
        <f t="shared" si="764"/>
        <v>-3476</v>
      </c>
      <c r="P2477" s="6">
        <f t="shared" si="758"/>
        <v>0</v>
      </c>
      <c r="Q2477" s="7">
        <f t="shared" si="762"/>
        <v>4045547.1500000018</v>
      </c>
      <c r="R2477" s="44" t="str">
        <f>VLOOKUP(F2477,'Set up'!$A$2:$E$64,5,FALSE)</f>
        <v>Trsf</v>
      </c>
      <c r="S2477" s="1" t="s">
        <v>2251</v>
      </c>
    </row>
    <row r="2478" spans="1:19" ht="15" customHeight="1" x14ac:dyDescent="0.3">
      <c r="A2478" s="4">
        <v>45281</v>
      </c>
      <c r="B2478" s="5">
        <f t="shared" si="753"/>
        <v>12</v>
      </c>
      <c r="C2478" s="5">
        <f t="shared" si="754"/>
        <v>2023</v>
      </c>
      <c r="D2478" s="88" t="s">
        <v>2206</v>
      </c>
      <c r="E2478" s="5" t="str">
        <f>VLOOKUP(F2478,'Set up'!$A$2:$C$64,2,FALSE)</f>
        <v>C00000043</v>
      </c>
      <c r="F2478" s="1" t="s">
        <v>2134</v>
      </c>
      <c r="G2478" s="99" t="s">
        <v>1390</v>
      </c>
      <c r="H2478" s="5">
        <v>1</v>
      </c>
      <c r="I2478" s="5" t="str">
        <f>VLOOKUP(F2478,'Set up'!$A$2:$C$64,3,FALSE)</f>
        <v>Cash</v>
      </c>
      <c r="J2478" s="5">
        <f>VLOOKUP(F2478,'Set up'!$A$2:$D$64,4,FALSE)</f>
        <v>0</v>
      </c>
      <c r="K2478" s="4">
        <f t="shared" si="745"/>
        <v>45281</v>
      </c>
      <c r="L2478" s="5">
        <f t="shared" si="746"/>
        <v>12</v>
      </c>
      <c r="M2478" s="5">
        <f t="shared" si="747"/>
        <v>2023</v>
      </c>
      <c r="N2478" s="96">
        <v>432</v>
      </c>
      <c r="O2478" s="6">
        <f t="shared" si="764"/>
        <v>-432</v>
      </c>
      <c r="P2478" s="6">
        <f t="shared" si="758"/>
        <v>0</v>
      </c>
      <c r="Q2478" s="7">
        <f t="shared" si="762"/>
        <v>4045979.1500000018</v>
      </c>
      <c r="R2478" s="44" t="str">
        <f>VLOOKUP(F2478,'Set up'!$A$2:$E$64,5,FALSE)</f>
        <v>Trsf</v>
      </c>
      <c r="S2478" s="1" t="s">
        <v>2251</v>
      </c>
    </row>
    <row r="2479" spans="1:19" ht="15" customHeight="1" x14ac:dyDescent="0.3">
      <c r="A2479" s="4">
        <v>45281</v>
      </c>
      <c r="B2479" s="5">
        <f t="shared" si="753"/>
        <v>12</v>
      </c>
      <c r="C2479" s="5">
        <f t="shared" si="754"/>
        <v>2023</v>
      </c>
      <c r="D2479" s="88" t="s">
        <v>2206</v>
      </c>
      <c r="E2479" s="5" t="str">
        <f>VLOOKUP(F2479,'Set up'!$A$2:$C$64,2,FALSE)</f>
        <v>C00000043</v>
      </c>
      <c r="F2479" s="1" t="s">
        <v>2134</v>
      </c>
      <c r="G2479" s="99" t="s">
        <v>2131</v>
      </c>
      <c r="H2479" s="5">
        <v>10</v>
      </c>
      <c r="I2479" s="5" t="str">
        <f>VLOOKUP(F2479,'Set up'!$A$2:$C$64,3,FALSE)</f>
        <v>Cash</v>
      </c>
      <c r="J2479" s="5">
        <f>VLOOKUP(F2479,'Set up'!$A$2:$D$64,4,FALSE)</f>
        <v>0</v>
      </c>
      <c r="K2479" s="4">
        <f t="shared" si="745"/>
        <v>45281</v>
      </c>
      <c r="L2479" s="5">
        <f t="shared" si="746"/>
        <v>12</v>
      </c>
      <c r="M2479" s="5">
        <f t="shared" si="747"/>
        <v>2023</v>
      </c>
      <c r="N2479" s="96">
        <v>600</v>
      </c>
      <c r="O2479" s="6">
        <f t="shared" si="764"/>
        <v>-600</v>
      </c>
      <c r="P2479" s="6">
        <f t="shared" si="758"/>
        <v>0</v>
      </c>
      <c r="Q2479" s="7">
        <f t="shared" si="762"/>
        <v>4046579.1500000018</v>
      </c>
      <c r="R2479" s="44" t="str">
        <f>VLOOKUP(F2479,'Set up'!$A$2:$E$64,5,FALSE)</f>
        <v>Trsf</v>
      </c>
      <c r="S2479" s="1" t="s">
        <v>2251</v>
      </c>
    </row>
    <row r="2480" spans="1:19" ht="15" customHeight="1" x14ac:dyDescent="0.3">
      <c r="A2480" s="4">
        <v>45281</v>
      </c>
      <c r="B2480" s="5">
        <f t="shared" si="753"/>
        <v>12</v>
      </c>
      <c r="C2480" s="5">
        <f t="shared" si="754"/>
        <v>2023</v>
      </c>
      <c r="D2480" s="88" t="s">
        <v>2206</v>
      </c>
      <c r="E2480" s="5" t="str">
        <f>VLOOKUP(F2480,'Set up'!$A$2:$C$64,2,FALSE)</f>
        <v>C00000043</v>
      </c>
      <c r="F2480" s="1" t="s">
        <v>2134</v>
      </c>
      <c r="G2480" s="99" t="s">
        <v>46</v>
      </c>
      <c r="H2480" s="5">
        <v>2</v>
      </c>
      <c r="I2480" s="5" t="str">
        <f>VLOOKUP(F2480,'Set up'!$A$2:$C$64,3,FALSE)</f>
        <v>Cash</v>
      </c>
      <c r="J2480" s="5">
        <f>VLOOKUP(F2480,'Set up'!$A$2:$D$64,4,FALSE)</f>
        <v>0</v>
      </c>
      <c r="K2480" s="4">
        <f t="shared" si="745"/>
        <v>45281</v>
      </c>
      <c r="L2480" s="5">
        <f t="shared" si="746"/>
        <v>12</v>
      </c>
      <c r="M2480" s="5">
        <f t="shared" si="747"/>
        <v>2023</v>
      </c>
      <c r="N2480" s="96">
        <v>220</v>
      </c>
      <c r="O2480" s="6">
        <f t="shared" si="764"/>
        <v>-220</v>
      </c>
      <c r="P2480" s="6">
        <f t="shared" si="758"/>
        <v>0</v>
      </c>
      <c r="Q2480" s="7">
        <f t="shared" si="762"/>
        <v>4046799.1500000018</v>
      </c>
      <c r="R2480" s="44" t="str">
        <f>VLOOKUP(F2480,'Set up'!$A$2:$E$64,5,FALSE)</f>
        <v>Trsf</v>
      </c>
      <c r="S2480" s="1" t="s">
        <v>2251</v>
      </c>
    </row>
    <row r="2481" spans="1:19" ht="15" customHeight="1" x14ac:dyDescent="0.3">
      <c r="A2481" s="4">
        <v>45282</v>
      </c>
      <c r="B2481" s="5">
        <f t="shared" si="753"/>
        <v>12</v>
      </c>
      <c r="C2481" s="5">
        <f t="shared" si="754"/>
        <v>2023</v>
      </c>
      <c r="D2481" s="88" t="s">
        <v>2207</v>
      </c>
      <c r="E2481" s="5" t="str">
        <f>VLOOKUP(F2481,'Set up'!$A$2:$C$64,2,FALSE)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up'!$A$2:$C$64,3,FALSE)</f>
        <v>Cash</v>
      </c>
      <c r="J2481" s="5">
        <f>VLOOKUP(F2481,'Set up'!$A$2:$D$64,4,FALSE)</f>
        <v>0</v>
      </c>
      <c r="K2481" s="4">
        <f t="shared" si="745"/>
        <v>45282</v>
      </c>
      <c r="L2481" s="5">
        <f t="shared" si="746"/>
        <v>12</v>
      </c>
      <c r="M2481" s="5">
        <f t="shared" si="747"/>
        <v>2023</v>
      </c>
      <c r="N2481" s="96">
        <v>175</v>
      </c>
      <c r="O2481" s="6">
        <f t="shared" ref="O2481" si="765">-N2481</f>
        <v>-175</v>
      </c>
      <c r="P2481" s="6">
        <f t="shared" si="758"/>
        <v>0</v>
      </c>
      <c r="Q2481" s="7">
        <f t="shared" si="762"/>
        <v>4046974.1500000018</v>
      </c>
      <c r="R2481" s="44" t="str">
        <f>VLOOKUP(F2481,'Set up'!$A$2:$E$64,5,FALSE)</f>
        <v>Trsf</v>
      </c>
      <c r="S2481" s="1" t="s">
        <v>2257</v>
      </c>
    </row>
    <row r="2482" spans="1:19" ht="15" customHeight="1" x14ac:dyDescent="0.3">
      <c r="A2482" s="4">
        <v>45282</v>
      </c>
      <c r="B2482" s="5">
        <f t="shared" si="753"/>
        <v>12</v>
      </c>
      <c r="C2482" s="5">
        <f t="shared" si="754"/>
        <v>2023</v>
      </c>
      <c r="D2482" s="88" t="s">
        <v>2208</v>
      </c>
      <c r="E2482" s="5" t="str">
        <f>VLOOKUP(F2482,'Set up'!$A$2:$C$64,2,FALSE)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up'!$A$2:$C$64,3,FALSE)</f>
        <v>Cash</v>
      </c>
      <c r="J2482" s="5">
        <f>VLOOKUP(F2482,'Set up'!$A$2:$D$64,4,FALSE)</f>
        <v>0</v>
      </c>
      <c r="K2482" s="4">
        <f t="shared" si="745"/>
        <v>45282</v>
      </c>
      <c r="L2482" s="5">
        <f t="shared" si="746"/>
        <v>12</v>
      </c>
      <c r="M2482" s="5">
        <f t="shared" si="747"/>
        <v>2023</v>
      </c>
      <c r="N2482" s="96">
        <v>1738</v>
      </c>
      <c r="P2482" s="6">
        <f t="shared" si="758"/>
        <v>1738</v>
      </c>
      <c r="Q2482" s="7">
        <f t="shared" si="762"/>
        <v>4048712.1500000018</v>
      </c>
      <c r="R2482" s="44" t="str">
        <f>VLOOKUP(F2482,'Set up'!$A$2:$E$64,5,FALSE)</f>
        <v>PD Chq</v>
      </c>
    </row>
    <row r="2483" spans="1:19" ht="15" customHeight="1" x14ac:dyDescent="0.3">
      <c r="A2483" s="4">
        <v>45282</v>
      </c>
      <c r="B2483" s="5">
        <f t="shared" si="753"/>
        <v>12</v>
      </c>
      <c r="C2483" s="5">
        <f t="shared" si="754"/>
        <v>2023</v>
      </c>
      <c r="D2483" s="88" t="s">
        <v>2208</v>
      </c>
      <c r="E2483" s="5" t="str">
        <f>VLOOKUP(F2483,'Set up'!$A$2:$C$64,2,FALSE)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up'!$A$2:$C$64,3,FALSE)</f>
        <v>Cash</v>
      </c>
      <c r="J2483" s="5">
        <f>VLOOKUP(F2483,'Set up'!$A$2:$D$64,4,FALSE)</f>
        <v>0</v>
      </c>
      <c r="K2483" s="4">
        <f t="shared" ref="K2483:K2546" si="766">A2483+J2483</f>
        <v>45282</v>
      </c>
      <c r="L2483" s="5">
        <f t="shared" ref="L2483:L2546" si="767">MONTH(K2483)</f>
        <v>12</v>
      </c>
      <c r="M2483" s="5">
        <f t="shared" ref="M2483:M2546" si="768">YEAR(K2483)</f>
        <v>2023</v>
      </c>
      <c r="N2483" s="96">
        <v>95</v>
      </c>
      <c r="P2483" s="6">
        <f t="shared" si="758"/>
        <v>95</v>
      </c>
      <c r="Q2483" s="7">
        <f t="shared" si="762"/>
        <v>4048807.1500000018</v>
      </c>
      <c r="R2483" s="44" t="str">
        <f>VLOOKUP(F2483,'Set up'!$A$2:$E$64,5,FALSE)</f>
        <v>PD Chq</v>
      </c>
    </row>
    <row r="2484" spans="1:19" ht="15" customHeight="1" x14ac:dyDescent="0.3">
      <c r="A2484" s="4">
        <v>45282</v>
      </c>
      <c r="B2484" s="5">
        <f t="shared" si="753"/>
        <v>12</v>
      </c>
      <c r="C2484" s="5">
        <f t="shared" si="754"/>
        <v>2023</v>
      </c>
      <c r="D2484" s="88" t="s">
        <v>2208</v>
      </c>
      <c r="E2484" s="5" t="str">
        <f>VLOOKUP(F2484,'Set up'!$A$2:$C$64,2,FALSE)</f>
        <v>C00000021</v>
      </c>
      <c r="F2484" s="1" t="s">
        <v>491</v>
      </c>
      <c r="G2484" s="99" t="s">
        <v>2130</v>
      </c>
      <c r="H2484" s="5">
        <v>5</v>
      </c>
      <c r="I2484" s="5" t="str">
        <f>VLOOKUP(F2484,'Set up'!$A$2:$C$64,3,FALSE)</f>
        <v>Cash</v>
      </c>
      <c r="J2484" s="5">
        <f>VLOOKUP(F2484,'Set up'!$A$2:$D$64,4,FALSE)</f>
        <v>0</v>
      </c>
      <c r="K2484" s="4">
        <f t="shared" si="766"/>
        <v>45282</v>
      </c>
      <c r="L2484" s="5">
        <f t="shared" si="767"/>
        <v>12</v>
      </c>
      <c r="M2484" s="5">
        <f t="shared" si="768"/>
        <v>2023</v>
      </c>
      <c r="N2484" s="96">
        <v>312.5</v>
      </c>
      <c r="P2484" s="6">
        <f t="shared" si="758"/>
        <v>312.5</v>
      </c>
      <c r="Q2484" s="7">
        <f t="shared" si="762"/>
        <v>4049119.6500000018</v>
      </c>
      <c r="R2484" s="44" t="str">
        <f>VLOOKUP(F2484,'Set up'!$A$2:$E$64,5,FALSE)</f>
        <v>PD Chq</v>
      </c>
    </row>
    <row r="2485" spans="1:19" ht="15" customHeight="1" x14ac:dyDescent="0.3">
      <c r="A2485" s="4">
        <v>45287</v>
      </c>
      <c r="B2485" s="5">
        <f t="shared" si="753"/>
        <v>12</v>
      </c>
      <c r="C2485" s="5">
        <f t="shared" si="754"/>
        <v>2023</v>
      </c>
      <c r="D2485" s="88" t="s">
        <v>2209</v>
      </c>
      <c r="E2485" s="5" t="str">
        <f>VLOOKUP(F2485,'Set up'!$A$2:$C$64,2,FALSE)</f>
        <v>C00000042</v>
      </c>
      <c r="F2485" s="1" t="s">
        <v>2012</v>
      </c>
      <c r="G2485" s="99" t="s">
        <v>2130</v>
      </c>
      <c r="H2485" s="5">
        <v>5</v>
      </c>
      <c r="I2485" s="5" t="str">
        <f>VLOOKUP(F2485,'Set up'!$A$2:$C$64,3,FALSE)</f>
        <v>Cash</v>
      </c>
      <c r="J2485" s="5">
        <f>VLOOKUP(F2485,'Set up'!$A$2:$D$64,4,FALSE)</f>
        <v>0</v>
      </c>
      <c r="K2485" s="4">
        <f t="shared" si="766"/>
        <v>45287</v>
      </c>
      <c r="L2485" s="5">
        <f t="shared" si="767"/>
        <v>12</v>
      </c>
      <c r="M2485" s="5">
        <f t="shared" si="768"/>
        <v>2023</v>
      </c>
      <c r="N2485" s="96">
        <v>312.5</v>
      </c>
      <c r="O2485" s="6">
        <f>-N2485</f>
        <v>-312.5</v>
      </c>
      <c r="P2485" s="6">
        <f t="shared" si="758"/>
        <v>0</v>
      </c>
      <c r="Q2485" s="7">
        <f t="shared" si="762"/>
        <v>4049432.1500000018</v>
      </c>
      <c r="R2485" s="44" t="str">
        <f>VLOOKUP(F2485,'Set up'!$A$2:$E$64,5,FALSE)</f>
        <v>Trsf</v>
      </c>
      <c r="S2485" s="1" t="s">
        <v>2816</v>
      </c>
    </row>
    <row r="2486" spans="1:19" ht="15" customHeight="1" x14ac:dyDescent="0.3">
      <c r="A2486" s="4">
        <v>45287</v>
      </c>
      <c r="B2486" s="5">
        <f t="shared" si="753"/>
        <v>12</v>
      </c>
      <c r="C2486" s="5">
        <f t="shared" si="754"/>
        <v>2023</v>
      </c>
      <c r="D2486" s="88" t="s">
        <v>2210</v>
      </c>
      <c r="E2486" s="5" t="str">
        <f>VLOOKUP(F2486,'Set up'!$A$2:$C$64,2,FALSE)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up'!$A$2:$C$64,3,FALSE)</f>
        <v>Cash</v>
      </c>
      <c r="J2486" s="5">
        <f>VLOOKUP(F2486,'Set up'!$A$2:$D$64,4,FALSE)</f>
        <v>0</v>
      </c>
      <c r="K2486" s="4">
        <f t="shared" si="766"/>
        <v>45287</v>
      </c>
      <c r="L2486" s="5">
        <f t="shared" si="767"/>
        <v>12</v>
      </c>
      <c r="M2486" s="5">
        <f t="shared" si="768"/>
        <v>2023</v>
      </c>
      <c r="N2486" s="96">
        <v>8030</v>
      </c>
      <c r="O2486" s="6">
        <f>-N2486</f>
        <v>-8030</v>
      </c>
      <c r="P2486" s="6">
        <f t="shared" si="758"/>
        <v>0</v>
      </c>
      <c r="Q2486" s="7">
        <f t="shared" si="762"/>
        <v>4057462.1500000018</v>
      </c>
      <c r="R2486" s="44" t="str">
        <f>VLOOKUP(F2486,'Set up'!$A$2:$E$64,5,FALSE)</f>
        <v>Trsf</v>
      </c>
      <c r="S2486" s="1" t="s">
        <v>2817</v>
      </c>
    </row>
    <row r="2487" spans="1:19" ht="15" customHeight="1" x14ac:dyDescent="0.3">
      <c r="A2487" s="4">
        <v>45287</v>
      </c>
      <c r="B2487" s="5">
        <f t="shared" si="753"/>
        <v>12</v>
      </c>
      <c r="C2487" s="5">
        <f t="shared" si="754"/>
        <v>2023</v>
      </c>
      <c r="D2487" s="88" t="s">
        <v>2210</v>
      </c>
      <c r="E2487" s="5" t="str">
        <f>VLOOKUP(F2487,'Set up'!$A$2:$C$64,2,FALSE)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up'!$A$2:$C$64,3,FALSE)</f>
        <v>Cash</v>
      </c>
      <c r="J2487" s="5">
        <f>VLOOKUP(F2487,'Set up'!$A$2:$D$64,4,FALSE)</f>
        <v>0</v>
      </c>
      <c r="K2487" s="4">
        <f t="shared" si="766"/>
        <v>45287</v>
      </c>
      <c r="L2487" s="5">
        <f t="shared" si="767"/>
        <v>12</v>
      </c>
      <c r="M2487" s="5">
        <f t="shared" si="768"/>
        <v>2023</v>
      </c>
      <c r="N2487" s="96">
        <v>1914</v>
      </c>
      <c r="O2487" s="6">
        <f>-1401-513</f>
        <v>-1914</v>
      </c>
      <c r="P2487" s="6">
        <f t="shared" si="758"/>
        <v>0</v>
      </c>
      <c r="Q2487" s="7">
        <f t="shared" si="762"/>
        <v>4059376.1500000018</v>
      </c>
      <c r="R2487" s="44" t="str">
        <f>VLOOKUP(F2487,'Set up'!$A$2:$E$64,5,FALSE)</f>
        <v>Trsf</v>
      </c>
      <c r="S2487" s="1" t="s">
        <v>2818</v>
      </c>
    </row>
    <row r="2488" spans="1:19" ht="15" customHeight="1" x14ac:dyDescent="0.3">
      <c r="A2488" s="4">
        <v>45287</v>
      </c>
      <c r="B2488" s="5">
        <f t="shared" si="753"/>
        <v>12</v>
      </c>
      <c r="C2488" s="5">
        <f t="shared" si="754"/>
        <v>2023</v>
      </c>
      <c r="D2488" s="88" t="s">
        <v>2210</v>
      </c>
      <c r="E2488" s="5" t="str">
        <f>VLOOKUP(F2488,'Set up'!$A$2:$C$64,2,FALSE)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up'!$A$2:$C$64,3,FALSE)</f>
        <v>Cash</v>
      </c>
      <c r="J2488" s="5">
        <f>VLOOKUP(F2488,'Set up'!$A$2:$D$64,4,FALSE)</f>
        <v>0</v>
      </c>
      <c r="K2488" s="4">
        <f t="shared" si="766"/>
        <v>45287</v>
      </c>
      <c r="L2488" s="5">
        <f t="shared" si="767"/>
        <v>12</v>
      </c>
      <c r="M2488" s="5">
        <f t="shared" si="768"/>
        <v>2023</v>
      </c>
      <c r="N2488" s="96">
        <v>1404</v>
      </c>
      <c r="O2488" s="6">
        <f>-N2488</f>
        <v>-1404</v>
      </c>
      <c r="P2488" s="6">
        <f t="shared" si="758"/>
        <v>0</v>
      </c>
      <c r="Q2488" s="7">
        <f t="shared" si="762"/>
        <v>4060780.1500000018</v>
      </c>
      <c r="R2488" s="44" t="str">
        <f>VLOOKUP(F2488,'Set up'!$A$2:$E$64,5,FALSE)</f>
        <v>Trsf</v>
      </c>
      <c r="S2488" s="1" t="s">
        <v>2819</v>
      </c>
    </row>
    <row r="2489" spans="1:19" ht="15" customHeight="1" x14ac:dyDescent="0.3">
      <c r="A2489" s="4">
        <v>45287</v>
      </c>
      <c r="B2489" s="5">
        <f t="shared" si="753"/>
        <v>12</v>
      </c>
      <c r="C2489" s="5">
        <f t="shared" si="754"/>
        <v>2023</v>
      </c>
      <c r="D2489" s="88" t="s">
        <v>2210</v>
      </c>
      <c r="E2489" s="5" t="str">
        <f>VLOOKUP(F2489,'Set up'!$A$2:$C$64,2,FALSE)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up'!$A$2:$C$64,3,FALSE)</f>
        <v>Cash</v>
      </c>
      <c r="J2489" s="5">
        <f>VLOOKUP(F2489,'Set up'!$A$2:$D$64,4,FALSE)</f>
        <v>0</v>
      </c>
      <c r="K2489" s="4">
        <f t="shared" si="766"/>
        <v>45287</v>
      </c>
      <c r="L2489" s="5">
        <f t="shared" si="767"/>
        <v>12</v>
      </c>
      <c r="M2489" s="5">
        <f t="shared" si="768"/>
        <v>2023</v>
      </c>
      <c r="N2489" s="96">
        <v>1000</v>
      </c>
      <c r="O2489" s="6">
        <f>-N2489</f>
        <v>-1000</v>
      </c>
      <c r="P2489" s="6">
        <f t="shared" si="758"/>
        <v>0</v>
      </c>
      <c r="Q2489" s="7">
        <f t="shared" si="762"/>
        <v>4061780.1500000018</v>
      </c>
      <c r="R2489" s="44" t="str">
        <f>VLOOKUP(F2489,'Set up'!$A$2:$E$64,5,FALSE)</f>
        <v>Trsf</v>
      </c>
      <c r="S2489" s="1" t="s">
        <v>2820</v>
      </c>
    </row>
    <row r="2490" spans="1:19" ht="15" customHeight="1" x14ac:dyDescent="0.3">
      <c r="A2490" s="4">
        <v>45290</v>
      </c>
      <c r="B2490" s="5">
        <f t="shared" si="753"/>
        <v>12</v>
      </c>
      <c r="C2490" s="5">
        <f t="shared" si="754"/>
        <v>2023</v>
      </c>
      <c r="D2490" s="88" t="s">
        <v>2211</v>
      </c>
      <c r="E2490" s="5" t="str">
        <f>VLOOKUP(F2490,'Set up'!$A$2:$C$64,2,FALSE)</f>
        <v>C00000042</v>
      </c>
      <c r="F2490" s="1" t="s">
        <v>2012</v>
      </c>
      <c r="G2490" s="99" t="s">
        <v>2130</v>
      </c>
      <c r="H2490" s="5">
        <v>10</v>
      </c>
      <c r="I2490" s="5" t="str">
        <f>VLOOKUP(F2490,'Set up'!$A$2:$C$64,3,FALSE)</f>
        <v>Cash</v>
      </c>
      <c r="J2490" s="5">
        <f>VLOOKUP(F2490,'Set up'!$A$2:$D$64,4,FALSE)</f>
        <v>0</v>
      </c>
      <c r="K2490" s="4">
        <f t="shared" si="766"/>
        <v>45290</v>
      </c>
      <c r="L2490" s="5">
        <f t="shared" si="767"/>
        <v>12</v>
      </c>
      <c r="M2490" s="5">
        <f t="shared" si="768"/>
        <v>2023</v>
      </c>
      <c r="N2490" s="96">
        <v>625</v>
      </c>
      <c r="O2490" s="6">
        <f>-N2490</f>
        <v>-625</v>
      </c>
      <c r="P2490" s="6">
        <f t="shared" si="758"/>
        <v>0</v>
      </c>
      <c r="Q2490" s="7">
        <f t="shared" si="762"/>
        <v>4062405.1500000018</v>
      </c>
      <c r="R2490" s="44" t="str">
        <f>VLOOKUP(F2490,'Set up'!$A$2:$E$64,5,FALSE)</f>
        <v>Trsf</v>
      </c>
      <c r="S2490" s="1" t="s">
        <v>2821</v>
      </c>
    </row>
    <row r="2491" spans="1:19" ht="15" customHeight="1" x14ac:dyDescent="0.3">
      <c r="A2491" s="4">
        <v>45290</v>
      </c>
      <c r="B2491" s="5">
        <f t="shared" si="753"/>
        <v>12</v>
      </c>
      <c r="C2491" s="5">
        <f t="shared" si="754"/>
        <v>2023</v>
      </c>
      <c r="D2491" s="88" t="s">
        <v>2212</v>
      </c>
      <c r="E2491" s="5" t="str">
        <f>VLOOKUP(F2491,'Set up'!$A$2:$C$64,2,FALSE)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up'!$A$2:$C$64,3,FALSE)</f>
        <v>Cash</v>
      </c>
      <c r="J2491" s="5">
        <f>VLOOKUP(F2491,'Set up'!$A$2:$D$64,4,FALSE)</f>
        <v>0</v>
      </c>
      <c r="K2491" s="4">
        <f t="shared" si="766"/>
        <v>45290</v>
      </c>
      <c r="L2491" s="5">
        <f t="shared" si="767"/>
        <v>12</v>
      </c>
      <c r="M2491" s="5">
        <f t="shared" si="768"/>
        <v>2023</v>
      </c>
      <c r="N2491" s="96">
        <v>8030</v>
      </c>
      <c r="O2491" s="6">
        <f>-3458-4572</f>
        <v>-8030</v>
      </c>
      <c r="P2491" s="6">
        <f t="shared" si="758"/>
        <v>0</v>
      </c>
      <c r="Q2491" s="7">
        <f t="shared" si="762"/>
        <v>4070435.1500000018</v>
      </c>
      <c r="R2491" s="44" t="str">
        <f>VLOOKUP(F2491,'Set up'!$A$2:$E$64,5,FALSE)</f>
        <v>Trsf</v>
      </c>
      <c r="S2491" s="1" t="s">
        <v>2822</v>
      </c>
    </row>
    <row r="2492" spans="1:19" ht="15" customHeight="1" x14ac:dyDescent="0.3">
      <c r="A2492" s="4">
        <v>45290</v>
      </c>
      <c r="B2492" s="5">
        <f t="shared" si="753"/>
        <v>12</v>
      </c>
      <c r="C2492" s="5">
        <f t="shared" si="754"/>
        <v>2023</v>
      </c>
      <c r="D2492" s="88" t="s">
        <v>2212</v>
      </c>
      <c r="E2492" s="5" t="str">
        <f>VLOOKUP(F2492,'Set up'!$A$2:$C$64,2,FALSE)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up'!$A$2:$C$64,3,FALSE)</f>
        <v>Cash</v>
      </c>
      <c r="J2492" s="5">
        <f>VLOOKUP(F2492,'Set up'!$A$2:$D$64,4,FALSE)</f>
        <v>0</v>
      </c>
      <c r="K2492" s="4">
        <f t="shared" si="766"/>
        <v>45290</v>
      </c>
      <c r="L2492" s="5">
        <f t="shared" si="767"/>
        <v>12</v>
      </c>
      <c r="M2492" s="5">
        <f t="shared" si="768"/>
        <v>2023</v>
      </c>
      <c r="N2492" s="96">
        <v>2610</v>
      </c>
      <c r="O2492" s="6">
        <f>-N2492</f>
        <v>-2610</v>
      </c>
      <c r="P2492" s="6">
        <f t="shared" si="758"/>
        <v>0</v>
      </c>
      <c r="Q2492" s="7">
        <f t="shared" si="762"/>
        <v>4073045.1500000018</v>
      </c>
      <c r="R2492" s="44" t="str">
        <f>VLOOKUP(F2492,'Set up'!$A$2:$E$64,5,FALSE)</f>
        <v>Trsf</v>
      </c>
      <c r="S2492" s="1" t="s">
        <v>2794</v>
      </c>
    </row>
    <row r="2493" spans="1:19" ht="15" customHeight="1" x14ac:dyDescent="0.3">
      <c r="A2493" s="4">
        <v>45290</v>
      </c>
      <c r="B2493" s="5">
        <f t="shared" si="753"/>
        <v>12</v>
      </c>
      <c r="C2493" s="5">
        <f t="shared" si="754"/>
        <v>2023</v>
      </c>
      <c r="D2493" s="88" t="s">
        <v>2212</v>
      </c>
      <c r="E2493" s="5" t="str">
        <f>VLOOKUP(F2493,'Set up'!$A$2:$C$64,2,FALSE)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up'!$A$2:$C$64,3,FALSE)</f>
        <v>Cash</v>
      </c>
      <c r="J2493" s="5">
        <f>VLOOKUP(F2493,'Set up'!$A$2:$D$64,4,FALSE)</f>
        <v>0</v>
      </c>
      <c r="K2493" s="4">
        <f t="shared" si="766"/>
        <v>45290</v>
      </c>
      <c r="L2493" s="5">
        <f t="shared" si="767"/>
        <v>12</v>
      </c>
      <c r="M2493" s="5">
        <f t="shared" si="768"/>
        <v>2023</v>
      </c>
      <c r="N2493" s="96">
        <v>2106</v>
      </c>
      <c r="O2493" s="6">
        <f>-N2493</f>
        <v>-2106</v>
      </c>
      <c r="P2493" s="6">
        <f t="shared" si="758"/>
        <v>0</v>
      </c>
      <c r="Q2493" s="7">
        <f t="shared" si="762"/>
        <v>4075151.1500000018</v>
      </c>
      <c r="R2493" s="44" t="str">
        <f>VLOOKUP(F2493,'Set up'!$A$2:$E$64,5,FALSE)</f>
        <v>Trsf</v>
      </c>
      <c r="S2493" s="1" t="s">
        <v>2795</v>
      </c>
    </row>
    <row r="2494" spans="1:19" ht="15" customHeight="1" x14ac:dyDescent="0.3">
      <c r="A2494" s="4">
        <v>45290</v>
      </c>
      <c r="B2494" s="5">
        <f t="shared" ref="B2494:B2504" si="769">MONTH(A2494)</f>
        <v>12</v>
      </c>
      <c r="C2494" s="5">
        <f t="shared" ref="C2494:C2504" si="770">YEAR(A2494)</f>
        <v>2023</v>
      </c>
      <c r="D2494" s="88" t="s">
        <v>2212</v>
      </c>
      <c r="E2494" s="5" t="str">
        <f>VLOOKUP(F2494,'Set up'!$A$2:$C$64,2,FALSE)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up'!$A$2:$C$64,3,FALSE)</f>
        <v>Cash</v>
      </c>
      <c r="J2494" s="5">
        <f>VLOOKUP(F2494,'Set up'!$A$2:$D$64,4,FALSE)</f>
        <v>0</v>
      </c>
      <c r="K2494" s="4">
        <f t="shared" si="766"/>
        <v>45290</v>
      </c>
      <c r="L2494" s="5">
        <f t="shared" si="767"/>
        <v>12</v>
      </c>
      <c r="M2494" s="5">
        <f t="shared" si="768"/>
        <v>2023</v>
      </c>
      <c r="N2494" s="96">
        <v>208</v>
      </c>
      <c r="O2494" s="6">
        <f>-N2494</f>
        <v>-208</v>
      </c>
      <c r="P2494" s="6">
        <f t="shared" si="758"/>
        <v>0</v>
      </c>
      <c r="Q2494" s="7">
        <f t="shared" si="762"/>
        <v>4075359.1500000018</v>
      </c>
      <c r="R2494" s="44" t="str">
        <f>VLOOKUP(F2494,'Set up'!$A$2:$E$64,5,FALSE)</f>
        <v>Trsf</v>
      </c>
      <c r="S2494" s="1" t="s">
        <v>2797</v>
      </c>
    </row>
    <row r="2495" spans="1:19" ht="15" customHeight="1" x14ac:dyDescent="0.3">
      <c r="A2495" s="4">
        <v>45290</v>
      </c>
      <c r="B2495" s="5">
        <f t="shared" si="769"/>
        <v>12</v>
      </c>
      <c r="C2495" s="5">
        <f t="shared" si="770"/>
        <v>2023</v>
      </c>
      <c r="D2495" s="88" t="s">
        <v>2212</v>
      </c>
      <c r="E2495" s="5" t="str">
        <f>VLOOKUP(F2495,'Set up'!$A$2:$C$64,2,FALSE)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up'!$A$2:$C$64,3,FALSE)</f>
        <v>Cash</v>
      </c>
      <c r="J2495" s="5">
        <f>VLOOKUP(F2495,'Set up'!$A$2:$D$64,4,FALSE)</f>
        <v>0</v>
      </c>
      <c r="K2495" s="4">
        <f t="shared" si="766"/>
        <v>45290</v>
      </c>
      <c r="L2495" s="5">
        <f t="shared" si="767"/>
        <v>12</v>
      </c>
      <c r="M2495" s="5">
        <f t="shared" si="768"/>
        <v>2023</v>
      </c>
      <c r="N2495" s="96">
        <v>380</v>
      </c>
      <c r="O2495" s="6">
        <f>-N2495</f>
        <v>-380</v>
      </c>
      <c r="P2495" s="6">
        <f t="shared" si="758"/>
        <v>0</v>
      </c>
      <c r="Q2495" s="7">
        <f t="shared" si="762"/>
        <v>4075739.1500000018</v>
      </c>
      <c r="R2495" s="44" t="str">
        <f>VLOOKUP(F2495,'Set up'!$A$2:$E$64,5,FALSE)</f>
        <v>Trsf</v>
      </c>
      <c r="S2495" s="1" t="s">
        <v>2798</v>
      </c>
    </row>
    <row r="2496" spans="1:19" ht="15" customHeight="1" x14ac:dyDescent="0.3">
      <c r="A2496" s="4">
        <v>45290</v>
      </c>
      <c r="B2496" s="5">
        <f t="shared" si="769"/>
        <v>12</v>
      </c>
      <c r="C2496" s="5">
        <f t="shared" si="770"/>
        <v>2023</v>
      </c>
      <c r="D2496" s="88" t="s">
        <v>2212</v>
      </c>
      <c r="E2496" s="5" t="str">
        <f>VLOOKUP(F2496,'Set up'!$A$2:$C$64,2,FALSE)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up'!$A$2:$C$64,3,FALSE)</f>
        <v>Cash</v>
      </c>
      <c r="J2496" s="5">
        <f>VLOOKUP(F2496,'Set up'!$A$2:$D$64,4,FALSE)</f>
        <v>0</v>
      </c>
      <c r="K2496" s="4">
        <f t="shared" si="766"/>
        <v>45290</v>
      </c>
      <c r="L2496" s="5">
        <f t="shared" si="767"/>
        <v>12</v>
      </c>
      <c r="M2496" s="5">
        <f t="shared" si="768"/>
        <v>2023</v>
      </c>
      <c r="N2496" s="96">
        <v>1000</v>
      </c>
      <c r="O2496" s="6">
        <f>-N2496</f>
        <v>-1000</v>
      </c>
      <c r="P2496" s="6">
        <f t="shared" si="758"/>
        <v>0</v>
      </c>
      <c r="Q2496" s="7">
        <f t="shared" si="762"/>
        <v>4076739.1500000018</v>
      </c>
      <c r="R2496" s="44" t="str">
        <f>VLOOKUP(F2496,'Set up'!$A$2:$E$64,5,FALSE)</f>
        <v>Trsf</v>
      </c>
      <c r="S2496" s="1" t="s">
        <v>2799</v>
      </c>
    </row>
    <row r="2497" spans="1:19" ht="15" customHeight="1" x14ac:dyDescent="0.3">
      <c r="A2497" s="4">
        <v>45290</v>
      </c>
      <c r="B2497" s="5">
        <f t="shared" si="769"/>
        <v>12</v>
      </c>
      <c r="C2497" s="5">
        <f t="shared" si="770"/>
        <v>2023</v>
      </c>
      <c r="D2497" s="88" t="s">
        <v>2213</v>
      </c>
      <c r="E2497" s="5" t="str">
        <f>VLOOKUP(F2497,'Set up'!$A$2:$C$64,2,FALSE)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up'!$A$2:$C$64,3,FALSE)</f>
        <v>Cash</v>
      </c>
      <c r="J2497" s="5">
        <f>VLOOKUP(F2497,'Set up'!$A$2:$D$64,4,FALSE)</f>
        <v>0</v>
      </c>
      <c r="K2497" s="4">
        <f t="shared" si="766"/>
        <v>45290</v>
      </c>
      <c r="L2497" s="5">
        <f t="shared" si="767"/>
        <v>12</v>
      </c>
      <c r="M2497" s="5">
        <f t="shared" si="768"/>
        <v>2023</v>
      </c>
      <c r="N2497" s="96">
        <v>1738</v>
      </c>
      <c r="P2497" s="6">
        <f t="shared" si="758"/>
        <v>1738</v>
      </c>
      <c r="Q2497" s="7">
        <f t="shared" si="762"/>
        <v>4078477.1500000018</v>
      </c>
      <c r="R2497" s="44" t="str">
        <f>VLOOKUP(F2497,'Set up'!$A$2:$E$64,5,FALSE)</f>
        <v>PD Chq</v>
      </c>
    </row>
    <row r="2498" spans="1:19" ht="15" customHeight="1" x14ac:dyDescent="0.3">
      <c r="A2498" s="4">
        <v>45290</v>
      </c>
      <c r="B2498" s="5">
        <f t="shared" si="769"/>
        <v>12</v>
      </c>
      <c r="C2498" s="5">
        <f t="shared" si="770"/>
        <v>2023</v>
      </c>
      <c r="D2498" s="88" t="s">
        <v>2213</v>
      </c>
      <c r="E2498" s="5" t="str">
        <f>VLOOKUP(F2498,'Set up'!$A$2:$C$64,2,FALSE)</f>
        <v>C00000021</v>
      </c>
      <c r="F2498" s="1" t="s">
        <v>491</v>
      </c>
      <c r="G2498" s="99" t="s">
        <v>2129</v>
      </c>
      <c r="H2498" s="5">
        <v>1</v>
      </c>
      <c r="I2498" s="5" t="str">
        <f>VLOOKUP(F2498,'Set up'!$A$2:$C$64,3,FALSE)</f>
        <v>Cash</v>
      </c>
      <c r="J2498" s="5">
        <f>VLOOKUP(F2498,'Set up'!$A$2:$D$64,4,FALSE)</f>
        <v>0</v>
      </c>
      <c r="K2498" s="4">
        <f t="shared" si="766"/>
        <v>45290</v>
      </c>
      <c r="L2498" s="5">
        <f t="shared" si="767"/>
        <v>12</v>
      </c>
      <c r="M2498" s="5">
        <f t="shared" si="768"/>
        <v>2023</v>
      </c>
      <c r="N2498" s="96">
        <v>277.5</v>
      </c>
      <c r="P2498" s="6">
        <f t="shared" si="758"/>
        <v>277.5</v>
      </c>
      <c r="Q2498" s="7">
        <f t="shared" si="762"/>
        <v>4078754.6500000018</v>
      </c>
      <c r="R2498" s="44" t="str">
        <f>VLOOKUP(F2498,'Set up'!$A$2:$E$64,5,FALSE)</f>
        <v>PD Chq</v>
      </c>
    </row>
    <row r="2499" spans="1:19" ht="15" customHeight="1" x14ac:dyDescent="0.3">
      <c r="A2499" s="4">
        <v>45290</v>
      </c>
      <c r="B2499" s="5">
        <f t="shared" si="769"/>
        <v>12</v>
      </c>
      <c r="C2499" s="5">
        <f t="shared" si="770"/>
        <v>2023</v>
      </c>
      <c r="D2499" s="88" t="s">
        <v>2213</v>
      </c>
      <c r="E2499" s="5" t="str">
        <f>VLOOKUP(F2499,'Set up'!$A$2:$C$64,2,FALSE)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up'!$A$2:$C$64,3,FALSE)</f>
        <v>Cash</v>
      </c>
      <c r="J2499" s="5">
        <f>VLOOKUP(F2499,'Set up'!$A$2:$D$64,4,FALSE)</f>
        <v>0</v>
      </c>
      <c r="K2499" s="4">
        <f t="shared" si="766"/>
        <v>45290</v>
      </c>
      <c r="L2499" s="5">
        <f t="shared" si="767"/>
        <v>12</v>
      </c>
      <c r="M2499" s="5">
        <f t="shared" si="768"/>
        <v>2023</v>
      </c>
      <c r="N2499" s="96">
        <v>95</v>
      </c>
      <c r="P2499" s="6">
        <f t="shared" si="758"/>
        <v>95</v>
      </c>
      <c r="Q2499" s="7">
        <f t="shared" si="762"/>
        <v>4078849.6500000018</v>
      </c>
      <c r="R2499" s="44" t="str">
        <f>VLOOKUP(F2499,'Set up'!$A$2:$E$64,5,FALSE)</f>
        <v>PD Chq</v>
      </c>
    </row>
    <row r="2500" spans="1:19" ht="15" customHeight="1" x14ac:dyDescent="0.3">
      <c r="A2500" s="4">
        <v>45290</v>
      </c>
      <c r="B2500" s="5">
        <f t="shared" si="769"/>
        <v>12</v>
      </c>
      <c r="C2500" s="5">
        <f t="shared" si="770"/>
        <v>2023</v>
      </c>
      <c r="D2500" s="88" t="s">
        <v>2213</v>
      </c>
      <c r="E2500" s="5" t="str">
        <f>VLOOKUP(F2500,'Set up'!$A$2:$C$64,2,FALSE)</f>
        <v>C00000021</v>
      </c>
      <c r="F2500" s="1" t="s">
        <v>491</v>
      </c>
      <c r="G2500" s="99" t="s">
        <v>2130</v>
      </c>
      <c r="H2500" s="5">
        <v>5</v>
      </c>
      <c r="I2500" s="5" t="str">
        <f>VLOOKUP(F2500,'Set up'!$A$2:$C$64,3,FALSE)</f>
        <v>Cash</v>
      </c>
      <c r="J2500" s="5">
        <f>VLOOKUP(F2500,'Set up'!$A$2:$D$64,4,FALSE)</f>
        <v>0</v>
      </c>
      <c r="K2500" s="4">
        <f t="shared" si="766"/>
        <v>45290</v>
      </c>
      <c r="L2500" s="5">
        <f t="shared" si="767"/>
        <v>12</v>
      </c>
      <c r="M2500" s="5">
        <f t="shared" si="768"/>
        <v>2023</v>
      </c>
      <c r="N2500" s="96">
        <v>312.5</v>
      </c>
      <c r="P2500" s="6">
        <f t="shared" si="758"/>
        <v>312.5</v>
      </c>
      <c r="Q2500" s="7">
        <f t="shared" si="762"/>
        <v>4079162.1500000018</v>
      </c>
      <c r="R2500" s="44" t="str">
        <f>VLOOKUP(F2500,'Set up'!$A$2:$E$64,5,FALSE)</f>
        <v>PD Chq</v>
      </c>
    </row>
    <row r="2501" spans="1:19" ht="15" customHeight="1" x14ac:dyDescent="0.3">
      <c r="A2501" s="4">
        <v>45290</v>
      </c>
      <c r="B2501" s="5">
        <f t="shared" si="769"/>
        <v>12</v>
      </c>
      <c r="C2501" s="5">
        <f t="shared" si="770"/>
        <v>2023</v>
      </c>
      <c r="D2501" s="88" t="s">
        <v>2214</v>
      </c>
      <c r="E2501" s="5" t="str">
        <f>VLOOKUP(F2501,'Set up'!$A$2:$C$64,2,FALSE)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up'!$A$2:$C$64,3,FALSE)</f>
        <v>Cash</v>
      </c>
      <c r="J2501" s="5">
        <f>VLOOKUP(F2501,'Set up'!$A$2:$D$64,4,FALSE)</f>
        <v>0</v>
      </c>
      <c r="K2501" s="4">
        <f t="shared" si="766"/>
        <v>45290</v>
      </c>
      <c r="L2501" s="5">
        <f t="shared" si="767"/>
        <v>12</v>
      </c>
      <c r="M2501" s="5">
        <f t="shared" si="768"/>
        <v>2023</v>
      </c>
      <c r="N2501" s="96">
        <v>1738</v>
      </c>
      <c r="O2501" s="6">
        <f>-830.8-907.2</f>
        <v>-1738</v>
      </c>
      <c r="P2501" s="6">
        <f t="shared" si="758"/>
        <v>0</v>
      </c>
      <c r="Q2501" s="7">
        <f t="shared" si="762"/>
        <v>4080900.1500000018</v>
      </c>
      <c r="R2501" s="44" t="str">
        <f>VLOOKUP(F2501,'Set up'!$A$2:$E$64,5,FALSE)</f>
        <v>Trsf</v>
      </c>
      <c r="S2501" s="1" t="s">
        <v>3434</v>
      </c>
    </row>
    <row r="2502" spans="1:19" ht="15" customHeight="1" x14ac:dyDescent="0.3">
      <c r="A2502" s="4">
        <v>45290</v>
      </c>
      <c r="B2502" s="5">
        <f t="shared" si="769"/>
        <v>12</v>
      </c>
      <c r="C2502" s="5">
        <f t="shared" si="770"/>
        <v>2023</v>
      </c>
      <c r="D2502" s="88" t="s">
        <v>2214</v>
      </c>
      <c r="E2502" s="5" t="str">
        <f>VLOOKUP(F2502,'Set up'!$A$2:$C$64,2,FALSE)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up'!$A$2:$C$64,3,FALSE)</f>
        <v>Cash</v>
      </c>
      <c r="J2502" s="5">
        <f>VLOOKUP(F2502,'Set up'!$A$2:$D$64,4,FALSE)</f>
        <v>0</v>
      </c>
      <c r="K2502" s="4">
        <f t="shared" si="766"/>
        <v>45290</v>
      </c>
      <c r="L2502" s="5">
        <f t="shared" si="767"/>
        <v>12</v>
      </c>
      <c r="M2502" s="5">
        <f t="shared" si="768"/>
        <v>2023</v>
      </c>
      <c r="N2502" s="96">
        <v>390</v>
      </c>
      <c r="O2502" s="6">
        <f t="shared" ref="O2502:O2504" si="771">-N2502</f>
        <v>-390</v>
      </c>
      <c r="P2502" s="6">
        <f t="shared" si="758"/>
        <v>0</v>
      </c>
      <c r="Q2502" s="7">
        <f t="shared" si="762"/>
        <v>4081290.1500000018</v>
      </c>
      <c r="R2502" s="44" t="str">
        <f>VLOOKUP(F2502,'Set up'!$A$2:$E$64,5,FALSE)</f>
        <v>Trsf</v>
      </c>
      <c r="S2502" s="1" t="s">
        <v>3435</v>
      </c>
    </row>
    <row r="2503" spans="1:19" ht="15" customHeight="1" x14ac:dyDescent="0.3">
      <c r="A2503" s="4">
        <v>45290</v>
      </c>
      <c r="B2503" s="5">
        <f t="shared" si="769"/>
        <v>12</v>
      </c>
      <c r="C2503" s="5">
        <f t="shared" si="770"/>
        <v>2023</v>
      </c>
      <c r="D2503" s="88" t="s">
        <v>2214</v>
      </c>
      <c r="E2503" s="5" t="str">
        <f>VLOOKUP(F2503,'Set up'!$A$2:$C$64,2,FALSE)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up'!$A$2:$C$64,3,FALSE)</f>
        <v>Cash</v>
      </c>
      <c r="J2503" s="5">
        <f>VLOOKUP(F2503,'Set up'!$A$2:$D$64,4,FALSE)</f>
        <v>0</v>
      </c>
      <c r="K2503" s="4">
        <f t="shared" si="766"/>
        <v>45290</v>
      </c>
      <c r="L2503" s="5">
        <f t="shared" si="767"/>
        <v>12</v>
      </c>
      <c r="M2503" s="5">
        <f t="shared" si="768"/>
        <v>2023</v>
      </c>
      <c r="N2503" s="96">
        <v>105</v>
      </c>
      <c r="O2503" s="6">
        <f t="shared" si="771"/>
        <v>-105</v>
      </c>
      <c r="P2503" s="6">
        <f t="shared" si="758"/>
        <v>0</v>
      </c>
      <c r="Q2503" s="7">
        <f t="shared" si="762"/>
        <v>4081395.1500000018</v>
      </c>
      <c r="R2503" s="44" t="str">
        <f>VLOOKUP(F2503,'Set up'!$A$2:$E$64,5,FALSE)</f>
        <v>Trsf</v>
      </c>
      <c r="S2503" s="1" t="s">
        <v>3436</v>
      </c>
    </row>
    <row r="2504" spans="1:19" ht="15" customHeight="1" x14ac:dyDescent="0.3">
      <c r="A2504" s="4">
        <v>45290</v>
      </c>
      <c r="B2504" s="5">
        <f t="shared" si="769"/>
        <v>12</v>
      </c>
      <c r="C2504" s="5">
        <f t="shared" si="770"/>
        <v>2023</v>
      </c>
      <c r="D2504" s="88" t="s">
        <v>2214</v>
      </c>
      <c r="E2504" s="5" t="str">
        <f>VLOOKUP(F2504,'Set up'!$A$2:$C$64,2,FALSE)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up'!$A$2:$C$64,3,FALSE)</f>
        <v>Cash</v>
      </c>
      <c r="J2504" s="5">
        <f>VLOOKUP(F2504,'Set up'!$A$2:$D$64,4,FALSE)</f>
        <v>0</v>
      </c>
      <c r="K2504" s="4">
        <f t="shared" si="766"/>
        <v>45290</v>
      </c>
      <c r="L2504" s="5">
        <f t="shared" si="767"/>
        <v>12</v>
      </c>
      <c r="M2504" s="5">
        <f t="shared" si="768"/>
        <v>2023</v>
      </c>
      <c r="N2504" s="96">
        <v>120</v>
      </c>
      <c r="O2504" s="6">
        <f t="shared" si="771"/>
        <v>-120</v>
      </c>
      <c r="P2504" s="6">
        <f t="shared" si="758"/>
        <v>0</v>
      </c>
      <c r="Q2504" s="7">
        <f t="shared" si="762"/>
        <v>4081515.1500000018</v>
      </c>
      <c r="R2504" s="44" t="str">
        <f>VLOOKUP(F2504,'Set up'!$A$2:$E$64,5,FALSE)</f>
        <v>Trsf</v>
      </c>
      <c r="S2504" s="1" t="s">
        <v>3437</v>
      </c>
    </row>
    <row r="2505" spans="1:19" ht="15" customHeight="1" x14ac:dyDescent="0.3">
      <c r="A2505" s="4">
        <v>45294</v>
      </c>
      <c r="B2505" s="5">
        <f t="shared" ref="B2505:B2568" si="772">MONTH(A2505)</f>
        <v>1</v>
      </c>
      <c r="C2505" s="5">
        <f t="shared" ref="C2505:C2568" si="773">YEAR(A2505)</f>
        <v>2024</v>
      </c>
      <c r="D2505" s="5" t="s">
        <v>2268</v>
      </c>
      <c r="E2505" s="5" t="str">
        <f>VLOOKUP(F2505,'Set up'!$A$2:$C$64,2,FALSE)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up'!$A$2:$C$64,3,FALSE)</f>
        <v>Cash</v>
      </c>
      <c r="J2505" s="5">
        <f>VLOOKUP(F2505,'Set up'!$A$2:$D$64,4,FALSE)</f>
        <v>0</v>
      </c>
      <c r="K2505" s="4">
        <f t="shared" si="766"/>
        <v>45294</v>
      </c>
      <c r="L2505" s="5">
        <f t="shared" si="767"/>
        <v>1</v>
      </c>
      <c r="M2505" s="5">
        <f t="shared" si="768"/>
        <v>2024</v>
      </c>
      <c r="N2505" s="96">
        <v>1606</v>
      </c>
      <c r="O2505" s="6">
        <f t="shared" ref="O2505:O2506" si="774">-N2505</f>
        <v>-1606</v>
      </c>
      <c r="P2505" s="6">
        <f t="shared" si="758"/>
        <v>0</v>
      </c>
      <c r="Q2505" s="7">
        <f t="shared" si="762"/>
        <v>4083121.1500000018</v>
      </c>
      <c r="R2505" s="44" t="str">
        <f>VLOOKUP(F2505,'Set up'!$A$2:$E$64,5,FALSE)</f>
        <v>Cash</v>
      </c>
      <c r="S2505" s="1" t="s">
        <v>2306</v>
      </c>
    </row>
    <row r="2506" spans="1:19" ht="15" customHeight="1" x14ac:dyDescent="0.3">
      <c r="A2506" s="4">
        <v>45294</v>
      </c>
      <c r="B2506" s="5">
        <f t="shared" si="772"/>
        <v>1</v>
      </c>
      <c r="C2506" s="5">
        <f t="shared" si="773"/>
        <v>2024</v>
      </c>
      <c r="D2506" s="5" t="s">
        <v>2268</v>
      </c>
      <c r="E2506" s="5" t="str">
        <f>VLOOKUP(F2506,'Set up'!$A$2:$C$64,2,FALSE)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up'!$A$2:$C$64,3,FALSE)</f>
        <v>Cash</v>
      </c>
      <c r="J2506" s="5">
        <f>VLOOKUP(F2506,'Set up'!$A$2:$D$64,4,FALSE)</f>
        <v>0</v>
      </c>
      <c r="K2506" s="4">
        <f t="shared" si="766"/>
        <v>45294</v>
      </c>
      <c r="L2506" s="5">
        <f t="shared" si="767"/>
        <v>1</v>
      </c>
      <c r="M2506" s="5">
        <f t="shared" si="768"/>
        <v>2024</v>
      </c>
      <c r="N2506" s="96">
        <v>630</v>
      </c>
      <c r="O2506" s="6">
        <f t="shared" si="774"/>
        <v>-630</v>
      </c>
      <c r="P2506" s="6">
        <f t="shared" si="758"/>
        <v>0</v>
      </c>
      <c r="Q2506" s="7">
        <f t="shared" si="762"/>
        <v>4083751.1500000018</v>
      </c>
      <c r="R2506" s="44" t="str">
        <f>VLOOKUP(F2506,'Set up'!$A$2:$E$64,5,FALSE)</f>
        <v>Cash</v>
      </c>
      <c r="S2506" s="1" t="s">
        <v>2306</v>
      </c>
    </row>
    <row r="2507" spans="1:19" ht="15" customHeight="1" x14ac:dyDescent="0.3">
      <c r="A2507" s="4">
        <v>45294</v>
      </c>
      <c r="B2507" s="5">
        <f t="shared" si="772"/>
        <v>1</v>
      </c>
      <c r="C2507" s="5">
        <f t="shared" si="773"/>
        <v>2024</v>
      </c>
      <c r="D2507" s="5" t="s">
        <v>2269</v>
      </c>
      <c r="E2507" s="5" t="str">
        <f>VLOOKUP(F2507,'Set up'!$A$2:$C$64,2,FALSE)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up'!$A$2:$C$64,3,FALSE)</f>
        <v>Cash</v>
      </c>
      <c r="J2507" s="5">
        <f>VLOOKUP(F2507,'Set up'!$A$2:$D$64,4,FALSE)</f>
        <v>0</v>
      </c>
      <c r="K2507" s="4">
        <f t="shared" si="766"/>
        <v>45294</v>
      </c>
      <c r="L2507" s="5">
        <f t="shared" si="767"/>
        <v>1</v>
      </c>
      <c r="M2507" s="5">
        <f t="shared" si="768"/>
        <v>2024</v>
      </c>
      <c r="N2507" s="96">
        <v>1738</v>
      </c>
      <c r="O2507" s="6">
        <f>-N2507</f>
        <v>-1738</v>
      </c>
      <c r="P2507" s="6">
        <f t="shared" si="758"/>
        <v>0</v>
      </c>
      <c r="Q2507" s="7">
        <f t="shared" si="762"/>
        <v>4085489.1500000018</v>
      </c>
      <c r="R2507" s="44" t="str">
        <f>VLOOKUP(F2507,'Set up'!$A$2:$E$64,5,FALSE)</f>
        <v>Chq</v>
      </c>
      <c r="S2507" s="1" t="s">
        <v>2503</v>
      </c>
    </row>
    <row r="2508" spans="1:19" ht="15" customHeight="1" x14ac:dyDescent="0.3">
      <c r="A2508" s="4">
        <v>45294</v>
      </c>
      <c r="B2508" s="5">
        <f t="shared" si="772"/>
        <v>1</v>
      </c>
      <c r="C2508" s="5">
        <f t="shared" si="773"/>
        <v>2024</v>
      </c>
      <c r="D2508" s="5" t="s">
        <v>2269</v>
      </c>
      <c r="E2508" s="5" t="str">
        <f>VLOOKUP(F2508,'Set up'!$A$2:$C$64,2,FALSE)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up'!$A$2:$C$64,3,FALSE)</f>
        <v>Cash</v>
      </c>
      <c r="J2508" s="5">
        <f>VLOOKUP(F2508,'Set up'!$A$2:$D$64,4,FALSE)</f>
        <v>0</v>
      </c>
      <c r="K2508" s="4">
        <f t="shared" si="766"/>
        <v>45294</v>
      </c>
      <c r="L2508" s="5">
        <f t="shared" si="767"/>
        <v>1</v>
      </c>
      <c r="M2508" s="5">
        <f t="shared" si="768"/>
        <v>2024</v>
      </c>
      <c r="N2508" s="96">
        <v>675</v>
      </c>
      <c r="O2508" s="6">
        <f>-N2508</f>
        <v>-675</v>
      </c>
      <c r="P2508" s="6">
        <f t="shared" si="758"/>
        <v>0</v>
      </c>
      <c r="Q2508" s="7">
        <f t="shared" si="762"/>
        <v>4086164.1500000018</v>
      </c>
      <c r="R2508" s="44" t="str">
        <f>VLOOKUP(F2508,'Set up'!$A$2:$E$64,5,FALSE)</f>
        <v>Chq</v>
      </c>
      <c r="S2508" s="1" t="s">
        <v>2503</v>
      </c>
    </row>
    <row r="2509" spans="1:19" ht="15" customHeight="1" x14ac:dyDescent="0.3">
      <c r="A2509" s="4">
        <v>45294</v>
      </c>
      <c r="B2509" s="5">
        <f t="shared" si="772"/>
        <v>1</v>
      </c>
      <c r="C2509" s="5">
        <f t="shared" si="773"/>
        <v>2024</v>
      </c>
      <c r="D2509" s="5" t="s">
        <v>2269</v>
      </c>
      <c r="E2509" s="5" t="str">
        <f>VLOOKUP(F2509,'Set up'!$A$2:$C$64,2,FALSE)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up'!$A$2:$C$64,3,FALSE)</f>
        <v>Cash</v>
      </c>
      <c r="J2509" s="5">
        <f>VLOOKUP(F2509,'Set up'!$A$2:$D$64,4,FALSE)</f>
        <v>0</v>
      </c>
      <c r="K2509" s="4">
        <f t="shared" si="766"/>
        <v>45294</v>
      </c>
      <c r="L2509" s="5">
        <f t="shared" si="767"/>
        <v>1</v>
      </c>
      <c r="M2509" s="5">
        <f t="shared" si="768"/>
        <v>2024</v>
      </c>
      <c r="N2509" s="96">
        <v>175</v>
      </c>
      <c r="O2509" s="6">
        <f>-N2509</f>
        <v>-175</v>
      </c>
      <c r="P2509" s="6">
        <f t="shared" si="758"/>
        <v>0</v>
      </c>
      <c r="Q2509" s="7">
        <f t="shared" si="762"/>
        <v>4086339.1500000018</v>
      </c>
      <c r="R2509" s="44" t="str">
        <f>VLOOKUP(F2509,'Set up'!$A$2:$E$64,5,FALSE)</f>
        <v>Chq</v>
      </c>
      <c r="S2509" s="1" t="s">
        <v>2503</v>
      </c>
    </row>
    <row r="2510" spans="1:19" ht="15" customHeight="1" x14ac:dyDescent="0.3">
      <c r="A2510" s="4">
        <v>45294</v>
      </c>
      <c r="B2510" s="5">
        <f t="shared" si="772"/>
        <v>1</v>
      </c>
      <c r="C2510" s="5">
        <f t="shared" si="773"/>
        <v>2024</v>
      </c>
      <c r="D2510" s="5" t="s">
        <v>2269</v>
      </c>
      <c r="E2510" s="5" t="str">
        <f>VLOOKUP(F2510,'Set up'!$A$2:$C$64,2,FALSE)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up'!$A$2:$C$64,3,FALSE)</f>
        <v>Cash</v>
      </c>
      <c r="J2510" s="5">
        <f>VLOOKUP(F2510,'Set up'!$A$2:$D$64,4,FALSE)</f>
        <v>0</v>
      </c>
      <c r="K2510" s="4">
        <f t="shared" si="766"/>
        <v>45294</v>
      </c>
      <c r="L2510" s="5">
        <f t="shared" si="767"/>
        <v>1</v>
      </c>
      <c r="M2510" s="5">
        <f t="shared" si="768"/>
        <v>2024</v>
      </c>
      <c r="N2510" s="96">
        <v>60</v>
      </c>
      <c r="O2510" s="6">
        <f>-N2510</f>
        <v>-60</v>
      </c>
      <c r="P2510" s="6">
        <f t="shared" si="758"/>
        <v>0</v>
      </c>
      <c r="Q2510" s="7">
        <f t="shared" si="762"/>
        <v>4086399.1500000018</v>
      </c>
      <c r="R2510" s="44" t="str">
        <f>VLOOKUP(F2510,'Set up'!$A$2:$E$64,5,FALSE)</f>
        <v>Chq</v>
      </c>
      <c r="S2510" s="1" t="s">
        <v>2503</v>
      </c>
    </row>
    <row r="2511" spans="1:19" ht="15" customHeight="1" x14ac:dyDescent="0.3">
      <c r="A2511" s="4">
        <v>45295</v>
      </c>
      <c r="B2511" s="5">
        <f t="shared" si="772"/>
        <v>1</v>
      </c>
      <c r="C2511" s="5">
        <f t="shared" si="773"/>
        <v>2024</v>
      </c>
      <c r="D2511" s="5" t="s">
        <v>2270</v>
      </c>
      <c r="E2511" s="5" t="str">
        <f>VLOOKUP(F2511,'Set up'!$A$2:$C$64,2,FALSE)</f>
        <v>C00000045</v>
      </c>
      <c r="F2511" s="1" t="s">
        <v>2271</v>
      </c>
      <c r="G2511" s="11" t="s">
        <v>67</v>
      </c>
      <c r="H2511" s="5">
        <v>1</v>
      </c>
      <c r="I2511" s="5" t="str">
        <f>VLOOKUP(F2511,'Set up'!$A$2:$C$64,3,FALSE)</f>
        <v>Cash</v>
      </c>
      <c r="J2511" s="5">
        <f>VLOOKUP(F2511,'Set up'!$A$2:$D$64,4,FALSE)</f>
        <v>0</v>
      </c>
      <c r="K2511" s="4">
        <f t="shared" si="766"/>
        <v>45295</v>
      </c>
      <c r="L2511" s="5">
        <f t="shared" si="767"/>
        <v>1</v>
      </c>
      <c r="M2511" s="5">
        <f t="shared" si="768"/>
        <v>2024</v>
      </c>
      <c r="N2511" s="6">
        <v>1606</v>
      </c>
      <c r="O2511" s="6">
        <f t="shared" ref="O2511:O2513" si="775">-N2511</f>
        <v>-1606</v>
      </c>
      <c r="P2511" s="6">
        <f t="shared" si="758"/>
        <v>0</v>
      </c>
      <c r="Q2511" s="7">
        <f t="shared" si="762"/>
        <v>4088005.1500000018</v>
      </c>
      <c r="R2511" s="44" t="str">
        <f>VLOOKUP(F2511,'Set up'!$A$2:$E$64,5,FALSE)</f>
        <v>Trsf</v>
      </c>
      <c r="S2511" s="1" t="s">
        <v>2336</v>
      </c>
    </row>
    <row r="2512" spans="1:19" ht="15" customHeight="1" x14ac:dyDescent="0.3">
      <c r="A2512" s="4">
        <v>45295</v>
      </c>
      <c r="B2512" s="5">
        <f t="shared" si="772"/>
        <v>1</v>
      </c>
      <c r="C2512" s="5">
        <f t="shared" si="773"/>
        <v>2024</v>
      </c>
      <c r="D2512" s="5" t="s">
        <v>2270</v>
      </c>
      <c r="E2512" s="5" t="str">
        <f>VLOOKUP(F2512,'Set up'!$A$2:$C$64,2,FALSE)</f>
        <v>C00000045</v>
      </c>
      <c r="F2512" s="1" t="s">
        <v>2271</v>
      </c>
      <c r="G2512" s="11" t="s">
        <v>913</v>
      </c>
      <c r="H2512" s="5">
        <v>4</v>
      </c>
      <c r="I2512" s="5" t="str">
        <f>VLOOKUP(F2512,'Set up'!$A$2:$C$64,3,FALSE)</f>
        <v>Cash</v>
      </c>
      <c r="J2512" s="5">
        <f>VLOOKUP(F2512,'Set up'!$A$2:$D$64,4,FALSE)</f>
        <v>0</v>
      </c>
      <c r="K2512" s="4">
        <f t="shared" si="766"/>
        <v>45295</v>
      </c>
      <c r="L2512" s="5">
        <f t="shared" si="767"/>
        <v>1</v>
      </c>
      <c r="M2512" s="5">
        <f t="shared" si="768"/>
        <v>2024</v>
      </c>
      <c r="N2512" s="6">
        <v>780</v>
      </c>
      <c r="O2512" s="6">
        <f t="shared" si="775"/>
        <v>-780</v>
      </c>
      <c r="P2512" s="6">
        <f t="shared" si="758"/>
        <v>0</v>
      </c>
      <c r="Q2512" s="7">
        <f t="shared" si="762"/>
        <v>4088785.1500000018</v>
      </c>
      <c r="R2512" s="44" t="str">
        <f>VLOOKUP(F2512,'Set up'!$A$2:$E$64,5,FALSE)</f>
        <v>Trsf</v>
      </c>
      <c r="S2512" s="1" t="s">
        <v>2336</v>
      </c>
    </row>
    <row r="2513" spans="1:19" ht="15" customHeight="1" x14ac:dyDescent="0.3">
      <c r="A2513" s="4">
        <v>45295</v>
      </c>
      <c r="B2513" s="5">
        <f t="shared" si="772"/>
        <v>1</v>
      </c>
      <c r="C2513" s="5">
        <f t="shared" si="773"/>
        <v>2024</v>
      </c>
      <c r="D2513" s="5" t="s">
        <v>2270</v>
      </c>
      <c r="E2513" s="5" t="str">
        <f>VLOOKUP(F2513,'Set up'!$A$2:$C$64,2,FALSE)</f>
        <v>C00000045</v>
      </c>
      <c r="F2513" s="1" t="s">
        <v>2271</v>
      </c>
      <c r="G2513" s="90" t="s">
        <v>46</v>
      </c>
      <c r="H2513" s="5">
        <v>4</v>
      </c>
      <c r="I2513" s="5" t="str">
        <f>VLOOKUP(F2513,'Set up'!$A$2:$C$64,3,FALSE)</f>
        <v>Cash</v>
      </c>
      <c r="J2513" s="5">
        <f>VLOOKUP(F2513,'Set up'!$A$2:$D$64,4,FALSE)</f>
        <v>0</v>
      </c>
      <c r="K2513" s="4">
        <f t="shared" si="766"/>
        <v>45295</v>
      </c>
      <c r="L2513" s="5">
        <f t="shared" si="767"/>
        <v>1</v>
      </c>
      <c r="M2513" s="5">
        <f t="shared" si="768"/>
        <v>2024</v>
      </c>
      <c r="N2513" s="6">
        <v>440</v>
      </c>
      <c r="O2513" s="6">
        <f t="shared" si="775"/>
        <v>-440</v>
      </c>
      <c r="P2513" s="6">
        <f t="shared" si="758"/>
        <v>0</v>
      </c>
      <c r="Q2513" s="7">
        <f t="shared" si="762"/>
        <v>4089225.1500000018</v>
      </c>
      <c r="R2513" s="44" t="str">
        <f>VLOOKUP(F2513,'Set up'!$A$2:$E$64,5,FALSE)</f>
        <v>Trsf</v>
      </c>
      <c r="S2513" s="1" t="s">
        <v>2336</v>
      </c>
    </row>
    <row r="2514" spans="1:19" ht="15" customHeight="1" x14ac:dyDescent="0.3">
      <c r="A2514" s="4">
        <v>45296</v>
      </c>
      <c r="B2514" s="5">
        <f t="shared" si="772"/>
        <v>1</v>
      </c>
      <c r="C2514" s="5">
        <f t="shared" si="773"/>
        <v>2024</v>
      </c>
      <c r="D2514" s="5" t="s">
        <v>2272</v>
      </c>
      <c r="E2514" s="5" t="str">
        <f>VLOOKUP(F2514,'Set up'!$A$2:$C$64,2,FALSE)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up'!$A$2:$C$64,3,FALSE)</f>
        <v>Cash</v>
      </c>
      <c r="J2514" s="5">
        <f>VLOOKUP(F2514,'Set up'!$A$2:$D$64,4,FALSE)</f>
        <v>0</v>
      </c>
      <c r="K2514" s="4">
        <f t="shared" si="766"/>
        <v>45296</v>
      </c>
      <c r="L2514" s="5">
        <f t="shared" si="767"/>
        <v>1</v>
      </c>
      <c r="M2514" s="5">
        <f t="shared" si="768"/>
        <v>2024</v>
      </c>
      <c r="N2514" s="6">
        <v>1738</v>
      </c>
      <c r="P2514" s="6">
        <f t="shared" si="758"/>
        <v>1738</v>
      </c>
      <c r="Q2514" s="7">
        <f t="shared" si="762"/>
        <v>4090963.1500000018</v>
      </c>
      <c r="R2514" s="44" t="str">
        <f>VLOOKUP(F2514,'Set up'!$A$2:$E$64,5,FALSE)</f>
        <v>PD Chq</v>
      </c>
    </row>
    <row r="2515" spans="1:19" ht="15" customHeight="1" x14ac:dyDescent="0.3">
      <c r="A2515" s="4">
        <v>45296</v>
      </c>
      <c r="B2515" s="5">
        <f t="shared" si="772"/>
        <v>1</v>
      </c>
      <c r="C2515" s="5">
        <f t="shared" si="773"/>
        <v>2024</v>
      </c>
      <c r="D2515" s="5" t="s">
        <v>2272</v>
      </c>
      <c r="E2515" s="5" t="str">
        <f>VLOOKUP(F2515,'Set up'!$A$2:$C$64,2,FALSE)</f>
        <v>C00000021</v>
      </c>
      <c r="F2515" s="1" t="s">
        <v>491</v>
      </c>
      <c r="G2515" s="99" t="s">
        <v>2129</v>
      </c>
      <c r="H2515" s="5">
        <v>2</v>
      </c>
      <c r="I2515" s="5" t="str">
        <f>VLOOKUP(F2515,'Set up'!$A$2:$C$64,3,FALSE)</f>
        <v>Cash</v>
      </c>
      <c r="J2515" s="5">
        <f>VLOOKUP(F2515,'Set up'!$A$2:$D$64,4,FALSE)</f>
        <v>0</v>
      </c>
      <c r="K2515" s="4">
        <f t="shared" si="766"/>
        <v>45296</v>
      </c>
      <c r="L2515" s="5">
        <f t="shared" si="767"/>
        <v>1</v>
      </c>
      <c r="M2515" s="5">
        <f t="shared" si="768"/>
        <v>2024</v>
      </c>
      <c r="N2515" s="6">
        <v>555</v>
      </c>
      <c r="P2515" s="6">
        <f t="shared" si="758"/>
        <v>555</v>
      </c>
      <c r="Q2515" s="7">
        <f t="shared" si="762"/>
        <v>4091518.1500000018</v>
      </c>
      <c r="R2515" s="44" t="str">
        <f>VLOOKUP(F2515,'Set up'!$A$2:$E$64,5,FALSE)</f>
        <v>PD Chq</v>
      </c>
    </row>
    <row r="2516" spans="1:19" ht="15" customHeight="1" x14ac:dyDescent="0.3">
      <c r="A2516" s="4">
        <v>45296</v>
      </c>
      <c r="B2516" s="5">
        <f t="shared" si="772"/>
        <v>1</v>
      </c>
      <c r="C2516" s="5">
        <f t="shared" si="773"/>
        <v>2024</v>
      </c>
      <c r="D2516" s="5" t="s">
        <v>2272</v>
      </c>
      <c r="E2516" s="5" t="str">
        <f>VLOOKUP(F2516,'Set up'!$A$2:$C$64,2,FALSE)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up'!$A$2:$C$64,3,FALSE)</f>
        <v>Cash</v>
      </c>
      <c r="J2516" s="5">
        <f>VLOOKUP(F2516,'Set up'!$A$2:$D$64,4,FALSE)</f>
        <v>0</v>
      </c>
      <c r="K2516" s="4">
        <f t="shared" si="766"/>
        <v>45296</v>
      </c>
      <c r="L2516" s="5">
        <f t="shared" si="767"/>
        <v>1</v>
      </c>
      <c r="M2516" s="5">
        <f t="shared" si="768"/>
        <v>2024</v>
      </c>
      <c r="N2516" s="6">
        <v>95</v>
      </c>
      <c r="P2516" s="6">
        <f t="shared" si="758"/>
        <v>95</v>
      </c>
      <c r="Q2516" s="7">
        <f t="shared" si="762"/>
        <v>4091613.1500000018</v>
      </c>
      <c r="R2516" s="44" t="str">
        <f>VLOOKUP(F2516,'Set up'!$A$2:$E$64,5,FALSE)</f>
        <v>PD Chq</v>
      </c>
    </row>
    <row r="2517" spans="1:19" ht="15" customHeight="1" x14ac:dyDescent="0.3">
      <c r="A2517" s="4">
        <v>45297</v>
      </c>
      <c r="B2517" s="5">
        <f t="shared" si="772"/>
        <v>1</v>
      </c>
      <c r="C2517" s="5">
        <f t="shared" si="773"/>
        <v>2024</v>
      </c>
      <c r="D2517" s="5" t="s">
        <v>2273</v>
      </c>
      <c r="E2517" s="5" t="str">
        <f>VLOOKUP(F2517,'Set up'!$A$2:$C$64,2,FALSE)</f>
        <v>C00000043</v>
      </c>
      <c r="F2517" s="1" t="s">
        <v>2134</v>
      </c>
      <c r="G2517" s="107" t="s">
        <v>1738</v>
      </c>
      <c r="H2517" s="5">
        <v>2</v>
      </c>
      <c r="I2517" s="5" t="str">
        <f>VLOOKUP(F2517,'Set up'!$A$2:$C$64,3,FALSE)</f>
        <v>Cash</v>
      </c>
      <c r="J2517" s="5">
        <f>VLOOKUP(F2517,'Set up'!$A$2:$D$64,4,FALSE)</f>
        <v>0</v>
      </c>
      <c r="K2517" s="4">
        <f t="shared" si="766"/>
        <v>45297</v>
      </c>
      <c r="L2517" s="5">
        <f t="shared" si="767"/>
        <v>1</v>
      </c>
      <c r="M2517" s="5">
        <f t="shared" si="768"/>
        <v>2024</v>
      </c>
      <c r="N2517" s="6">
        <v>3476</v>
      </c>
      <c r="O2517" s="6">
        <f t="shared" ref="O2517:O2529" si="776">-N2517</f>
        <v>-3476</v>
      </c>
      <c r="P2517" s="6">
        <f t="shared" ref="P2517:P2580" si="777">SUM(N2517+O2517)</f>
        <v>0</v>
      </c>
      <c r="Q2517" s="7">
        <f t="shared" si="762"/>
        <v>4095089.1500000018</v>
      </c>
      <c r="R2517" s="44" t="str">
        <f>VLOOKUP(F2517,'Set up'!$A$2:$E$64,5,FALSE)</f>
        <v>Trsf</v>
      </c>
      <c r="S2517" s="1" t="s">
        <v>2335</v>
      </c>
    </row>
    <row r="2518" spans="1:19" ht="15" customHeight="1" x14ac:dyDescent="0.3">
      <c r="A2518" s="4">
        <v>45297</v>
      </c>
      <c r="B2518" s="5">
        <f t="shared" si="772"/>
        <v>1</v>
      </c>
      <c r="C2518" s="5">
        <f t="shared" si="773"/>
        <v>2024</v>
      </c>
      <c r="D2518" s="5" t="s">
        <v>2273</v>
      </c>
      <c r="E2518" s="5" t="str">
        <f>VLOOKUP(F2518,'Set up'!$A$2:$C$64,2,FALSE)</f>
        <v>C00000043</v>
      </c>
      <c r="F2518" s="1" t="s">
        <v>2134</v>
      </c>
      <c r="G2518" s="99" t="s">
        <v>1390</v>
      </c>
      <c r="H2518" s="5">
        <v>2</v>
      </c>
      <c r="I2518" s="5" t="str">
        <f>VLOOKUP(F2518,'Set up'!$A$2:$C$64,3,FALSE)</f>
        <v>Cash</v>
      </c>
      <c r="J2518" s="5">
        <f>VLOOKUP(F2518,'Set up'!$A$2:$D$64,4,FALSE)</f>
        <v>0</v>
      </c>
      <c r="K2518" s="4">
        <f t="shared" si="766"/>
        <v>45297</v>
      </c>
      <c r="L2518" s="5">
        <f t="shared" si="767"/>
        <v>1</v>
      </c>
      <c r="M2518" s="5">
        <f t="shared" si="768"/>
        <v>2024</v>
      </c>
      <c r="N2518" s="6">
        <v>853.2</v>
      </c>
      <c r="O2518" s="6">
        <f t="shared" si="776"/>
        <v>-853.2</v>
      </c>
      <c r="P2518" s="6">
        <f t="shared" si="777"/>
        <v>0</v>
      </c>
      <c r="Q2518" s="7">
        <f t="shared" si="762"/>
        <v>4095942.350000002</v>
      </c>
      <c r="R2518" s="44" t="str">
        <f>VLOOKUP(F2518,'Set up'!$A$2:$E$64,5,FALSE)</f>
        <v>Trsf</v>
      </c>
      <c r="S2518" s="1" t="s">
        <v>2335</v>
      </c>
    </row>
    <row r="2519" spans="1:19" ht="15" customHeight="1" x14ac:dyDescent="0.3">
      <c r="A2519" s="4">
        <v>45297</v>
      </c>
      <c r="B2519" s="5">
        <f t="shared" si="772"/>
        <v>1</v>
      </c>
      <c r="C2519" s="5">
        <f t="shared" si="773"/>
        <v>2024</v>
      </c>
      <c r="D2519" s="5" t="s">
        <v>2273</v>
      </c>
      <c r="E2519" s="5" t="str">
        <f>VLOOKUP(F2519,'Set up'!$A$2:$C$64,2,FALSE)</f>
        <v>C00000043</v>
      </c>
      <c r="F2519" s="1" t="s">
        <v>2134</v>
      </c>
      <c r="G2519" s="99" t="s">
        <v>292</v>
      </c>
      <c r="H2519" s="5">
        <v>1</v>
      </c>
      <c r="I2519" s="5" t="str">
        <f>VLOOKUP(F2519,'Set up'!$A$2:$C$64,3,FALSE)</f>
        <v>Cash</v>
      </c>
      <c r="J2519" s="5">
        <f>VLOOKUP(F2519,'Set up'!$A$2:$D$64,4,FALSE)</f>
        <v>0</v>
      </c>
      <c r="K2519" s="4">
        <f t="shared" si="766"/>
        <v>45297</v>
      </c>
      <c r="L2519" s="5">
        <f t="shared" si="767"/>
        <v>1</v>
      </c>
      <c r="M2519" s="5">
        <f t="shared" si="768"/>
        <v>2024</v>
      </c>
      <c r="N2519" s="6">
        <v>480</v>
      </c>
      <c r="O2519" s="6">
        <f t="shared" si="776"/>
        <v>-480</v>
      </c>
      <c r="P2519" s="6">
        <f t="shared" si="777"/>
        <v>0</v>
      </c>
      <c r="Q2519" s="7">
        <f t="shared" si="762"/>
        <v>4096422.350000002</v>
      </c>
      <c r="R2519" s="44" t="str">
        <f>VLOOKUP(F2519,'Set up'!$A$2:$E$64,5,FALSE)</f>
        <v>Trsf</v>
      </c>
      <c r="S2519" s="1" t="s">
        <v>2335</v>
      </c>
    </row>
    <row r="2520" spans="1:19" ht="15" customHeight="1" x14ac:dyDescent="0.3">
      <c r="A2520" s="4">
        <v>45297</v>
      </c>
      <c r="B2520" s="5">
        <f t="shared" si="772"/>
        <v>1</v>
      </c>
      <c r="C2520" s="5">
        <f t="shared" si="773"/>
        <v>2024</v>
      </c>
      <c r="D2520" s="5" t="s">
        <v>2273</v>
      </c>
      <c r="E2520" s="5" t="str">
        <f>VLOOKUP(F2520,'Set up'!$A$2:$C$64,2,FALSE)</f>
        <v>C00000043</v>
      </c>
      <c r="F2520" s="1" t="s">
        <v>2134</v>
      </c>
      <c r="G2520" s="90" t="s">
        <v>2135</v>
      </c>
      <c r="H2520" s="5">
        <v>10</v>
      </c>
      <c r="I2520" s="5" t="str">
        <f>VLOOKUP(F2520,'Set up'!$A$2:$C$64,3,FALSE)</f>
        <v>Cash</v>
      </c>
      <c r="J2520" s="5">
        <f>VLOOKUP(F2520,'Set up'!$A$2:$D$64,4,FALSE)</f>
        <v>0</v>
      </c>
      <c r="K2520" s="4">
        <f t="shared" si="766"/>
        <v>45297</v>
      </c>
      <c r="L2520" s="5">
        <f t="shared" si="767"/>
        <v>1</v>
      </c>
      <c r="M2520" s="5">
        <f t="shared" si="768"/>
        <v>2024</v>
      </c>
      <c r="N2520" s="6">
        <v>650</v>
      </c>
      <c r="O2520" s="6">
        <f t="shared" si="776"/>
        <v>-650</v>
      </c>
      <c r="P2520" s="6">
        <f t="shared" si="777"/>
        <v>0</v>
      </c>
      <c r="Q2520" s="7">
        <f t="shared" si="762"/>
        <v>4097072.350000002</v>
      </c>
      <c r="R2520" s="44" t="str">
        <f>VLOOKUP(F2520,'Set up'!$A$2:$E$64,5,FALSE)</f>
        <v>Trsf</v>
      </c>
      <c r="S2520" s="1" t="s">
        <v>2335</v>
      </c>
    </row>
    <row r="2521" spans="1:19" ht="15" customHeight="1" x14ac:dyDescent="0.3">
      <c r="A2521" s="4">
        <v>45297</v>
      </c>
      <c r="B2521" s="5">
        <f t="shared" si="772"/>
        <v>1</v>
      </c>
      <c r="C2521" s="5">
        <f t="shared" si="773"/>
        <v>2024</v>
      </c>
      <c r="D2521" s="5" t="s">
        <v>2273</v>
      </c>
      <c r="E2521" s="5" t="str">
        <f>VLOOKUP(F2521,'Set up'!$A$2:$C$64,2,FALSE)</f>
        <v>C00000043</v>
      </c>
      <c r="F2521" s="1" t="s">
        <v>2134</v>
      </c>
      <c r="G2521" s="99" t="s">
        <v>2139</v>
      </c>
      <c r="H2521" s="5">
        <v>12</v>
      </c>
      <c r="I2521" s="5" t="str">
        <f>VLOOKUP(F2521,'Set up'!$A$2:$C$64,3,FALSE)</f>
        <v>Cash</v>
      </c>
      <c r="J2521" s="5">
        <f>VLOOKUP(F2521,'Set up'!$A$2:$D$64,4,FALSE)</f>
        <v>0</v>
      </c>
      <c r="K2521" s="4">
        <f t="shared" si="766"/>
        <v>45297</v>
      </c>
      <c r="L2521" s="5">
        <f t="shared" si="767"/>
        <v>1</v>
      </c>
      <c r="M2521" s="5">
        <f t="shared" si="768"/>
        <v>2024</v>
      </c>
      <c r="N2521" s="6">
        <v>54</v>
      </c>
      <c r="O2521" s="6">
        <f t="shared" si="776"/>
        <v>-54</v>
      </c>
      <c r="P2521" s="6">
        <f t="shared" si="777"/>
        <v>0</v>
      </c>
      <c r="Q2521" s="7">
        <f t="shared" si="762"/>
        <v>4097126.350000002</v>
      </c>
      <c r="R2521" s="44" t="str">
        <f>VLOOKUP(F2521,'Set up'!$A$2:$E$64,5,FALSE)</f>
        <v>Trsf</v>
      </c>
      <c r="S2521" s="1" t="s">
        <v>2335</v>
      </c>
    </row>
    <row r="2522" spans="1:19" ht="15" customHeight="1" x14ac:dyDescent="0.3">
      <c r="A2522" s="4">
        <v>45297</v>
      </c>
      <c r="B2522" s="5">
        <f t="shared" si="772"/>
        <v>1</v>
      </c>
      <c r="C2522" s="5">
        <f t="shared" si="773"/>
        <v>2024</v>
      </c>
      <c r="D2522" s="5" t="s">
        <v>2273</v>
      </c>
      <c r="E2522" s="5" t="str">
        <f>VLOOKUP(F2522,'Set up'!$A$2:$C$64,2,FALSE)</f>
        <v>C00000043</v>
      </c>
      <c r="F2522" s="1" t="s">
        <v>2134</v>
      </c>
      <c r="G2522" s="99" t="s">
        <v>2144</v>
      </c>
      <c r="H2522" s="5">
        <v>1</v>
      </c>
      <c r="I2522" s="5" t="str">
        <f>VLOOKUP(F2522,'Set up'!$A$2:$C$64,3,FALSE)</f>
        <v>Cash</v>
      </c>
      <c r="J2522" s="5">
        <f>VLOOKUP(F2522,'Set up'!$A$2:$D$64,4,FALSE)</f>
        <v>0</v>
      </c>
      <c r="K2522" s="4">
        <f t="shared" si="766"/>
        <v>45297</v>
      </c>
      <c r="L2522" s="5">
        <f t="shared" si="767"/>
        <v>1</v>
      </c>
      <c r="M2522" s="5">
        <f t="shared" si="768"/>
        <v>2024</v>
      </c>
      <c r="N2522" s="6">
        <v>283.8</v>
      </c>
      <c r="O2522" s="6">
        <f t="shared" si="776"/>
        <v>-283.8</v>
      </c>
      <c r="P2522" s="6">
        <f t="shared" si="777"/>
        <v>0</v>
      </c>
      <c r="Q2522" s="7">
        <f t="shared" si="762"/>
        <v>4097410.1500000018</v>
      </c>
      <c r="R2522" s="44" t="str">
        <f>VLOOKUP(F2522,'Set up'!$A$2:$E$64,5,FALSE)</f>
        <v>Trsf</v>
      </c>
      <c r="S2522" s="1" t="s">
        <v>2335</v>
      </c>
    </row>
    <row r="2523" spans="1:19" ht="15" customHeight="1" x14ac:dyDescent="0.3">
      <c r="A2523" s="4">
        <v>45297</v>
      </c>
      <c r="B2523" s="5">
        <f t="shared" si="772"/>
        <v>1</v>
      </c>
      <c r="C2523" s="5">
        <f t="shared" si="773"/>
        <v>2024</v>
      </c>
      <c r="D2523" s="5" t="s">
        <v>2273</v>
      </c>
      <c r="E2523" s="5" t="str">
        <f>VLOOKUP(F2523,'Set up'!$A$2:$C$64,2,FALSE)</f>
        <v>C00000043</v>
      </c>
      <c r="F2523" s="1" t="s">
        <v>2134</v>
      </c>
      <c r="G2523" s="99" t="s">
        <v>46</v>
      </c>
      <c r="H2523" s="5">
        <v>2</v>
      </c>
      <c r="I2523" s="5" t="str">
        <f>VLOOKUP(F2523,'Set up'!$A$2:$C$64,3,FALSE)</f>
        <v>Cash</v>
      </c>
      <c r="J2523" s="5">
        <f>VLOOKUP(F2523,'Set up'!$A$2:$D$64,4,FALSE)</f>
        <v>0</v>
      </c>
      <c r="K2523" s="4">
        <f t="shared" si="766"/>
        <v>45297</v>
      </c>
      <c r="L2523" s="5">
        <f t="shared" si="767"/>
        <v>1</v>
      </c>
      <c r="M2523" s="5">
        <f t="shared" si="768"/>
        <v>2024</v>
      </c>
      <c r="N2523" s="6">
        <v>220</v>
      </c>
      <c r="O2523" s="6">
        <f t="shared" si="776"/>
        <v>-220</v>
      </c>
      <c r="P2523" s="6">
        <f t="shared" si="777"/>
        <v>0</v>
      </c>
      <c r="Q2523" s="7">
        <f t="shared" si="762"/>
        <v>4097630.1500000018</v>
      </c>
      <c r="R2523" s="44" t="str">
        <f>VLOOKUP(F2523,'Set up'!$A$2:$E$64,5,FALSE)</f>
        <v>Trsf</v>
      </c>
      <c r="S2523" s="1" t="s">
        <v>2335</v>
      </c>
    </row>
    <row r="2524" spans="1:19" ht="15" customHeight="1" x14ac:dyDescent="0.3">
      <c r="A2524" s="4">
        <v>45297</v>
      </c>
      <c r="B2524" s="5">
        <f t="shared" si="772"/>
        <v>1</v>
      </c>
      <c r="C2524" s="5">
        <f t="shared" si="773"/>
        <v>2024</v>
      </c>
      <c r="D2524" s="5" t="s">
        <v>2273</v>
      </c>
      <c r="E2524" s="5" t="str">
        <f>VLOOKUP(F2524,'Set up'!$A$2:$C$64,2,FALSE)</f>
        <v>C00000043</v>
      </c>
      <c r="F2524" s="1" t="s">
        <v>2134</v>
      </c>
      <c r="G2524" s="99" t="s">
        <v>1390</v>
      </c>
      <c r="H2524" s="5">
        <v>1</v>
      </c>
      <c r="I2524" s="5" t="str">
        <f>VLOOKUP(F2524,'Set up'!$A$2:$C$64,3,FALSE)</f>
        <v>Cash</v>
      </c>
      <c r="J2524" s="5">
        <f>VLOOKUP(F2524,'Set up'!$A$2:$D$64,4,FALSE)</f>
        <v>0</v>
      </c>
      <c r="K2524" s="4">
        <f t="shared" si="766"/>
        <v>45297</v>
      </c>
      <c r="L2524" s="5">
        <f t="shared" si="767"/>
        <v>1</v>
      </c>
      <c r="M2524" s="5">
        <f t="shared" si="768"/>
        <v>2024</v>
      </c>
      <c r="N2524" s="6">
        <v>424.8</v>
      </c>
      <c r="O2524" s="6">
        <f t="shared" si="776"/>
        <v>-424.8</v>
      </c>
      <c r="P2524" s="6">
        <f t="shared" si="777"/>
        <v>0</v>
      </c>
      <c r="Q2524" s="7">
        <f t="shared" si="762"/>
        <v>4098054.9500000016</v>
      </c>
      <c r="R2524" s="44" t="str">
        <f>VLOOKUP(F2524,'Set up'!$A$2:$E$64,5,FALSE)</f>
        <v>Trsf</v>
      </c>
      <c r="S2524" s="1" t="s">
        <v>2335</v>
      </c>
    </row>
    <row r="2525" spans="1:19" ht="15" customHeight="1" x14ac:dyDescent="0.3">
      <c r="A2525" s="4">
        <v>45299</v>
      </c>
      <c r="B2525" s="5">
        <f t="shared" si="772"/>
        <v>1</v>
      </c>
      <c r="C2525" s="5">
        <f t="shared" si="773"/>
        <v>2024</v>
      </c>
      <c r="D2525" s="5" t="s">
        <v>2274</v>
      </c>
      <c r="E2525" s="5" t="str">
        <f>VLOOKUP(F2525,'Set up'!$A$2:$C$64,2,FALSE)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up'!$A$2:$C$64,3,FALSE)</f>
        <v>60</v>
      </c>
      <c r="J2525" s="5">
        <f>VLOOKUP(F2525,'Set up'!$A$2:$D$64,4,FALSE)</f>
        <v>60</v>
      </c>
      <c r="K2525" s="4">
        <f t="shared" si="766"/>
        <v>45359</v>
      </c>
      <c r="L2525" s="5">
        <f t="shared" si="767"/>
        <v>3</v>
      </c>
      <c r="M2525" s="5">
        <f t="shared" si="768"/>
        <v>2024</v>
      </c>
      <c r="N2525" s="6">
        <v>3212</v>
      </c>
      <c r="O2525" s="6">
        <f t="shared" si="776"/>
        <v>-3212</v>
      </c>
      <c r="P2525" s="6">
        <f t="shared" si="777"/>
        <v>0</v>
      </c>
      <c r="Q2525" s="7">
        <f t="shared" si="762"/>
        <v>4101266.9500000016</v>
      </c>
      <c r="R2525" s="44" t="str">
        <f>VLOOKUP(F2525,'Set up'!$A$2:$E$64,5,FALSE)</f>
        <v>Chq</v>
      </c>
      <c r="S2525" s="1" t="s">
        <v>2632</v>
      </c>
    </row>
    <row r="2526" spans="1:19" ht="15" customHeight="1" x14ac:dyDescent="0.3">
      <c r="A2526" s="4">
        <v>45299</v>
      </c>
      <c r="B2526" s="5">
        <f t="shared" si="772"/>
        <v>1</v>
      </c>
      <c r="C2526" s="5">
        <f t="shared" si="773"/>
        <v>2024</v>
      </c>
      <c r="D2526" s="5" t="s">
        <v>2274</v>
      </c>
      <c r="E2526" s="5" t="str">
        <f>VLOOKUP(F2526,'Set up'!$A$2:$C$64,2,FALSE)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up'!$A$2:$C$64,3,FALSE)</f>
        <v>60</v>
      </c>
      <c r="J2526" s="5">
        <f>VLOOKUP(F2526,'Set up'!$A$2:$D$64,4,FALSE)</f>
        <v>60</v>
      </c>
      <c r="K2526" s="4">
        <f t="shared" si="766"/>
        <v>45359</v>
      </c>
      <c r="L2526" s="5">
        <f t="shared" si="767"/>
        <v>3</v>
      </c>
      <c r="M2526" s="5">
        <f t="shared" si="768"/>
        <v>2024</v>
      </c>
      <c r="N2526" s="6">
        <v>1606</v>
      </c>
      <c r="O2526" s="6">
        <f t="shared" si="776"/>
        <v>-1606</v>
      </c>
      <c r="P2526" s="6">
        <f t="shared" si="777"/>
        <v>0</v>
      </c>
      <c r="Q2526" s="7">
        <f t="shared" si="762"/>
        <v>4102872.9500000016</v>
      </c>
      <c r="R2526" s="44" t="str">
        <f>VLOOKUP(F2526,'Set up'!$A$2:$E$64,5,FALSE)</f>
        <v>Chq</v>
      </c>
      <c r="S2526" s="1" t="s">
        <v>2632</v>
      </c>
    </row>
    <row r="2527" spans="1:19" ht="15" customHeight="1" x14ac:dyDescent="0.3">
      <c r="A2527" s="4">
        <v>45299</v>
      </c>
      <c r="B2527" s="5">
        <f t="shared" si="772"/>
        <v>1</v>
      </c>
      <c r="C2527" s="5">
        <f t="shared" si="773"/>
        <v>2024</v>
      </c>
      <c r="D2527" s="5" t="s">
        <v>2274</v>
      </c>
      <c r="E2527" s="5" t="str">
        <f>VLOOKUP(F2527,'Set up'!$A$2:$C$64,2,FALSE)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up'!$A$2:$C$64,3,FALSE)</f>
        <v>60</v>
      </c>
      <c r="J2527" s="5">
        <f>VLOOKUP(F2527,'Set up'!$A$2:$D$64,4,FALSE)</f>
        <v>60</v>
      </c>
      <c r="K2527" s="4">
        <f t="shared" si="766"/>
        <v>45359</v>
      </c>
      <c r="L2527" s="5">
        <f t="shared" si="767"/>
        <v>3</v>
      </c>
      <c r="M2527" s="5">
        <f t="shared" si="768"/>
        <v>2024</v>
      </c>
      <c r="N2527" s="6">
        <v>626.4</v>
      </c>
      <c r="O2527" s="6">
        <f t="shared" si="776"/>
        <v>-626.4</v>
      </c>
      <c r="P2527" s="6">
        <f t="shared" si="777"/>
        <v>0</v>
      </c>
      <c r="Q2527" s="7">
        <f t="shared" si="762"/>
        <v>4103499.3500000015</v>
      </c>
      <c r="R2527" s="44" t="str">
        <f>VLOOKUP(F2527,'Set up'!$A$2:$E$64,5,FALSE)</f>
        <v>Chq</v>
      </c>
      <c r="S2527" s="1" t="s">
        <v>2632</v>
      </c>
    </row>
    <row r="2528" spans="1:19" ht="15" customHeight="1" x14ac:dyDescent="0.3">
      <c r="A2528" s="4">
        <v>45299</v>
      </c>
      <c r="B2528" s="5">
        <f t="shared" si="772"/>
        <v>1</v>
      </c>
      <c r="C2528" s="5">
        <f t="shared" si="773"/>
        <v>2024</v>
      </c>
      <c r="D2528" s="5" t="s">
        <v>2274</v>
      </c>
      <c r="E2528" s="5" t="str">
        <f>VLOOKUP(F2528,'Set up'!$A$2:$C$64,2,FALSE)</f>
        <v>C00000009</v>
      </c>
      <c r="F2528" s="1" t="s">
        <v>58</v>
      </c>
      <c r="G2528" s="90" t="s">
        <v>2133</v>
      </c>
      <c r="H2528" s="5">
        <v>2</v>
      </c>
      <c r="I2528" s="5">
        <f>VLOOKUP(F2528,'Set up'!$A$2:$C$64,3,FALSE)</f>
        <v>60</v>
      </c>
      <c r="J2528" s="5">
        <f>VLOOKUP(F2528,'Set up'!$A$2:$D$64,4,FALSE)</f>
        <v>60</v>
      </c>
      <c r="K2528" s="4">
        <f t="shared" si="766"/>
        <v>45359</v>
      </c>
      <c r="L2528" s="5">
        <f t="shared" si="767"/>
        <v>3</v>
      </c>
      <c r="M2528" s="5">
        <f t="shared" si="768"/>
        <v>2024</v>
      </c>
      <c r="N2528" s="6">
        <v>626.4</v>
      </c>
      <c r="O2528" s="6">
        <f t="shared" si="776"/>
        <v>-626.4</v>
      </c>
      <c r="P2528" s="6">
        <f t="shared" si="777"/>
        <v>0</v>
      </c>
      <c r="Q2528" s="7">
        <f t="shared" ref="Q2528:Q2591" si="778">SUM(Q2527+N2528)</f>
        <v>4104125.7500000014</v>
      </c>
      <c r="R2528" s="44" t="str">
        <f>VLOOKUP(F2528,'Set up'!$A$2:$E$64,5,FALSE)</f>
        <v>Chq</v>
      </c>
      <c r="S2528" s="1" t="s">
        <v>2632</v>
      </c>
    </row>
    <row r="2529" spans="1:19" ht="15" customHeight="1" x14ac:dyDescent="0.3">
      <c r="A2529" s="4">
        <v>45299</v>
      </c>
      <c r="B2529" s="5">
        <f t="shared" si="772"/>
        <v>1</v>
      </c>
      <c r="C2529" s="5">
        <f t="shared" si="773"/>
        <v>2024</v>
      </c>
      <c r="D2529" s="5" t="s">
        <v>2274</v>
      </c>
      <c r="E2529" s="5" t="str">
        <f>VLOOKUP(F2529,'Set up'!$A$2:$C$64,2,FALSE)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up'!$A$2:$C$64,3,FALSE)</f>
        <v>60</v>
      </c>
      <c r="J2529" s="5">
        <f>VLOOKUP(F2529,'Set up'!$A$2:$D$64,4,FALSE)</f>
        <v>60</v>
      </c>
      <c r="K2529" s="4">
        <f t="shared" si="766"/>
        <v>45359</v>
      </c>
      <c r="L2529" s="5">
        <f t="shared" si="767"/>
        <v>3</v>
      </c>
      <c r="M2529" s="5">
        <f t="shared" si="768"/>
        <v>2024</v>
      </c>
      <c r="N2529" s="6">
        <v>220</v>
      </c>
      <c r="O2529" s="6">
        <f t="shared" si="776"/>
        <v>-220</v>
      </c>
      <c r="P2529" s="6">
        <f t="shared" si="777"/>
        <v>0</v>
      </c>
      <c r="Q2529" s="7">
        <f t="shared" si="778"/>
        <v>4104345.7500000014</v>
      </c>
      <c r="R2529" s="44" t="str">
        <f>VLOOKUP(F2529,'Set up'!$A$2:$E$64,5,FALSE)</f>
        <v>Chq</v>
      </c>
      <c r="S2529" s="1" t="s">
        <v>2632</v>
      </c>
    </row>
    <row r="2530" spans="1:19" ht="15" customHeight="1" x14ac:dyDescent="0.3">
      <c r="A2530" s="4">
        <v>45300</v>
      </c>
      <c r="B2530" s="5">
        <f t="shared" si="772"/>
        <v>1</v>
      </c>
      <c r="C2530" s="5">
        <f t="shared" si="773"/>
        <v>2024</v>
      </c>
      <c r="D2530" s="5" t="s">
        <v>2275</v>
      </c>
      <c r="E2530" s="5" t="str">
        <f>VLOOKUP(F2530,'Set up'!$A$2:$C$64,2,FALSE)</f>
        <v>C00000044</v>
      </c>
      <c r="F2530" s="1" t="s">
        <v>2929</v>
      </c>
      <c r="G2530" s="95" t="s">
        <v>303</v>
      </c>
      <c r="H2530" s="5">
        <v>1</v>
      </c>
      <c r="I2530" s="5" t="str">
        <f>VLOOKUP(F2530,'Set up'!$A$2:$C$64,3,FALSE)</f>
        <v>Cash</v>
      </c>
      <c r="J2530" s="5">
        <f>VLOOKUP(F2530,'Set up'!$A$2:$D$64,4,FALSE)</f>
        <v>0</v>
      </c>
      <c r="K2530" s="4">
        <f t="shared" si="766"/>
        <v>45300</v>
      </c>
      <c r="L2530" s="5">
        <f t="shared" si="767"/>
        <v>1</v>
      </c>
      <c r="M2530" s="5">
        <f t="shared" si="768"/>
        <v>2024</v>
      </c>
      <c r="N2530" s="6">
        <v>1606</v>
      </c>
      <c r="O2530" s="6">
        <f t="shared" ref="O2530:O2534" si="779">-N2530</f>
        <v>-1606</v>
      </c>
      <c r="P2530" s="6">
        <f t="shared" si="777"/>
        <v>0</v>
      </c>
      <c r="Q2530" s="7">
        <f t="shared" si="778"/>
        <v>4105951.7500000014</v>
      </c>
      <c r="R2530" s="44" t="str">
        <f>VLOOKUP(F2530,'Set up'!$A$2:$E$64,5,FALSE)</f>
        <v>Cash</v>
      </c>
      <c r="S2530" s="1" t="s">
        <v>2306</v>
      </c>
    </row>
    <row r="2531" spans="1:19" ht="15" customHeight="1" x14ac:dyDescent="0.3">
      <c r="A2531" s="4">
        <v>45300</v>
      </c>
      <c r="B2531" s="5">
        <f t="shared" si="772"/>
        <v>1</v>
      </c>
      <c r="C2531" s="5">
        <f t="shared" si="773"/>
        <v>2024</v>
      </c>
      <c r="D2531" s="5" t="s">
        <v>2275</v>
      </c>
      <c r="E2531" s="5" t="str">
        <f>VLOOKUP(F2531,'Set up'!$A$2:$C$64,2,FALSE)</f>
        <v>C00000044</v>
      </c>
      <c r="F2531" s="1" t="s">
        <v>2929</v>
      </c>
      <c r="G2531" s="90" t="s">
        <v>1543</v>
      </c>
      <c r="H2531" s="5">
        <v>3</v>
      </c>
      <c r="I2531" s="5" t="str">
        <f>VLOOKUP(F2531,'Set up'!$A$2:$C$64,3,FALSE)</f>
        <v>Cash</v>
      </c>
      <c r="J2531" s="5">
        <f>VLOOKUP(F2531,'Set up'!$A$2:$D$64,4,FALSE)</f>
        <v>0</v>
      </c>
      <c r="K2531" s="4">
        <f t="shared" si="766"/>
        <v>45300</v>
      </c>
      <c r="L2531" s="5">
        <f t="shared" si="767"/>
        <v>1</v>
      </c>
      <c r="M2531" s="5">
        <f t="shared" si="768"/>
        <v>2024</v>
      </c>
      <c r="N2531" s="6">
        <v>630</v>
      </c>
      <c r="O2531" s="6">
        <f t="shared" si="779"/>
        <v>-630</v>
      </c>
      <c r="P2531" s="6">
        <f t="shared" si="777"/>
        <v>0</v>
      </c>
      <c r="Q2531" s="7">
        <f t="shared" si="778"/>
        <v>4106581.7500000014</v>
      </c>
      <c r="R2531" s="44" t="str">
        <f>VLOOKUP(F2531,'Set up'!$A$2:$E$64,5,FALSE)</f>
        <v>Cash</v>
      </c>
      <c r="S2531" s="1" t="s">
        <v>2306</v>
      </c>
    </row>
    <row r="2532" spans="1:19" ht="15" customHeight="1" x14ac:dyDescent="0.3">
      <c r="A2532" s="4">
        <v>45301</v>
      </c>
      <c r="B2532" s="5">
        <f t="shared" si="772"/>
        <v>1</v>
      </c>
      <c r="C2532" s="5">
        <f t="shared" si="773"/>
        <v>2024</v>
      </c>
      <c r="D2532" s="5" t="s">
        <v>2276</v>
      </c>
      <c r="E2532" s="5" t="str">
        <f>VLOOKUP(F2532,'Set up'!$A$2:$C$64,2,FALSE)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up'!$A$2:$C$64,3,FALSE)</f>
        <v>Cash</v>
      </c>
      <c r="J2532" s="5">
        <f>VLOOKUP(F2532,'Set up'!$A$2:$D$64,4,FALSE)</f>
        <v>0</v>
      </c>
      <c r="K2532" s="4">
        <f t="shared" si="766"/>
        <v>45301</v>
      </c>
      <c r="L2532" s="5">
        <f t="shared" si="767"/>
        <v>1</v>
      </c>
      <c r="M2532" s="5">
        <f t="shared" si="768"/>
        <v>2024</v>
      </c>
      <c r="N2532" s="6">
        <v>1738</v>
      </c>
      <c r="O2532" s="6">
        <f t="shared" si="779"/>
        <v>-1738</v>
      </c>
      <c r="P2532" s="6">
        <f t="shared" si="777"/>
        <v>0</v>
      </c>
      <c r="Q2532" s="7">
        <f t="shared" si="778"/>
        <v>4108319.7500000014</v>
      </c>
      <c r="R2532" s="44" t="str">
        <f>VLOOKUP(F2532,'Set up'!$A$2:$E$64,5,FALSE)</f>
        <v>Trsf</v>
      </c>
      <c r="S2532" s="1" t="s">
        <v>3438</v>
      </c>
    </row>
    <row r="2533" spans="1:19" ht="15" customHeight="1" x14ac:dyDescent="0.3">
      <c r="A2533" s="4">
        <v>45301</v>
      </c>
      <c r="B2533" s="5">
        <f t="shared" si="772"/>
        <v>1</v>
      </c>
      <c r="C2533" s="5">
        <f t="shared" si="773"/>
        <v>2024</v>
      </c>
      <c r="D2533" s="5" t="s">
        <v>2276</v>
      </c>
      <c r="E2533" s="5" t="str">
        <f>VLOOKUP(F2533,'Set up'!$A$2:$C$64,2,FALSE)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up'!$A$2:$C$64,3,FALSE)</f>
        <v>Cash</v>
      </c>
      <c r="J2533" s="5">
        <f>VLOOKUP(F2533,'Set up'!$A$2:$D$64,4,FALSE)</f>
        <v>0</v>
      </c>
      <c r="K2533" s="4">
        <f t="shared" si="766"/>
        <v>45301</v>
      </c>
      <c r="L2533" s="5">
        <f t="shared" si="767"/>
        <v>1</v>
      </c>
      <c r="M2533" s="5">
        <f t="shared" si="768"/>
        <v>2024</v>
      </c>
      <c r="N2533" s="6">
        <v>150</v>
      </c>
      <c r="O2533" s="6">
        <f t="shared" si="779"/>
        <v>-150</v>
      </c>
      <c r="P2533" s="6">
        <f t="shared" si="777"/>
        <v>0</v>
      </c>
      <c r="Q2533" s="7">
        <f t="shared" si="778"/>
        <v>4108469.7500000014</v>
      </c>
      <c r="R2533" s="44" t="str">
        <f>VLOOKUP(F2533,'Set up'!$A$2:$E$64,5,FALSE)</f>
        <v>Trsf</v>
      </c>
      <c r="S2533" s="1" t="s">
        <v>3439</v>
      </c>
    </row>
    <row r="2534" spans="1:19" ht="15" customHeight="1" x14ac:dyDescent="0.3">
      <c r="A2534" s="4">
        <v>45301</v>
      </c>
      <c r="B2534" s="5">
        <f t="shared" si="772"/>
        <v>1</v>
      </c>
      <c r="C2534" s="5">
        <f t="shared" si="773"/>
        <v>2024</v>
      </c>
      <c r="D2534" s="5" t="s">
        <v>2276</v>
      </c>
      <c r="E2534" s="5" t="str">
        <f>VLOOKUP(F2534,'Set up'!$A$2:$C$64,2,FALSE)</f>
        <v>C00000019</v>
      </c>
      <c r="F2534" s="1" t="s">
        <v>400</v>
      </c>
      <c r="G2534" s="90" t="s">
        <v>2135</v>
      </c>
      <c r="H2534" s="5">
        <v>3</v>
      </c>
      <c r="I2534" s="5" t="str">
        <f>VLOOKUP(F2534,'Set up'!$A$2:$C$64,3,FALSE)</f>
        <v>Cash</v>
      </c>
      <c r="J2534" s="5">
        <f>VLOOKUP(F2534,'Set up'!$A$2:$D$64,4,FALSE)</f>
        <v>0</v>
      </c>
      <c r="K2534" s="4">
        <f t="shared" si="766"/>
        <v>45301</v>
      </c>
      <c r="L2534" s="5">
        <f t="shared" si="767"/>
        <v>1</v>
      </c>
      <c r="M2534" s="5">
        <f t="shared" si="768"/>
        <v>2024</v>
      </c>
      <c r="N2534" s="6">
        <v>187.5</v>
      </c>
      <c r="O2534" s="6">
        <f t="shared" si="779"/>
        <v>-187.5</v>
      </c>
      <c r="P2534" s="6">
        <f t="shared" si="777"/>
        <v>0</v>
      </c>
      <c r="Q2534" s="7">
        <f t="shared" si="778"/>
        <v>4108657.2500000014</v>
      </c>
      <c r="R2534" s="44" t="str">
        <f>VLOOKUP(F2534,'Set up'!$A$2:$E$64,5,FALSE)</f>
        <v>Trsf</v>
      </c>
      <c r="S2534" s="1" t="s">
        <v>3440</v>
      </c>
    </row>
    <row r="2535" spans="1:19" ht="15" customHeight="1" x14ac:dyDescent="0.3">
      <c r="A2535" s="4">
        <v>45301</v>
      </c>
      <c r="B2535" s="5">
        <f t="shared" si="772"/>
        <v>1</v>
      </c>
      <c r="C2535" s="5">
        <f t="shared" si="773"/>
        <v>2024</v>
      </c>
      <c r="D2535" s="5" t="s">
        <v>2277</v>
      </c>
      <c r="E2535" s="5" t="str">
        <f>VLOOKUP(F2535,'Set up'!$A$2:$C$64,2,FALSE)</f>
        <v>C00000042</v>
      </c>
      <c r="F2535" s="1" t="s">
        <v>2012</v>
      </c>
      <c r="G2535" s="103" t="s">
        <v>2130</v>
      </c>
      <c r="H2535" s="5">
        <v>3</v>
      </c>
      <c r="I2535" s="5" t="str">
        <f>VLOOKUP(F2535,'Set up'!$A$2:$C$64,3,FALSE)</f>
        <v>Cash</v>
      </c>
      <c r="J2535" s="5">
        <f>VLOOKUP(F2535,'Set up'!$A$2:$D$64,4,FALSE)</f>
        <v>0</v>
      </c>
      <c r="K2535" s="4">
        <f t="shared" si="766"/>
        <v>45301</v>
      </c>
      <c r="L2535" s="5">
        <f t="shared" si="767"/>
        <v>1</v>
      </c>
      <c r="M2535" s="5">
        <f t="shared" si="768"/>
        <v>2024</v>
      </c>
      <c r="N2535" s="6">
        <v>187.5</v>
      </c>
      <c r="O2535" s="6">
        <f t="shared" ref="O2535:O2540" si="780">-N2535</f>
        <v>-187.5</v>
      </c>
      <c r="P2535" s="6">
        <f t="shared" si="777"/>
        <v>0</v>
      </c>
      <c r="Q2535" s="7">
        <f t="shared" si="778"/>
        <v>4108844.7500000014</v>
      </c>
      <c r="R2535" s="44" t="str">
        <f>VLOOKUP(F2535,'Set up'!$A$2:$E$64,5,FALSE)</f>
        <v>Trsf</v>
      </c>
      <c r="S2535" s="1" t="s">
        <v>2796</v>
      </c>
    </row>
    <row r="2536" spans="1:19" ht="15" customHeight="1" x14ac:dyDescent="0.3">
      <c r="A2536" s="4">
        <v>45301</v>
      </c>
      <c r="B2536" s="5">
        <f t="shared" si="772"/>
        <v>1</v>
      </c>
      <c r="C2536" s="5">
        <f t="shared" si="773"/>
        <v>2024</v>
      </c>
      <c r="D2536" s="5" t="s">
        <v>2278</v>
      </c>
      <c r="E2536" s="5" t="str">
        <f>VLOOKUP(F2536,'Set up'!$A$2:$C$64,2,FALSE)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up'!$A$2:$C$64,3,FALSE)</f>
        <v>Cash</v>
      </c>
      <c r="J2536" s="5">
        <f>VLOOKUP(F2536,'Set up'!$A$2:$D$64,4,FALSE)</f>
        <v>0</v>
      </c>
      <c r="K2536" s="4">
        <f t="shared" si="766"/>
        <v>45301</v>
      </c>
      <c r="L2536" s="5">
        <f t="shared" si="767"/>
        <v>1</v>
      </c>
      <c r="M2536" s="5">
        <f t="shared" si="768"/>
        <v>2024</v>
      </c>
      <c r="N2536" s="6">
        <v>9636</v>
      </c>
      <c r="O2536" s="6">
        <f t="shared" si="780"/>
        <v>-9636</v>
      </c>
      <c r="P2536" s="6">
        <f t="shared" si="777"/>
        <v>0</v>
      </c>
      <c r="Q2536" s="7">
        <f t="shared" si="778"/>
        <v>4118480.7500000014</v>
      </c>
      <c r="R2536" s="44" t="str">
        <f>VLOOKUP(F2536,'Set up'!$A$2:$E$64,5,FALSE)</f>
        <v>Trsf</v>
      </c>
      <c r="S2536" s="1" t="s">
        <v>2800</v>
      </c>
    </row>
    <row r="2537" spans="1:19" ht="15" customHeight="1" x14ac:dyDescent="0.3">
      <c r="A2537" s="4">
        <v>45301</v>
      </c>
      <c r="B2537" s="5">
        <f t="shared" si="772"/>
        <v>1</v>
      </c>
      <c r="C2537" s="5">
        <f t="shared" si="773"/>
        <v>2024</v>
      </c>
      <c r="D2537" s="5" t="s">
        <v>2278</v>
      </c>
      <c r="E2537" s="5" t="str">
        <f>VLOOKUP(F2537,'Set up'!$A$2:$C$64,2,FALSE)</f>
        <v>C00000042</v>
      </c>
      <c r="F2537" s="1" t="s">
        <v>2012</v>
      </c>
      <c r="G2537" s="90" t="s">
        <v>2279</v>
      </c>
      <c r="H2537" s="5">
        <v>5</v>
      </c>
      <c r="I2537" s="5" t="str">
        <f>VLOOKUP(F2537,'Set up'!$A$2:$C$64,3,FALSE)</f>
        <v>Cash</v>
      </c>
      <c r="J2537" s="5">
        <f>VLOOKUP(F2537,'Set up'!$A$2:$D$64,4,FALSE)</f>
        <v>0</v>
      </c>
      <c r="K2537" s="4">
        <f t="shared" si="766"/>
        <v>45301</v>
      </c>
      <c r="L2537" s="5">
        <f t="shared" si="767"/>
        <v>1</v>
      </c>
      <c r="M2537" s="5">
        <f t="shared" si="768"/>
        <v>2024</v>
      </c>
      <c r="N2537" s="6">
        <v>1073</v>
      </c>
      <c r="O2537" s="6">
        <f t="shared" si="780"/>
        <v>-1073</v>
      </c>
      <c r="P2537" s="6">
        <f t="shared" si="777"/>
        <v>0</v>
      </c>
      <c r="Q2537" s="7">
        <f t="shared" si="778"/>
        <v>4119553.7500000014</v>
      </c>
      <c r="R2537" s="44" t="str">
        <f>VLOOKUP(F2537,'Set up'!$A$2:$E$64,5,FALSE)</f>
        <v>Trsf</v>
      </c>
      <c r="S2537" s="1" t="s">
        <v>2801</v>
      </c>
    </row>
    <row r="2538" spans="1:19" ht="15" customHeight="1" x14ac:dyDescent="0.3">
      <c r="A2538" s="4">
        <v>45301</v>
      </c>
      <c r="B2538" s="5">
        <f t="shared" si="772"/>
        <v>1</v>
      </c>
      <c r="C2538" s="5">
        <f t="shared" si="773"/>
        <v>2024</v>
      </c>
      <c r="D2538" s="5" t="s">
        <v>2278</v>
      </c>
      <c r="E2538" s="5" t="str">
        <f>VLOOKUP(F2538,'Set up'!$A$2:$C$64,2,FALSE)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up'!$A$2:$C$64,3,FALSE)</f>
        <v>Cash</v>
      </c>
      <c r="J2538" s="5">
        <f>VLOOKUP(F2538,'Set up'!$A$2:$D$64,4,FALSE)</f>
        <v>0</v>
      </c>
      <c r="K2538" s="4">
        <f t="shared" si="766"/>
        <v>45301</v>
      </c>
      <c r="L2538" s="5">
        <f t="shared" si="767"/>
        <v>1</v>
      </c>
      <c r="M2538" s="5">
        <f t="shared" si="768"/>
        <v>2024</v>
      </c>
      <c r="N2538" s="6">
        <v>1740</v>
      </c>
      <c r="O2538" s="6">
        <f t="shared" si="780"/>
        <v>-1740</v>
      </c>
      <c r="P2538" s="6">
        <f t="shared" si="777"/>
        <v>0</v>
      </c>
      <c r="Q2538" s="7">
        <f t="shared" si="778"/>
        <v>4121293.7500000014</v>
      </c>
      <c r="R2538" s="44" t="str">
        <f>VLOOKUP(F2538,'Set up'!$A$2:$E$64,5,FALSE)</f>
        <v>Trsf</v>
      </c>
      <c r="S2538" s="1" t="s">
        <v>2802</v>
      </c>
    </row>
    <row r="2539" spans="1:19" ht="15" customHeight="1" x14ac:dyDescent="0.3">
      <c r="A2539" s="4">
        <v>45301</v>
      </c>
      <c r="B2539" s="5">
        <f t="shared" si="772"/>
        <v>1</v>
      </c>
      <c r="C2539" s="5">
        <f t="shared" si="773"/>
        <v>2024</v>
      </c>
      <c r="D2539" s="5" t="s">
        <v>2278</v>
      </c>
      <c r="E2539" s="5" t="str">
        <f>VLOOKUP(F2539,'Set up'!$A$2:$C$64,2,FALSE)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up'!$A$2:$C$64,3,FALSE)</f>
        <v>Cash</v>
      </c>
      <c r="J2539" s="5">
        <f>VLOOKUP(F2539,'Set up'!$A$2:$D$64,4,FALSE)</f>
        <v>0</v>
      </c>
      <c r="K2539" s="4">
        <f t="shared" si="766"/>
        <v>45301</v>
      </c>
      <c r="L2539" s="5">
        <f t="shared" si="767"/>
        <v>1</v>
      </c>
      <c r="M2539" s="5">
        <f t="shared" si="768"/>
        <v>2024</v>
      </c>
      <c r="N2539" s="6">
        <v>1638</v>
      </c>
      <c r="O2539" s="6">
        <f t="shared" si="780"/>
        <v>-1638</v>
      </c>
      <c r="P2539" s="6">
        <f t="shared" si="777"/>
        <v>0</v>
      </c>
      <c r="Q2539" s="7">
        <f t="shared" si="778"/>
        <v>4122931.7500000014</v>
      </c>
      <c r="R2539" s="44" t="str">
        <f>VLOOKUP(F2539,'Set up'!$A$2:$E$64,5,FALSE)</f>
        <v>Trsf</v>
      </c>
      <c r="S2539" s="1" t="s">
        <v>2803</v>
      </c>
    </row>
    <row r="2540" spans="1:19" ht="15" customHeight="1" x14ac:dyDescent="0.3">
      <c r="A2540" s="4">
        <v>45301</v>
      </c>
      <c r="B2540" s="5">
        <f t="shared" si="772"/>
        <v>1</v>
      </c>
      <c r="C2540" s="5">
        <f t="shared" si="773"/>
        <v>2024</v>
      </c>
      <c r="D2540" s="5" t="s">
        <v>2278</v>
      </c>
      <c r="E2540" s="5" t="str">
        <f>VLOOKUP(F2540,'Set up'!$A$2:$C$64,2,FALSE)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up'!$A$2:$C$64,3,FALSE)</f>
        <v>Cash</v>
      </c>
      <c r="J2540" s="5">
        <f>VLOOKUP(F2540,'Set up'!$A$2:$D$64,4,FALSE)</f>
        <v>0</v>
      </c>
      <c r="K2540" s="4">
        <f t="shared" si="766"/>
        <v>45301</v>
      </c>
      <c r="L2540" s="5">
        <f t="shared" si="767"/>
        <v>1</v>
      </c>
      <c r="M2540" s="5">
        <f t="shared" si="768"/>
        <v>2024</v>
      </c>
      <c r="N2540" s="6">
        <v>1000</v>
      </c>
      <c r="O2540" s="6">
        <f t="shared" si="780"/>
        <v>-1000</v>
      </c>
      <c r="P2540" s="6">
        <f t="shared" si="777"/>
        <v>0</v>
      </c>
      <c r="Q2540" s="7">
        <f t="shared" si="778"/>
        <v>4123931.7500000014</v>
      </c>
      <c r="R2540" s="44" t="str">
        <f>VLOOKUP(F2540,'Set up'!$A$2:$E$64,5,FALSE)</f>
        <v>Trsf</v>
      </c>
      <c r="S2540" s="1" t="s">
        <v>2799</v>
      </c>
    </row>
    <row r="2541" spans="1:19" ht="15" customHeight="1" x14ac:dyDescent="0.3">
      <c r="A2541" s="4">
        <v>45303</v>
      </c>
      <c r="B2541" s="5">
        <f t="shared" si="772"/>
        <v>1</v>
      </c>
      <c r="C2541" s="5">
        <f t="shared" si="773"/>
        <v>2024</v>
      </c>
      <c r="D2541" s="5" t="s">
        <v>2280</v>
      </c>
      <c r="E2541" s="5" t="str">
        <f>VLOOKUP(F2541,'Set up'!$A$2:$C$64,2,FALSE)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up'!$A$2:$C$64,3,FALSE)</f>
        <v>120</v>
      </c>
      <c r="J2541" s="5">
        <f>VLOOKUP(F2541,'Set up'!$A$2:$D$64,4,FALSE)</f>
        <v>120</v>
      </c>
      <c r="K2541" s="4">
        <f t="shared" si="766"/>
        <v>45423</v>
      </c>
      <c r="L2541" s="5">
        <f t="shared" si="767"/>
        <v>5</v>
      </c>
      <c r="M2541" s="5">
        <f t="shared" si="768"/>
        <v>2024</v>
      </c>
      <c r="N2541" s="6">
        <v>9636</v>
      </c>
      <c r="O2541" s="6">
        <f t="shared" ref="O2541:O2543" si="781">-N2541</f>
        <v>-9636</v>
      </c>
      <c r="P2541" s="6">
        <f t="shared" si="777"/>
        <v>0</v>
      </c>
      <c r="Q2541" s="7">
        <f t="shared" si="778"/>
        <v>4133567.7500000014</v>
      </c>
      <c r="R2541" s="44" t="str">
        <f>VLOOKUP(F2541,'Set up'!$A$2:$E$64,5,FALSE)</f>
        <v>Trsf</v>
      </c>
      <c r="S2541" s="1" t="s">
        <v>2666</v>
      </c>
    </row>
    <row r="2542" spans="1:19" ht="15" customHeight="1" x14ac:dyDescent="0.3">
      <c r="A2542" s="4">
        <v>45303</v>
      </c>
      <c r="B2542" s="5">
        <f t="shared" si="772"/>
        <v>1</v>
      </c>
      <c r="C2542" s="5">
        <f t="shared" si="773"/>
        <v>2024</v>
      </c>
      <c r="D2542" s="5" t="s">
        <v>2280</v>
      </c>
      <c r="E2542" s="5" t="str">
        <f>VLOOKUP(F2542,'Set up'!$A$2:$C$64,2,FALSE)</f>
        <v>C00000010</v>
      </c>
      <c r="F2542" s="1" t="s">
        <v>62</v>
      </c>
      <c r="G2542" s="90" t="s">
        <v>2129</v>
      </c>
      <c r="H2542" s="5">
        <v>10</v>
      </c>
      <c r="I2542" s="5">
        <f>VLOOKUP(F2542,'Set up'!$A$2:$C$64,3,FALSE)</f>
        <v>120</v>
      </c>
      <c r="J2542" s="5">
        <f>VLOOKUP(F2542,'Set up'!$A$2:$D$64,4,FALSE)</f>
        <v>120</v>
      </c>
      <c r="K2542" s="4">
        <f t="shared" si="766"/>
        <v>45423</v>
      </c>
      <c r="L2542" s="5">
        <f t="shared" si="767"/>
        <v>5</v>
      </c>
      <c r="M2542" s="5">
        <f t="shared" si="768"/>
        <v>2024</v>
      </c>
      <c r="N2542" s="6">
        <v>2146</v>
      </c>
      <c r="O2542" s="6">
        <f t="shared" si="781"/>
        <v>-2146</v>
      </c>
      <c r="P2542" s="6">
        <f t="shared" si="777"/>
        <v>0</v>
      </c>
      <c r="Q2542" s="7">
        <f t="shared" si="778"/>
        <v>4135713.7500000014</v>
      </c>
      <c r="R2542" s="44" t="str">
        <f>VLOOKUP(F2542,'Set up'!$A$2:$E$64,5,FALSE)</f>
        <v>Trsf</v>
      </c>
      <c r="S2542" s="1" t="s">
        <v>2666</v>
      </c>
    </row>
    <row r="2543" spans="1:19" ht="15" customHeight="1" x14ac:dyDescent="0.3">
      <c r="A2543" s="4">
        <v>45303</v>
      </c>
      <c r="B2543" s="5">
        <f t="shared" si="772"/>
        <v>1</v>
      </c>
      <c r="C2543" s="5">
        <f t="shared" si="773"/>
        <v>2024</v>
      </c>
      <c r="D2543" s="5" t="s">
        <v>2280</v>
      </c>
      <c r="E2543" s="5" t="str">
        <f>VLOOKUP(F2543,'Set up'!$A$2:$C$64,2,FALSE)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up'!$A$2:$C$64,3,FALSE)</f>
        <v>120</v>
      </c>
      <c r="J2543" s="5">
        <f>VLOOKUP(F2543,'Set up'!$A$2:$D$64,4,FALSE)</f>
        <v>120</v>
      </c>
      <c r="K2543" s="4">
        <f t="shared" si="766"/>
        <v>45423</v>
      </c>
      <c r="L2543" s="5">
        <f t="shared" si="767"/>
        <v>5</v>
      </c>
      <c r="M2543" s="5">
        <f t="shared" si="768"/>
        <v>2024</v>
      </c>
      <c r="N2543" s="6">
        <v>575</v>
      </c>
      <c r="O2543" s="6">
        <f t="shared" si="781"/>
        <v>-575</v>
      </c>
      <c r="P2543" s="6">
        <f t="shared" si="777"/>
        <v>0</v>
      </c>
      <c r="Q2543" s="7">
        <f t="shared" si="778"/>
        <v>4136288.7500000014</v>
      </c>
      <c r="R2543" s="44" t="str">
        <f>VLOOKUP(F2543,'Set up'!$A$2:$E$64,5,FALSE)</f>
        <v>Trsf</v>
      </c>
      <c r="S2543" s="1" t="s">
        <v>2666</v>
      </c>
    </row>
    <row r="2544" spans="1:19" ht="15" customHeight="1" x14ac:dyDescent="0.3">
      <c r="A2544" s="4">
        <v>45303</v>
      </c>
      <c r="B2544" s="5">
        <f t="shared" si="772"/>
        <v>1</v>
      </c>
      <c r="C2544" s="5">
        <f t="shared" si="773"/>
        <v>2024</v>
      </c>
      <c r="D2544" s="5" t="s">
        <v>2280</v>
      </c>
      <c r="E2544" s="5" t="str">
        <f>VLOOKUP(F2544,'Set up'!$A$2:$C$64,2,FALSE)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up'!$A$2:$C$64,3,FALSE)</f>
        <v>120</v>
      </c>
      <c r="J2544" s="5">
        <f>VLOOKUP(F2544,'Set up'!$A$2:$D$64,4,FALSE)</f>
        <v>120</v>
      </c>
      <c r="K2544" s="4">
        <f t="shared" si="766"/>
        <v>45423</v>
      </c>
      <c r="L2544" s="5">
        <f t="shared" si="767"/>
        <v>5</v>
      </c>
      <c r="M2544" s="5">
        <f t="shared" si="768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78"/>
        <v>4136728.7500000014</v>
      </c>
      <c r="R2544" s="44" t="str">
        <f>VLOOKUP(F2544,'Set up'!$A$2:$E$64,5,FALSE)</f>
        <v>Trsf</v>
      </c>
      <c r="S2544" s="1" t="s">
        <v>2666</v>
      </c>
    </row>
    <row r="2545" spans="1:19" ht="15" customHeight="1" x14ac:dyDescent="0.3">
      <c r="A2545" s="4">
        <v>45306</v>
      </c>
      <c r="B2545" s="5">
        <f t="shared" si="772"/>
        <v>1</v>
      </c>
      <c r="C2545" s="5">
        <f t="shared" si="773"/>
        <v>2024</v>
      </c>
      <c r="D2545" s="5" t="s">
        <v>2281</v>
      </c>
      <c r="E2545" s="5" t="str">
        <f>VLOOKUP(F2545,'Set up'!$A$2:$C$64,2,FALSE)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up'!$A$2:$C$64,3,FALSE)</f>
        <v>Cash</v>
      </c>
      <c r="J2545" s="5">
        <f>VLOOKUP(F2545,'Set up'!$A$2:$D$64,4,FALSE)</f>
        <v>0</v>
      </c>
      <c r="K2545" s="4">
        <f t="shared" si="766"/>
        <v>45306</v>
      </c>
      <c r="L2545" s="5">
        <f t="shared" si="767"/>
        <v>1</v>
      </c>
      <c r="M2545" s="5">
        <f t="shared" si="768"/>
        <v>2024</v>
      </c>
      <c r="N2545" s="6">
        <v>1738</v>
      </c>
      <c r="P2545" s="6">
        <f t="shared" si="777"/>
        <v>1738</v>
      </c>
      <c r="Q2545" s="7">
        <f t="shared" si="778"/>
        <v>4138466.7500000014</v>
      </c>
      <c r="R2545" s="44" t="str">
        <f>VLOOKUP(F2545,'Set up'!$A$2:$E$64,5,FALSE)</f>
        <v>PD Chq</v>
      </c>
    </row>
    <row r="2546" spans="1:19" ht="15" customHeight="1" x14ac:dyDescent="0.3">
      <c r="A2546" s="4">
        <v>45306</v>
      </c>
      <c r="B2546" s="5">
        <f t="shared" si="772"/>
        <v>1</v>
      </c>
      <c r="C2546" s="5">
        <f t="shared" si="773"/>
        <v>2024</v>
      </c>
      <c r="D2546" s="5" t="s">
        <v>2281</v>
      </c>
      <c r="E2546" s="5" t="str">
        <f>VLOOKUP(F2546,'Set up'!$A$2:$C$64,2,FALSE)</f>
        <v>C00000021</v>
      </c>
      <c r="F2546" s="1" t="s">
        <v>491</v>
      </c>
      <c r="G2546" s="99" t="s">
        <v>2129</v>
      </c>
      <c r="H2546" s="5">
        <v>2</v>
      </c>
      <c r="I2546" s="5" t="str">
        <f>VLOOKUP(F2546,'Set up'!$A$2:$C$64,3,FALSE)</f>
        <v>Cash</v>
      </c>
      <c r="J2546" s="5">
        <f>VLOOKUP(F2546,'Set up'!$A$2:$D$64,4,FALSE)</f>
        <v>0</v>
      </c>
      <c r="K2546" s="4">
        <f t="shared" si="766"/>
        <v>45306</v>
      </c>
      <c r="L2546" s="5">
        <f t="shared" si="767"/>
        <v>1</v>
      </c>
      <c r="M2546" s="5">
        <f t="shared" si="768"/>
        <v>2024</v>
      </c>
      <c r="N2546" s="6">
        <v>555</v>
      </c>
      <c r="P2546" s="6">
        <f t="shared" si="777"/>
        <v>555</v>
      </c>
      <c r="Q2546" s="7">
        <f t="shared" si="778"/>
        <v>4139021.7500000014</v>
      </c>
      <c r="R2546" s="44" t="str">
        <f>VLOOKUP(F2546,'Set up'!$A$2:$E$64,5,FALSE)</f>
        <v>PD Chq</v>
      </c>
    </row>
    <row r="2547" spans="1:19" ht="15" customHeight="1" x14ac:dyDescent="0.3">
      <c r="A2547" s="4">
        <v>45306</v>
      </c>
      <c r="B2547" s="5">
        <f t="shared" si="772"/>
        <v>1</v>
      </c>
      <c r="C2547" s="5">
        <f t="shared" si="773"/>
        <v>2024</v>
      </c>
      <c r="D2547" s="5" t="s">
        <v>2281</v>
      </c>
      <c r="E2547" s="5" t="str">
        <f>VLOOKUP(F2547,'Set up'!$A$2:$C$64,2,FALSE)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up'!$A$2:$C$64,3,FALSE)</f>
        <v>Cash</v>
      </c>
      <c r="J2547" s="5">
        <f>VLOOKUP(F2547,'Set up'!$A$2:$D$64,4,FALSE)</f>
        <v>0</v>
      </c>
      <c r="K2547" s="4">
        <f t="shared" ref="K2547:K2610" si="782">A2547+J2547</f>
        <v>45306</v>
      </c>
      <c r="L2547" s="5">
        <f t="shared" ref="L2547:L2610" si="783">MONTH(K2547)</f>
        <v>1</v>
      </c>
      <c r="M2547" s="5">
        <f t="shared" ref="M2547:M2610" si="784">YEAR(K2547)</f>
        <v>2024</v>
      </c>
      <c r="N2547" s="6">
        <v>95</v>
      </c>
      <c r="P2547" s="6">
        <f t="shared" si="777"/>
        <v>95</v>
      </c>
      <c r="Q2547" s="7">
        <f t="shared" si="778"/>
        <v>4139116.7500000014</v>
      </c>
      <c r="R2547" s="44" t="str">
        <f>VLOOKUP(F2547,'Set up'!$A$2:$E$64,5,FALSE)</f>
        <v>PD Chq</v>
      </c>
    </row>
    <row r="2548" spans="1:19" ht="15" customHeight="1" x14ac:dyDescent="0.3">
      <c r="A2548" s="4">
        <v>45306</v>
      </c>
      <c r="B2548" s="5">
        <f t="shared" si="772"/>
        <v>1</v>
      </c>
      <c r="C2548" s="5">
        <f t="shared" si="773"/>
        <v>2024</v>
      </c>
      <c r="D2548" s="5" t="s">
        <v>2281</v>
      </c>
      <c r="E2548" s="5" t="str">
        <f>VLOOKUP(F2548,'Set up'!$A$2:$C$64,2,FALSE)</f>
        <v>C00000021</v>
      </c>
      <c r="F2548" s="1" t="s">
        <v>491</v>
      </c>
      <c r="G2548" s="90" t="s">
        <v>2130</v>
      </c>
      <c r="H2548" s="5">
        <v>5</v>
      </c>
      <c r="I2548" s="5" t="str">
        <f>VLOOKUP(F2548,'Set up'!$A$2:$C$64,3,FALSE)</f>
        <v>Cash</v>
      </c>
      <c r="J2548" s="5">
        <f>VLOOKUP(F2548,'Set up'!$A$2:$D$64,4,FALSE)</f>
        <v>0</v>
      </c>
      <c r="K2548" s="4">
        <f t="shared" si="782"/>
        <v>45306</v>
      </c>
      <c r="L2548" s="5">
        <f t="shared" si="783"/>
        <v>1</v>
      </c>
      <c r="M2548" s="5">
        <f t="shared" si="784"/>
        <v>2024</v>
      </c>
      <c r="N2548" s="6">
        <v>312.5</v>
      </c>
      <c r="P2548" s="6">
        <f t="shared" si="777"/>
        <v>312.5</v>
      </c>
      <c r="Q2548" s="7">
        <f t="shared" si="778"/>
        <v>4139429.2500000014</v>
      </c>
      <c r="R2548" s="44" t="str">
        <f>VLOOKUP(F2548,'Set up'!$A$2:$E$64,5,FALSE)</f>
        <v>PD Chq</v>
      </c>
    </row>
    <row r="2549" spans="1:19" ht="15" customHeight="1" x14ac:dyDescent="0.3">
      <c r="A2549" s="4">
        <v>45308</v>
      </c>
      <c r="B2549" s="5">
        <f t="shared" si="772"/>
        <v>1</v>
      </c>
      <c r="C2549" s="5">
        <f t="shared" si="773"/>
        <v>2024</v>
      </c>
      <c r="D2549" s="5" t="s">
        <v>2282</v>
      </c>
      <c r="E2549" s="5" t="str">
        <f>VLOOKUP(F2549,'Set up'!$A$2:$C$64,2,FALSE)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up'!$A$2:$C$64,3,FALSE)</f>
        <v>Cash</v>
      </c>
      <c r="J2549" s="5">
        <f>VLOOKUP(F2549,'Set up'!$A$2:$D$64,4,FALSE)</f>
        <v>0</v>
      </c>
      <c r="K2549" s="4">
        <f t="shared" si="782"/>
        <v>45308</v>
      </c>
      <c r="L2549" s="5">
        <f t="shared" si="783"/>
        <v>1</v>
      </c>
      <c r="M2549" s="5">
        <f t="shared" si="784"/>
        <v>2024</v>
      </c>
      <c r="N2549" s="6">
        <v>405</v>
      </c>
      <c r="O2549" s="6">
        <f>-52.3-352.7</f>
        <v>-405</v>
      </c>
      <c r="P2549" s="6">
        <f t="shared" si="777"/>
        <v>0</v>
      </c>
      <c r="Q2549" s="7">
        <f t="shared" si="778"/>
        <v>4139834.2500000014</v>
      </c>
      <c r="R2549" s="44" t="str">
        <f>VLOOKUP(F2549,'Set up'!$A$2:$E$64,5,FALSE)</f>
        <v>Trsf</v>
      </c>
      <c r="S2549" s="1" t="s">
        <v>3470</v>
      </c>
    </row>
    <row r="2550" spans="1:19" ht="15" customHeight="1" x14ac:dyDescent="0.3">
      <c r="A2550" s="4">
        <v>45308</v>
      </c>
      <c r="B2550" s="5">
        <f t="shared" si="772"/>
        <v>1</v>
      </c>
      <c r="C2550" s="5">
        <f t="shared" si="773"/>
        <v>2024</v>
      </c>
      <c r="D2550" s="5" t="s">
        <v>2282</v>
      </c>
      <c r="E2550" s="5" t="str">
        <f>VLOOKUP(F2550,'Set up'!$A$2:$C$64,2,FALSE)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up'!$A$2:$C$64,3,FALSE)</f>
        <v>Cash</v>
      </c>
      <c r="J2550" s="5">
        <f>VLOOKUP(F2550,'Set up'!$A$2:$D$64,4,FALSE)</f>
        <v>0</v>
      </c>
      <c r="K2550" s="4">
        <f t="shared" si="782"/>
        <v>45308</v>
      </c>
      <c r="L2550" s="5">
        <f t="shared" si="783"/>
        <v>1</v>
      </c>
      <c r="M2550" s="5">
        <f t="shared" si="784"/>
        <v>2024</v>
      </c>
      <c r="N2550" s="6">
        <v>390</v>
      </c>
      <c r="O2550" s="6">
        <f t="shared" ref="O2550" si="785">-N2550</f>
        <v>-390</v>
      </c>
      <c r="P2550" s="6">
        <f t="shared" si="777"/>
        <v>0</v>
      </c>
      <c r="Q2550" s="7">
        <f t="shared" si="778"/>
        <v>4140224.2500000014</v>
      </c>
      <c r="R2550" s="44" t="str">
        <f>VLOOKUP(F2550,'Set up'!$A$2:$E$64,5,FALSE)</f>
        <v>Trsf</v>
      </c>
      <c r="S2550" s="1" t="s">
        <v>3471</v>
      </c>
    </row>
    <row r="2551" spans="1:19" ht="15" customHeight="1" x14ac:dyDescent="0.3">
      <c r="A2551" s="4">
        <v>45311</v>
      </c>
      <c r="B2551" s="5">
        <f t="shared" si="772"/>
        <v>1</v>
      </c>
      <c r="C2551" s="5">
        <f t="shared" si="773"/>
        <v>2024</v>
      </c>
      <c r="D2551" s="5" t="s">
        <v>2283</v>
      </c>
      <c r="E2551" s="5" t="str">
        <f>VLOOKUP(F2551,'Set up'!$A$2:$C$64,2,FALSE)</f>
        <v>C00000046</v>
      </c>
      <c r="F2551" s="1" t="s">
        <v>2284</v>
      </c>
      <c r="G2551" s="95" t="s">
        <v>2285</v>
      </c>
      <c r="H2551" s="5">
        <v>1</v>
      </c>
      <c r="I2551" s="5" t="str">
        <f>VLOOKUP(F2551,'Set up'!$A$2:$C$64,3,FALSE)</f>
        <v>Cash</v>
      </c>
      <c r="J2551" s="5">
        <f>VLOOKUP(F2551,'Set up'!$A$2:$D$64,4,FALSE)</f>
        <v>0</v>
      </c>
      <c r="K2551" s="4">
        <f t="shared" si="782"/>
        <v>45311</v>
      </c>
      <c r="L2551" s="5">
        <f t="shared" si="783"/>
        <v>1</v>
      </c>
      <c r="M2551" s="5">
        <f t="shared" si="784"/>
        <v>2024</v>
      </c>
      <c r="N2551" s="6">
        <v>1694</v>
      </c>
      <c r="O2551" s="6">
        <f t="shared" ref="O2551:O2563" si="786">-N2551</f>
        <v>-1694</v>
      </c>
      <c r="P2551" s="6">
        <f t="shared" si="777"/>
        <v>0</v>
      </c>
      <c r="Q2551" s="7">
        <f t="shared" si="778"/>
        <v>4141918.2500000014</v>
      </c>
      <c r="R2551" s="44" t="str">
        <f>VLOOKUP(F2551,'Set up'!$A$2:$E$64,5,FALSE)</f>
        <v>Cash</v>
      </c>
      <c r="S2551" s="1" t="s">
        <v>2337</v>
      </c>
    </row>
    <row r="2552" spans="1:19" ht="15" customHeight="1" x14ac:dyDescent="0.3">
      <c r="A2552" s="4">
        <v>45311</v>
      </c>
      <c r="B2552" s="5">
        <f t="shared" si="772"/>
        <v>1</v>
      </c>
      <c r="C2552" s="5">
        <f t="shared" si="773"/>
        <v>2024</v>
      </c>
      <c r="D2552" s="5" t="s">
        <v>2283</v>
      </c>
      <c r="E2552" s="5" t="str">
        <f>VLOOKUP(F2552,'Set up'!$A$2:$C$64,2,FALSE)</f>
        <v>C00000046</v>
      </c>
      <c r="F2552" s="1" t="s">
        <v>2284</v>
      </c>
      <c r="G2552" s="90" t="s">
        <v>1796</v>
      </c>
      <c r="H2552" s="5">
        <v>3</v>
      </c>
      <c r="I2552" s="5" t="str">
        <f>VLOOKUP(F2552,'Set up'!$A$2:$C$64,3,FALSE)</f>
        <v>Cash</v>
      </c>
      <c r="J2552" s="5">
        <f>VLOOKUP(F2552,'Set up'!$A$2:$D$64,4,FALSE)</f>
        <v>0</v>
      </c>
      <c r="K2552" s="4">
        <f t="shared" si="782"/>
        <v>45311</v>
      </c>
      <c r="L2552" s="5">
        <f t="shared" si="783"/>
        <v>1</v>
      </c>
      <c r="M2552" s="5">
        <f t="shared" si="784"/>
        <v>2024</v>
      </c>
      <c r="N2552" s="6">
        <v>675</v>
      </c>
      <c r="O2552" s="6">
        <f t="shared" si="786"/>
        <v>-675</v>
      </c>
      <c r="P2552" s="6">
        <f t="shared" si="777"/>
        <v>0</v>
      </c>
      <c r="Q2552" s="7">
        <f t="shared" si="778"/>
        <v>4142593.2500000014</v>
      </c>
      <c r="R2552" s="44" t="str">
        <f>VLOOKUP(F2552,'Set up'!$A$2:$E$64,5,FALSE)</f>
        <v>Cash</v>
      </c>
      <c r="S2552" s="1" t="s">
        <v>2337</v>
      </c>
    </row>
    <row r="2553" spans="1:19" ht="15" customHeight="1" x14ac:dyDescent="0.3">
      <c r="A2553" s="4">
        <v>45311</v>
      </c>
      <c r="B2553" s="5">
        <f t="shared" si="772"/>
        <v>1</v>
      </c>
      <c r="C2553" s="5">
        <f t="shared" si="773"/>
        <v>2024</v>
      </c>
      <c r="D2553" s="5" t="s">
        <v>2283</v>
      </c>
      <c r="E2553" s="5" t="str">
        <f>VLOOKUP(F2553,'Set up'!$A$2:$C$64,2,FALSE)</f>
        <v>C00000046</v>
      </c>
      <c r="F2553" s="1" t="s">
        <v>2284</v>
      </c>
      <c r="G2553" s="90" t="s">
        <v>2029</v>
      </c>
      <c r="H2553" s="5">
        <v>1</v>
      </c>
      <c r="I2553" s="5" t="str">
        <f>VLOOKUP(F2553,'Set up'!$A$2:$C$64,3,FALSE)</f>
        <v>Cash</v>
      </c>
      <c r="J2553" s="5">
        <f>VLOOKUP(F2553,'Set up'!$A$2:$D$64,4,FALSE)</f>
        <v>0</v>
      </c>
      <c r="K2553" s="4">
        <f t="shared" si="782"/>
        <v>45311</v>
      </c>
      <c r="L2553" s="5">
        <f t="shared" si="783"/>
        <v>1</v>
      </c>
      <c r="M2553" s="5">
        <f t="shared" si="784"/>
        <v>2024</v>
      </c>
      <c r="N2553" s="6">
        <v>280</v>
      </c>
      <c r="O2553" s="6">
        <f t="shared" si="786"/>
        <v>-280</v>
      </c>
      <c r="P2553" s="6">
        <f t="shared" si="777"/>
        <v>0</v>
      </c>
      <c r="Q2553" s="7">
        <f t="shared" si="778"/>
        <v>4142873.2500000014</v>
      </c>
      <c r="R2553" s="44" t="str">
        <f>VLOOKUP(F2553,'Set up'!$A$2:$E$64,5,FALSE)</f>
        <v>Cash</v>
      </c>
      <c r="S2553" s="1" t="s">
        <v>2337</v>
      </c>
    </row>
    <row r="2554" spans="1:19" ht="15" customHeight="1" x14ac:dyDescent="0.3">
      <c r="A2554" s="4">
        <v>45311</v>
      </c>
      <c r="B2554" s="5">
        <f t="shared" si="772"/>
        <v>1</v>
      </c>
      <c r="C2554" s="5">
        <f t="shared" si="773"/>
        <v>2024</v>
      </c>
      <c r="D2554" s="5" t="s">
        <v>2283</v>
      </c>
      <c r="E2554" s="5" t="str">
        <f>VLOOKUP(F2554,'Set up'!$A$2:$C$64,2,FALSE)</f>
        <v>C00000046</v>
      </c>
      <c r="F2554" s="1" t="s">
        <v>2284</v>
      </c>
      <c r="G2554" s="99" t="s">
        <v>17</v>
      </c>
      <c r="H2554" s="5">
        <v>1</v>
      </c>
      <c r="I2554" s="5" t="str">
        <f>VLOOKUP(F2554,'Set up'!$A$2:$C$64,3,FALSE)</f>
        <v>Cash</v>
      </c>
      <c r="J2554" s="5">
        <f>VLOOKUP(F2554,'Set up'!$A$2:$D$64,4,FALSE)</f>
        <v>0</v>
      </c>
      <c r="K2554" s="4">
        <f t="shared" si="782"/>
        <v>45311</v>
      </c>
      <c r="L2554" s="5">
        <f t="shared" si="783"/>
        <v>1</v>
      </c>
      <c r="M2554" s="5">
        <f t="shared" si="784"/>
        <v>2024</v>
      </c>
      <c r="N2554" s="6">
        <v>110</v>
      </c>
      <c r="O2554" s="6">
        <f t="shared" si="786"/>
        <v>-110</v>
      </c>
      <c r="P2554" s="6">
        <f t="shared" si="777"/>
        <v>0</v>
      </c>
      <c r="Q2554" s="7">
        <f t="shared" si="778"/>
        <v>4142983.2500000014</v>
      </c>
      <c r="R2554" s="44" t="str">
        <f>VLOOKUP(F2554,'Set up'!$A$2:$E$64,5,FALSE)</f>
        <v>Cash</v>
      </c>
      <c r="S2554" s="1" t="s">
        <v>2337</v>
      </c>
    </row>
    <row r="2555" spans="1:19" ht="15" customHeight="1" x14ac:dyDescent="0.3">
      <c r="A2555" s="4">
        <v>45311</v>
      </c>
      <c r="B2555" s="5">
        <f t="shared" si="772"/>
        <v>1</v>
      </c>
      <c r="C2555" s="5">
        <f t="shared" si="773"/>
        <v>2024</v>
      </c>
      <c r="D2555" s="5" t="s">
        <v>2283</v>
      </c>
      <c r="E2555" s="5" t="str">
        <f>VLOOKUP(F2555,'Set up'!$A$2:$C$64,2,FALSE)</f>
        <v>C00000046</v>
      </c>
      <c r="F2555" s="1" t="s">
        <v>2284</v>
      </c>
      <c r="G2555" s="90" t="s">
        <v>1742</v>
      </c>
      <c r="H2555" s="5">
        <v>1</v>
      </c>
      <c r="I2555" s="5" t="str">
        <f>VLOOKUP(F2555,'Set up'!$A$2:$C$64,3,FALSE)</f>
        <v>Cash</v>
      </c>
      <c r="J2555" s="5">
        <f>VLOOKUP(F2555,'Set up'!$A$2:$D$64,4,FALSE)</f>
        <v>0</v>
      </c>
      <c r="K2555" s="4">
        <f t="shared" si="782"/>
        <v>45311</v>
      </c>
      <c r="L2555" s="5">
        <f t="shared" si="783"/>
        <v>1</v>
      </c>
      <c r="M2555" s="5">
        <f t="shared" si="784"/>
        <v>2024</v>
      </c>
      <c r="N2555" s="6">
        <v>60</v>
      </c>
      <c r="O2555" s="6">
        <f t="shared" si="786"/>
        <v>-60</v>
      </c>
      <c r="P2555" s="6">
        <f t="shared" si="777"/>
        <v>0</v>
      </c>
      <c r="Q2555" s="7">
        <f t="shared" si="778"/>
        <v>4143043.2500000014</v>
      </c>
      <c r="R2555" s="44" t="str">
        <f>VLOOKUP(F2555,'Set up'!$A$2:$E$64,5,FALSE)</f>
        <v>Cash</v>
      </c>
      <c r="S2555" s="1" t="s">
        <v>2337</v>
      </c>
    </row>
    <row r="2556" spans="1:19" ht="15" customHeight="1" x14ac:dyDescent="0.3">
      <c r="A2556" s="4">
        <v>45311</v>
      </c>
      <c r="B2556" s="5">
        <f t="shared" si="772"/>
        <v>1</v>
      </c>
      <c r="C2556" s="5">
        <f t="shared" si="773"/>
        <v>2024</v>
      </c>
      <c r="D2556" s="5" t="s">
        <v>2283</v>
      </c>
      <c r="E2556" s="5" t="str">
        <f>VLOOKUP(F2556,'Set up'!$A$2:$C$64,2,FALSE)</f>
        <v>C00000046</v>
      </c>
      <c r="F2556" s="1" t="s">
        <v>2284</v>
      </c>
      <c r="G2556" s="90" t="s">
        <v>1743</v>
      </c>
      <c r="H2556" s="5">
        <v>1</v>
      </c>
      <c r="I2556" s="5" t="str">
        <f>VLOOKUP(F2556,'Set up'!$A$2:$C$64,3,FALSE)</f>
        <v>Cash</v>
      </c>
      <c r="J2556" s="5">
        <f>VLOOKUP(F2556,'Set up'!$A$2:$D$64,4,FALSE)</f>
        <v>0</v>
      </c>
      <c r="K2556" s="4">
        <f t="shared" si="782"/>
        <v>45311</v>
      </c>
      <c r="L2556" s="5">
        <f t="shared" si="783"/>
        <v>1</v>
      </c>
      <c r="M2556" s="5">
        <f t="shared" si="784"/>
        <v>2024</v>
      </c>
      <c r="N2556" s="6">
        <v>54</v>
      </c>
      <c r="O2556" s="6">
        <f t="shared" si="786"/>
        <v>-54</v>
      </c>
      <c r="P2556" s="6">
        <f t="shared" si="777"/>
        <v>0</v>
      </c>
      <c r="Q2556" s="7">
        <f t="shared" si="778"/>
        <v>4143097.2500000014</v>
      </c>
      <c r="R2556" s="44" t="str">
        <f>VLOOKUP(F2556,'Set up'!$A$2:$E$64,5,FALSE)</f>
        <v>Cash</v>
      </c>
      <c r="S2556" s="1" t="s">
        <v>2337</v>
      </c>
    </row>
    <row r="2557" spans="1:19" ht="15" customHeight="1" x14ac:dyDescent="0.3">
      <c r="A2557" s="4">
        <v>45311</v>
      </c>
      <c r="B2557" s="5">
        <f t="shared" si="772"/>
        <v>1</v>
      </c>
      <c r="C2557" s="5">
        <f t="shared" si="773"/>
        <v>2024</v>
      </c>
      <c r="D2557" s="5" t="s">
        <v>2283</v>
      </c>
      <c r="E2557" s="5" t="str">
        <f>VLOOKUP(F2557,'Set up'!$A$2:$C$64,2,FALSE)</f>
        <v>C00000046</v>
      </c>
      <c r="F2557" s="1" t="s">
        <v>2284</v>
      </c>
      <c r="G2557" s="108" t="s">
        <v>2131</v>
      </c>
      <c r="H2557" s="5">
        <v>2</v>
      </c>
      <c r="I2557" s="5" t="str">
        <f>VLOOKUP(F2557,'Set up'!$A$2:$C$64,3,FALSE)</f>
        <v>Cash</v>
      </c>
      <c r="J2557" s="5">
        <f>VLOOKUP(F2557,'Set up'!$A$2:$D$64,4,FALSE)</f>
        <v>0</v>
      </c>
      <c r="K2557" s="4">
        <f t="shared" si="782"/>
        <v>45311</v>
      </c>
      <c r="L2557" s="5">
        <f t="shared" si="783"/>
        <v>1</v>
      </c>
      <c r="M2557" s="5">
        <f t="shared" si="784"/>
        <v>2024</v>
      </c>
      <c r="N2557" s="6">
        <v>120</v>
      </c>
      <c r="O2557" s="6">
        <f t="shared" si="786"/>
        <v>-120</v>
      </c>
      <c r="P2557" s="6">
        <f t="shared" si="777"/>
        <v>0</v>
      </c>
      <c r="Q2557" s="7">
        <f t="shared" si="778"/>
        <v>4143217.2500000014</v>
      </c>
      <c r="R2557" s="44" t="str">
        <f>VLOOKUP(F2557,'Set up'!$A$2:$E$64,5,FALSE)</f>
        <v>Cash</v>
      </c>
      <c r="S2557" s="1" t="s">
        <v>2337</v>
      </c>
    </row>
    <row r="2558" spans="1:19" ht="15" customHeight="1" x14ac:dyDescent="0.3">
      <c r="A2558" s="4">
        <v>45311</v>
      </c>
      <c r="B2558" s="5">
        <f t="shared" si="772"/>
        <v>1</v>
      </c>
      <c r="C2558" s="5">
        <f t="shared" si="773"/>
        <v>2024</v>
      </c>
      <c r="D2558" s="5" t="s">
        <v>2283</v>
      </c>
      <c r="E2558" s="5" t="str">
        <f>VLOOKUP(F2558,'Set up'!$A$2:$C$64,2,FALSE)</f>
        <v>C00000046</v>
      </c>
      <c r="F2558" s="1" t="s">
        <v>2284</v>
      </c>
      <c r="G2558" s="99" t="s">
        <v>894</v>
      </c>
      <c r="H2558" s="5">
        <v>1</v>
      </c>
      <c r="I2558" s="5" t="str">
        <f>VLOOKUP(F2558,'Set up'!$A$2:$C$64,3,FALSE)</f>
        <v>Cash</v>
      </c>
      <c r="J2558" s="5">
        <f>VLOOKUP(F2558,'Set up'!$A$2:$D$64,4,FALSE)</f>
        <v>0</v>
      </c>
      <c r="K2558" s="4">
        <f t="shared" si="782"/>
        <v>45311</v>
      </c>
      <c r="L2558" s="5">
        <f t="shared" si="783"/>
        <v>1</v>
      </c>
      <c r="M2558" s="5">
        <f t="shared" si="784"/>
        <v>2024</v>
      </c>
      <c r="N2558" s="6">
        <v>160</v>
      </c>
      <c r="O2558" s="6">
        <f t="shared" si="786"/>
        <v>-160</v>
      </c>
      <c r="P2558" s="6">
        <f t="shared" si="777"/>
        <v>0</v>
      </c>
      <c r="Q2558" s="7">
        <f t="shared" si="778"/>
        <v>4143377.2500000014</v>
      </c>
      <c r="R2558" s="44" t="str">
        <f>VLOOKUP(F2558,'Set up'!$A$2:$E$64,5,FALSE)</f>
        <v>Cash</v>
      </c>
      <c r="S2558" s="1" t="s">
        <v>2337</v>
      </c>
    </row>
    <row r="2559" spans="1:19" ht="15" customHeight="1" x14ac:dyDescent="0.3">
      <c r="A2559" s="4">
        <v>45311</v>
      </c>
      <c r="B2559" s="5">
        <f t="shared" si="772"/>
        <v>1</v>
      </c>
      <c r="C2559" s="5">
        <f t="shared" si="773"/>
        <v>2024</v>
      </c>
      <c r="D2559" s="5" t="s">
        <v>2283</v>
      </c>
      <c r="E2559" s="5" t="str">
        <f>VLOOKUP(F2559,'Set up'!$A$2:$C$64,2,FALSE)</f>
        <v>C00000046</v>
      </c>
      <c r="F2559" s="1" t="s">
        <v>2284</v>
      </c>
      <c r="G2559" s="99" t="s">
        <v>768</v>
      </c>
      <c r="H2559" s="5">
        <v>1</v>
      </c>
      <c r="I2559" s="5" t="str">
        <f>VLOOKUP(F2559,'Set up'!$A$2:$C$64,3,FALSE)</f>
        <v>Cash</v>
      </c>
      <c r="J2559" s="5">
        <f>VLOOKUP(F2559,'Set up'!$A$2:$D$64,4,FALSE)</f>
        <v>0</v>
      </c>
      <c r="K2559" s="4">
        <f t="shared" si="782"/>
        <v>45311</v>
      </c>
      <c r="L2559" s="5">
        <f t="shared" si="783"/>
        <v>1</v>
      </c>
      <c r="M2559" s="5">
        <f t="shared" si="784"/>
        <v>2024</v>
      </c>
      <c r="N2559" s="6">
        <v>170</v>
      </c>
      <c r="O2559" s="6">
        <f t="shared" si="786"/>
        <v>-170</v>
      </c>
      <c r="P2559" s="6">
        <f t="shared" si="777"/>
        <v>0</v>
      </c>
      <c r="Q2559" s="7">
        <f t="shared" si="778"/>
        <v>4143547.2500000014</v>
      </c>
      <c r="R2559" s="44" t="str">
        <f>VLOOKUP(F2559,'Set up'!$A$2:$E$64,5,FALSE)</f>
        <v>Cash</v>
      </c>
      <c r="S2559" s="1" t="s">
        <v>2337</v>
      </c>
    </row>
    <row r="2560" spans="1:19" ht="15" customHeight="1" x14ac:dyDescent="0.3">
      <c r="A2560" s="4">
        <v>45310</v>
      </c>
      <c r="B2560" s="5">
        <f t="shared" si="772"/>
        <v>1</v>
      </c>
      <c r="C2560" s="5">
        <f t="shared" si="773"/>
        <v>2024</v>
      </c>
      <c r="D2560" s="5" t="s">
        <v>2286</v>
      </c>
      <c r="E2560" s="5" t="str">
        <f>VLOOKUP(F2560,'Set up'!$A$2:$C$64,2,FALSE)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up'!$A$2:$C$64,3,FALSE)</f>
        <v>Cash</v>
      </c>
      <c r="J2560" s="5">
        <f>VLOOKUP(F2560,'Set up'!$A$2:$D$64,4,FALSE)</f>
        <v>0</v>
      </c>
      <c r="K2560" s="4">
        <f t="shared" si="782"/>
        <v>45310</v>
      </c>
      <c r="L2560" s="5">
        <f t="shared" si="783"/>
        <v>1</v>
      </c>
      <c r="M2560" s="5">
        <f t="shared" si="784"/>
        <v>2024</v>
      </c>
      <c r="N2560" s="6">
        <v>1738</v>
      </c>
      <c r="O2560" s="6">
        <f t="shared" si="786"/>
        <v>-1738</v>
      </c>
      <c r="P2560" s="6">
        <f t="shared" si="777"/>
        <v>0</v>
      </c>
      <c r="Q2560" s="7">
        <f t="shared" si="778"/>
        <v>4145285.2500000014</v>
      </c>
      <c r="R2560" s="44" t="str">
        <f>VLOOKUP(F2560,'Set up'!$A$2:$E$64,5,FALSE)</f>
        <v>Trsf</v>
      </c>
      <c r="S2560" s="1" t="s">
        <v>3472</v>
      </c>
    </row>
    <row r="2561" spans="1:19" ht="15" customHeight="1" x14ac:dyDescent="0.3">
      <c r="A2561" s="4">
        <v>45310</v>
      </c>
      <c r="B2561" s="5">
        <f t="shared" si="772"/>
        <v>1</v>
      </c>
      <c r="C2561" s="5">
        <f t="shared" si="773"/>
        <v>2024</v>
      </c>
      <c r="D2561" s="5" t="s">
        <v>2286</v>
      </c>
      <c r="E2561" s="5" t="str">
        <f>VLOOKUP(F2561,'Set up'!$A$2:$C$64,2,FALSE)</f>
        <v>C00000019</v>
      </c>
      <c r="F2561" s="1" t="s">
        <v>400</v>
      </c>
      <c r="G2561" s="90" t="s">
        <v>2098</v>
      </c>
      <c r="H2561" s="5">
        <v>1</v>
      </c>
      <c r="I2561" s="5" t="str">
        <f>VLOOKUP(F2561,'Set up'!$A$2:$C$64,3,FALSE)</f>
        <v>Cash</v>
      </c>
      <c r="J2561" s="5">
        <f>VLOOKUP(F2561,'Set up'!$A$2:$D$64,4,FALSE)</f>
        <v>0</v>
      </c>
      <c r="K2561" s="4">
        <f t="shared" si="782"/>
        <v>45310</v>
      </c>
      <c r="L2561" s="5">
        <f t="shared" si="783"/>
        <v>1</v>
      </c>
      <c r="M2561" s="5">
        <f t="shared" si="784"/>
        <v>2024</v>
      </c>
      <c r="N2561" s="6">
        <v>283.8</v>
      </c>
      <c r="O2561" s="6">
        <f t="shared" si="786"/>
        <v>-283.8</v>
      </c>
      <c r="P2561" s="6">
        <f t="shared" si="777"/>
        <v>0</v>
      </c>
      <c r="Q2561" s="7">
        <f t="shared" si="778"/>
        <v>4145569.0500000012</v>
      </c>
      <c r="R2561" s="44" t="str">
        <f>VLOOKUP(F2561,'Set up'!$A$2:$E$64,5,FALSE)</f>
        <v>Trsf</v>
      </c>
      <c r="S2561" s="1" t="s">
        <v>3473</v>
      </c>
    </row>
    <row r="2562" spans="1:19" ht="15" customHeight="1" x14ac:dyDescent="0.3">
      <c r="A2562" s="4">
        <v>45310</v>
      </c>
      <c r="B2562" s="5">
        <f t="shared" si="772"/>
        <v>1</v>
      </c>
      <c r="C2562" s="5">
        <f t="shared" si="773"/>
        <v>2024</v>
      </c>
      <c r="D2562" s="5" t="s">
        <v>2286</v>
      </c>
      <c r="E2562" s="5" t="str">
        <f>VLOOKUP(F2562,'Set up'!$A$2:$C$64,2,FALSE)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up'!$A$2:$C$64,3,FALSE)</f>
        <v>Cash</v>
      </c>
      <c r="J2562" s="5">
        <f>VLOOKUP(F2562,'Set up'!$A$2:$D$64,4,FALSE)</f>
        <v>0</v>
      </c>
      <c r="K2562" s="4">
        <f t="shared" si="782"/>
        <v>45310</v>
      </c>
      <c r="L2562" s="5">
        <f t="shared" si="783"/>
        <v>1</v>
      </c>
      <c r="M2562" s="5">
        <f t="shared" si="784"/>
        <v>2024</v>
      </c>
      <c r="N2562" s="6">
        <v>187.5</v>
      </c>
      <c r="O2562" s="6">
        <f t="shared" si="786"/>
        <v>-187.5</v>
      </c>
      <c r="P2562" s="6">
        <f t="shared" si="777"/>
        <v>0</v>
      </c>
      <c r="Q2562" s="7">
        <f t="shared" si="778"/>
        <v>4145756.5500000012</v>
      </c>
      <c r="R2562" s="44" t="str">
        <f>VLOOKUP(F2562,'Set up'!$A$2:$E$64,5,FALSE)</f>
        <v>Trsf</v>
      </c>
      <c r="S2562" s="1" t="s">
        <v>3474</v>
      </c>
    </row>
    <row r="2563" spans="1:19" ht="15" customHeight="1" x14ac:dyDescent="0.3">
      <c r="A2563" s="4">
        <v>45310</v>
      </c>
      <c r="B2563" s="5">
        <f t="shared" si="772"/>
        <v>1</v>
      </c>
      <c r="C2563" s="5">
        <f t="shared" si="773"/>
        <v>2024</v>
      </c>
      <c r="D2563" s="5" t="s">
        <v>2286</v>
      </c>
      <c r="E2563" s="5" t="str">
        <f>VLOOKUP(F2563,'Set up'!$A$2:$C$64,2,FALSE)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up'!$A$2:$C$64,3,FALSE)</f>
        <v>Cash</v>
      </c>
      <c r="J2563" s="5">
        <f>VLOOKUP(F2563,'Set up'!$A$2:$D$64,4,FALSE)</f>
        <v>0</v>
      </c>
      <c r="K2563" s="4">
        <f t="shared" si="782"/>
        <v>45310</v>
      </c>
      <c r="L2563" s="5">
        <f t="shared" si="783"/>
        <v>1</v>
      </c>
      <c r="M2563" s="5">
        <f t="shared" si="784"/>
        <v>2024</v>
      </c>
      <c r="N2563" s="6">
        <v>60</v>
      </c>
      <c r="O2563" s="6">
        <f t="shared" si="786"/>
        <v>-60</v>
      </c>
      <c r="P2563" s="6">
        <f t="shared" si="777"/>
        <v>0</v>
      </c>
      <c r="Q2563" s="7">
        <f t="shared" si="778"/>
        <v>4145816.5500000012</v>
      </c>
      <c r="R2563" s="44" t="str">
        <f>VLOOKUP(F2563,'Set up'!$A$2:$E$64,5,FALSE)</f>
        <v>Trsf</v>
      </c>
      <c r="S2563" s="1" t="s">
        <v>3475</v>
      </c>
    </row>
    <row r="2564" spans="1:19" ht="15" customHeight="1" x14ac:dyDescent="0.3">
      <c r="A2564" s="4">
        <v>45311</v>
      </c>
      <c r="B2564" s="5">
        <f t="shared" si="772"/>
        <v>1</v>
      </c>
      <c r="C2564" s="5">
        <f t="shared" si="773"/>
        <v>2024</v>
      </c>
      <c r="D2564" s="5" t="s">
        <v>2287</v>
      </c>
      <c r="E2564" s="5" t="str">
        <f>VLOOKUP(F2564,'Set up'!$A$2:$C$64,2,FALSE)</f>
        <v>C00000042</v>
      </c>
      <c r="F2564" s="1" t="s">
        <v>2012</v>
      </c>
      <c r="G2564" s="103" t="s">
        <v>2130</v>
      </c>
      <c r="H2564" s="5">
        <v>6</v>
      </c>
      <c r="I2564" s="5" t="str">
        <f>VLOOKUP(F2564,'Set up'!$A$2:$C$64,3,FALSE)</f>
        <v>Cash</v>
      </c>
      <c r="J2564" s="5">
        <f>VLOOKUP(F2564,'Set up'!$A$2:$D$64,4,FALSE)</f>
        <v>0</v>
      </c>
      <c r="K2564" s="4">
        <f t="shared" si="782"/>
        <v>45311</v>
      </c>
      <c r="L2564" s="5">
        <f t="shared" si="783"/>
        <v>1</v>
      </c>
      <c r="M2564" s="5">
        <f t="shared" si="784"/>
        <v>2024</v>
      </c>
      <c r="N2564" s="6">
        <v>375</v>
      </c>
      <c r="O2564" s="6">
        <f>-N2564</f>
        <v>-375</v>
      </c>
      <c r="P2564" s="6">
        <f t="shared" si="777"/>
        <v>0</v>
      </c>
      <c r="Q2564" s="7">
        <f t="shared" si="778"/>
        <v>4146191.5500000012</v>
      </c>
      <c r="R2564" s="44" t="str">
        <f>VLOOKUP(F2564,'Set up'!$A$2:$E$64,5,FALSE)</f>
        <v>Trsf</v>
      </c>
      <c r="S2564" s="1" t="s">
        <v>2804</v>
      </c>
    </row>
    <row r="2565" spans="1:19" ht="15" customHeight="1" x14ac:dyDescent="0.3">
      <c r="A2565" s="4">
        <v>45311</v>
      </c>
      <c r="B2565" s="5">
        <f t="shared" si="772"/>
        <v>1</v>
      </c>
      <c r="C2565" s="5">
        <f t="shared" si="773"/>
        <v>2024</v>
      </c>
      <c r="D2565" s="5" t="s">
        <v>2288</v>
      </c>
      <c r="E2565" s="5" t="str">
        <f>VLOOKUP(F2565,'Set up'!$A$2:$C$64,2,FALSE)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up'!$A$2:$C$64,3,FALSE)</f>
        <v>Cash</v>
      </c>
      <c r="J2565" s="5">
        <f>VLOOKUP(F2565,'Set up'!$A$2:$D$64,4,FALSE)</f>
        <v>0</v>
      </c>
      <c r="K2565" s="4">
        <f t="shared" si="782"/>
        <v>45311</v>
      </c>
      <c r="L2565" s="5">
        <f t="shared" si="783"/>
        <v>1</v>
      </c>
      <c r="M2565" s="5">
        <f t="shared" si="784"/>
        <v>2024</v>
      </c>
      <c r="N2565" s="6">
        <v>9636</v>
      </c>
      <c r="O2565" s="6">
        <f>-N2565</f>
        <v>-9636</v>
      </c>
      <c r="P2565" s="6">
        <f t="shared" si="777"/>
        <v>0</v>
      </c>
      <c r="Q2565" s="7">
        <f t="shared" si="778"/>
        <v>4155827.5500000012</v>
      </c>
      <c r="R2565" s="44" t="str">
        <f>VLOOKUP(F2565,'Set up'!$A$2:$E$64,5,FALSE)</f>
        <v>Trsf</v>
      </c>
      <c r="S2565" s="1" t="s">
        <v>2800</v>
      </c>
    </row>
    <row r="2566" spans="1:19" ht="15" customHeight="1" x14ac:dyDescent="0.3">
      <c r="A2566" s="4">
        <v>45311</v>
      </c>
      <c r="B2566" s="5">
        <f t="shared" si="772"/>
        <v>1</v>
      </c>
      <c r="C2566" s="5">
        <f t="shared" si="773"/>
        <v>2024</v>
      </c>
      <c r="D2566" s="5" t="s">
        <v>2288</v>
      </c>
      <c r="E2566" s="5" t="str">
        <f>VLOOKUP(F2566,'Set up'!$A$2:$C$64,2,FALSE)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up'!$A$2:$C$64,3,FALSE)</f>
        <v>Cash</v>
      </c>
      <c r="J2566" s="5">
        <f>VLOOKUP(F2566,'Set up'!$A$2:$D$64,4,FALSE)</f>
        <v>0</v>
      </c>
      <c r="K2566" s="4">
        <f t="shared" si="782"/>
        <v>45311</v>
      </c>
      <c r="L2566" s="5">
        <f t="shared" si="783"/>
        <v>1</v>
      </c>
      <c r="M2566" s="5">
        <f t="shared" si="784"/>
        <v>2024</v>
      </c>
      <c r="N2566" s="6">
        <v>3132</v>
      </c>
      <c r="O2566" s="6">
        <f>-N2566</f>
        <v>-3132</v>
      </c>
      <c r="P2566" s="6">
        <f t="shared" si="777"/>
        <v>0</v>
      </c>
      <c r="Q2566" s="7">
        <f t="shared" si="778"/>
        <v>4158959.5500000012</v>
      </c>
      <c r="R2566" s="44" t="str">
        <f>VLOOKUP(F2566,'Set up'!$A$2:$E$64,5,FALSE)</f>
        <v>Trsf</v>
      </c>
      <c r="S2566" s="1" t="s">
        <v>2805</v>
      </c>
    </row>
    <row r="2567" spans="1:19" ht="15" customHeight="1" x14ac:dyDescent="0.3">
      <c r="A2567" s="4">
        <v>45311</v>
      </c>
      <c r="B2567" s="5">
        <f t="shared" si="772"/>
        <v>1</v>
      </c>
      <c r="C2567" s="5">
        <f t="shared" si="773"/>
        <v>2024</v>
      </c>
      <c r="D2567" s="5" t="s">
        <v>2288</v>
      </c>
      <c r="E2567" s="5" t="str">
        <f>VLOOKUP(F2567,'Set up'!$A$2:$C$64,2,FALSE)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up'!$A$2:$C$64,3,FALSE)</f>
        <v>Cash</v>
      </c>
      <c r="J2567" s="5">
        <f>VLOOKUP(F2567,'Set up'!$A$2:$D$64,4,FALSE)</f>
        <v>0</v>
      </c>
      <c r="K2567" s="4">
        <f t="shared" si="782"/>
        <v>45311</v>
      </c>
      <c r="L2567" s="5">
        <f t="shared" si="783"/>
        <v>1</v>
      </c>
      <c r="M2567" s="5">
        <f t="shared" si="784"/>
        <v>2024</v>
      </c>
      <c r="N2567" s="6">
        <v>1872</v>
      </c>
      <c r="O2567" s="6">
        <f>-N2567</f>
        <v>-1872</v>
      </c>
      <c r="P2567" s="6">
        <f t="shared" si="777"/>
        <v>0</v>
      </c>
      <c r="Q2567" s="7">
        <f t="shared" si="778"/>
        <v>4160831.5500000012</v>
      </c>
      <c r="R2567" s="44" t="str">
        <f>VLOOKUP(F2567,'Set up'!$A$2:$E$64,5,FALSE)</f>
        <v>Trsf</v>
      </c>
      <c r="S2567" s="1" t="s">
        <v>2806</v>
      </c>
    </row>
    <row r="2568" spans="1:19" ht="15" customHeight="1" x14ac:dyDescent="0.3">
      <c r="A2568" s="4">
        <v>45311</v>
      </c>
      <c r="B2568" s="5">
        <f t="shared" si="772"/>
        <v>1</v>
      </c>
      <c r="C2568" s="5">
        <f t="shared" si="773"/>
        <v>2024</v>
      </c>
      <c r="D2568" s="5" t="s">
        <v>2288</v>
      </c>
      <c r="E2568" s="5" t="str">
        <f>VLOOKUP(F2568,'Set up'!$A$2:$C$64,2,FALSE)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up'!$A$2:$C$64,3,FALSE)</f>
        <v>Cash</v>
      </c>
      <c r="J2568" s="5">
        <f>VLOOKUP(F2568,'Set up'!$A$2:$D$64,4,FALSE)</f>
        <v>0</v>
      </c>
      <c r="K2568" s="4">
        <f t="shared" si="782"/>
        <v>45311</v>
      </c>
      <c r="L2568" s="5">
        <f t="shared" si="783"/>
        <v>1</v>
      </c>
      <c r="M2568" s="5">
        <f t="shared" si="784"/>
        <v>2024</v>
      </c>
      <c r="N2568" s="6">
        <v>380</v>
      </c>
      <c r="O2568" s="6">
        <f>-N2568</f>
        <v>-380</v>
      </c>
      <c r="P2568" s="6">
        <f t="shared" si="777"/>
        <v>0</v>
      </c>
      <c r="Q2568" s="7">
        <f t="shared" si="778"/>
        <v>4161211.5500000012</v>
      </c>
      <c r="R2568" s="44" t="str">
        <f>VLOOKUP(F2568,'Set up'!$A$2:$E$64,5,FALSE)</f>
        <v>Trsf</v>
      </c>
      <c r="S2568" s="1" t="s">
        <v>2798</v>
      </c>
    </row>
    <row r="2569" spans="1:19" ht="15" customHeight="1" x14ac:dyDescent="0.3">
      <c r="A2569" s="4">
        <v>45313</v>
      </c>
      <c r="B2569" s="5">
        <f t="shared" ref="B2569:B2591" si="787">MONTH(A2569)</f>
        <v>1</v>
      </c>
      <c r="C2569" s="5">
        <f t="shared" ref="C2569:C2591" si="788">YEAR(A2569)</f>
        <v>2024</v>
      </c>
      <c r="D2569" s="5" t="s">
        <v>2289</v>
      </c>
      <c r="E2569" s="5" t="str">
        <f>VLOOKUP(F2569,'Set up'!$A$2:$C$64,2,FALSE)</f>
        <v>C00000046</v>
      </c>
      <c r="F2569" s="1" t="s">
        <v>2284</v>
      </c>
      <c r="G2569" s="95" t="s">
        <v>1110</v>
      </c>
      <c r="H2569" s="5">
        <v>3</v>
      </c>
      <c r="I2569" s="5" t="str">
        <f>VLOOKUP(F2569,'Set up'!$A$2:$C$64,3,FALSE)</f>
        <v>Cash</v>
      </c>
      <c r="J2569" s="5">
        <f>VLOOKUP(F2569,'Set up'!$A$2:$D$64,4,FALSE)</f>
        <v>0</v>
      </c>
      <c r="K2569" s="4">
        <f t="shared" si="782"/>
        <v>45313</v>
      </c>
      <c r="L2569" s="5">
        <f t="shared" si="783"/>
        <v>1</v>
      </c>
      <c r="M2569" s="5">
        <f t="shared" si="784"/>
        <v>2024</v>
      </c>
      <c r="N2569" s="6">
        <v>180</v>
      </c>
      <c r="O2569" s="6">
        <f t="shared" ref="O2569" si="789">-N2569</f>
        <v>-180</v>
      </c>
      <c r="P2569" s="6">
        <f t="shared" si="777"/>
        <v>0</v>
      </c>
      <c r="Q2569" s="7">
        <f t="shared" si="778"/>
        <v>4161391.5500000012</v>
      </c>
      <c r="R2569" s="44" t="str">
        <f>VLOOKUP(F2569,'Set up'!$A$2:$E$64,5,FALSE)</f>
        <v>Cash</v>
      </c>
      <c r="S2569" s="1" t="s">
        <v>2337</v>
      </c>
    </row>
    <row r="2570" spans="1:19" ht="15" customHeight="1" x14ac:dyDescent="0.3">
      <c r="A2570" s="4">
        <v>45314</v>
      </c>
      <c r="B2570" s="5">
        <f t="shared" si="787"/>
        <v>1</v>
      </c>
      <c r="C2570" s="5">
        <f t="shared" si="788"/>
        <v>2024</v>
      </c>
      <c r="D2570" s="5" t="s">
        <v>2290</v>
      </c>
      <c r="E2570" s="5" t="str">
        <f>VLOOKUP(F2570,'Set up'!$A$2:$C$64,2,FALSE)</f>
        <v>C00000044</v>
      </c>
      <c r="F2570" s="1" t="s">
        <v>2929</v>
      </c>
      <c r="G2570" s="119" t="s">
        <v>2291</v>
      </c>
      <c r="H2570" s="5">
        <v>1</v>
      </c>
      <c r="I2570" s="5" t="str">
        <f>VLOOKUP(F2570,'Set up'!$A$2:$C$64,3,FALSE)</f>
        <v>Cash</v>
      </c>
      <c r="J2570" s="5">
        <f>VLOOKUP(F2570,'Set up'!$A$2:$D$64,4,FALSE)</f>
        <v>0</v>
      </c>
      <c r="K2570" s="4">
        <f t="shared" si="782"/>
        <v>45314</v>
      </c>
      <c r="L2570" s="5">
        <f t="shared" si="783"/>
        <v>1</v>
      </c>
      <c r="M2570" s="5">
        <f t="shared" si="784"/>
        <v>2024</v>
      </c>
      <c r="N2570" s="6">
        <v>1606</v>
      </c>
      <c r="O2570" s="6">
        <f t="shared" ref="O2570:O2580" si="790">-N2570</f>
        <v>-1606</v>
      </c>
      <c r="P2570" s="6">
        <f t="shared" si="777"/>
        <v>0</v>
      </c>
      <c r="Q2570" s="7">
        <f t="shared" si="778"/>
        <v>4162997.5500000012</v>
      </c>
      <c r="R2570" s="44" t="str">
        <f>VLOOKUP(F2570,'Set up'!$A$2:$E$64,5,FALSE)</f>
        <v>Cash</v>
      </c>
      <c r="S2570" s="1" t="s">
        <v>2307</v>
      </c>
    </row>
    <row r="2571" spans="1:19" ht="15" customHeight="1" x14ac:dyDescent="0.3">
      <c r="A2571" s="4">
        <v>45314</v>
      </c>
      <c r="B2571" s="5">
        <f t="shared" si="787"/>
        <v>1</v>
      </c>
      <c r="C2571" s="5">
        <f t="shared" si="788"/>
        <v>2024</v>
      </c>
      <c r="D2571" s="5" t="s">
        <v>2290</v>
      </c>
      <c r="E2571" s="5" t="str">
        <f>VLOOKUP(F2571,'Set up'!$A$2:$C$64,2,FALSE)</f>
        <v>C00000044</v>
      </c>
      <c r="F2571" s="1" t="s">
        <v>2929</v>
      </c>
      <c r="G2571" s="120" t="s">
        <v>2292</v>
      </c>
      <c r="H2571" s="5">
        <v>2</v>
      </c>
      <c r="I2571" s="5" t="str">
        <f>VLOOKUP(F2571,'Set up'!$A$2:$C$64,3,FALSE)</f>
        <v>Cash</v>
      </c>
      <c r="J2571" s="5">
        <f>VLOOKUP(F2571,'Set up'!$A$2:$D$64,4,FALSE)</f>
        <v>0</v>
      </c>
      <c r="K2571" s="4">
        <f t="shared" si="782"/>
        <v>45314</v>
      </c>
      <c r="L2571" s="5">
        <f t="shared" si="783"/>
        <v>1</v>
      </c>
      <c r="M2571" s="5">
        <f t="shared" si="784"/>
        <v>2024</v>
      </c>
      <c r="N2571" s="6">
        <v>420</v>
      </c>
      <c r="O2571" s="6">
        <f t="shared" si="790"/>
        <v>-420</v>
      </c>
      <c r="P2571" s="6">
        <f t="shared" si="777"/>
        <v>0</v>
      </c>
      <c r="Q2571" s="7">
        <f t="shared" si="778"/>
        <v>4163417.5500000012</v>
      </c>
      <c r="R2571" s="44" t="str">
        <f>VLOOKUP(F2571,'Set up'!$A$2:$E$64,5,FALSE)</f>
        <v>Cash</v>
      </c>
      <c r="S2571" s="1" t="s">
        <v>2307</v>
      </c>
    </row>
    <row r="2572" spans="1:19" ht="15" customHeight="1" x14ac:dyDescent="0.3">
      <c r="A2572" s="4">
        <v>45314</v>
      </c>
      <c r="B2572" s="5">
        <f t="shared" si="787"/>
        <v>1</v>
      </c>
      <c r="C2572" s="5">
        <f t="shared" si="788"/>
        <v>2024</v>
      </c>
      <c r="D2572" s="5" t="s">
        <v>2290</v>
      </c>
      <c r="E2572" s="5" t="str">
        <f>VLOOKUP(F2572,'Set up'!$A$2:$C$64,2,FALSE)</f>
        <v>C00000044</v>
      </c>
      <c r="F2572" s="1" t="s">
        <v>2929</v>
      </c>
      <c r="G2572" s="120" t="s">
        <v>2293</v>
      </c>
      <c r="H2572" s="5">
        <v>1</v>
      </c>
      <c r="I2572" s="5" t="str">
        <f>VLOOKUP(F2572,'Set up'!$A$2:$C$64,3,FALSE)</f>
        <v>Cash</v>
      </c>
      <c r="J2572" s="5">
        <f>VLOOKUP(F2572,'Set up'!$A$2:$D$64,4,FALSE)</f>
        <v>0</v>
      </c>
      <c r="K2572" s="4">
        <f t="shared" si="782"/>
        <v>45314</v>
      </c>
      <c r="L2572" s="5">
        <f t="shared" si="783"/>
        <v>1</v>
      </c>
      <c r="M2572" s="5">
        <f t="shared" si="784"/>
        <v>2024</v>
      </c>
      <c r="N2572" s="6">
        <v>280</v>
      </c>
      <c r="O2572" s="6">
        <f t="shared" si="790"/>
        <v>-280</v>
      </c>
      <c r="P2572" s="6">
        <f t="shared" si="777"/>
        <v>0</v>
      </c>
      <c r="Q2572" s="7">
        <f t="shared" si="778"/>
        <v>4163697.5500000012</v>
      </c>
      <c r="R2572" s="44" t="str">
        <f>VLOOKUP(F2572,'Set up'!$A$2:$E$64,5,FALSE)</f>
        <v>Cash</v>
      </c>
      <c r="S2572" s="1" t="s">
        <v>2307</v>
      </c>
    </row>
    <row r="2573" spans="1:19" ht="15" customHeight="1" x14ac:dyDescent="0.3">
      <c r="A2573" s="4">
        <v>45314</v>
      </c>
      <c r="B2573" s="5">
        <f t="shared" si="787"/>
        <v>1</v>
      </c>
      <c r="C2573" s="5">
        <f t="shared" si="788"/>
        <v>2024</v>
      </c>
      <c r="D2573" s="5" t="s">
        <v>2290</v>
      </c>
      <c r="E2573" s="5" t="str">
        <f>VLOOKUP(F2573,'Set up'!$A$2:$C$64,2,FALSE)</f>
        <v>C00000044</v>
      </c>
      <c r="F2573" s="1" t="s">
        <v>2929</v>
      </c>
      <c r="G2573" s="120" t="s">
        <v>714</v>
      </c>
      <c r="H2573" s="5">
        <v>1</v>
      </c>
      <c r="I2573" s="5" t="str">
        <f>VLOOKUP(F2573,'Set up'!$A$2:$C$64,3,FALSE)</f>
        <v>Cash</v>
      </c>
      <c r="J2573" s="5">
        <f>VLOOKUP(F2573,'Set up'!$A$2:$D$64,4,FALSE)</f>
        <v>0</v>
      </c>
      <c r="K2573" s="4">
        <f t="shared" si="782"/>
        <v>45314</v>
      </c>
      <c r="L2573" s="5">
        <f t="shared" si="783"/>
        <v>1</v>
      </c>
      <c r="M2573" s="5">
        <f t="shared" si="784"/>
        <v>2024</v>
      </c>
      <c r="N2573" s="6">
        <v>62.5</v>
      </c>
      <c r="O2573" s="6">
        <f t="shared" si="790"/>
        <v>-62.5</v>
      </c>
      <c r="P2573" s="6">
        <f t="shared" si="777"/>
        <v>0</v>
      </c>
      <c r="Q2573" s="7">
        <f t="shared" si="778"/>
        <v>4163760.0500000012</v>
      </c>
      <c r="R2573" s="44" t="str">
        <f>VLOOKUP(F2573,'Set up'!$A$2:$E$64,5,FALSE)</f>
        <v>Cash</v>
      </c>
      <c r="S2573" s="1" t="s">
        <v>2307</v>
      </c>
    </row>
    <row r="2574" spans="1:19" ht="15" customHeight="1" x14ac:dyDescent="0.3">
      <c r="A2574" s="4">
        <v>45314</v>
      </c>
      <c r="B2574" s="5">
        <f t="shared" si="787"/>
        <v>1</v>
      </c>
      <c r="C2574" s="5">
        <f t="shared" si="788"/>
        <v>2024</v>
      </c>
      <c r="D2574" s="5" t="s">
        <v>2290</v>
      </c>
      <c r="E2574" s="5" t="str">
        <f>VLOOKUP(F2574,'Set up'!$A$2:$C$64,2,FALSE)</f>
        <v>C00000044</v>
      </c>
      <c r="F2574" s="1" t="s">
        <v>2929</v>
      </c>
      <c r="G2574" s="120" t="s">
        <v>2294</v>
      </c>
      <c r="H2574" s="5">
        <v>5</v>
      </c>
      <c r="I2574" s="5" t="str">
        <f>VLOOKUP(F2574,'Set up'!$A$2:$C$64,3,FALSE)</f>
        <v>Cash</v>
      </c>
      <c r="J2574" s="5">
        <f>VLOOKUP(F2574,'Set up'!$A$2:$D$64,4,FALSE)</f>
        <v>0</v>
      </c>
      <c r="K2574" s="4">
        <f t="shared" si="782"/>
        <v>45314</v>
      </c>
      <c r="L2574" s="5">
        <f t="shared" si="783"/>
        <v>1</v>
      </c>
      <c r="M2574" s="5">
        <f t="shared" si="784"/>
        <v>2024</v>
      </c>
      <c r="N2574" s="6">
        <v>700</v>
      </c>
      <c r="O2574" s="6">
        <f t="shared" si="790"/>
        <v>-700</v>
      </c>
      <c r="P2574" s="6">
        <f t="shared" si="777"/>
        <v>0</v>
      </c>
      <c r="Q2574" s="7">
        <f t="shared" si="778"/>
        <v>4164460.0500000012</v>
      </c>
      <c r="R2574" s="44" t="str">
        <f>VLOOKUP(F2574,'Set up'!$A$2:$E$64,5,FALSE)</f>
        <v>Cash</v>
      </c>
      <c r="S2574" s="1" t="s">
        <v>2307</v>
      </c>
    </row>
    <row r="2575" spans="1:19" ht="15" customHeight="1" x14ac:dyDescent="0.3">
      <c r="A2575" s="4">
        <v>45314</v>
      </c>
      <c r="B2575" s="5">
        <f t="shared" si="787"/>
        <v>1</v>
      </c>
      <c r="C2575" s="5">
        <f t="shared" si="788"/>
        <v>2024</v>
      </c>
      <c r="D2575" s="5" t="s">
        <v>2290</v>
      </c>
      <c r="E2575" s="5" t="str">
        <f>VLOOKUP(F2575,'Set up'!$A$2:$C$64,2,FALSE)</f>
        <v>C00000044</v>
      </c>
      <c r="F2575" s="1" t="s">
        <v>2929</v>
      </c>
      <c r="G2575" s="120" t="s">
        <v>2295</v>
      </c>
      <c r="H2575" s="5">
        <v>1</v>
      </c>
      <c r="I2575" s="5" t="str">
        <f>VLOOKUP(F2575,'Set up'!$A$2:$C$64,3,FALSE)</f>
        <v>Cash</v>
      </c>
      <c r="J2575" s="5">
        <f>VLOOKUP(F2575,'Set up'!$A$2:$D$64,4,FALSE)</f>
        <v>0</v>
      </c>
      <c r="K2575" s="4">
        <f t="shared" si="782"/>
        <v>45314</v>
      </c>
      <c r="L2575" s="5">
        <f t="shared" si="783"/>
        <v>1</v>
      </c>
      <c r="M2575" s="5">
        <f t="shared" si="784"/>
        <v>2024</v>
      </c>
      <c r="N2575" s="6">
        <v>290</v>
      </c>
      <c r="O2575" s="6">
        <f t="shared" si="790"/>
        <v>-290</v>
      </c>
      <c r="P2575" s="6">
        <f t="shared" si="777"/>
        <v>0</v>
      </c>
      <c r="Q2575" s="7">
        <f t="shared" si="778"/>
        <v>4164750.0500000012</v>
      </c>
      <c r="R2575" s="44" t="str">
        <f>VLOOKUP(F2575,'Set up'!$A$2:$E$64,5,FALSE)</f>
        <v>Cash</v>
      </c>
      <c r="S2575" s="1" t="s">
        <v>2307</v>
      </c>
    </row>
    <row r="2576" spans="1:19" ht="15" customHeight="1" x14ac:dyDescent="0.3">
      <c r="A2576" s="4">
        <v>45314</v>
      </c>
      <c r="B2576" s="5">
        <f t="shared" si="787"/>
        <v>1</v>
      </c>
      <c r="C2576" s="5">
        <f t="shared" si="788"/>
        <v>2024</v>
      </c>
      <c r="D2576" s="5" t="s">
        <v>2290</v>
      </c>
      <c r="E2576" s="5" t="str">
        <f>VLOOKUP(F2576,'Set up'!$A$2:$C$64,2,FALSE)</f>
        <v>C00000044</v>
      </c>
      <c r="F2576" s="1" t="s">
        <v>2929</v>
      </c>
      <c r="G2576" s="120" t="s">
        <v>2296</v>
      </c>
      <c r="H2576" s="5">
        <v>1</v>
      </c>
      <c r="I2576" s="5" t="str">
        <f>VLOOKUP(F2576,'Set up'!$A$2:$C$64,3,FALSE)</f>
        <v>Cash</v>
      </c>
      <c r="J2576" s="5">
        <f>VLOOKUP(F2576,'Set up'!$A$2:$D$64,4,FALSE)</f>
        <v>0</v>
      </c>
      <c r="K2576" s="4">
        <f t="shared" si="782"/>
        <v>45314</v>
      </c>
      <c r="L2576" s="5">
        <f t="shared" si="783"/>
        <v>1</v>
      </c>
      <c r="M2576" s="5">
        <f t="shared" si="784"/>
        <v>2024</v>
      </c>
      <c r="N2576" s="6">
        <v>283.8</v>
      </c>
      <c r="O2576" s="6">
        <f t="shared" si="790"/>
        <v>-283.8</v>
      </c>
      <c r="P2576" s="6">
        <f t="shared" si="777"/>
        <v>0</v>
      </c>
      <c r="Q2576" s="7">
        <f t="shared" si="778"/>
        <v>4165033.850000001</v>
      </c>
      <c r="R2576" s="44" t="str">
        <f>VLOOKUP(F2576,'Set up'!$A$2:$E$64,5,FALSE)</f>
        <v>Cash</v>
      </c>
      <c r="S2576" s="1" t="s">
        <v>2307</v>
      </c>
    </row>
    <row r="2577" spans="1:19" ht="15" customHeight="1" x14ac:dyDescent="0.3">
      <c r="A2577" s="4">
        <v>45314</v>
      </c>
      <c r="B2577" s="5">
        <f t="shared" si="787"/>
        <v>1</v>
      </c>
      <c r="C2577" s="5">
        <f t="shared" si="788"/>
        <v>2024</v>
      </c>
      <c r="D2577" s="5" t="s">
        <v>2290</v>
      </c>
      <c r="E2577" s="5" t="str">
        <f>VLOOKUP(F2577,'Set up'!$A$2:$C$64,2,FALSE)</f>
        <v>C00000044</v>
      </c>
      <c r="F2577" s="1" t="s">
        <v>2929</v>
      </c>
      <c r="G2577" s="120" t="s">
        <v>2024</v>
      </c>
      <c r="H2577" s="5">
        <v>1</v>
      </c>
      <c r="I2577" s="5" t="str">
        <f>VLOOKUP(F2577,'Set up'!$A$2:$C$64,3,FALSE)</f>
        <v>Cash</v>
      </c>
      <c r="J2577" s="5">
        <f>VLOOKUP(F2577,'Set up'!$A$2:$D$64,4,FALSE)</f>
        <v>0</v>
      </c>
      <c r="K2577" s="4">
        <f t="shared" si="782"/>
        <v>45314</v>
      </c>
      <c r="L2577" s="5">
        <f t="shared" si="783"/>
        <v>1</v>
      </c>
      <c r="M2577" s="5">
        <f t="shared" si="784"/>
        <v>2024</v>
      </c>
      <c r="N2577" s="6">
        <v>110</v>
      </c>
      <c r="O2577" s="6">
        <f t="shared" si="790"/>
        <v>-110</v>
      </c>
      <c r="P2577" s="6">
        <f t="shared" si="777"/>
        <v>0</v>
      </c>
      <c r="Q2577" s="7">
        <f t="shared" si="778"/>
        <v>4165143.850000001</v>
      </c>
      <c r="R2577" s="44" t="str">
        <f>VLOOKUP(F2577,'Set up'!$A$2:$E$64,5,FALSE)</f>
        <v>Cash</v>
      </c>
      <c r="S2577" s="1" t="s">
        <v>2307</v>
      </c>
    </row>
    <row r="2578" spans="1:19" ht="15" customHeight="1" x14ac:dyDescent="0.3">
      <c r="A2578" s="4">
        <v>45315</v>
      </c>
      <c r="B2578" s="5">
        <f t="shared" si="787"/>
        <v>1</v>
      </c>
      <c r="C2578" s="5">
        <f t="shared" si="788"/>
        <v>2024</v>
      </c>
      <c r="D2578" s="5" t="s">
        <v>2297</v>
      </c>
      <c r="E2578" s="5" t="str">
        <f>VLOOKUP(F2578,'Set up'!$A$2:$C$64,2,FALSE)</f>
        <v>C00000046</v>
      </c>
      <c r="F2578" s="1" t="s">
        <v>2284</v>
      </c>
      <c r="G2578" s="95" t="s">
        <v>1738</v>
      </c>
      <c r="H2578" s="5">
        <v>1</v>
      </c>
      <c r="I2578" s="5" t="str">
        <f>VLOOKUP(F2578,'Set up'!$A$2:$C$64,3,FALSE)</f>
        <v>Cash</v>
      </c>
      <c r="J2578" s="5">
        <f>VLOOKUP(F2578,'Set up'!$A$2:$D$64,4,FALSE)</f>
        <v>0</v>
      </c>
      <c r="K2578" s="4">
        <f t="shared" si="782"/>
        <v>45315</v>
      </c>
      <c r="L2578" s="5">
        <f t="shared" si="783"/>
        <v>1</v>
      </c>
      <c r="M2578" s="5">
        <f t="shared" si="784"/>
        <v>2024</v>
      </c>
      <c r="N2578" s="6">
        <v>1694</v>
      </c>
      <c r="O2578" s="6">
        <f t="shared" si="790"/>
        <v>-1694</v>
      </c>
      <c r="P2578" s="6">
        <f t="shared" si="777"/>
        <v>0</v>
      </c>
      <c r="Q2578" s="7">
        <f t="shared" si="778"/>
        <v>4166837.850000001</v>
      </c>
      <c r="R2578" s="44" t="str">
        <f>VLOOKUP(F2578,'Set up'!$A$2:$E$64,5,FALSE)</f>
        <v>Cash</v>
      </c>
      <c r="S2578" s="1" t="s">
        <v>2337</v>
      </c>
    </row>
    <row r="2579" spans="1:19" ht="15" customHeight="1" x14ac:dyDescent="0.3">
      <c r="A2579" s="4">
        <v>45315</v>
      </c>
      <c r="B2579" s="5">
        <f t="shared" si="787"/>
        <v>1</v>
      </c>
      <c r="C2579" s="5">
        <f t="shared" si="788"/>
        <v>2024</v>
      </c>
      <c r="D2579" s="5" t="s">
        <v>2297</v>
      </c>
      <c r="E2579" s="5" t="str">
        <f>VLOOKUP(F2579,'Set up'!$A$2:$C$64,2,FALSE)</f>
        <v>C00000046</v>
      </c>
      <c r="F2579" s="1" t="s">
        <v>2284</v>
      </c>
      <c r="G2579" s="90" t="s">
        <v>1796</v>
      </c>
      <c r="H2579" s="5">
        <v>2</v>
      </c>
      <c r="I2579" s="5" t="str">
        <f>VLOOKUP(F2579,'Set up'!$A$2:$C$64,3,FALSE)</f>
        <v>Cash</v>
      </c>
      <c r="J2579" s="5">
        <f>VLOOKUP(F2579,'Set up'!$A$2:$D$64,4,FALSE)</f>
        <v>0</v>
      </c>
      <c r="K2579" s="4">
        <f t="shared" si="782"/>
        <v>45315</v>
      </c>
      <c r="L2579" s="5">
        <f t="shared" si="783"/>
        <v>1</v>
      </c>
      <c r="M2579" s="5">
        <f t="shared" si="784"/>
        <v>2024</v>
      </c>
      <c r="N2579" s="6">
        <v>450</v>
      </c>
      <c r="O2579" s="6">
        <f t="shared" si="790"/>
        <v>-450</v>
      </c>
      <c r="P2579" s="6">
        <f t="shared" si="777"/>
        <v>0</v>
      </c>
      <c r="Q2579" s="7">
        <f t="shared" si="778"/>
        <v>4167287.850000001</v>
      </c>
      <c r="R2579" s="44" t="str">
        <f>VLOOKUP(F2579,'Set up'!$A$2:$E$64,5,FALSE)</f>
        <v>Cash</v>
      </c>
      <c r="S2579" s="1" t="s">
        <v>2337</v>
      </c>
    </row>
    <row r="2580" spans="1:19" ht="15" customHeight="1" x14ac:dyDescent="0.3">
      <c r="A2580" s="4">
        <v>45315</v>
      </c>
      <c r="B2580" s="5">
        <f t="shared" si="787"/>
        <v>1</v>
      </c>
      <c r="C2580" s="5">
        <f t="shared" si="788"/>
        <v>2024</v>
      </c>
      <c r="D2580" s="5" t="s">
        <v>2297</v>
      </c>
      <c r="E2580" s="5" t="str">
        <f>VLOOKUP(F2580,'Set up'!$A$2:$C$64,2,FALSE)</f>
        <v>C00000046</v>
      </c>
      <c r="F2580" s="1" t="s">
        <v>2284</v>
      </c>
      <c r="G2580" s="90" t="s">
        <v>2029</v>
      </c>
      <c r="H2580" s="5">
        <v>1</v>
      </c>
      <c r="I2580" s="5" t="str">
        <f>VLOOKUP(F2580,'Set up'!$A$2:$C$64,3,FALSE)</f>
        <v>Cash</v>
      </c>
      <c r="J2580" s="5">
        <f>VLOOKUP(F2580,'Set up'!$A$2:$D$64,4,FALSE)</f>
        <v>0</v>
      </c>
      <c r="K2580" s="4">
        <f t="shared" si="782"/>
        <v>45315</v>
      </c>
      <c r="L2580" s="5">
        <f t="shared" si="783"/>
        <v>1</v>
      </c>
      <c r="M2580" s="5">
        <f t="shared" si="784"/>
        <v>2024</v>
      </c>
      <c r="N2580" s="6">
        <v>280</v>
      </c>
      <c r="O2580" s="6">
        <f t="shared" si="790"/>
        <v>-280</v>
      </c>
      <c r="P2580" s="6">
        <f t="shared" si="777"/>
        <v>0</v>
      </c>
      <c r="Q2580" s="7">
        <f t="shared" si="778"/>
        <v>4167567.850000001</v>
      </c>
      <c r="R2580" s="44" t="str">
        <f>VLOOKUP(F2580,'Set up'!$A$2:$E$64,5,FALSE)</f>
        <v>Cash</v>
      </c>
      <c r="S2580" s="1" t="s">
        <v>2337</v>
      </c>
    </row>
    <row r="2581" spans="1:19" ht="15" customHeight="1" x14ac:dyDescent="0.3">
      <c r="A2581" s="4">
        <v>45320</v>
      </c>
      <c r="B2581" s="5">
        <f t="shared" si="787"/>
        <v>1</v>
      </c>
      <c r="C2581" s="5">
        <f t="shared" si="788"/>
        <v>2024</v>
      </c>
      <c r="D2581" s="5" t="s">
        <v>2298</v>
      </c>
      <c r="E2581" s="5" t="str">
        <f>VLOOKUP(F2581,'Set up'!$A$2:$C$64,2,FALSE)</f>
        <v>C00000042</v>
      </c>
      <c r="F2581" s="1" t="s">
        <v>2012</v>
      </c>
      <c r="G2581" s="103" t="s">
        <v>2130</v>
      </c>
      <c r="H2581" s="5">
        <v>3</v>
      </c>
      <c r="I2581" s="5" t="str">
        <f>VLOOKUP(F2581,'Set up'!$A$2:$C$64,3,FALSE)</f>
        <v>Cash</v>
      </c>
      <c r="J2581" s="5">
        <f>VLOOKUP(F2581,'Set up'!$A$2:$D$64,4,FALSE)</f>
        <v>0</v>
      </c>
      <c r="K2581" s="4">
        <f t="shared" si="782"/>
        <v>45320</v>
      </c>
      <c r="L2581" s="5">
        <f t="shared" si="783"/>
        <v>1</v>
      </c>
      <c r="M2581" s="5">
        <f t="shared" si="784"/>
        <v>2024</v>
      </c>
      <c r="N2581" s="6">
        <v>187.5</v>
      </c>
      <c r="O2581" s="6">
        <f>-N2581</f>
        <v>-187.5</v>
      </c>
      <c r="P2581" s="6">
        <f t="shared" ref="P2581:P2644" si="791">SUM(N2581+O2581)</f>
        <v>0</v>
      </c>
      <c r="Q2581" s="7">
        <f t="shared" si="778"/>
        <v>4167755.350000001</v>
      </c>
      <c r="R2581" s="44" t="str">
        <f>VLOOKUP(F2581,'Set up'!$A$2:$E$64,5,FALSE)</f>
        <v>Trsf</v>
      </c>
      <c r="S2581" s="1" t="s">
        <v>2796</v>
      </c>
    </row>
    <row r="2582" spans="1:19" ht="15" customHeight="1" x14ac:dyDescent="0.3">
      <c r="A2582" s="4">
        <v>45320</v>
      </c>
      <c r="B2582" s="5">
        <f t="shared" si="787"/>
        <v>1</v>
      </c>
      <c r="C2582" s="5">
        <f t="shared" si="788"/>
        <v>2024</v>
      </c>
      <c r="D2582" s="5" t="s">
        <v>2299</v>
      </c>
      <c r="E2582" s="5" t="str">
        <f>VLOOKUP(F2582,'Set up'!$A$2:$C$64,2,FALSE)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up'!$A$2:$C$64,3,FALSE)</f>
        <v>Cash</v>
      </c>
      <c r="J2582" s="5">
        <f>VLOOKUP(F2582,'Set up'!$A$2:$D$64,4,FALSE)</f>
        <v>0</v>
      </c>
      <c r="K2582" s="4">
        <f t="shared" si="782"/>
        <v>45320</v>
      </c>
      <c r="L2582" s="5">
        <f t="shared" si="783"/>
        <v>1</v>
      </c>
      <c r="M2582" s="5">
        <f t="shared" si="784"/>
        <v>2024</v>
      </c>
      <c r="N2582" s="6">
        <v>4818</v>
      </c>
      <c r="O2582" s="6">
        <f>-1267-3551</f>
        <v>-4818</v>
      </c>
      <c r="P2582" s="6">
        <f t="shared" si="791"/>
        <v>0</v>
      </c>
      <c r="Q2582" s="7">
        <f t="shared" si="778"/>
        <v>4172573.350000001</v>
      </c>
      <c r="R2582" s="44" t="str">
        <f>VLOOKUP(F2582,'Set up'!$A$2:$E$64,5,FALSE)</f>
        <v>Trsf</v>
      </c>
      <c r="S2582" s="1" t="s">
        <v>2896</v>
      </c>
    </row>
    <row r="2583" spans="1:19" ht="15" customHeight="1" x14ac:dyDescent="0.3">
      <c r="A2583" s="4">
        <v>45320</v>
      </c>
      <c r="B2583" s="5">
        <f t="shared" si="787"/>
        <v>1</v>
      </c>
      <c r="C2583" s="5">
        <f t="shared" si="788"/>
        <v>2024</v>
      </c>
      <c r="D2583" s="5" t="s">
        <v>2299</v>
      </c>
      <c r="E2583" s="5" t="str">
        <f>VLOOKUP(F2583,'Set up'!$A$2:$C$64,2,FALSE)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up'!$A$2:$C$64,3,FALSE)</f>
        <v>Cash</v>
      </c>
      <c r="J2583" s="5">
        <f>VLOOKUP(F2583,'Set up'!$A$2:$D$64,4,FALSE)</f>
        <v>0</v>
      </c>
      <c r="K2583" s="4">
        <f t="shared" si="782"/>
        <v>45320</v>
      </c>
      <c r="L2583" s="5">
        <f t="shared" si="783"/>
        <v>1</v>
      </c>
      <c r="M2583" s="5">
        <f t="shared" si="784"/>
        <v>2024</v>
      </c>
      <c r="N2583" s="6">
        <v>1044</v>
      </c>
      <c r="O2583" s="6">
        <f t="shared" ref="O2583:O2591" si="792">-N2583</f>
        <v>-1044</v>
      </c>
      <c r="P2583" s="6">
        <f t="shared" si="791"/>
        <v>0</v>
      </c>
      <c r="Q2583" s="7">
        <f t="shared" si="778"/>
        <v>4173617.350000001</v>
      </c>
      <c r="R2583" s="44" t="str">
        <f>VLOOKUP(F2583,'Set up'!$A$2:$E$64,5,FALSE)</f>
        <v>Trsf</v>
      </c>
      <c r="S2583" s="1" t="s">
        <v>2897</v>
      </c>
    </row>
    <row r="2584" spans="1:19" ht="15" customHeight="1" x14ac:dyDescent="0.3">
      <c r="A2584" s="4">
        <v>45320</v>
      </c>
      <c r="B2584" s="5">
        <f t="shared" si="787"/>
        <v>1</v>
      </c>
      <c r="C2584" s="5">
        <f t="shared" si="788"/>
        <v>2024</v>
      </c>
      <c r="D2584" s="5" t="s">
        <v>2299</v>
      </c>
      <c r="E2584" s="5" t="str">
        <f>VLOOKUP(F2584,'Set up'!$A$2:$C$64,2,FALSE)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up'!$A$2:$C$64,3,FALSE)</f>
        <v>Cash</v>
      </c>
      <c r="J2584" s="5">
        <f>VLOOKUP(F2584,'Set up'!$A$2:$D$64,4,FALSE)</f>
        <v>0</v>
      </c>
      <c r="K2584" s="4">
        <f t="shared" si="782"/>
        <v>45320</v>
      </c>
      <c r="L2584" s="5">
        <f t="shared" si="783"/>
        <v>1</v>
      </c>
      <c r="M2584" s="5">
        <f t="shared" si="784"/>
        <v>2024</v>
      </c>
      <c r="N2584" s="6">
        <v>702</v>
      </c>
      <c r="O2584" s="6">
        <f t="shared" si="792"/>
        <v>-702</v>
      </c>
      <c r="P2584" s="6">
        <f t="shared" si="791"/>
        <v>0</v>
      </c>
      <c r="Q2584" s="7">
        <f t="shared" si="778"/>
        <v>4174319.350000001</v>
      </c>
      <c r="R2584" s="44" t="str">
        <f>VLOOKUP(F2584,'Set up'!$A$2:$E$64,5,FALSE)</f>
        <v>Trsf</v>
      </c>
      <c r="S2584" s="1" t="s">
        <v>2898</v>
      </c>
    </row>
    <row r="2585" spans="1:19" ht="15" customHeight="1" x14ac:dyDescent="0.3">
      <c r="A2585" s="4">
        <v>45322</v>
      </c>
      <c r="B2585" s="5">
        <f t="shared" si="787"/>
        <v>1</v>
      </c>
      <c r="C2585" s="5">
        <f t="shared" si="788"/>
        <v>2024</v>
      </c>
      <c r="D2585" s="5" t="s">
        <v>2300</v>
      </c>
      <c r="E2585" s="5" t="str">
        <f>VLOOKUP(F2585,'Set up'!$A$2:$C$64,2,FALSE)</f>
        <v>C00000042</v>
      </c>
      <c r="F2585" s="1" t="s">
        <v>2012</v>
      </c>
      <c r="G2585" s="103" t="s">
        <v>2130</v>
      </c>
      <c r="H2585" s="5">
        <v>6</v>
      </c>
      <c r="I2585" s="5" t="str">
        <f>VLOOKUP(F2585,'Set up'!$A$2:$C$64,3,FALSE)</f>
        <v>Cash</v>
      </c>
      <c r="J2585" s="5">
        <f>VLOOKUP(F2585,'Set up'!$A$2:$D$64,4,FALSE)</f>
        <v>0</v>
      </c>
      <c r="K2585" s="4">
        <f t="shared" si="782"/>
        <v>45322</v>
      </c>
      <c r="L2585" s="5">
        <f t="shared" si="783"/>
        <v>1</v>
      </c>
      <c r="M2585" s="5">
        <f t="shared" si="784"/>
        <v>2024</v>
      </c>
      <c r="N2585" s="6">
        <v>375</v>
      </c>
      <c r="O2585" s="6">
        <f t="shared" si="792"/>
        <v>-375</v>
      </c>
      <c r="P2585" s="6">
        <f t="shared" si="791"/>
        <v>0</v>
      </c>
      <c r="Q2585" s="7">
        <f t="shared" si="778"/>
        <v>4174694.350000001</v>
      </c>
      <c r="R2585" s="44" t="str">
        <f>VLOOKUP(F2585,'Set up'!$A$2:$E$64,5,FALSE)</f>
        <v>Trsf</v>
      </c>
      <c r="S2585" s="1" t="s">
        <v>2899</v>
      </c>
    </row>
    <row r="2586" spans="1:19" ht="15" customHeight="1" x14ac:dyDescent="0.3">
      <c r="A2586" s="4">
        <v>45322</v>
      </c>
      <c r="B2586" s="5">
        <f t="shared" si="787"/>
        <v>1</v>
      </c>
      <c r="C2586" s="5">
        <f t="shared" si="788"/>
        <v>2024</v>
      </c>
      <c r="D2586" s="5" t="s">
        <v>2301</v>
      </c>
      <c r="E2586" s="5" t="str">
        <f>VLOOKUP(F2586,'Set up'!$A$2:$C$64,2,FALSE)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up'!$A$2:$C$64,3,FALSE)</f>
        <v>Cash</v>
      </c>
      <c r="J2586" s="5">
        <f>VLOOKUP(F2586,'Set up'!$A$2:$D$64,4,FALSE)</f>
        <v>0</v>
      </c>
      <c r="K2586" s="4">
        <f t="shared" si="782"/>
        <v>45322</v>
      </c>
      <c r="L2586" s="5">
        <f t="shared" si="783"/>
        <v>1</v>
      </c>
      <c r="M2586" s="5">
        <f t="shared" si="784"/>
        <v>2024</v>
      </c>
      <c r="N2586" s="6">
        <v>9636</v>
      </c>
      <c r="O2586" s="6">
        <f t="shared" si="792"/>
        <v>-9636</v>
      </c>
      <c r="P2586" s="6">
        <f t="shared" si="791"/>
        <v>0</v>
      </c>
      <c r="Q2586" s="7">
        <f t="shared" si="778"/>
        <v>4184330.350000001</v>
      </c>
      <c r="R2586" s="44" t="str">
        <f>VLOOKUP(F2586,'Set up'!$A$2:$E$64,5,FALSE)</f>
        <v>Trsf</v>
      </c>
      <c r="S2586" s="1" t="s">
        <v>2900</v>
      </c>
    </row>
    <row r="2587" spans="1:19" ht="15" customHeight="1" x14ac:dyDescent="0.3">
      <c r="A2587" s="4">
        <v>45322</v>
      </c>
      <c r="B2587" s="5">
        <f t="shared" si="787"/>
        <v>1</v>
      </c>
      <c r="C2587" s="5">
        <f t="shared" si="788"/>
        <v>2024</v>
      </c>
      <c r="D2587" s="5" t="s">
        <v>2301</v>
      </c>
      <c r="E2587" s="5" t="str">
        <f>VLOOKUP(F2587,'Set up'!$A$2:$C$64,2,FALSE)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up'!$A$2:$C$64,3,FALSE)</f>
        <v>Cash</v>
      </c>
      <c r="J2587" s="5">
        <f>VLOOKUP(F2587,'Set up'!$A$2:$D$64,4,FALSE)</f>
        <v>0</v>
      </c>
      <c r="K2587" s="4">
        <f t="shared" si="782"/>
        <v>45322</v>
      </c>
      <c r="L2587" s="5">
        <f t="shared" si="783"/>
        <v>1</v>
      </c>
      <c r="M2587" s="5">
        <f t="shared" si="784"/>
        <v>2024</v>
      </c>
      <c r="N2587" s="6">
        <v>1740</v>
      </c>
      <c r="O2587" s="6">
        <f t="shared" si="792"/>
        <v>-1740</v>
      </c>
      <c r="P2587" s="6">
        <f t="shared" si="791"/>
        <v>0</v>
      </c>
      <c r="Q2587" s="7">
        <f t="shared" si="778"/>
        <v>4186070.350000001</v>
      </c>
      <c r="R2587" s="44" t="str">
        <f>VLOOKUP(F2587,'Set up'!$A$2:$E$64,5,FALSE)</f>
        <v>Trsf</v>
      </c>
      <c r="S2587" s="1" t="s">
        <v>2901</v>
      </c>
    </row>
    <row r="2588" spans="1:19" ht="15" customHeight="1" x14ac:dyDescent="0.3">
      <c r="A2588" s="4">
        <v>45322</v>
      </c>
      <c r="B2588" s="5">
        <f t="shared" si="787"/>
        <v>1</v>
      </c>
      <c r="C2588" s="5">
        <f t="shared" si="788"/>
        <v>2024</v>
      </c>
      <c r="D2588" s="5" t="s">
        <v>2301</v>
      </c>
      <c r="E2588" s="5" t="str">
        <f>VLOOKUP(F2588,'Set up'!$A$2:$C$64,2,FALSE)</f>
        <v>C00000042</v>
      </c>
      <c r="F2588" s="1" t="s">
        <v>2012</v>
      </c>
      <c r="G2588" s="90" t="s">
        <v>2279</v>
      </c>
      <c r="H2588" s="5">
        <v>8</v>
      </c>
      <c r="I2588" s="5" t="str">
        <f>VLOOKUP(F2588,'Set up'!$A$2:$C$64,3,FALSE)</f>
        <v>Cash</v>
      </c>
      <c r="J2588" s="5">
        <f>VLOOKUP(F2588,'Set up'!$A$2:$D$64,4,FALSE)</f>
        <v>0</v>
      </c>
      <c r="K2588" s="4">
        <f t="shared" si="782"/>
        <v>45322</v>
      </c>
      <c r="L2588" s="5">
        <f t="shared" si="783"/>
        <v>1</v>
      </c>
      <c r="M2588" s="5">
        <f t="shared" si="784"/>
        <v>2024</v>
      </c>
      <c r="N2588" s="6">
        <v>1716.8</v>
      </c>
      <c r="O2588" s="6">
        <f t="shared" si="792"/>
        <v>-1716.8</v>
      </c>
      <c r="P2588" s="6">
        <f t="shared" si="791"/>
        <v>0</v>
      </c>
      <c r="Q2588" s="7">
        <f t="shared" si="778"/>
        <v>4187787.1500000008</v>
      </c>
      <c r="R2588" s="44" t="str">
        <f>VLOOKUP(F2588,'Set up'!$A$2:$E$64,5,FALSE)</f>
        <v>Trsf</v>
      </c>
      <c r="S2588" s="1" t="s">
        <v>2902</v>
      </c>
    </row>
    <row r="2589" spans="1:19" ht="15" customHeight="1" x14ac:dyDescent="0.3">
      <c r="A2589" s="4">
        <v>45322</v>
      </c>
      <c r="B2589" s="5">
        <f t="shared" si="787"/>
        <v>1</v>
      </c>
      <c r="C2589" s="5">
        <f t="shared" si="788"/>
        <v>2024</v>
      </c>
      <c r="D2589" s="5" t="s">
        <v>2301</v>
      </c>
      <c r="E2589" s="5" t="str">
        <f>VLOOKUP(F2589,'Set up'!$A$2:$C$64,2,FALSE)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up'!$A$2:$C$64,3,FALSE)</f>
        <v>Cash</v>
      </c>
      <c r="J2589" s="5">
        <f>VLOOKUP(F2589,'Set up'!$A$2:$D$64,4,FALSE)</f>
        <v>0</v>
      </c>
      <c r="K2589" s="4">
        <f t="shared" si="782"/>
        <v>45322</v>
      </c>
      <c r="L2589" s="5">
        <f t="shared" si="783"/>
        <v>1</v>
      </c>
      <c r="M2589" s="5">
        <f t="shared" si="784"/>
        <v>2024</v>
      </c>
      <c r="N2589" s="6">
        <v>1638</v>
      </c>
      <c r="O2589" s="6">
        <f t="shared" si="792"/>
        <v>-1638</v>
      </c>
      <c r="P2589" s="6">
        <f t="shared" si="791"/>
        <v>0</v>
      </c>
      <c r="Q2589" s="7">
        <f t="shared" si="778"/>
        <v>4189425.1500000008</v>
      </c>
      <c r="R2589" s="44" t="str">
        <f>VLOOKUP(F2589,'Set up'!$A$2:$E$64,5,FALSE)</f>
        <v>Trsf</v>
      </c>
      <c r="S2589" s="1" t="s">
        <v>2903</v>
      </c>
    </row>
    <row r="2590" spans="1:19" ht="15" customHeight="1" x14ac:dyDescent="0.3">
      <c r="A2590" s="4">
        <v>45322</v>
      </c>
      <c r="B2590" s="5">
        <f t="shared" si="787"/>
        <v>1</v>
      </c>
      <c r="C2590" s="5">
        <f t="shared" si="788"/>
        <v>2024</v>
      </c>
      <c r="D2590" s="5" t="s">
        <v>2301</v>
      </c>
      <c r="E2590" s="5" t="str">
        <f>VLOOKUP(F2590,'Set up'!$A$2:$C$64,2,FALSE)</f>
        <v>C00000042</v>
      </c>
      <c r="F2590" s="1" t="s">
        <v>2012</v>
      </c>
      <c r="G2590" s="90" t="s">
        <v>2029</v>
      </c>
      <c r="H2590" s="5">
        <v>2</v>
      </c>
      <c r="I2590" s="5" t="str">
        <f>VLOOKUP(F2590,'Set up'!$A$2:$C$64,3,FALSE)</f>
        <v>Cash</v>
      </c>
      <c r="J2590" s="5">
        <f>VLOOKUP(F2590,'Set up'!$A$2:$D$64,4,FALSE)</f>
        <v>0</v>
      </c>
      <c r="K2590" s="4">
        <f t="shared" si="782"/>
        <v>45322</v>
      </c>
      <c r="L2590" s="5">
        <f t="shared" si="783"/>
        <v>1</v>
      </c>
      <c r="M2590" s="5">
        <f t="shared" si="784"/>
        <v>2024</v>
      </c>
      <c r="N2590" s="6">
        <v>416</v>
      </c>
      <c r="O2590" s="6">
        <f t="shared" si="792"/>
        <v>-416</v>
      </c>
      <c r="P2590" s="6">
        <f t="shared" si="791"/>
        <v>0</v>
      </c>
      <c r="Q2590" s="7">
        <f t="shared" si="778"/>
        <v>4189841.1500000008</v>
      </c>
      <c r="R2590" s="44" t="str">
        <f>VLOOKUP(F2590,'Set up'!$A$2:$E$64,5,FALSE)</f>
        <v>Trsf</v>
      </c>
      <c r="S2590" s="1" t="s">
        <v>2904</v>
      </c>
    </row>
    <row r="2591" spans="1:19" ht="15" customHeight="1" x14ac:dyDescent="0.3">
      <c r="A2591" s="4">
        <v>45322</v>
      </c>
      <c r="B2591" s="5">
        <f t="shared" si="787"/>
        <v>1</v>
      </c>
      <c r="C2591" s="5">
        <f t="shared" si="788"/>
        <v>2024</v>
      </c>
      <c r="D2591" s="5" t="s">
        <v>2301</v>
      </c>
      <c r="E2591" s="5" t="str">
        <f>VLOOKUP(F2591,'Set up'!$A$2:$C$64,2,FALSE)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up'!$A$2:$C$64,3,FALSE)</f>
        <v>Cash</v>
      </c>
      <c r="J2591" s="5">
        <f>VLOOKUP(F2591,'Set up'!$A$2:$D$64,4,FALSE)</f>
        <v>0</v>
      </c>
      <c r="K2591" s="4">
        <f t="shared" si="782"/>
        <v>45322</v>
      </c>
      <c r="L2591" s="5">
        <f t="shared" si="783"/>
        <v>1</v>
      </c>
      <c r="M2591" s="5">
        <f t="shared" si="784"/>
        <v>2024</v>
      </c>
      <c r="N2591" s="6">
        <v>1000</v>
      </c>
      <c r="O2591" s="6">
        <f t="shared" si="792"/>
        <v>-1000</v>
      </c>
      <c r="P2591" s="6">
        <f t="shared" si="791"/>
        <v>0</v>
      </c>
      <c r="Q2591" s="7">
        <f t="shared" si="778"/>
        <v>4190841.1500000008</v>
      </c>
      <c r="R2591" s="44" t="str">
        <f>VLOOKUP(F2591,'Set up'!$A$2:$E$64,5,FALSE)</f>
        <v>Trsf</v>
      </c>
      <c r="S2591" s="1" t="s">
        <v>2905</v>
      </c>
    </row>
    <row r="2592" spans="1:19" ht="15" customHeight="1" x14ac:dyDescent="0.3">
      <c r="A2592" s="4">
        <v>45323</v>
      </c>
      <c r="B2592" s="5">
        <f t="shared" ref="B2592:B2655" si="793">MONTH(A2592)</f>
        <v>2</v>
      </c>
      <c r="C2592" s="5">
        <f t="shared" ref="C2592:C2655" si="794">YEAR(A2592)</f>
        <v>2024</v>
      </c>
      <c r="D2592" s="5" t="s">
        <v>2342</v>
      </c>
      <c r="E2592" s="5" t="str">
        <f>VLOOKUP(F2592,'Set up'!$A$2:$C$64,2,FALSE)</f>
        <v>C00000019</v>
      </c>
      <c r="F2592" s="1" t="s">
        <v>400</v>
      </c>
      <c r="G2592" s="99" t="s">
        <v>95</v>
      </c>
      <c r="H2592" s="5">
        <v>1</v>
      </c>
      <c r="I2592" s="5" t="str">
        <f>VLOOKUP(F2592,'Set up'!$A$2:$C$64,3,FALSE)</f>
        <v>Cash</v>
      </c>
      <c r="J2592" s="5">
        <f>VLOOKUP(F2592,'Set up'!$A$2:$D$64,4,FALSE)</f>
        <v>0</v>
      </c>
      <c r="K2592" s="4">
        <f t="shared" si="782"/>
        <v>45323</v>
      </c>
      <c r="L2592" s="5">
        <f t="shared" si="783"/>
        <v>2</v>
      </c>
      <c r="M2592" s="5">
        <f t="shared" si="784"/>
        <v>2024</v>
      </c>
      <c r="N2592" s="6">
        <v>1738</v>
      </c>
      <c r="O2592" s="6">
        <f>-588-1000-150</f>
        <v>-1738</v>
      </c>
      <c r="P2592" s="6">
        <f t="shared" si="791"/>
        <v>0</v>
      </c>
      <c r="Q2592" s="7">
        <v>4201587.1500000013</v>
      </c>
      <c r="R2592" s="44" t="str">
        <f>VLOOKUP(F2592,'Set up'!$A$2:$E$64,5,FALSE)</f>
        <v>Trsf</v>
      </c>
      <c r="S2592" s="1" t="s">
        <v>3587</v>
      </c>
    </row>
    <row r="2593" spans="1:19" ht="15" customHeight="1" x14ac:dyDescent="0.3">
      <c r="A2593" s="4">
        <v>45323</v>
      </c>
      <c r="B2593" s="5">
        <f t="shared" si="793"/>
        <v>2</v>
      </c>
      <c r="C2593" s="5">
        <f t="shared" si="794"/>
        <v>2024</v>
      </c>
      <c r="D2593" s="5" t="s">
        <v>2342</v>
      </c>
      <c r="E2593" s="5" t="str">
        <f>VLOOKUP(F2593,'Set up'!$A$2:$C$64,2,FALSE)</f>
        <v>C00000019</v>
      </c>
      <c r="F2593" s="1" t="s">
        <v>400</v>
      </c>
      <c r="G2593" s="99" t="s">
        <v>2141</v>
      </c>
      <c r="H2593" s="5">
        <v>1</v>
      </c>
      <c r="I2593" s="5" t="str">
        <f>VLOOKUP(F2593,'Set up'!$A$2:$C$64,3,FALSE)</f>
        <v>Cash</v>
      </c>
      <c r="J2593" s="5">
        <f>VLOOKUP(F2593,'Set up'!$A$2:$D$64,4,FALSE)</f>
        <v>0</v>
      </c>
      <c r="K2593" s="4">
        <f t="shared" si="782"/>
        <v>45323</v>
      </c>
      <c r="L2593" s="5">
        <f t="shared" si="783"/>
        <v>2</v>
      </c>
      <c r="M2593" s="5">
        <f t="shared" si="784"/>
        <v>2024</v>
      </c>
      <c r="N2593" s="6">
        <v>405</v>
      </c>
      <c r="O2593" s="6">
        <f t="shared" ref="O2593:O2594" si="795">-N2593</f>
        <v>-405</v>
      </c>
      <c r="P2593" s="6">
        <f t="shared" si="791"/>
        <v>0</v>
      </c>
      <c r="Q2593" s="7">
        <v>4201992.1500000013</v>
      </c>
      <c r="R2593" s="44" t="str">
        <f>VLOOKUP(F2593,'Set up'!$A$2:$E$64,5,FALSE)</f>
        <v>Trsf</v>
      </c>
      <c r="S2593" s="1" t="s">
        <v>3588</v>
      </c>
    </row>
    <row r="2594" spans="1:19" ht="15" customHeight="1" x14ac:dyDescent="0.3">
      <c r="A2594" s="4">
        <v>45323</v>
      </c>
      <c r="B2594" s="5">
        <f t="shared" si="793"/>
        <v>2</v>
      </c>
      <c r="C2594" s="5">
        <f t="shared" si="794"/>
        <v>2024</v>
      </c>
      <c r="D2594" s="5" t="s">
        <v>2342</v>
      </c>
      <c r="E2594" s="5" t="str">
        <f>VLOOKUP(F2594,'Set up'!$A$2:$C$64,2,FALSE)</f>
        <v>C00000019</v>
      </c>
      <c r="F2594" s="1" t="s">
        <v>400</v>
      </c>
      <c r="G2594" s="99" t="s">
        <v>46</v>
      </c>
      <c r="H2594" s="5">
        <v>1</v>
      </c>
      <c r="I2594" s="5" t="str">
        <f>VLOOKUP(F2594,'Set up'!$A$2:$C$64,3,FALSE)</f>
        <v>Cash</v>
      </c>
      <c r="J2594" s="5">
        <f>VLOOKUP(F2594,'Set up'!$A$2:$D$64,4,FALSE)</f>
        <v>0</v>
      </c>
      <c r="K2594" s="4">
        <f t="shared" si="782"/>
        <v>45323</v>
      </c>
      <c r="L2594" s="5">
        <f t="shared" si="783"/>
        <v>2</v>
      </c>
      <c r="M2594" s="5">
        <f t="shared" si="784"/>
        <v>2024</v>
      </c>
      <c r="N2594" s="6">
        <v>110</v>
      </c>
      <c r="O2594" s="6">
        <f t="shared" si="795"/>
        <v>-110</v>
      </c>
      <c r="P2594" s="6">
        <f t="shared" si="791"/>
        <v>0</v>
      </c>
      <c r="Q2594" s="7">
        <v>4202102.1500000013</v>
      </c>
      <c r="R2594" s="44" t="str">
        <f>VLOOKUP(F2594,'Set up'!$A$2:$E$64,5,FALSE)</f>
        <v>Trsf</v>
      </c>
      <c r="S2594" s="1" t="s">
        <v>3589</v>
      </c>
    </row>
    <row r="2595" spans="1:19" ht="15" customHeight="1" x14ac:dyDescent="0.3">
      <c r="A2595" s="4">
        <v>45323</v>
      </c>
      <c r="B2595" s="5">
        <f t="shared" si="793"/>
        <v>2</v>
      </c>
      <c r="C2595" s="5">
        <f t="shared" si="794"/>
        <v>2024</v>
      </c>
      <c r="D2595" s="5" t="s">
        <v>2342</v>
      </c>
      <c r="E2595" s="5" t="str">
        <f>VLOOKUP(F2595,'Set up'!$A$2:$C$64,2,FALSE)</f>
        <v>C00000019</v>
      </c>
      <c r="F2595" s="1" t="s">
        <v>400</v>
      </c>
      <c r="G2595" s="99" t="s">
        <v>1469</v>
      </c>
      <c r="H2595" s="5">
        <v>1</v>
      </c>
      <c r="I2595" s="5" t="str">
        <f>VLOOKUP(F2595,'Set up'!$A$2:$C$64,3,FALSE)</f>
        <v>Cash</v>
      </c>
      <c r="J2595" s="5">
        <f>VLOOKUP(F2595,'Set up'!$A$2:$D$64,4,FALSE)</f>
        <v>0</v>
      </c>
      <c r="K2595" s="4">
        <f t="shared" si="782"/>
        <v>45323</v>
      </c>
      <c r="L2595" s="5">
        <f t="shared" si="783"/>
        <v>2</v>
      </c>
      <c r="M2595" s="5">
        <f t="shared" si="784"/>
        <v>2024</v>
      </c>
      <c r="N2595" s="6">
        <v>390</v>
      </c>
      <c r="O2595" s="6">
        <f>-335-55</f>
        <v>-390</v>
      </c>
      <c r="P2595" s="6">
        <f t="shared" si="791"/>
        <v>0</v>
      </c>
      <c r="Q2595" s="7">
        <v>4202492.1500000013</v>
      </c>
      <c r="R2595" s="44" t="str">
        <f>VLOOKUP(F2595,'Set up'!$A$2:$E$64,5,FALSE)</f>
        <v>Trsf</v>
      </c>
      <c r="S2595" s="1" t="s">
        <v>3590</v>
      </c>
    </row>
    <row r="2596" spans="1:19" ht="15" customHeight="1" x14ac:dyDescent="0.3">
      <c r="A2596" s="4">
        <v>45324</v>
      </c>
      <c r="B2596" s="5">
        <f t="shared" si="793"/>
        <v>2</v>
      </c>
      <c r="C2596" s="5">
        <f t="shared" si="794"/>
        <v>2024</v>
      </c>
      <c r="D2596" s="5" t="s">
        <v>2343</v>
      </c>
      <c r="E2596" s="5" t="str">
        <f>VLOOKUP(F2596,'Set up'!$A$2:$C$64,2,FALSE)</f>
        <v>C00000037</v>
      </c>
      <c r="F2596" s="1" t="s">
        <v>1309</v>
      </c>
      <c r="G2596" s="99" t="s">
        <v>1894</v>
      </c>
      <c r="H2596" s="5">
        <v>3</v>
      </c>
      <c r="I2596" s="5">
        <f>VLOOKUP(F2596,'Set up'!$A$2:$C$64,3,FALSE)</f>
        <v>30</v>
      </c>
      <c r="J2596" s="5">
        <f>VLOOKUP(F2596,'Set up'!$A$2:$D$64,4,FALSE)</f>
        <v>30</v>
      </c>
      <c r="K2596" s="4">
        <f t="shared" si="782"/>
        <v>45354</v>
      </c>
      <c r="L2596" s="5">
        <f t="shared" si="783"/>
        <v>3</v>
      </c>
      <c r="M2596" s="5">
        <f t="shared" si="784"/>
        <v>2024</v>
      </c>
      <c r="N2596" s="6">
        <v>5214</v>
      </c>
      <c r="O2596" s="6">
        <f t="shared" ref="O2596:O2600" si="796">-N2596</f>
        <v>-5214</v>
      </c>
      <c r="P2596" s="6">
        <f t="shared" si="791"/>
        <v>0</v>
      </c>
      <c r="Q2596" s="7">
        <v>4207706.1500000013</v>
      </c>
      <c r="R2596" s="44" t="str">
        <f>VLOOKUP(F2596,'Set up'!$A$2:$E$64,5,FALSE)</f>
        <v>Chq</v>
      </c>
      <c r="S2596" s="1" t="s">
        <v>2501</v>
      </c>
    </row>
    <row r="2597" spans="1:19" ht="15" customHeight="1" x14ac:dyDescent="0.3">
      <c r="A2597" s="4">
        <v>45324</v>
      </c>
      <c r="B2597" s="5">
        <f t="shared" si="793"/>
        <v>2</v>
      </c>
      <c r="C2597" s="5">
        <f t="shared" si="794"/>
        <v>2024</v>
      </c>
      <c r="D2597" s="5" t="s">
        <v>2343</v>
      </c>
      <c r="E2597" s="5" t="str">
        <f>VLOOKUP(F2597,'Set up'!$A$2:$C$64,2,FALSE)</f>
        <v>C00000037</v>
      </c>
      <c r="F2597" s="1" t="s">
        <v>1309</v>
      </c>
      <c r="G2597" s="99" t="s">
        <v>2143</v>
      </c>
      <c r="H2597" s="5">
        <v>5</v>
      </c>
      <c r="I2597" s="5">
        <f>VLOOKUP(F2597,'Set up'!$A$2:$C$64,3,FALSE)</f>
        <v>30</v>
      </c>
      <c r="J2597" s="5">
        <f>VLOOKUP(F2597,'Set up'!$A$2:$D$64,4,FALSE)</f>
        <v>30</v>
      </c>
      <c r="K2597" s="4">
        <f t="shared" si="782"/>
        <v>45354</v>
      </c>
      <c r="L2597" s="5">
        <f t="shared" si="783"/>
        <v>3</v>
      </c>
      <c r="M2597" s="5">
        <f t="shared" si="784"/>
        <v>2024</v>
      </c>
      <c r="N2597" s="6">
        <v>2613</v>
      </c>
      <c r="O2597" s="6">
        <f t="shared" si="796"/>
        <v>-2613</v>
      </c>
      <c r="P2597" s="6">
        <f t="shared" si="791"/>
        <v>0</v>
      </c>
      <c r="Q2597" s="7">
        <v>4210319.1500000013</v>
      </c>
      <c r="R2597" s="44" t="str">
        <f>VLOOKUP(F2597,'Set up'!$A$2:$E$64,5,FALSE)</f>
        <v>Chq</v>
      </c>
      <c r="S2597" s="1" t="s">
        <v>2501</v>
      </c>
    </row>
    <row r="2598" spans="1:19" ht="15" customHeight="1" x14ac:dyDescent="0.3">
      <c r="A2598" s="4">
        <v>45324</v>
      </c>
      <c r="B2598" s="5">
        <f t="shared" si="793"/>
        <v>2</v>
      </c>
      <c r="C2598" s="5">
        <f t="shared" si="794"/>
        <v>2024</v>
      </c>
      <c r="D2598" s="5" t="s">
        <v>2343</v>
      </c>
      <c r="E2598" s="5" t="str">
        <f>VLOOKUP(F2598,'Set up'!$A$2:$C$64,2,FALSE)</f>
        <v>C00000037</v>
      </c>
      <c r="F2598" s="1" t="s">
        <v>1309</v>
      </c>
      <c r="G2598" s="99" t="s">
        <v>1405</v>
      </c>
      <c r="H2598" s="5">
        <v>3</v>
      </c>
      <c r="I2598" s="5">
        <f>VLOOKUP(F2598,'Set up'!$A$2:$C$64,3,FALSE)</f>
        <v>30</v>
      </c>
      <c r="J2598" s="5">
        <f>VLOOKUP(F2598,'Set up'!$A$2:$D$64,4,FALSE)</f>
        <v>30</v>
      </c>
      <c r="K2598" s="4">
        <f t="shared" si="782"/>
        <v>45354</v>
      </c>
      <c r="L2598" s="5">
        <f t="shared" si="783"/>
        <v>3</v>
      </c>
      <c r="M2598" s="5">
        <f t="shared" si="784"/>
        <v>2024</v>
      </c>
      <c r="N2598" s="6">
        <v>144</v>
      </c>
      <c r="O2598" s="6">
        <f t="shared" si="796"/>
        <v>-144</v>
      </c>
      <c r="P2598" s="6">
        <f t="shared" si="791"/>
        <v>0</v>
      </c>
      <c r="Q2598" s="7">
        <v>4210463.1500000013</v>
      </c>
      <c r="R2598" s="44" t="str">
        <f>VLOOKUP(F2598,'Set up'!$A$2:$E$64,5,FALSE)</f>
        <v>Chq</v>
      </c>
      <c r="S2598" s="1" t="s">
        <v>2501</v>
      </c>
    </row>
    <row r="2599" spans="1:19" ht="15" customHeight="1" x14ac:dyDescent="0.3">
      <c r="A2599" s="4">
        <v>45324</v>
      </c>
      <c r="B2599" s="5">
        <f t="shared" si="793"/>
        <v>2</v>
      </c>
      <c r="C2599" s="5">
        <f t="shared" si="794"/>
        <v>2024</v>
      </c>
      <c r="D2599" s="5" t="s">
        <v>2343</v>
      </c>
      <c r="E2599" s="5" t="str">
        <f>VLOOKUP(F2599,'Set up'!$A$2:$C$64,2,FALSE)</f>
        <v>C00000037</v>
      </c>
      <c r="F2599" s="1" t="s">
        <v>1309</v>
      </c>
      <c r="G2599" s="99" t="s">
        <v>2130</v>
      </c>
      <c r="H2599" s="5">
        <v>3</v>
      </c>
      <c r="I2599" s="5">
        <f>VLOOKUP(F2599,'Set up'!$A$2:$C$64,3,FALSE)</f>
        <v>30</v>
      </c>
      <c r="J2599" s="5">
        <f>VLOOKUP(F2599,'Set up'!$A$2:$D$64,4,FALSE)</f>
        <v>30</v>
      </c>
      <c r="K2599" s="4">
        <f t="shared" si="782"/>
        <v>45354</v>
      </c>
      <c r="L2599" s="5">
        <f t="shared" si="783"/>
        <v>3</v>
      </c>
      <c r="M2599" s="5">
        <f t="shared" si="784"/>
        <v>2024</v>
      </c>
      <c r="N2599" s="6">
        <v>187.5</v>
      </c>
      <c r="O2599" s="6">
        <f t="shared" si="796"/>
        <v>-187.5</v>
      </c>
      <c r="P2599" s="6">
        <f t="shared" si="791"/>
        <v>0</v>
      </c>
      <c r="Q2599" s="7">
        <v>4210650.6500000013</v>
      </c>
      <c r="R2599" s="44" t="str">
        <f>VLOOKUP(F2599,'Set up'!$A$2:$E$64,5,FALSE)</f>
        <v>Chq</v>
      </c>
      <c r="S2599" s="1" t="s">
        <v>2501</v>
      </c>
    </row>
    <row r="2600" spans="1:19" ht="15" customHeight="1" x14ac:dyDescent="0.3">
      <c r="A2600" s="4">
        <v>45324</v>
      </c>
      <c r="B2600" s="5">
        <f t="shared" si="793"/>
        <v>2</v>
      </c>
      <c r="C2600" s="5">
        <f t="shared" si="794"/>
        <v>2024</v>
      </c>
      <c r="D2600" s="5" t="s">
        <v>2343</v>
      </c>
      <c r="E2600" s="5" t="str">
        <f>VLOOKUP(F2600,'Set up'!$A$2:$C$64,2,FALSE)</f>
        <v>C00000037</v>
      </c>
      <c r="F2600" s="1" t="s">
        <v>1309</v>
      </c>
      <c r="G2600" s="99" t="s">
        <v>1061</v>
      </c>
      <c r="H2600" s="5">
        <v>2</v>
      </c>
      <c r="I2600" s="5">
        <f>VLOOKUP(F2600,'Set up'!$A$2:$C$64,3,FALSE)</f>
        <v>30</v>
      </c>
      <c r="J2600" s="5">
        <f>VLOOKUP(F2600,'Set up'!$A$2:$D$64,4,FALSE)</f>
        <v>30</v>
      </c>
      <c r="K2600" s="4">
        <f t="shared" si="782"/>
        <v>45354</v>
      </c>
      <c r="L2600" s="5">
        <f t="shared" si="783"/>
        <v>3</v>
      </c>
      <c r="M2600" s="5">
        <f t="shared" si="784"/>
        <v>2024</v>
      </c>
      <c r="N2600" s="6">
        <v>190</v>
      </c>
      <c r="O2600" s="6">
        <f t="shared" si="796"/>
        <v>-190</v>
      </c>
      <c r="P2600" s="6">
        <f t="shared" si="791"/>
        <v>0</v>
      </c>
      <c r="Q2600" s="7">
        <v>4210840.6500000013</v>
      </c>
      <c r="R2600" s="44" t="str">
        <f>VLOOKUP(F2600,'Set up'!$A$2:$E$64,5,FALSE)</f>
        <v>Chq</v>
      </c>
      <c r="S2600" s="1" t="s">
        <v>2501</v>
      </c>
    </row>
    <row r="2601" spans="1:19" ht="15" customHeight="1" x14ac:dyDescent="0.3">
      <c r="A2601" s="4">
        <v>45324</v>
      </c>
      <c r="B2601" s="5">
        <f t="shared" si="793"/>
        <v>2</v>
      </c>
      <c r="C2601" s="5">
        <f t="shared" si="794"/>
        <v>2024</v>
      </c>
      <c r="D2601" s="5" t="s">
        <v>2344</v>
      </c>
      <c r="E2601" s="5" t="str">
        <f>VLOOKUP(F2601,'Set up'!$A$2:$C$64,2,FALSE)</f>
        <v>C00000046</v>
      </c>
      <c r="F2601" s="1" t="s">
        <v>2284</v>
      </c>
      <c r="G2601" s="99" t="s">
        <v>2279</v>
      </c>
      <c r="H2601" s="5">
        <v>2</v>
      </c>
      <c r="I2601" s="5" t="str">
        <f>VLOOKUP(F2601,'Set up'!$A$2:$C$64,3,FALSE)</f>
        <v>Cash</v>
      </c>
      <c r="J2601" s="5">
        <f>VLOOKUP(F2601,'Set up'!$A$2:$D$64,4,FALSE)</f>
        <v>0</v>
      </c>
      <c r="K2601" s="4">
        <f t="shared" si="782"/>
        <v>45324</v>
      </c>
      <c r="L2601" s="5">
        <f t="shared" si="783"/>
        <v>2</v>
      </c>
      <c r="M2601" s="5">
        <f t="shared" si="784"/>
        <v>2024</v>
      </c>
      <c r="N2601" s="6">
        <v>555</v>
      </c>
      <c r="O2601" s="6">
        <f t="shared" ref="O2601" si="797">-N2601</f>
        <v>-555</v>
      </c>
      <c r="P2601" s="6">
        <f t="shared" si="791"/>
        <v>0</v>
      </c>
      <c r="Q2601" s="7">
        <v>4211395.6500000013</v>
      </c>
      <c r="R2601" s="44" t="str">
        <f>VLOOKUP(F2601,'Set up'!$A$2:$E$64,5,FALSE)</f>
        <v>Cash</v>
      </c>
      <c r="S2601" s="1" t="s">
        <v>2420</v>
      </c>
    </row>
    <row r="2602" spans="1:19" ht="15" customHeight="1" x14ac:dyDescent="0.3">
      <c r="A2602" s="4">
        <v>45325</v>
      </c>
      <c r="B2602" s="5">
        <f t="shared" si="793"/>
        <v>2</v>
      </c>
      <c r="C2602" s="5">
        <f t="shared" si="794"/>
        <v>2024</v>
      </c>
      <c r="D2602" s="5" t="s">
        <v>2345</v>
      </c>
      <c r="E2602" s="5" t="str">
        <f>VLOOKUP(F2602,'Set up'!$A$2:$C$64,2,FALSE)</f>
        <v>C00000042</v>
      </c>
      <c r="F2602" s="1" t="s">
        <v>2012</v>
      </c>
      <c r="G2602" s="99" t="s">
        <v>2130</v>
      </c>
      <c r="H2602" s="5">
        <v>3</v>
      </c>
      <c r="I2602" s="5" t="str">
        <f>VLOOKUP(F2602,'Set up'!$A$2:$C$64,3,FALSE)</f>
        <v>Cash</v>
      </c>
      <c r="J2602" s="5">
        <f>VLOOKUP(F2602,'Set up'!$A$2:$D$64,4,FALSE)</f>
        <v>0</v>
      </c>
      <c r="K2602" s="4">
        <f t="shared" si="782"/>
        <v>45325</v>
      </c>
      <c r="L2602" s="5">
        <f t="shared" si="783"/>
        <v>2</v>
      </c>
      <c r="M2602" s="5">
        <f t="shared" si="784"/>
        <v>2024</v>
      </c>
      <c r="N2602" s="6">
        <v>187.5</v>
      </c>
      <c r="O2602" s="6">
        <f>-N2602</f>
        <v>-187.5</v>
      </c>
      <c r="P2602" s="6">
        <f t="shared" si="791"/>
        <v>0</v>
      </c>
      <c r="Q2602" s="7">
        <v>4211583.1500000013</v>
      </c>
      <c r="R2602" s="44" t="str">
        <f>VLOOKUP(F2602,'Set up'!$A$2:$E$64,5,FALSE)</f>
        <v>Trsf</v>
      </c>
      <c r="S2602" s="1" t="s">
        <v>2906</v>
      </c>
    </row>
    <row r="2603" spans="1:19" ht="15" customHeight="1" x14ac:dyDescent="0.3">
      <c r="A2603" s="4">
        <v>45325</v>
      </c>
      <c r="B2603" s="5">
        <f t="shared" si="793"/>
        <v>2</v>
      </c>
      <c r="C2603" s="5">
        <f t="shared" si="794"/>
        <v>2024</v>
      </c>
      <c r="D2603" s="5" t="s">
        <v>2346</v>
      </c>
      <c r="E2603" s="5" t="str">
        <f>VLOOKUP(F2603,'Set up'!$A$2:$C$64,2,FALSE)</f>
        <v>C00000042</v>
      </c>
      <c r="F2603" s="1" t="s">
        <v>2012</v>
      </c>
      <c r="G2603" s="99" t="s">
        <v>1894</v>
      </c>
      <c r="H2603" s="5">
        <v>3</v>
      </c>
      <c r="I2603" s="5" t="str">
        <f>VLOOKUP(F2603,'Set up'!$A$2:$C$64,3,FALSE)</f>
        <v>Cash</v>
      </c>
      <c r="J2603" s="5">
        <f>VLOOKUP(F2603,'Set up'!$A$2:$D$64,4,FALSE)</f>
        <v>0</v>
      </c>
      <c r="K2603" s="4">
        <f t="shared" si="782"/>
        <v>45325</v>
      </c>
      <c r="L2603" s="5">
        <f t="shared" si="783"/>
        <v>2</v>
      </c>
      <c r="M2603" s="5">
        <f t="shared" si="784"/>
        <v>2024</v>
      </c>
      <c r="N2603" s="6">
        <v>4818</v>
      </c>
      <c r="O2603" s="6">
        <f>-2993.7-1824.3</f>
        <v>-4818</v>
      </c>
      <c r="P2603" s="6">
        <f t="shared" si="791"/>
        <v>0</v>
      </c>
      <c r="Q2603" s="7">
        <v>4216401.1500000013</v>
      </c>
      <c r="R2603" s="44" t="str">
        <f>VLOOKUP(F2603,'Set up'!$A$2:$E$64,5,FALSE)</f>
        <v>Trsf</v>
      </c>
      <c r="S2603" s="1" t="s">
        <v>2907</v>
      </c>
    </row>
    <row r="2604" spans="1:19" ht="15" customHeight="1" x14ac:dyDescent="0.3">
      <c r="A2604" s="4">
        <v>45325</v>
      </c>
      <c r="B2604" s="5">
        <f t="shared" si="793"/>
        <v>2</v>
      </c>
      <c r="C2604" s="5">
        <f t="shared" si="794"/>
        <v>2024</v>
      </c>
      <c r="D2604" s="5" t="s">
        <v>2346</v>
      </c>
      <c r="E2604" s="5" t="str">
        <f>VLOOKUP(F2604,'Set up'!$A$2:$C$64,2,FALSE)</f>
        <v>C00000042</v>
      </c>
      <c r="F2604" s="1" t="s">
        <v>2012</v>
      </c>
      <c r="G2604" s="99" t="s">
        <v>1796</v>
      </c>
      <c r="H2604" s="5">
        <v>1</v>
      </c>
      <c r="I2604" s="5" t="str">
        <f>VLOOKUP(F2604,'Set up'!$A$2:$C$64,3,FALSE)</f>
        <v>Cash</v>
      </c>
      <c r="J2604" s="5">
        <f>VLOOKUP(F2604,'Set up'!$A$2:$D$64,4,FALSE)</f>
        <v>0</v>
      </c>
      <c r="K2604" s="4">
        <f t="shared" si="782"/>
        <v>45325</v>
      </c>
      <c r="L2604" s="5">
        <f t="shared" si="783"/>
        <v>2</v>
      </c>
      <c r="M2604" s="5">
        <f t="shared" si="784"/>
        <v>2024</v>
      </c>
      <c r="N2604" s="6">
        <v>174</v>
      </c>
      <c r="O2604" s="6">
        <f t="shared" ref="O2604:O2609" si="798">-N2604</f>
        <v>-174</v>
      </c>
      <c r="P2604" s="6">
        <f t="shared" si="791"/>
        <v>0</v>
      </c>
      <c r="Q2604" s="7">
        <v>4216575.1500000013</v>
      </c>
      <c r="R2604" s="44" t="str">
        <f>VLOOKUP(F2604,'Set up'!$A$2:$E$64,5,FALSE)</f>
        <v>Trsf</v>
      </c>
      <c r="S2604" s="1" t="s">
        <v>2908</v>
      </c>
    </row>
    <row r="2605" spans="1:19" ht="15" customHeight="1" x14ac:dyDescent="0.3">
      <c r="A2605" s="4">
        <v>45325</v>
      </c>
      <c r="B2605" s="5">
        <f t="shared" si="793"/>
        <v>2</v>
      </c>
      <c r="C2605" s="5">
        <f t="shared" si="794"/>
        <v>2024</v>
      </c>
      <c r="D2605" s="5" t="s">
        <v>2346</v>
      </c>
      <c r="E2605" s="5" t="str">
        <f>VLOOKUP(F2605,'Set up'!$A$2:$C$64,2,FALSE)</f>
        <v>C00000042</v>
      </c>
      <c r="F2605" s="1" t="s">
        <v>2012</v>
      </c>
      <c r="G2605" s="99" t="s">
        <v>2279</v>
      </c>
      <c r="H2605" s="5">
        <v>8</v>
      </c>
      <c r="I2605" s="5" t="str">
        <f>VLOOKUP(F2605,'Set up'!$A$2:$C$64,3,FALSE)</f>
        <v>Cash</v>
      </c>
      <c r="J2605" s="5">
        <f>VLOOKUP(F2605,'Set up'!$A$2:$D$64,4,FALSE)</f>
        <v>0</v>
      </c>
      <c r="K2605" s="4">
        <f t="shared" si="782"/>
        <v>45325</v>
      </c>
      <c r="L2605" s="5">
        <f t="shared" si="783"/>
        <v>2</v>
      </c>
      <c r="M2605" s="5">
        <f t="shared" si="784"/>
        <v>2024</v>
      </c>
      <c r="N2605" s="6">
        <v>1716.8</v>
      </c>
      <c r="O2605" s="6">
        <f t="shared" si="798"/>
        <v>-1716.8</v>
      </c>
      <c r="P2605" s="6">
        <f t="shared" si="791"/>
        <v>0</v>
      </c>
      <c r="Q2605" s="7">
        <v>4218291.9500000011</v>
      </c>
      <c r="R2605" s="44" t="str">
        <f>VLOOKUP(F2605,'Set up'!$A$2:$E$64,5,FALSE)</f>
        <v>Trsf</v>
      </c>
      <c r="S2605" s="1" t="s">
        <v>2909</v>
      </c>
    </row>
    <row r="2606" spans="1:19" ht="15" customHeight="1" x14ac:dyDescent="0.3">
      <c r="A2606" s="4">
        <v>45325</v>
      </c>
      <c r="B2606" s="5">
        <f t="shared" si="793"/>
        <v>2</v>
      </c>
      <c r="C2606" s="5">
        <f t="shared" si="794"/>
        <v>2024</v>
      </c>
      <c r="D2606" s="5" t="s">
        <v>2346</v>
      </c>
      <c r="E2606" s="5" t="str">
        <f>VLOOKUP(F2606,'Set up'!$A$2:$C$64,2,FALSE)</f>
        <v>C00000042</v>
      </c>
      <c r="F2606" s="1" t="s">
        <v>2012</v>
      </c>
      <c r="G2606" s="99" t="s">
        <v>2029</v>
      </c>
      <c r="H2606" s="5">
        <v>5</v>
      </c>
      <c r="I2606" s="5" t="str">
        <f>VLOOKUP(F2606,'Set up'!$A$2:$C$64,3,FALSE)</f>
        <v>Cash</v>
      </c>
      <c r="J2606" s="5">
        <f>VLOOKUP(F2606,'Set up'!$A$2:$D$64,4,FALSE)</f>
        <v>0</v>
      </c>
      <c r="K2606" s="4">
        <f t="shared" si="782"/>
        <v>45325</v>
      </c>
      <c r="L2606" s="5">
        <f t="shared" si="783"/>
        <v>2</v>
      </c>
      <c r="M2606" s="5">
        <f t="shared" si="784"/>
        <v>2024</v>
      </c>
      <c r="N2606" s="6">
        <v>1040</v>
      </c>
      <c r="O2606" s="6">
        <f t="shared" si="798"/>
        <v>-1040</v>
      </c>
      <c r="P2606" s="6">
        <f t="shared" si="791"/>
        <v>0</v>
      </c>
      <c r="Q2606" s="7">
        <v>4219331.9500000011</v>
      </c>
      <c r="R2606" s="44" t="str">
        <f>VLOOKUP(F2606,'Set up'!$A$2:$E$64,5,FALSE)</f>
        <v>Trsf</v>
      </c>
      <c r="S2606" s="1" t="s">
        <v>2910</v>
      </c>
    </row>
    <row r="2607" spans="1:19" ht="15" customHeight="1" x14ac:dyDescent="0.3">
      <c r="A2607" s="4">
        <v>45325</v>
      </c>
      <c r="B2607" s="5">
        <f t="shared" si="793"/>
        <v>2</v>
      </c>
      <c r="C2607" s="5">
        <f t="shared" si="794"/>
        <v>2024</v>
      </c>
      <c r="D2607" s="5" t="s">
        <v>2346</v>
      </c>
      <c r="E2607" s="5" t="str">
        <f>VLOOKUP(F2607,'Set up'!$A$2:$C$64,2,FALSE)</f>
        <v>C00000042</v>
      </c>
      <c r="F2607" s="1" t="s">
        <v>2012</v>
      </c>
      <c r="G2607" s="99" t="s">
        <v>2002</v>
      </c>
      <c r="H2607" s="5">
        <v>2</v>
      </c>
      <c r="I2607" s="5" t="str">
        <f>VLOOKUP(F2607,'Set up'!$A$2:$C$64,3,FALSE)</f>
        <v>Cash</v>
      </c>
      <c r="J2607" s="5">
        <f>VLOOKUP(F2607,'Set up'!$A$2:$D$64,4,FALSE)</f>
        <v>0</v>
      </c>
      <c r="K2607" s="4">
        <f t="shared" si="782"/>
        <v>45325</v>
      </c>
      <c r="L2607" s="5">
        <f t="shared" si="783"/>
        <v>2</v>
      </c>
      <c r="M2607" s="5">
        <f t="shared" si="784"/>
        <v>2024</v>
      </c>
      <c r="N2607" s="6">
        <v>1800</v>
      </c>
      <c r="O2607" s="6">
        <f t="shared" si="798"/>
        <v>-1800</v>
      </c>
      <c r="P2607" s="6">
        <f t="shared" si="791"/>
        <v>0</v>
      </c>
      <c r="Q2607" s="7">
        <v>4221131.9500000011</v>
      </c>
      <c r="R2607" s="44" t="str">
        <f>VLOOKUP(F2607,'Set up'!$A$2:$E$64,5,FALSE)</f>
        <v>Trsf</v>
      </c>
      <c r="S2607" s="1" t="s">
        <v>2911</v>
      </c>
    </row>
    <row r="2608" spans="1:19" ht="15" customHeight="1" x14ac:dyDescent="0.3">
      <c r="A2608" s="4">
        <v>45325</v>
      </c>
      <c r="B2608" s="5">
        <f t="shared" si="793"/>
        <v>2</v>
      </c>
      <c r="C2608" s="5">
        <f t="shared" si="794"/>
        <v>2024</v>
      </c>
      <c r="D2608" s="5" t="s">
        <v>2346</v>
      </c>
      <c r="E2608" s="5" t="str">
        <f>VLOOKUP(F2608,'Set up'!$A$2:$C$64,2,FALSE)</f>
        <v>C00000042</v>
      </c>
      <c r="F2608" s="1" t="s">
        <v>2012</v>
      </c>
      <c r="G2608" s="99" t="s">
        <v>1061</v>
      </c>
      <c r="H2608" s="5">
        <v>4</v>
      </c>
      <c r="I2608" s="5" t="str">
        <f>VLOOKUP(F2608,'Set up'!$A$2:$C$64,3,FALSE)</f>
        <v>Cash</v>
      </c>
      <c r="J2608" s="5">
        <f>VLOOKUP(F2608,'Set up'!$A$2:$D$64,4,FALSE)</f>
        <v>0</v>
      </c>
      <c r="K2608" s="4">
        <f t="shared" si="782"/>
        <v>45325</v>
      </c>
      <c r="L2608" s="5">
        <f t="shared" si="783"/>
        <v>2</v>
      </c>
      <c r="M2608" s="5">
        <f t="shared" si="784"/>
        <v>2024</v>
      </c>
      <c r="N2608" s="6">
        <v>380</v>
      </c>
      <c r="O2608" s="6">
        <f t="shared" si="798"/>
        <v>-380</v>
      </c>
      <c r="P2608" s="6">
        <f t="shared" si="791"/>
        <v>0</v>
      </c>
      <c r="Q2608" s="7">
        <v>4221511.9500000011</v>
      </c>
      <c r="R2608" s="44" t="str">
        <f>VLOOKUP(F2608,'Set up'!$A$2:$E$64,5,FALSE)</f>
        <v>Trsf</v>
      </c>
      <c r="S2608" s="1" t="s">
        <v>2912</v>
      </c>
    </row>
    <row r="2609" spans="1:19" ht="15" customHeight="1" x14ac:dyDescent="0.3">
      <c r="A2609" s="4">
        <v>45325</v>
      </c>
      <c r="B2609" s="5">
        <f t="shared" si="793"/>
        <v>2</v>
      </c>
      <c r="C2609" s="5">
        <f t="shared" si="794"/>
        <v>2024</v>
      </c>
      <c r="D2609" s="5" t="s">
        <v>2347</v>
      </c>
      <c r="E2609" s="5" t="str">
        <f>VLOOKUP(F2609,'Set up'!$A$2:$C$64,2,FALSE)</f>
        <v>C00000042</v>
      </c>
      <c r="F2609" s="1" t="s">
        <v>2012</v>
      </c>
      <c r="G2609" s="99" t="s">
        <v>1073</v>
      </c>
      <c r="H2609" s="5">
        <v>1</v>
      </c>
      <c r="I2609" s="5" t="str">
        <f>VLOOKUP(F2609,'Set up'!$A$2:$C$64,3,FALSE)</f>
        <v>Cash</v>
      </c>
      <c r="J2609" s="5">
        <f>VLOOKUP(F2609,'Set up'!$A$2:$D$64,4,FALSE)</f>
        <v>0</v>
      </c>
      <c r="K2609" s="4">
        <f t="shared" si="782"/>
        <v>45325</v>
      </c>
      <c r="L2609" s="5">
        <f t="shared" si="783"/>
        <v>2</v>
      </c>
      <c r="M2609" s="5">
        <f t="shared" si="784"/>
        <v>2024</v>
      </c>
      <c r="N2609" s="6">
        <v>1000</v>
      </c>
      <c r="O2609" s="6">
        <f t="shared" si="798"/>
        <v>-1000</v>
      </c>
      <c r="P2609" s="6">
        <f t="shared" si="791"/>
        <v>0</v>
      </c>
      <c r="Q2609" s="7">
        <v>4222511.9500000011</v>
      </c>
      <c r="R2609" s="44" t="str">
        <f>VLOOKUP(F2609,'Set up'!$A$2:$E$64,5,FALSE)</f>
        <v>Trsf</v>
      </c>
      <c r="S2609" s="1" t="s">
        <v>2913</v>
      </c>
    </row>
    <row r="2610" spans="1:19" ht="15" customHeight="1" x14ac:dyDescent="0.3">
      <c r="A2610" s="4">
        <v>45327</v>
      </c>
      <c r="B2610" s="5">
        <f t="shared" si="793"/>
        <v>2</v>
      </c>
      <c r="C2610" s="5">
        <f t="shared" si="794"/>
        <v>2024</v>
      </c>
      <c r="D2610" s="5" t="s">
        <v>2348</v>
      </c>
      <c r="E2610" s="5" t="str">
        <f>VLOOKUP(F2610,'Set up'!$A$2:$C$64,2,FALSE)</f>
        <v>C00000010</v>
      </c>
      <c r="F2610" s="1" t="s">
        <v>62</v>
      </c>
      <c r="G2610" s="99" t="s">
        <v>1178</v>
      </c>
      <c r="H2610" s="5">
        <v>8</v>
      </c>
      <c r="I2610" s="5">
        <f>VLOOKUP(F2610,'Set up'!$A$2:$C$64,3,FALSE)</f>
        <v>120</v>
      </c>
      <c r="J2610" s="5">
        <f>VLOOKUP(F2610,'Set up'!$A$2:$D$64,4,FALSE)</f>
        <v>120</v>
      </c>
      <c r="K2610" s="4">
        <f t="shared" si="782"/>
        <v>45447</v>
      </c>
      <c r="L2610" s="5">
        <f t="shared" si="783"/>
        <v>6</v>
      </c>
      <c r="M2610" s="5">
        <f t="shared" si="784"/>
        <v>2024</v>
      </c>
      <c r="N2610" s="6">
        <v>12848</v>
      </c>
      <c r="O2610" s="6">
        <f t="shared" ref="O2610:O2615" si="799">-N2610</f>
        <v>-12848</v>
      </c>
      <c r="P2610" s="6">
        <f t="shared" si="791"/>
        <v>0</v>
      </c>
      <c r="Q2610" s="7">
        <v>4235359.9500000011</v>
      </c>
      <c r="R2610" s="44" t="str">
        <f>VLOOKUP(F2610,'Set up'!$A$2:$E$64,5,FALSE)</f>
        <v>Trsf</v>
      </c>
      <c r="S2610" s="1" t="s">
        <v>2836</v>
      </c>
    </row>
    <row r="2611" spans="1:19" ht="15" customHeight="1" x14ac:dyDescent="0.3">
      <c r="A2611" s="4">
        <v>45327</v>
      </c>
      <c r="B2611" s="5">
        <f t="shared" si="793"/>
        <v>2</v>
      </c>
      <c r="C2611" s="5">
        <f t="shared" si="794"/>
        <v>2024</v>
      </c>
      <c r="D2611" s="5" t="s">
        <v>2348</v>
      </c>
      <c r="E2611" s="5" t="str">
        <f>VLOOKUP(F2611,'Set up'!$A$2:$C$64,2,FALSE)</f>
        <v>C00000010</v>
      </c>
      <c r="F2611" s="1" t="s">
        <v>62</v>
      </c>
      <c r="G2611" s="99" t="s">
        <v>1392</v>
      </c>
      <c r="H2611" s="5">
        <v>10</v>
      </c>
      <c r="I2611" s="5">
        <f>VLOOKUP(F2611,'Set up'!$A$2:$C$64,3,FALSE)</f>
        <v>120</v>
      </c>
      <c r="J2611" s="5">
        <f>VLOOKUP(F2611,'Set up'!$A$2:$D$64,4,FALSE)</f>
        <v>120</v>
      </c>
      <c r="K2611" s="4">
        <f t="shared" ref="K2611:K2674" si="800">A2611+J2611</f>
        <v>45447</v>
      </c>
      <c r="L2611" s="5">
        <f t="shared" ref="L2611:L2674" si="801">MONTH(K2611)</f>
        <v>6</v>
      </c>
      <c r="M2611" s="5">
        <f t="shared" ref="M2611:M2674" si="802">YEAR(K2611)</f>
        <v>2024</v>
      </c>
      <c r="N2611" s="6">
        <v>1740</v>
      </c>
      <c r="O2611" s="6">
        <f t="shared" si="799"/>
        <v>-1740</v>
      </c>
      <c r="P2611" s="6">
        <f t="shared" si="791"/>
        <v>0</v>
      </c>
      <c r="Q2611" s="7">
        <v>4237099.9500000011</v>
      </c>
      <c r="R2611" s="44" t="str">
        <f>VLOOKUP(F2611,'Set up'!$A$2:$E$64,5,FALSE)</f>
        <v>Trsf</v>
      </c>
      <c r="S2611" s="1" t="s">
        <v>2836</v>
      </c>
    </row>
    <row r="2612" spans="1:19" ht="15" customHeight="1" x14ac:dyDescent="0.3">
      <c r="A2612" s="4">
        <v>45327</v>
      </c>
      <c r="B2612" s="5">
        <f t="shared" si="793"/>
        <v>2</v>
      </c>
      <c r="C2612" s="5">
        <f t="shared" si="794"/>
        <v>2024</v>
      </c>
      <c r="D2612" s="5" t="s">
        <v>2348</v>
      </c>
      <c r="E2612" s="5" t="str">
        <f>VLOOKUP(F2612,'Set up'!$A$2:$C$64,2,FALSE)</f>
        <v>C00000010</v>
      </c>
      <c r="F2612" s="1" t="s">
        <v>62</v>
      </c>
      <c r="G2612" s="99" t="s">
        <v>791</v>
      </c>
      <c r="H2612" s="5">
        <v>10</v>
      </c>
      <c r="I2612" s="5">
        <f>VLOOKUP(F2612,'Set up'!$A$2:$C$64,3,FALSE)</f>
        <v>120</v>
      </c>
      <c r="J2612" s="5">
        <f>VLOOKUP(F2612,'Set up'!$A$2:$D$64,4,FALSE)</f>
        <v>120</v>
      </c>
      <c r="K2612" s="4">
        <f t="shared" si="800"/>
        <v>45447</v>
      </c>
      <c r="L2612" s="5">
        <f t="shared" si="801"/>
        <v>6</v>
      </c>
      <c r="M2612" s="5">
        <f t="shared" si="802"/>
        <v>2024</v>
      </c>
      <c r="N2612" s="6">
        <v>575</v>
      </c>
      <c r="O2612" s="6">
        <f t="shared" si="799"/>
        <v>-575</v>
      </c>
      <c r="P2612" s="6">
        <f t="shared" si="791"/>
        <v>0</v>
      </c>
      <c r="Q2612" s="7">
        <v>4237674.9500000011</v>
      </c>
      <c r="R2612" s="44" t="str">
        <f>VLOOKUP(F2612,'Set up'!$A$2:$E$64,5,FALSE)</f>
        <v>Trsf</v>
      </c>
      <c r="S2612" s="1" t="s">
        <v>2836</v>
      </c>
    </row>
    <row r="2613" spans="1:19" ht="15" customHeight="1" x14ac:dyDescent="0.3">
      <c r="A2613" s="4">
        <v>45327</v>
      </c>
      <c r="B2613" s="5">
        <f t="shared" si="793"/>
        <v>2</v>
      </c>
      <c r="C2613" s="5">
        <f t="shared" si="794"/>
        <v>2024</v>
      </c>
      <c r="D2613" s="5" t="s">
        <v>2348</v>
      </c>
      <c r="E2613" s="5" t="str">
        <f>VLOOKUP(F2613,'Set up'!$A$2:$C$64,2,FALSE)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up'!$A$2:$C$64,3,FALSE)</f>
        <v>120</v>
      </c>
      <c r="J2613" s="5">
        <f>VLOOKUP(F2613,'Set up'!$A$2:$D$64,4,FALSE)</f>
        <v>120</v>
      </c>
      <c r="K2613" s="4">
        <f t="shared" si="800"/>
        <v>45447</v>
      </c>
      <c r="L2613" s="5">
        <f t="shared" si="801"/>
        <v>6</v>
      </c>
      <c r="M2613" s="5">
        <f t="shared" si="802"/>
        <v>2024</v>
      </c>
      <c r="N2613" s="6">
        <v>880</v>
      </c>
      <c r="O2613" s="6">
        <f t="shared" si="799"/>
        <v>-880</v>
      </c>
      <c r="P2613" s="6">
        <f t="shared" si="791"/>
        <v>0</v>
      </c>
      <c r="Q2613" s="7">
        <v>4238554.9500000011</v>
      </c>
      <c r="R2613" s="44" t="str">
        <f>VLOOKUP(F2613,'Set up'!$A$2:$E$64,5,FALSE)</f>
        <v>Trsf</v>
      </c>
      <c r="S2613" s="1" t="s">
        <v>2836</v>
      </c>
    </row>
    <row r="2614" spans="1:19" ht="15" customHeight="1" x14ac:dyDescent="0.3">
      <c r="A2614" s="4">
        <v>45327</v>
      </c>
      <c r="B2614" s="5">
        <f t="shared" si="793"/>
        <v>2</v>
      </c>
      <c r="C2614" s="5">
        <f t="shared" si="794"/>
        <v>2024</v>
      </c>
      <c r="D2614" s="5" t="s">
        <v>2348</v>
      </c>
      <c r="E2614" s="5" t="str">
        <f>VLOOKUP(F2614,'Set up'!$A$2:$C$64,2,FALSE)</f>
        <v>C00000010</v>
      </c>
      <c r="F2614" s="1" t="s">
        <v>62</v>
      </c>
      <c r="G2614" s="99" t="s">
        <v>944</v>
      </c>
      <c r="H2614" s="5">
        <v>1</v>
      </c>
      <c r="I2614" s="5">
        <f>VLOOKUP(F2614,'Set up'!$A$2:$C$64,3,FALSE)</f>
        <v>120</v>
      </c>
      <c r="J2614" s="5">
        <f>VLOOKUP(F2614,'Set up'!$A$2:$D$64,4,FALSE)</f>
        <v>120</v>
      </c>
      <c r="K2614" s="4">
        <f t="shared" si="800"/>
        <v>45447</v>
      </c>
      <c r="L2614" s="5">
        <f t="shared" si="801"/>
        <v>6</v>
      </c>
      <c r="M2614" s="5">
        <f t="shared" si="802"/>
        <v>2024</v>
      </c>
      <c r="N2614" s="6">
        <v>420</v>
      </c>
      <c r="O2614" s="6">
        <f t="shared" si="799"/>
        <v>-420</v>
      </c>
      <c r="P2614" s="6">
        <f t="shared" si="791"/>
        <v>0</v>
      </c>
      <c r="Q2614" s="7">
        <v>4238974.9500000011</v>
      </c>
      <c r="R2614" s="44" t="str">
        <f>VLOOKUP(F2614,'Set up'!$A$2:$E$64,5,FALSE)</f>
        <v>Trsf</v>
      </c>
      <c r="S2614" s="1" t="s">
        <v>2836</v>
      </c>
    </row>
    <row r="2615" spans="1:19" ht="15" customHeight="1" x14ac:dyDescent="0.3">
      <c r="A2615" s="4">
        <v>45327</v>
      </c>
      <c r="B2615" s="5">
        <f t="shared" si="793"/>
        <v>2</v>
      </c>
      <c r="C2615" s="5">
        <f t="shared" si="794"/>
        <v>2024</v>
      </c>
      <c r="D2615" s="5" t="s">
        <v>2348</v>
      </c>
      <c r="E2615" s="5" t="str">
        <f>VLOOKUP(F2615,'Set up'!$A$2:$C$64,2,FALSE)</f>
        <v>C00000010</v>
      </c>
      <c r="F2615" s="1" t="s">
        <v>62</v>
      </c>
      <c r="G2615" s="99" t="s">
        <v>614</v>
      </c>
      <c r="H2615" s="5">
        <v>1</v>
      </c>
      <c r="I2615" s="5">
        <f>VLOOKUP(F2615,'Set up'!$A$2:$C$64,3,FALSE)</f>
        <v>120</v>
      </c>
      <c r="J2615" s="5">
        <f>VLOOKUP(F2615,'Set up'!$A$2:$D$64,4,FALSE)</f>
        <v>120</v>
      </c>
      <c r="K2615" s="4">
        <f t="shared" si="800"/>
        <v>45447</v>
      </c>
      <c r="L2615" s="5">
        <f t="shared" si="801"/>
        <v>6</v>
      </c>
      <c r="M2615" s="5">
        <f t="shared" si="802"/>
        <v>2024</v>
      </c>
      <c r="N2615" s="6">
        <v>395</v>
      </c>
      <c r="O2615" s="6">
        <f t="shared" si="799"/>
        <v>-395</v>
      </c>
      <c r="P2615" s="6">
        <f t="shared" si="791"/>
        <v>0</v>
      </c>
      <c r="Q2615" s="7">
        <v>4239369.9500000011</v>
      </c>
      <c r="R2615" s="44" t="str">
        <f>VLOOKUP(F2615,'Set up'!$A$2:$E$64,5,FALSE)</f>
        <v>Trsf</v>
      </c>
      <c r="S2615" s="1" t="s">
        <v>2836</v>
      </c>
    </row>
    <row r="2616" spans="1:19" ht="15" customHeight="1" x14ac:dyDescent="0.3">
      <c r="A2616" s="4">
        <v>45328</v>
      </c>
      <c r="B2616" s="5">
        <f t="shared" si="793"/>
        <v>2</v>
      </c>
      <c r="C2616" s="5">
        <f t="shared" si="794"/>
        <v>2024</v>
      </c>
      <c r="D2616" s="5" t="s">
        <v>2349</v>
      </c>
      <c r="E2616" s="5" t="str">
        <f>VLOOKUP(F2616,'Set up'!$A$2:$C$64,2,FALSE)</f>
        <v>C00000042</v>
      </c>
      <c r="F2616" s="1" t="s">
        <v>2012</v>
      </c>
      <c r="G2616" s="99" t="s">
        <v>2130</v>
      </c>
      <c r="H2616" s="5">
        <v>13</v>
      </c>
      <c r="I2616" s="5" t="str">
        <f>VLOOKUP(F2616,'Set up'!$A$2:$C$64,3,FALSE)</f>
        <v>Cash</v>
      </c>
      <c r="J2616" s="5">
        <f>VLOOKUP(F2616,'Set up'!$A$2:$D$64,4,FALSE)</f>
        <v>0</v>
      </c>
      <c r="K2616" s="4">
        <f t="shared" si="800"/>
        <v>45328</v>
      </c>
      <c r="L2616" s="5">
        <f t="shared" si="801"/>
        <v>2</v>
      </c>
      <c r="M2616" s="5">
        <f t="shared" si="802"/>
        <v>2024</v>
      </c>
      <c r="N2616" s="6">
        <v>812.5</v>
      </c>
      <c r="O2616" s="6">
        <f>-N2616</f>
        <v>-812.5</v>
      </c>
      <c r="P2616" s="6">
        <f t="shared" si="791"/>
        <v>0</v>
      </c>
      <c r="Q2616" s="7">
        <v>4240182.4500000011</v>
      </c>
      <c r="R2616" s="44" t="str">
        <f>VLOOKUP(F2616,'Set up'!$A$2:$E$64,5,FALSE)</f>
        <v>Trsf</v>
      </c>
      <c r="S2616" s="1" t="s">
        <v>2914</v>
      </c>
    </row>
    <row r="2617" spans="1:19" ht="15" customHeight="1" x14ac:dyDescent="0.3">
      <c r="A2617" s="4">
        <v>45328</v>
      </c>
      <c r="B2617" s="5">
        <f t="shared" si="793"/>
        <v>2</v>
      </c>
      <c r="C2617" s="5">
        <f t="shared" si="794"/>
        <v>2024</v>
      </c>
      <c r="D2617" s="5" t="s">
        <v>2350</v>
      </c>
      <c r="E2617" s="5" t="str">
        <f>VLOOKUP(F2617,'Set up'!$A$2:$C$64,2,FALSE)</f>
        <v>C00000042</v>
      </c>
      <c r="F2617" s="1" t="s">
        <v>2012</v>
      </c>
      <c r="G2617" s="99" t="s">
        <v>1894</v>
      </c>
      <c r="H2617" s="5">
        <v>12</v>
      </c>
      <c r="I2617" s="5" t="str">
        <f>VLOOKUP(F2617,'Set up'!$A$2:$C$64,3,FALSE)</f>
        <v>Cash</v>
      </c>
      <c r="J2617" s="5">
        <f>VLOOKUP(F2617,'Set up'!$A$2:$D$64,4,FALSE)</f>
        <v>0</v>
      </c>
      <c r="K2617" s="4">
        <f t="shared" si="800"/>
        <v>45328</v>
      </c>
      <c r="L2617" s="5">
        <f t="shared" si="801"/>
        <v>2</v>
      </c>
      <c r="M2617" s="5">
        <f t="shared" si="802"/>
        <v>2024</v>
      </c>
      <c r="N2617" s="6">
        <v>19272</v>
      </c>
      <c r="O2617" s="6">
        <f>-1252.4-7000-10000-1019.6</f>
        <v>-19272</v>
      </c>
      <c r="P2617" s="6">
        <f t="shared" si="791"/>
        <v>0</v>
      </c>
      <c r="Q2617" s="7">
        <v>4259454.4500000011</v>
      </c>
      <c r="R2617" s="44" t="str">
        <f>VLOOKUP(F2617,'Set up'!$A$2:$E$64,5,FALSE)</f>
        <v>Trsf</v>
      </c>
      <c r="S2617" s="1" t="s">
        <v>2915</v>
      </c>
    </row>
    <row r="2618" spans="1:19" ht="15" customHeight="1" x14ac:dyDescent="0.3">
      <c r="A2618" s="4">
        <v>45328</v>
      </c>
      <c r="B2618" s="5">
        <f t="shared" si="793"/>
        <v>2</v>
      </c>
      <c r="C2618" s="5">
        <f t="shared" si="794"/>
        <v>2024</v>
      </c>
      <c r="D2618" s="5" t="s">
        <v>2350</v>
      </c>
      <c r="E2618" s="5" t="str">
        <f>VLOOKUP(F2618,'Set up'!$A$2:$C$64,2,FALSE)</f>
        <v>C00000042</v>
      </c>
      <c r="F2618" s="1" t="s">
        <v>2012</v>
      </c>
      <c r="G2618" s="99" t="s">
        <v>1796</v>
      </c>
      <c r="H2618" s="5">
        <v>33</v>
      </c>
      <c r="I2618" s="5" t="str">
        <f>VLOOKUP(F2618,'Set up'!$A$2:$C$64,3,FALSE)</f>
        <v>Cash</v>
      </c>
      <c r="J2618" s="5">
        <f>VLOOKUP(F2618,'Set up'!$A$2:$D$64,4,FALSE)</f>
        <v>0</v>
      </c>
      <c r="K2618" s="4">
        <f t="shared" si="800"/>
        <v>45328</v>
      </c>
      <c r="L2618" s="5">
        <f t="shared" si="801"/>
        <v>2</v>
      </c>
      <c r="M2618" s="5">
        <f t="shared" si="802"/>
        <v>2024</v>
      </c>
      <c r="N2618" s="6">
        <v>5742</v>
      </c>
      <c r="O2618" s="6">
        <f>-N2618</f>
        <v>-5742</v>
      </c>
      <c r="P2618" s="6">
        <f t="shared" si="791"/>
        <v>0</v>
      </c>
      <c r="Q2618" s="7">
        <v>4265196.4500000011</v>
      </c>
      <c r="R2618" s="44" t="str">
        <f>VLOOKUP(F2618,'Set up'!$A$2:$E$64,5,FALSE)</f>
        <v>Trsf</v>
      </c>
      <c r="S2618" s="1" t="s">
        <v>2916</v>
      </c>
    </row>
    <row r="2619" spans="1:19" ht="15" customHeight="1" x14ac:dyDescent="0.3">
      <c r="A2619" s="4">
        <v>45328</v>
      </c>
      <c r="B2619" s="5">
        <f t="shared" si="793"/>
        <v>2</v>
      </c>
      <c r="C2619" s="5">
        <f t="shared" si="794"/>
        <v>2024</v>
      </c>
      <c r="D2619" s="5" t="s">
        <v>2350</v>
      </c>
      <c r="E2619" s="5" t="str">
        <f>VLOOKUP(F2619,'Set up'!$A$2:$C$64,2,FALSE)</f>
        <v>C00000042</v>
      </c>
      <c r="F2619" s="1" t="s">
        <v>2012</v>
      </c>
      <c r="G2619" s="99" t="s">
        <v>1922</v>
      </c>
      <c r="H2619" s="5">
        <v>21</v>
      </c>
      <c r="I2619" s="5" t="str">
        <f>VLOOKUP(F2619,'Set up'!$A$2:$C$64,3,FALSE)</f>
        <v>Cash</v>
      </c>
      <c r="J2619" s="5">
        <f>VLOOKUP(F2619,'Set up'!$A$2:$D$64,4,FALSE)</f>
        <v>0</v>
      </c>
      <c r="K2619" s="4">
        <f t="shared" si="800"/>
        <v>45328</v>
      </c>
      <c r="L2619" s="5">
        <f t="shared" si="801"/>
        <v>2</v>
      </c>
      <c r="M2619" s="5">
        <f t="shared" si="802"/>
        <v>2024</v>
      </c>
      <c r="N2619" s="6">
        <v>4914</v>
      </c>
      <c r="O2619" s="6">
        <f>-3438.4-1475.6</f>
        <v>-4914</v>
      </c>
      <c r="P2619" s="6">
        <f t="shared" si="791"/>
        <v>0</v>
      </c>
      <c r="Q2619" s="7">
        <v>4270110.4500000011</v>
      </c>
      <c r="R2619" s="44" t="str">
        <f>VLOOKUP(F2619,'Set up'!$A$2:$E$64,5,FALSE)</f>
        <v>Trsf</v>
      </c>
      <c r="S2619" s="1" t="s">
        <v>2917</v>
      </c>
    </row>
    <row r="2620" spans="1:19" ht="15" customHeight="1" x14ac:dyDescent="0.3">
      <c r="A2620" s="4">
        <v>45328</v>
      </c>
      <c r="B2620" s="5">
        <f t="shared" si="793"/>
        <v>2</v>
      </c>
      <c r="C2620" s="5">
        <f t="shared" si="794"/>
        <v>2024</v>
      </c>
      <c r="D2620" s="5" t="s">
        <v>2350</v>
      </c>
      <c r="E2620" s="5" t="str">
        <f>VLOOKUP(F2620,'Set up'!$A$2:$C$64,2,FALSE)</f>
        <v>C00000042</v>
      </c>
      <c r="F2620" s="1" t="s">
        <v>2012</v>
      </c>
      <c r="G2620" s="99" t="s">
        <v>1061</v>
      </c>
      <c r="H2620" s="5">
        <v>4</v>
      </c>
      <c r="I2620" s="5" t="str">
        <f>VLOOKUP(F2620,'Set up'!$A$2:$C$64,3,FALSE)</f>
        <v>Cash</v>
      </c>
      <c r="J2620" s="5">
        <f>VLOOKUP(F2620,'Set up'!$A$2:$D$64,4,FALSE)</f>
        <v>0</v>
      </c>
      <c r="K2620" s="4">
        <f t="shared" si="800"/>
        <v>45328</v>
      </c>
      <c r="L2620" s="5">
        <f t="shared" si="801"/>
        <v>2</v>
      </c>
      <c r="M2620" s="5">
        <f t="shared" si="802"/>
        <v>2024</v>
      </c>
      <c r="N2620" s="6">
        <v>380</v>
      </c>
      <c r="O2620" s="6">
        <f>-N2620</f>
        <v>-380</v>
      </c>
      <c r="P2620" s="6">
        <f t="shared" si="791"/>
        <v>0</v>
      </c>
      <c r="Q2620" s="7">
        <v>4270490.4500000011</v>
      </c>
      <c r="R2620" s="44" t="str">
        <f>VLOOKUP(F2620,'Set up'!$A$2:$E$64,5,FALSE)</f>
        <v>Trsf</v>
      </c>
      <c r="S2620" s="1" t="s">
        <v>2918</v>
      </c>
    </row>
    <row r="2621" spans="1:19" ht="15" customHeight="1" x14ac:dyDescent="0.3">
      <c r="A2621" s="4">
        <v>45328</v>
      </c>
      <c r="B2621" s="5">
        <f t="shared" si="793"/>
        <v>2</v>
      </c>
      <c r="C2621" s="5">
        <f t="shared" si="794"/>
        <v>2024</v>
      </c>
      <c r="D2621" s="5" t="s">
        <v>2351</v>
      </c>
      <c r="E2621" s="5" t="str">
        <f>VLOOKUP(F2621,'Set up'!$A$2:$C$64,2,FALSE)</f>
        <v>C00000026</v>
      </c>
      <c r="F2621" s="1" t="s">
        <v>784</v>
      </c>
      <c r="G2621" s="99" t="s">
        <v>1733</v>
      </c>
      <c r="H2621" s="5">
        <v>1</v>
      </c>
      <c r="I2621" s="5" t="str">
        <f>VLOOKUP(F2621,'Set up'!$A$2:$C$64,3,FALSE)</f>
        <v>Cash</v>
      </c>
      <c r="J2621" s="5">
        <f>VLOOKUP(F2621,'Set up'!$A$2:$D$64,4,FALSE)</f>
        <v>0</v>
      </c>
      <c r="K2621" s="4">
        <f t="shared" si="800"/>
        <v>45328</v>
      </c>
      <c r="L2621" s="5">
        <f t="shared" si="801"/>
        <v>2</v>
      </c>
      <c r="M2621" s="5">
        <f t="shared" si="802"/>
        <v>2024</v>
      </c>
      <c r="N2621" s="6">
        <v>1738</v>
      </c>
      <c r="O2621" s="6">
        <f t="shared" ref="O2621:O2627" si="803">-N2621</f>
        <v>-1738</v>
      </c>
      <c r="P2621" s="6">
        <f t="shared" si="791"/>
        <v>0</v>
      </c>
      <c r="Q2621" s="7">
        <v>4272228.4500000011</v>
      </c>
      <c r="R2621" s="44" t="str">
        <f>VLOOKUP(F2621,'Set up'!$A$2:$E$64,5,FALSE)</f>
        <v>Trsf</v>
      </c>
      <c r="S2621" s="1" t="s">
        <v>2416</v>
      </c>
    </row>
    <row r="2622" spans="1:19" ht="15" customHeight="1" x14ac:dyDescent="0.3">
      <c r="A2622" s="4">
        <v>45328</v>
      </c>
      <c r="B2622" s="5">
        <f t="shared" si="793"/>
        <v>2</v>
      </c>
      <c r="C2622" s="5">
        <f t="shared" si="794"/>
        <v>2024</v>
      </c>
      <c r="D2622" s="5" t="s">
        <v>2351</v>
      </c>
      <c r="E2622" s="5" t="str">
        <f>VLOOKUP(F2622,'Set up'!$A$2:$C$64,2,FALSE)</f>
        <v>C00000026</v>
      </c>
      <c r="F2622" s="1" t="s">
        <v>784</v>
      </c>
      <c r="G2622" s="99" t="s">
        <v>640</v>
      </c>
      <c r="H2622" s="5">
        <v>1</v>
      </c>
      <c r="I2622" s="5" t="str">
        <f>VLOOKUP(F2622,'Set up'!$A$2:$C$64,3,FALSE)</f>
        <v>Cash</v>
      </c>
      <c r="J2622" s="5">
        <f>VLOOKUP(F2622,'Set up'!$A$2:$D$64,4,FALSE)</f>
        <v>0</v>
      </c>
      <c r="K2622" s="4">
        <f t="shared" si="800"/>
        <v>45328</v>
      </c>
      <c r="L2622" s="5">
        <f t="shared" si="801"/>
        <v>2</v>
      </c>
      <c r="M2622" s="5">
        <f t="shared" si="802"/>
        <v>2024</v>
      </c>
      <c r="N2622" s="6">
        <v>250</v>
      </c>
      <c r="O2622" s="6">
        <f t="shared" si="803"/>
        <v>-250</v>
      </c>
      <c r="P2622" s="6">
        <f t="shared" si="791"/>
        <v>0</v>
      </c>
      <c r="Q2622" s="7">
        <v>4272478.4500000011</v>
      </c>
      <c r="R2622" s="44" t="str">
        <f>VLOOKUP(F2622,'Set up'!$A$2:$E$64,5,FALSE)</f>
        <v>Trsf</v>
      </c>
      <c r="S2622" s="1" t="s">
        <v>2416</v>
      </c>
    </row>
    <row r="2623" spans="1:19" ht="15" customHeight="1" x14ac:dyDescent="0.3">
      <c r="A2623" s="4">
        <v>45328</v>
      </c>
      <c r="B2623" s="5">
        <f t="shared" si="793"/>
        <v>2</v>
      </c>
      <c r="C2623" s="5">
        <f t="shared" si="794"/>
        <v>2024</v>
      </c>
      <c r="D2623" s="5" t="s">
        <v>2351</v>
      </c>
      <c r="E2623" s="5" t="str">
        <f>VLOOKUP(F2623,'Set up'!$A$2:$C$64,2,FALSE)</f>
        <v>C00000026</v>
      </c>
      <c r="F2623" s="1" t="s">
        <v>784</v>
      </c>
      <c r="G2623" s="99" t="s">
        <v>2144</v>
      </c>
      <c r="H2623" s="5">
        <v>1</v>
      </c>
      <c r="I2623" s="5" t="str">
        <f>VLOOKUP(F2623,'Set up'!$A$2:$C$64,3,FALSE)</f>
        <v>Cash</v>
      </c>
      <c r="J2623" s="5">
        <f>VLOOKUP(F2623,'Set up'!$A$2:$D$64,4,FALSE)</f>
        <v>0</v>
      </c>
      <c r="K2623" s="4">
        <f t="shared" si="800"/>
        <v>45328</v>
      </c>
      <c r="L2623" s="5">
        <f t="shared" si="801"/>
        <v>2</v>
      </c>
      <c r="M2623" s="5">
        <f t="shared" si="802"/>
        <v>2024</v>
      </c>
      <c r="N2623" s="6">
        <v>283.8</v>
      </c>
      <c r="O2623" s="6">
        <f t="shared" si="803"/>
        <v>-283.8</v>
      </c>
      <c r="P2623" s="6">
        <f t="shared" si="791"/>
        <v>0</v>
      </c>
      <c r="Q2623" s="7">
        <v>4272762.2500000009</v>
      </c>
      <c r="R2623" s="44" t="str">
        <f>VLOOKUP(F2623,'Set up'!$A$2:$E$64,5,FALSE)</f>
        <v>Trsf</v>
      </c>
      <c r="S2623" s="1" t="s">
        <v>2416</v>
      </c>
    </row>
    <row r="2624" spans="1:19" ht="15" customHeight="1" x14ac:dyDescent="0.3">
      <c r="A2624" s="4">
        <v>45328</v>
      </c>
      <c r="B2624" s="5">
        <f t="shared" si="793"/>
        <v>2</v>
      </c>
      <c r="C2624" s="5">
        <f t="shared" si="794"/>
        <v>2024</v>
      </c>
      <c r="D2624" s="5" t="s">
        <v>2351</v>
      </c>
      <c r="E2624" s="5" t="str">
        <f>VLOOKUP(F2624,'Set up'!$A$2:$C$64,2,FALSE)</f>
        <v>C00000026</v>
      </c>
      <c r="F2624" s="1" t="s">
        <v>784</v>
      </c>
      <c r="G2624" s="99" t="s">
        <v>1743</v>
      </c>
      <c r="H2624" s="5">
        <v>1</v>
      </c>
      <c r="I2624" s="5" t="str">
        <f>VLOOKUP(F2624,'Set up'!$A$2:$C$64,3,FALSE)</f>
        <v>Cash</v>
      </c>
      <c r="J2624" s="5">
        <f>VLOOKUP(F2624,'Set up'!$A$2:$D$64,4,FALSE)</f>
        <v>0</v>
      </c>
      <c r="K2624" s="4">
        <f t="shared" si="800"/>
        <v>45328</v>
      </c>
      <c r="L2624" s="5">
        <f t="shared" si="801"/>
        <v>2</v>
      </c>
      <c r="M2624" s="5">
        <f t="shared" si="802"/>
        <v>2024</v>
      </c>
      <c r="N2624" s="6">
        <v>55.2</v>
      </c>
      <c r="O2624" s="6">
        <f t="shared" si="803"/>
        <v>-55.2</v>
      </c>
      <c r="P2624" s="6">
        <f t="shared" si="791"/>
        <v>0</v>
      </c>
      <c r="Q2624" s="7">
        <v>4272817.4500000011</v>
      </c>
      <c r="R2624" s="44" t="str">
        <f>VLOOKUP(F2624,'Set up'!$A$2:$E$64,5,FALSE)</f>
        <v>Trsf</v>
      </c>
      <c r="S2624" s="1" t="s">
        <v>2416</v>
      </c>
    </row>
    <row r="2625" spans="1:19" ht="15" customHeight="1" x14ac:dyDescent="0.3">
      <c r="A2625" s="4">
        <v>45328</v>
      </c>
      <c r="B2625" s="5">
        <f t="shared" si="793"/>
        <v>2</v>
      </c>
      <c r="C2625" s="5">
        <f t="shared" si="794"/>
        <v>2024</v>
      </c>
      <c r="D2625" s="5" t="s">
        <v>2351</v>
      </c>
      <c r="E2625" s="5" t="str">
        <f>VLOOKUP(F2625,'Set up'!$A$2:$C$64,2,FALSE)</f>
        <v>C00000026</v>
      </c>
      <c r="F2625" s="1" t="s">
        <v>784</v>
      </c>
      <c r="G2625" s="99" t="s">
        <v>1399</v>
      </c>
      <c r="H2625" s="5">
        <v>1</v>
      </c>
      <c r="I2625" s="5" t="str">
        <f>VLOOKUP(F2625,'Set up'!$A$2:$C$64,3,FALSE)</f>
        <v>Cash</v>
      </c>
      <c r="J2625" s="5">
        <f>VLOOKUP(F2625,'Set up'!$A$2:$D$64,4,FALSE)</f>
        <v>0</v>
      </c>
      <c r="K2625" s="4">
        <f t="shared" si="800"/>
        <v>45328</v>
      </c>
      <c r="L2625" s="5">
        <f t="shared" si="801"/>
        <v>2</v>
      </c>
      <c r="M2625" s="5">
        <f t="shared" si="802"/>
        <v>2024</v>
      </c>
      <c r="N2625" s="6">
        <v>160</v>
      </c>
      <c r="O2625" s="6">
        <f t="shared" si="803"/>
        <v>-160</v>
      </c>
      <c r="P2625" s="6">
        <f t="shared" si="791"/>
        <v>0</v>
      </c>
      <c r="Q2625" s="7">
        <v>4272977.4500000011</v>
      </c>
      <c r="R2625" s="44" t="str">
        <f>VLOOKUP(F2625,'Set up'!$A$2:$E$64,5,FALSE)</f>
        <v>Trsf</v>
      </c>
      <c r="S2625" s="1" t="s">
        <v>2416</v>
      </c>
    </row>
    <row r="2626" spans="1:19" ht="15" customHeight="1" x14ac:dyDescent="0.3">
      <c r="A2626" s="4">
        <v>45328</v>
      </c>
      <c r="B2626" s="5">
        <f t="shared" si="793"/>
        <v>2</v>
      </c>
      <c r="C2626" s="5">
        <f t="shared" si="794"/>
        <v>2024</v>
      </c>
      <c r="D2626" s="5" t="s">
        <v>2351</v>
      </c>
      <c r="E2626" s="5" t="str">
        <f>VLOOKUP(F2626,'Set up'!$A$2:$C$64,2,FALSE)</f>
        <v>C00000026</v>
      </c>
      <c r="F2626" s="1" t="s">
        <v>784</v>
      </c>
      <c r="G2626" s="99" t="s">
        <v>949</v>
      </c>
      <c r="H2626" s="5">
        <v>2</v>
      </c>
      <c r="I2626" s="5" t="str">
        <f>VLOOKUP(F2626,'Set up'!$A$2:$C$64,3,FALSE)</f>
        <v>Cash</v>
      </c>
      <c r="J2626" s="5">
        <f>VLOOKUP(F2626,'Set up'!$A$2:$D$64,4,FALSE)</f>
        <v>0</v>
      </c>
      <c r="K2626" s="4">
        <f t="shared" si="800"/>
        <v>45328</v>
      </c>
      <c r="L2626" s="5">
        <f t="shared" si="801"/>
        <v>2</v>
      </c>
      <c r="M2626" s="5">
        <f t="shared" si="802"/>
        <v>2024</v>
      </c>
      <c r="N2626" s="6">
        <v>120</v>
      </c>
      <c r="O2626" s="6">
        <f t="shared" si="803"/>
        <v>-120</v>
      </c>
      <c r="P2626" s="6">
        <f t="shared" si="791"/>
        <v>0</v>
      </c>
      <c r="Q2626" s="7">
        <v>4273097.4500000011</v>
      </c>
      <c r="R2626" s="44" t="str">
        <f>VLOOKUP(F2626,'Set up'!$A$2:$E$64,5,FALSE)</f>
        <v>Trsf</v>
      </c>
      <c r="S2626" s="1" t="s">
        <v>2416</v>
      </c>
    </row>
    <row r="2627" spans="1:19" ht="15" customHeight="1" x14ac:dyDescent="0.3">
      <c r="A2627" s="4">
        <v>45330</v>
      </c>
      <c r="B2627" s="5">
        <f t="shared" si="793"/>
        <v>2</v>
      </c>
      <c r="C2627" s="5">
        <f t="shared" si="794"/>
        <v>2024</v>
      </c>
      <c r="D2627" s="5" t="s">
        <v>2352</v>
      </c>
      <c r="E2627" s="5" t="str">
        <f>VLOOKUP(F2627,'Set up'!$A$2:$C$64,2,FALSE)</f>
        <v>C00000046</v>
      </c>
      <c r="F2627" s="1" t="s">
        <v>2284</v>
      </c>
      <c r="G2627" s="99" t="s">
        <v>1738</v>
      </c>
      <c r="H2627" s="5">
        <v>1</v>
      </c>
      <c r="I2627" s="5" t="str">
        <f>VLOOKUP(F2627,'Set up'!$A$2:$C$64,3,FALSE)</f>
        <v>Cash</v>
      </c>
      <c r="J2627" s="5">
        <f>VLOOKUP(F2627,'Set up'!$A$2:$D$64,4,FALSE)</f>
        <v>0</v>
      </c>
      <c r="K2627" s="4">
        <f t="shared" si="800"/>
        <v>45330</v>
      </c>
      <c r="L2627" s="5">
        <f t="shared" si="801"/>
        <v>2</v>
      </c>
      <c r="M2627" s="5">
        <f t="shared" si="802"/>
        <v>2024</v>
      </c>
      <c r="N2627" s="6">
        <v>1694</v>
      </c>
      <c r="O2627" s="6">
        <f t="shared" si="803"/>
        <v>-1694</v>
      </c>
      <c r="P2627" s="6">
        <f t="shared" si="791"/>
        <v>0</v>
      </c>
      <c r="Q2627" s="7">
        <v>4274791.4500000011</v>
      </c>
      <c r="R2627" s="44" t="str">
        <f>VLOOKUP(F2627,'Set up'!$A$2:$E$64,5,FALSE)</f>
        <v>Cash</v>
      </c>
      <c r="S2627" s="1" t="s">
        <v>2420</v>
      </c>
    </row>
    <row r="2628" spans="1:19" ht="15" customHeight="1" x14ac:dyDescent="0.3">
      <c r="A2628" s="4">
        <v>45330</v>
      </c>
      <c r="B2628" s="5">
        <f t="shared" si="793"/>
        <v>2</v>
      </c>
      <c r="C2628" s="5">
        <f t="shared" si="794"/>
        <v>2024</v>
      </c>
      <c r="D2628" s="5" t="s">
        <v>2353</v>
      </c>
      <c r="E2628" s="5" t="str">
        <f>VLOOKUP(F2628,'Set up'!$A$2:$C$64,2,FALSE)</f>
        <v>C00000010</v>
      </c>
      <c r="F2628" s="1" t="s">
        <v>62</v>
      </c>
      <c r="G2628" s="99" t="s">
        <v>1178</v>
      </c>
      <c r="H2628" s="5">
        <v>6</v>
      </c>
      <c r="I2628" s="5">
        <f>VLOOKUP(F2628,'Set up'!$A$2:$C$64,3,FALSE)</f>
        <v>120</v>
      </c>
      <c r="J2628" s="5">
        <f>VLOOKUP(F2628,'Set up'!$A$2:$D$64,4,FALSE)</f>
        <v>120</v>
      </c>
      <c r="K2628" s="4">
        <f t="shared" si="800"/>
        <v>45450</v>
      </c>
      <c r="L2628" s="5">
        <f t="shared" si="801"/>
        <v>6</v>
      </c>
      <c r="M2628" s="5">
        <f t="shared" si="802"/>
        <v>2024</v>
      </c>
      <c r="N2628" s="6">
        <v>9636</v>
      </c>
      <c r="O2628" s="6">
        <f t="shared" ref="O2628:O2633" si="804">-N2628</f>
        <v>-9636</v>
      </c>
      <c r="P2628" s="6">
        <f t="shared" si="791"/>
        <v>0</v>
      </c>
      <c r="Q2628" s="7">
        <v>4284427.4500000011</v>
      </c>
      <c r="R2628" s="44" t="str">
        <f>VLOOKUP(F2628,'Set up'!$A$2:$E$64,5,FALSE)</f>
        <v>Trsf</v>
      </c>
      <c r="S2628" s="1" t="s">
        <v>2836</v>
      </c>
    </row>
    <row r="2629" spans="1:19" ht="15" customHeight="1" x14ac:dyDescent="0.3">
      <c r="A2629" s="4">
        <v>45330</v>
      </c>
      <c r="B2629" s="5">
        <f t="shared" si="793"/>
        <v>2</v>
      </c>
      <c r="C2629" s="5">
        <f t="shared" si="794"/>
        <v>2024</v>
      </c>
      <c r="D2629" s="5" t="s">
        <v>2353</v>
      </c>
      <c r="E2629" s="5" t="str">
        <f>VLOOKUP(F2629,'Set up'!$A$2:$C$64,2,FALSE)</f>
        <v>C00000010</v>
      </c>
      <c r="F2629" s="1" t="s">
        <v>62</v>
      </c>
      <c r="G2629" s="99" t="s">
        <v>1392</v>
      </c>
      <c r="H2629" s="5">
        <v>10</v>
      </c>
      <c r="I2629" s="5">
        <f>VLOOKUP(F2629,'Set up'!$A$2:$C$64,3,FALSE)</f>
        <v>120</v>
      </c>
      <c r="J2629" s="5">
        <f>VLOOKUP(F2629,'Set up'!$A$2:$D$64,4,FALSE)</f>
        <v>120</v>
      </c>
      <c r="K2629" s="4">
        <f t="shared" si="800"/>
        <v>45450</v>
      </c>
      <c r="L2629" s="5">
        <f t="shared" si="801"/>
        <v>6</v>
      </c>
      <c r="M2629" s="5">
        <f t="shared" si="802"/>
        <v>2024</v>
      </c>
      <c r="N2629" s="6">
        <v>1740</v>
      </c>
      <c r="O2629" s="6">
        <f t="shared" si="804"/>
        <v>-1740</v>
      </c>
      <c r="P2629" s="6">
        <f t="shared" si="791"/>
        <v>0</v>
      </c>
      <c r="Q2629" s="7">
        <v>4286167.4500000011</v>
      </c>
      <c r="R2629" s="44" t="str">
        <f>VLOOKUP(F2629,'Set up'!$A$2:$E$64,5,FALSE)</f>
        <v>Trsf</v>
      </c>
      <c r="S2629" s="1" t="s">
        <v>2836</v>
      </c>
    </row>
    <row r="2630" spans="1:19" ht="15" customHeight="1" x14ac:dyDescent="0.3">
      <c r="A2630" s="4">
        <v>45330</v>
      </c>
      <c r="B2630" s="5">
        <f t="shared" si="793"/>
        <v>2</v>
      </c>
      <c r="C2630" s="5">
        <f t="shared" si="794"/>
        <v>2024</v>
      </c>
      <c r="D2630" s="5" t="s">
        <v>2353</v>
      </c>
      <c r="E2630" s="5" t="str">
        <f>VLOOKUP(F2630,'Set up'!$A$2:$C$64,2,FALSE)</f>
        <v>C00000010</v>
      </c>
      <c r="F2630" s="1" t="s">
        <v>62</v>
      </c>
      <c r="G2630" s="99" t="s">
        <v>791</v>
      </c>
      <c r="H2630" s="5">
        <v>5</v>
      </c>
      <c r="I2630" s="5">
        <f>VLOOKUP(F2630,'Set up'!$A$2:$C$64,3,FALSE)</f>
        <v>120</v>
      </c>
      <c r="J2630" s="5">
        <f>VLOOKUP(F2630,'Set up'!$A$2:$D$64,4,FALSE)</f>
        <v>120</v>
      </c>
      <c r="K2630" s="4">
        <f t="shared" si="800"/>
        <v>45450</v>
      </c>
      <c r="L2630" s="5">
        <f t="shared" si="801"/>
        <v>6</v>
      </c>
      <c r="M2630" s="5">
        <f t="shared" si="802"/>
        <v>2024</v>
      </c>
      <c r="N2630" s="6">
        <v>287.5</v>
      </c>
      <c r="O2630" s="6">
        <f t="shared" si="804"/>
        <v>-287.5</v>
      </c>
      <c r="P2630" s="6">
        <f t="shared" si="791"/>
        <v>0</v>
      </c>
      <c r="Q2630" s="7">
        <v>4286454.9500000011</v>
      </c>
      <c r="R2630" s="44" t="str">
        <f>VLOOKUP(F2630,'Set up'!$A$2:$E$64,5,FALSE)</f>
        <v>Trsf</v>
      </c>
      <c r="S2630" s="1" t="s">
        <v>2836</v>
      </c>
    </row>
    <row r="2631" spans="1:19" ht="15" customHeight="1" x14ac:dyDescent="0.3">
      <c r="A2631" s="4">
        <v>45330</v>
      </c>
      <c r="B2631" s="5">
        <f t="shared" si="793"/>
        <v>2</v>
      </c>
      <c r="C2631" s="5">
        <f t="shared" si="794"/>
        <v>2024</v>
      </c>
      <c r="D2631" s="5" t="s">
        <v>2353</v>
      </c>
      <c r="E2631" s="5" t="str">
        <f>VLOOKUP(F2631,'Set up'!$A$2:$C$64,2,FALSE)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up'!$A$2:$C$64,3,FALSE)</f>
        <v>120</v>
      </c>
      <c r="J2631" s="5">
        <f>VLOOKUP(F2631,'Set up'!$A$2:$D$64,4,FALSE)</f>
        <v>120</v>
      </c>
      <c r="K2631" s="4">
        <f t="shared" si="800"/>
        <v>45450</v>
      </c>
      <c r="L2631" s="5">
        <f t="shared" si="801"/>
        <v>6</v>
      </c>
      <c r="M2631" s="5">
        <f t="shared" si="802"/>
        <v>2024</v>
      </c>
      <c r="N2631" s="6">
        <v>440</v>
      </c>
      <c r="O2631" s="6">
        <f t="shared" si="804"/>
        <v>-440</v>
      </c>
      <c r="P2631" s="6">
        <f t="shared" si="791"/>
        <v>0</v>
      </c>
      <c r="Q2631" s="7">
        <v>4286894.9500000011</v>
      </c>
      <c r="R2631" s="44" t="str">
        <f>VLOOKUP(F2631,'Set up'!$A$2:$E$64,5,FALSE)</f>
        <v>Trsf</v>
      </c>
      <c r="S2631" s="1" t="s">
        <v>2836</v>
      </c>
    </row>
    <row r="2632" spans="1:19" ht="15" customHeight="1" x14ac:dyDescent="0.3">
      <c r="A2632" s="4">
        <v>45330</v>
      </c>
      <c r="B2632" s="5">
        <f t="shared" si="793"/>
        <v>2</v>
      </c>
      <c r="C2632" s="5">
        <f t="shared" si="794"/>
        <v>2024</v>
      </c>
      <c r="D2632" s="5" t="s">
        <v>2353</v>
      </c>
      <c r="E2632" s="5" t="str">
        <f>VLOOKUP(F2632,'Set up'!$A$2:$C$64,2,FALSE)</f>
        <v>C00000010</v>
      </c>
      <c r="F2632" s="1" t="s">
        <v>62</v>
      </c>
      <c r="G2632" s="99" t="s">
        <v>944</v>
      </c>
      <c r="H2632" s="5">
        <v>1</v>
      </c>
      <c r="I2632" s="5">
        <f>VLOOKUP(F2632,'Set up'!$A$2:$C$64,3,FALSE)</f>
        <v>120</v>
      </c>
      <c r="J2632" s="5">
        <f>VLOOKUP(F2632,'Set up'!$A$2:$D$64,4,FALSE)</f>
        <v>120</v>
      </c>
      <c r="K2632" s="4">
        <f t="shared" si="800"/>
        <v>45450</v>
      </c>
      <c r="L2632" s="5">
        <f t="shared" si="801"/>
        <v>6</v>
      </c>
      <c r="M2632" s="5">
        <f t="shared" si="802"/>
        <v>2024</v>
      </c>
      <c r="N2632" s="6">
        <v>420</v>
      </c>
      <c r="O2632" s="6">
        <f t="shared" si="804"/>
        <v>-420</v>
      </c>
      <c r="P2632" s="6">
        <f t="shared" si="791"/>
        <v>0</v>
      </c>
      <c r="Q2632" s="7">
        <v>4287314.9500000011</v>
      </c>
      <c r="R2632" s="44" t="str">
        <f>VLOOKUP(F2632,'Set up'!$A$2:$E$64,5,FALSE)</f>
        <v>Trsf</v>
      </c>
      <c r="S2632" s="1" t="s">
        <v>2836</v>
      </c>
    </row>
    <row r="2633" spans="1:19" ht="15" customHeight="1" x14ac:dyDescent="0.3">
      <c r="A2633" s="4">
        <v>45330</v>
      </c>
      <c r="B2633" s="5">
        <f t="shared" si="793"/>
        <v>2</v>
      </c>
      <c r="C2633" s="5">
        <f t="shared" si="794"/>
        <v>2024</v>
      </c>
      <c r="D2633" s="5" t="s">
        <v>2353</v>
      </c>
      <c r="E2633" s="5" t="str">
        <f>VLOOKUP(F2633,'Set up'!$A$2:$C$64,2,FALSE)</f>
        <v>C00000010</v>
      </c>
      <c r="F2633" s="1" t="s">
        <v>62</v>
      </c>
      <c r="G2633" s="99" t="s">
        <v>946</v>
      </c>
      <c r="H2633" s="5">
        <v>4</v>
      </c>
      <c r="I2633" s="5">
        <f>VLOOKUP(F2633,'Set up'!$A$2:$C$64,3,FALSE)</f>
        <v>120</v>
      </c>
      <c r="J2633" s="5">
        <f>VLOOKUP(F2633,'Set up'!$A$2:$D$64,4,FALSE)</f>
        <v>120</v>
      </c>
      <c r="K2633" s="4">
        <f t="shared" si="800"/>
        <v>45450</v>
      </c>
      <c r="L2633" s="5">
        <f t="shared" si="801"/>
        <v>6</v>
      </c>
      <c r="M2633" s="5">
        <f t="shared" si="802"/>
        <v>2024</v>
      </c>
      <c r="N2633" s="6">
        <v>220</v>
      </c>
      <c r="O2633" s="6">
        <f t="shared" si="804"/>
        <v>-220</v>
      </c>
      <c r="P2633" s="6">
        <f t="shared" si="791"/>
        <v>0</v>
      </c>
      <c r="Q2633" s="7">
        <v>4287534.9500000011</v>
      </c>
      <c r="R2633" s="44" t="str">
        <f>VLOOKUP(F2633,'Set up'!$A$2:$E$64,5,FALSE)</f>
        <v>Trsf</v>
      </c>
      <c r="S2633" s="1" t="s">
        <v>2836</v>
      </c>
    </row>
    <row r="2634" spans="1:19" ht="15" customHeight="1" x14ac:dyDescent="0.3">
      <c r="A2634" s="4">
        <v>45337</v>
      </c>
      <c r="B2634" s="5">
        <f t="shared" si="793"/>
        <v>2</v>
      </c>
      <c r="C2634" s="5">
        <f t="shared" si="794"/>
        <v>2024</v>
      </c>
      <c r="D2634" s="5" t="s">
        <v>2354</v>
      </c>
      <c r="E2634" s="5" t="str">
        <f>VLOOKUP(F2634,'Set up'!$A$2:$C$64,2,FALSE)</f>
        <v>C00000019</v>
      </c>
      <c r="F2634" s="1" t="s">
        <v>400</v>
      </c>
      <c r="G2634" s="99" t="s">
        <v>719</v>
      </c>
      <c r="H2634" s="5">
        <v>1</v>
      </c>
      <c r="I2634" s="5" t="str">
        <f>VLOOKUP(F2634,'Set up'!$A$2:$C$64,3,FALSE)</f>
        <v>Cash</v>
      </c>
      <c r="J2634" s="5">
        <f>VLOOKUP(F2634,'Set up'!$A$2:$D$64,4,FALSE)</f>
        <v>0</v>
      </c>
      <c r="K2634" s="4">
        <f t="shared" si="800"/>
        <v>45337</v>
      </c>
      <c r="L2634" s="5">
        <f t="shared" si="801"/>
        <v>2</v>
      </c>
      <c r="M2634" s="5">
        <f t="shared" si="802"/>
        <v>2024</v>
      </c>
      <c r="N2634" s="6">
        <v>1738</v>
      </c>
      <c r="O2634" s="6">
        <f>-1245-493</f>
        <v>-1738</v>
      </c>
      <c r="P2634" s="6">
        <f t="shared" si="791"/>
        <v>0</v>
      </c>
      <c r="Q2634" s="7">
        <v>4289272.9500000011</v>
      </c>
      <c r="R2634" s="44" t="str">
        <f>VLOOKUP(F2634,'Set up'!$A$2:$E$64,5,FALSE)</f>
        <v>Trsf</v>
      </c>
      <c r="S2634" s="1" t="s">
        <v>3591</v>
      </c>
    </row>
    <row r="2635" spans="1:19" ht="15" customHeight="1" x14ac:dyDescent="0.3">
      <c r="A2635" s="4">
        <v>45337</v>
      </c>
      <c r="B2635" s="5">
        <f t="shared" si="793"/>
        <v>2</v>
      </c>
      <c r="C2635" s="5">
        <f t="shared" si="794"/>
        <v>2024</v>
      </c>
      <c r="D2635" s="5" t="s">
        <v>2354</v>
      </c>
      <c r="E2635" s="5" t="str">
        <f>VLOOKUP(F2635,'Set up'!$A$2:$C$64,2,FALSE)</f>
        <v>C00000019</v>
      </c>
      <c r="F2635" s="1" t="s">
        <v>400</v>
      </c>
      <c r="G2635" s="99" t="s">
        <v>2141</v>
      </c>
      <c r="H2635" s="5">
        <v>1</v>
      </c>
      <c r="I2635" s="5" t="str">
        <f>VLOOKUP(F2635,'Set up'!$A$2:$C$64,3,FALSE)</f>
        <v>Cash</v>
      </c>
      <c r="J2635" s="5">
        <f>VLOOKUP(F2635,'Set up'!$A$2:$D$64,4,FALSE)</f>
        <v>0</v>
      </c>
      <c r="K2635" s="4">
        <f t="shared" si="800"/>
        <v>45337</v>
      </c>
      <c r="L2635" s="5">
        <f t="shared" si="801"/>
        <v>2</v>
      </c>
      <c r="M2635" s="5">
        <f t="shared" si="802"/>
        <v>2024</v>
      </c>
      <c r="N2635" s="6">
        <v>405</v>
      </c>
      <c r="O2635" s="6">
        <f t="shared" ref="O2635:O2637" si="805">-N2635</f>
        <v>-405</v>
      </c>
      <c r="P2635" s="6">
        <f t="shared" si="791"/>
        <v>0</v>
      </c>
      <c r="Q2635" s="7">
        <v>4289677.9500000011</v>
      </c>
      <c r="R2635" s="44" t="str">
        <f>VLOOKUP(F2635,'Set up'!$A$2:$E$64,5,FALSE)</f>
        <v>Trsf</v>
      </c>
      <c r="S2635" s="1" t="s">
        <v>3592</v>
      </c>
    </row>
    <row r="2636" spans="1:19" ht="15" customHeight="1" x14ac:dyDescent="0.3">
      <c r="A2636" s="4">
        <v>45337</v>
      </c>
      <c r="B2636" s="5">
        <f t="shared" si="793"/>
        <v>2</v>
      </c>
      <c r="C2636" s="5">
        <f t="shared" si="794"/>
        <v>2024</v>
      </c>
      <c r="D2636" s="5" t="s">
        <v>2354</v>
      </c>
      <c r="E2636" s="5" t="str">
        <f>VLOOKUP(F2636,'Set up'!$A$2:$C$64,2,FALSE)</f>
        <v>C00000019</v>
      </c>
      <c r="F2636" s="1" t="s">
        <v>400</v>
      </c>
      <c r="G2636" s="99" t="s">
        <v>791</v>
      </c>
      <c r="H2636" s="5">
        <v>3</v>
      </c>
      <c r="I2636" s="5" t="str">
        <f>VLOOKUP(F2636,'Set up'!$A$2:$C$64,3,FALSE)</f>
        <v>Cash</v>
      </c>
      <c r="J2636" s="5">
        <f>VLOOKUP(F2636,'Set up'!$A$2:$D$64,4,FALSE)</f>
        <v>0</v>
      </c>
      <c r="K2636" s="4">
        <f t="shared" si="800"/>
        <v>45337</v>
      </c>
      <c r="L2636" s="5">
        <f t="shared" si="801"/>
        <v>2</v>
      </c>
      <c r="M2636" s="5">
        <f t="shared" si="802"/>
        <v>2024</v>
      </c>
      <c r="N2636" s="6">
        <v>187.5</v>
      </c>
      <c r="O2636" s="6">
        <f t="shared" si="805"/>
        <v>-187.5</v>
      </c>
      <c r="P2636" s="6">
        <f t="shared" si="791"/>
        <v>0</v>
      </c>
      <c r="Q2636" s="7">
        <v>4289865.4500000011</v>
      </c>
      <c r="R2636" s="44" t="str">
        <f>VLOOKUP(F2636,'Set up'!$A$2:$E$64,5,FALSE)</f>
        <v>Trsf</v>
      </c>
      <c r="S2636" s="1" t="s">
        <v>3594</v>
      </c>
    </row>
    <row r="2637" spans="1:19" ht="15" customHeight="1" x14ac:dyDescent="0.3">
      <c r="A2637" s="4">
        <v>45337</v>
      </c>
      <c r="B2637" s="5">
        <f t="shared" si="793"/>
        <v>2</v>
      </c>
      <c r="C2637" s="5">
        <f t="shared" si="794"/>
        <v>2024</v>
      </c>
      <c r="D2637" s="5" t="s">
        <v>2354</v>
      </c>
      <c r="E2637" s="5" t="str">
        <f>VLOOKUP(F2637,'Set up'!$A$2:$C$64,2,FALSE)</f>
        <v>C00000019</v>
      </c>
      <c r="F2637" s="1" t="s">
        <v>400</v>
      </c>
      <c r="G2637" s="99" t="s">
        <v>1469</v>
      </c>
      <c r="H2637" s="5">
        <v>1</v>
      </c>
      <c r="I2637" s="5" t="str">
        <f>VLOOKUP(F2637,'Set up'!$A$2:$C$64,3,FALSE)</f>
        <v>Cash</v>
      </c>
      <c r="J2637" s="5">
        <f>VLOOKUP(F2637,'Set up'!$A$2:$D$64,4,FALSE)</f>
        <v>0</v>
      </c>
      <c r="K2637" s="4">
        <f t="shared" si="800"/>
        <v>45337</v>
      </c>
      <c r="L2637" s="5">
        <f t="shared" si="801"/>
        <v>2</v>
      </c>
      <c r="M2637" s="5">
        <f t="shared" si="802"/>
        <v>2024</v>
      </c>
      <c r="N2637" s="6">
        <v>390</v>
      </c>
      <c r="O2637" s="6">
        <f t="shared" si="805"/>
        <v>-390</v>
      </c>
      <c r="P2637" s="6">
        <f t="shared" si="791"/>
        <v>0</v>
      </c>
      <c r="Q2637" s="7">
        <v>4290255.4500000011</v>
      </c>
      <c r="R2637" s="44" t="str">
        <f>VLOOKUP(F2637,'Set up'!$A$2:$E$64,5,FALSE)</f>
        <v>Trsf</v>
      </c>
      <c r="S2637" s="1" t="s">
        <v>3593</v>
      </c>
    </row>
    <row r="2638" spans="1:19" ht="15" customHeight="1" x14ac:dyDescent="0.3">
      <c r="A2638" s="4">
        <v>45337</v>
      </c>
      <c r="B2638" s="5">
        <f t="shared" si="793"/>
        <v>2</v>
      </c>
      <c r="C2638" s="5">
        <f t="shared" si="794"/>
        <v>2024</v>
      </c>
      <c r="D2638" s="5" t="s">
        <v>2355</v>
      </c>
      <c r="E2638" s="5" t="str">
        <f>VLOOKUP(F2638,'Set up'!$A$2:$C$64,2,FALSE)</f>
        <v>C00000010</v>
      </c>
      <c r="F2638" s="1" t="s">
        <v>62</v>
      </c>
      <c r="G2638" s="99" t="s">
        <v>791</v>
      </c>
      <c r="H2638" s="5">
        <v>5</v>
      </c>
      <c r="I2638" s="5">
        <f>VLOOKUP(F2638,'Set up'!$A$2:$C$64,3,FALSE)</f>
        <v>120</v>
      </c>
      <c r="J2638" s="5">
        <f>VLOOKUP(F2638,'Set up'!$A$2:$D$64,4,FALSE)</f>
        <v>120</v>
      </c>
      <c r="K2638" s="4">
        <f t="shared" si="800"/>
        <v>45457</v>
      </c>
      <c r="L2638" s="5">
        <f t="shared" si="801"/>
        <v>6</v>
      </c>
      <c r="M2638" s="5">
        <f t="shared" si="802"/>
        <v>2024</v>
      </c>
      <c r="N2638" s="6">
        <v>287.5</v>
      </c>
      <c r="O2638" s="6">
        <f>-N2638</f>
        <v>-287.5</v>
      </c>
      <c r="P2638" s="6">
        <f t="shared" si="791"/>
        <v>0</v>
      </c>
      <c r="Q2638" s="7">
        <v>4290542.9500000011</v>
      </c>
      <c r="R2638" s="44" t="str">
        <f>VLOOKUP(F2638,'Set up'!$A$2:$E$64,5,FALSE)</f>
        <v>Trsf</v>
      </c>
      <c r="S2638" s="1" t="s">
        <v>2836</v>
      </c>
    </row>
    <row r="2639" spans="1:19" ht="15" customHeight="1" x14ac:dyDescent="0.3">
      <c r="A2639" s="4">
        <v>45337</v>
      </c>
      <c r="B2639" s="5">
        <f t="shared" si="793"/>
        <v>2</v>
      </c>
      <c r="C2639" s="5">
        <f t="shared" si="794"/>
        <v>2024</v>
      </c>
      <c r="D2639" s="5" t="s">
        <v>2355</v>
      </c>
      <c r="E2639" s="5" t="str">
        <f>VLOOKUP(F2639,'Set up'!$A$2:$C$64,2,FALSE)</f>
        <v>C00000010</v>
      </c>
      <c r="F2639" s="1" t="s">
        <v>62</v>
      </c>
      <c r="G2639" s="99" t="s">
        <v>944</v>
      </c>
      <c r="H2639" s="5">
        <v>1</v>
      </c>
      <c r="I2639" s="5">
        <f>VLOOKUP(F2639,'Set up'!$A$2:$C$64,3,FALSE)</f>
        <v>120</v>
      </c>
      <c r="J2639" s="5">
        <f>VLOOKUP(F2639,'Set up'!$A$2:$D$64,4,FALSE)</f>
        <v>120</v>
      </c>
      <c r="K2639" s="4">
        <f t="shared" si="800"/>
        <v>45457</v>
      </c>
      <c r="L2639" s="5">
        <f t="shared" si="801"/>
        <v>6</v>
      </c>
      <c r="M2639" s="5">
        <f t="shared" si="802"/>
        <v>2024</v>
      </c>
      <c r="N2639" s="6">
        <v>420</v>
      </c>
      <c r="O2639" s="6">
        <f>-N2639</f>
        <v>-420</v>
      </c>
      <c r="P2639" s="6">
        <f t="shared" si="791"/>
        <v>0</v>
      </c>
      <c r="Q2639" s="7">
        <v>4290962.9500000011</v>
      </c>
      <c r="R2639" s="44" t="str">
        <f>VLOOKUP(F2639,'Set up'!$A$2:$E$64,5,FALSE)</f>
        <v>Trsf</v>
      </c>
      <c r="S2639" s="1" t="s">
        <v>2836</v>
      </c>
    </row>
    <row r="2640" spans="1:19" ht="15" customHeight="1" x14ac:dyDescent="0.3">
      <c r="A2640" s="4">
        <v>45338</v>
      </c>
      <c r="B2640" s="5">
        <f t="shared" si="793"/>
        <v>2</v>
      </c>
      <c r="C2640" s="5">
        <f t="shared" si="794"/>
        <v>2024</v>
      </c>
      <c r="D2640" s="5" t="s">
        <v>2356</v>
      </c>
      <c r="E2640" s="5" t="str">
        <f>VLOOKUP(F2640,'Set up'!$A$2:$C$64,2,FALSE)</f>
        <v>C00000021</v>
      </c>
      <c r="F2640" s="1" t="s">
        <v>491</v>
      </c>
      <c r="G2640" s="99" t="s">
        <v>67</v>
      </c>
      <c r="H2640" s="5">
        <v>1</v>
      </c>
      <c r="I2640" s="5" t="str">
        <f>VLOOKUP(F2640,'Set up'!$A$2:$C$64,3,FALSE)</f>
        <v>Cash</v>
      </c>
      <c r="J2640" s="5">
        <f>VLOOKUP(F2640,'Set up'!$A$2:$D$64,4,FALSE)</f>
        <v>0</v>
      </c>
      <c r="K2640" s="4">
        <f t="shared" si="800"/>
        <v>45338</v>
      </c>
      <c r="L2640" s="5">
        <f t="shared" si="801"/>
        <v>2</v>
      </c>
      <c r="M2640" s="5">
        <f t="shared" si="802"/>
        <v>2024</v>
      </c>
      <c r="N2640" s="6">
        <v>1738</v>
      </c>
      <c r="P2640" s="6">
        <f t="shared" si="791"/>
        <v>1738</v>
      </c>
      <c r="Q2640" s="7">
        <v>4292700.9500000011</v>
      </c>
      <c r="R2640" s="44" t="str">
        <f>VLOOKUP(F2640,'Set up'!$A$2:$E$64,5,FALSE)</f>
        <v>PD Chq</v>
      </c>
    </row>
    <row r="2641" spans="1:19" ht="15" customHeight="1" x14ac:dyDescent="0.3">
      <c r="A2641" s="4">
        <v>45338</v>
      </c>
      <c r="B2641" s="5">
        <f t="shared" si="793"/>
        <v>2</v>
      </c>
      <c r="C2641" s="5">
        <f t="shared" si="794"/>
        <v>2024</v>
      </c>
      <c r="D2641" s="5" t="s">
        <v>2356</v>
      </c>
      <c r="E2641" s="5" t="str">
        <f>VLOOKUP(F2641,'Set up'!$A$2:$C$64,2,FALSE)</f>
        <v>C00000021</v>
      </c>
      <c r="F2641" s="1" t="s">
        <v>491</v>
      </c>
      <c r="G2641" s="99" t="s">
        <v>2144</v>
      </c>
      <c r="H2641" s="5">
        <v>1</v>
      </c>
      <c r="I2641" s="5" t="str">
        <f>VLOOKUP(F2641,'Set up'!$A$2:$C$64,3,FALSE)</f>
        <v>Cash</v>
      </c>
      <c r="J2641" s="5">
        <f>VLOOKUP(F2641,'Set up'!$A$2:$D$64,4,FALSE)</f>
        <v>0</v>
      </c>
      <c r="K2641" s="4">
        <f t="shared" si="800"/>
        <v>45338</v>
      </c>
      <c r="L2641" s="5">
        <f t="shared" si="801"/>
        <v>2</v>
      </c>
      <c r="M2641" s="5">
        <f t="shared" si="802"/>
        <v>2024</v>
      </c>
      <c r="N2641" s="6">
        <v>259.60000000000002</v>
      </c>
      <c r="P2641" s="6">
        <f t="shared" si="791"/>
        <v>259.60000000000002</v>
      </c>
      <c r="Q2641" s="7">
        <v>4292960.5500000007</v>
      </c>
      <c r="R2641" s="44" t="str">
        <f>VLOOKUP(F2641,'Set up'!$A$2:$E$64,5,FALSE)</f>
        <v>PD Chq</v>
      </c>
    </row>
    <row r="2642" spans="1:19" ht="15" customHeight="1" x14ac:dyDescent="0.3">
      <c r="A2642" s="4">
        <v>45338</v>
      </c>
      <c r="B2642" s="5">
        <f t="shared" si="793"/>
        <v>2</v>
      </c>
      <c r="C2642" s="5">
        <f t="shared" si="794"/>
        <v>2024</v>
      </c>
      <c r="D2642" s="5" t="s">
        <v>2356</v>
      </c>
      <c r="E2642" s="5" t="str">
        <f>VLOOKUP(F2642,'Set up'!$A$2:$C$64,2,FALSE)</f>
        <v>C00000021</v>
      </c>
      <c r="F2642" s="1" t="s">
        <v>491</v>
      </c>
      <c r="G2642" s="99" t="s">
        <v>1061</v>
      </c>
      <c r="H2642" s="5">
        <v>1</v>
      </c>
      <c r="I2642" s="5" t="str">
        <f>VLOOKUP(F2642,'Set up'!$A$2:$C$64,3,FALSE)</f>
        <v>Cash</v>
      </c>
      <c r="J2642" s="5">
        <f>VLOOKUP(F2642,'Set up'!$A$2:$D$64,4,FALSE)</f>
        <v>0</v>
      </c>
      <c r="K2642" s="4">
        <f t="shared" si="800"/>
        <v>45338</v>
      </c>
      <c r="L2642" s="5">
        <f t="shared" si="801"/>
        <v>2</v>
      </c>
      <c r="M2642" s="5">
        <f t="shared" si="802"/>
        <v>2024</v>
      </c>
      <c r="N2642" s="6">
        <v>95</v>
      </c>
      <c r="P2642" s="6">
        <f t="shared" si="791"/>
        <v>95</v>
      </c>
      <c r="Q2642" s="7">
        <v>4293055.5500000007</v>
      </c>
      <c r="R2642" s="44" t="str">
        <f>VLOOKUP(F2642,'Set up'!$A$2:$E$64,5,FALSE)</f>
        <v>PD Chq</v>
      </c>
    </row>
    <row r="2643" spans="1:19" ht="15" customHeight="1" x14ac:dyDescent="0.3">
      <c r="A2643" s="4">
        <v>45338</v>
      </c>
      <c r="B2643" s="5">
        <f t="shared" si="793"/>
        <v>2</v>
      </c>
      <c r="C2643" s="5">
        <f t="shared" si="794"/>
        <v>2024</v>
      </c>
      <c r="D2643" s="5" t="s">
        <v>2356</v>
      </c>
      <c r="E2643" s="5" t="str">
        <f>VLOOKUP(F2643,'Set up'!$A$2:$C$64,2,FALSE)</f>
        <v>C00000021</v>
      </c>
      <c r="F2643" s="1" t="s">
        <v>491</v>
      </c>
      <c r="G2643" s="99" t="s">
        <v>1110</v>
      </c>
      <c r="H2643" s="5">
        <v>5</v>
      </c>
      <c r="I2643" s="5" t="str">
        <f>VLOOKUP(F2643,'Set up'!$A$2:$C$64,3,FALSE)</f>
        <v>Cash</v>
      </c>
      <c r="J2643" s="5">
        <f>VLOOKUP(F2643,'Set up'!$A$2:$D$64,4,FALSE)</f>
        <v>0</v>
      </c>
      <c r="K2643" s="4">
        <f t="shared" si="800"/>
        <v>45338</v>
      </c>
      <c r="L2643" s="5">
        <f t="shared" si="801"/>
        <v>2</v>
      </c>
      <c r="M2643" s="5">
        <f t="shared" si="802"/>
        <v>2024</v>
      </c>
      <c r="N2643" s="6">
        <v>312.5</v>
      </c>
      <c r="P2643" s="6">
        <f t="shared" si="791"/>
        <v>312.5</v>
      </c>
      <c r="Q2643" s="7">
        <v>4293368.0500000007</v>
      </c>
      <c r="R2643" s="44" t="str">
        <f>VLOOKUP(F2643,'Set up'!$A$2:$E$64,5,FALSE)</f>
        <v>PD Chq</v>
      </c>
    </row>
    <row r="2644" spans="1:19" ht="15" customHeight="1" x14ac:dyDescent="0.3">
      <c r="A2644" s="4">
        <v>45341</v>
      </c>
      <c r="B2644" s="5">
        <f t="shared" si="793"/>
        <v>2</v>
      </c>
      <c r="C2644" s="5">
        <f t="shared" si="794"/>
        <v>2024</v>
      </c>
      <c r="D2644" s="5" t="s">
        <v>2357</v>
      </c>
      <c r="E2644" s="5" t="str">
        <f>VLOOKUP(F2644,'Set up'!$A$2:$C$64,2,FALSE)</f>
        <v>C00000042</v>
      </c>
      <c r="F2644" s="1" t="s">
        <v>2012</v>
      </c>
      <c r="G2644" s="99" t="s">
        <v>1110</v>
      </c>
      <c r="H2644" s="5">
        <v>2</v>
      </c>
      <c r="I2644" s="5" t="str">
        <f>VLOOKUP(F2644,'Set up'!$A$2:$C$64,3,FALSE)</f>
        <v>Cash</v>
      </c>
      <c r="J2644" s="5">
        <f>VLOOKUP(F2644,'Set up'!$A$2:$D$64,4,FALSE)</f>
        <v>0</v>
      </c>
      <c r="K2644" s="4">
        <f t="shared" si="800"/>
        <v>45341</v>
      </c>
      <c r="L2644" s="5">
        <f t="shared" si="801"/>
        <v>2</v>
      </c>
      <c r="M2644" s="5">
        <f t="shared" si="802"/>
        <v>2024</v>
      </c>
      <c r="N2644" s="6">
        <v>125</v>
      </c>
      <c r="O2644" s="6">
        <f t="shared" ref="O2644:O2650" si="806">-N2644</f>
        <v>-125</v>
      </c>
      <c r="P2644" s="6">
        <f t="shared" si="791"/>
        <v>0</v>
      </c>
      <c r="Q2644" s="7">
        <v>4293493.0500000007</v>
      </c>
      <c r="R2644" s="44" t="str">
        <f>VLOOKUP(F2644,'Set up'!$A$2:$E$64,5,FALSE)</f>
        <v>Trsf</v>
      </c>
      <c r="S2644" s="1" t="s">
        <v>2919</v>
      </c>
    </row>
    <row r="2645" spans="1:19" ht="15" customHeight="1" x14ac:dyDescent="0.3">
      <c r="A2645" s="4">
        <v>45342</v>
      </c>
      <c r="B2645" s="5">
        <f t="shared" si="793"/>
        <v>2</v>
      </c>
      <c r="C2645" s="5">
        <f t="shared" si="794"/>
        <v>2024</v>
      </c>
      <c r="D2645" s="5" t="s">
        <v>2358</v>
      </c>
      <c r="E2645" s="5" t="str">
        <f>VLOOKUP(F2645,'Set up'!$A$2:$C$64,2,FALSE)</f>
        <v>C00000042</v>
      </c>
      <c r="F2645" s="1" t="s">
        <v>2012</v>
      </c>
      <c r="G2645" s="99" t="s">
        <v>1733</v>
      </c>
      <c r="H2645" s="5">
        <v>2</v>
      </c>
      <c r="I2645" s="5" t="str">
        <f>VLOOKUP(F2645,'Set up'!$A$2:$C$64,3,FALSE)</f>
        <v>Cash</v>
      </c>
      <c r="J2645" s="5">
        <f>VLOOKUP(F2645,'Set up'!$A$2:$D$64,4,FALSE)</f>
        <v>0</v>
      </c>
      <c r="K2645" s="4">
        <f t="shared" si="800"/>
        <v>45342</v>
      </c>
      <c r="L2645" s="5">
        <f t="shared" si="801"/>
        <v>2</v>
      </c>
      <c r="M2645" s="5">
        <f t="shared" si="802"/>
        <v>2024</v>
      </c>
      <c r="N2645" s="6">
        <v>3212</v>
      </c>
      <c r="O2645" s="6">
        <f t="shared" si="806"/>
        <v>-3212</v>
      </c>
      <c r="P2645" s="6">
        <f t="shared" ref="P2645:P2708" si="807">SUM(N2645+O2645)</f>
        <v>0</v>
      </c>
      <c r="Q2645" s="7">
        <v>4296705.0500000007</v>
      </c>
      <c r="R2645" s="44" t="str">
        <f>VLOOKUP(F2645,'Set up'!$A$2:$E$64,5,FALSE)</f>
        <v>Trsf</v>
      </c>
      <c r="S2645" s="1" t="s">
        <v>2920</v>
      </c>
    </row>
    <row r="2646" spans="1:19" ht="15" customHeight="1" x14ac:dyDescent="0.3">
      <c r="A2646" s="4">
        <v>45342</v>
      </c>
      <c r="B2646" s="5">
        <f t="shared" si="793"/>
        <v>2</v>
      </c>
      <c r="C2646" s="5">
        <f t="shared" si="794"/>
        <v>2024</v>
      </c>
      <c r="D2646" s="5" t="s">
        <v>2358</v>
      </c>
      <c r="E2646" s="5" t="str">
        <f>VLOOKUP(F2646,'Set up'!$A$2:$C$64,2,FALSE)</f>
        <v>C00000042</v>
      </c>
      <c r="F2646" s="1" t="s">
        <v>2012</v>
      </c>
      <c r="G2646" s="99" t="s">
        <v>913</v>
      </c>
      <c r="H2646" s="5">
        <v>15</v>
      </c>
      <c r="I2646" s="5" t="str">
        <f>VLOOKUP(F2646,'Set up'!$A$2:$C$64,3,FALSE)</f>
        <v>Cash</v>
      </c>
      <c r="J2646" s="5">
        <f>VLOOKUP(F2646,'Set up'!$A$2:$D$64,4,FALSE)</f>
        <v>0</v>
      </c>
      <c r="K2646" s="4">
        <f t="shared" si="800"/>
        <v>45342</v>
      </c>
      <c r="L2646" s="5">
        <f t="shared" si="801"/>
        <v>2</v>
      </c>
      <c r="M2646" s="5">
        <f t="shared" si="802"/>
        <v>2024</v>
      </c>
      <c r="N2646" s="6">
        <v>2610</v>
      </c>
      <c r="O2646" s="6">
        <f t="shared" si="806"/>
        <v>-2610</v>
      </c>
      <c r="P2646" s="6">
        <f t="shared" si="807"/>
        <v>0</v>
      </c>
      <c r="Q2646" s="7">
        <v>4299315.0500000007</v>
      </c>
      <c r="R2646" s="44" t="str">
        <f>VLOOKUP(F2646,'Set up'!$A$2:$E$64,5,FALSE)</f>
        <v>Trsf</v>
      </c>
      <c r="S2646" s="1" t="s">
        <v>2921</v>
      </c>
    </row>
    <row r="2647" spans="1:19" ht="15" customHeight="1" x14ac:dyDescent="0.3">
      <c r="A2647" s="4">
        <v>45342</v>
      </c>
      <c r="B2647" s="5">
        <f t="shared" si="793"/>
        <v>2</v>
      </c>
      <c r="C2647" s="5">
        <f t="shared" si="794"/>
        <v>2024</v>
      </c>
      <c r="D2647" s="5" t="s">
        <v>2358</v>
      </c>
      <c r="E2647" s="5" t="str">
        <f>VLOOKUP(F2647,'Set up'!$A$2:$C$64,2,FALSE)</f>
        <v>C00000042</v>
      </c>
      <c r="F2647" s="1" t="s">
        <v>2012</v>
      </c>
      <c r="G2647" s="99" t="s">
        <v>1922</v>
      </c>
      <c r="H2647" s="5">
        <v>2</v>
      </c>
      <c r="I2647" s="5" t="str">
        <f>VLOOKUP(F2647,'Set up'!$A$2:$C$64,3,FALSE)</f>
        <v>Cash</v>
      </c>
      <c r="J2647" s="5">
        <f>VLOOKUP(F2647,'Set up'!$A$2:$D$64,4,FALSE)</f>
        <v>0</v>
      </c>
      <c r="K2647" s="4">
        <f t="shared" si="800"/>
        <v>45342</v>
      </c>
      <c r="L2647" s="5">
        <f t="shared" si="801"/>
        <v>2</v>
      </c>
      <c r="M2647" s="5">
        <f t="shared" si="802"/>
        <v>2024</v>
      </c>
      <c r="N2647" s="6">
        <v>468</v>
      </c>
      <c r="O2647" s="6">
        <f t="shared" si="806"/>
        <v>-468</v>
      </c>
      <c r="P2647" s="6">
        <f t="shared" si="807"/>
        <v>0</v>
      </c>
      <c r="Q2647" s="7">
        <v>4299783.0500000007</v>
      </c>
      <c r="R2647" s="44" t="str">
        <f>VLOOKUP(F2647,'Set up'!$A$2:$E$64,5,FALSE)</f>
        <v>Trsf</v>
      </c>
      <c r="S2647" s="1" t="s">
        <v>2922</v>
      </c>
    </row>
    <row r="2648" spans="1:19" ht="15" customHeight="1" x14ac:dyDescent="0.3">
      <c r="A2648" s="4">
        <v>45342</v>
      </c>
      <c r="B2648" s="5">
        <f t="shared" si="793"/>
        <v>2</v>
      </c>
      <c r="C2648" s="5">
        <f t="shared" si="794"/>
        <v>2024</v>
      </c>
      <c r="D2648" s="5" t="s">
        <v>2358</v>
      </c>
      <c r="E2648" s="5" t="str">
        <f>VLOOKUP(F2648,'Set up'!$A$2:$C$64,2,FALSE)</f>
        <v>C00000042</v>
      </c>
      <c r="F2648" s="1" t="s">
        <v>2012</v>
      </c>
      <c r="G2648" s="99" t="s">
        <v>1061</v>
      </c>
      <c r="H2648" s="5">
        <v>4</v>
      </c>
      <c r="I2648" s="5" t="str">
        <f>VLOOKUP(F2648,'Set up'!$A$2:$C$64,3,FALSE)</f>
        <v>Cash</v>
      </c>
      <c r="J2648" s="5">
        <f>VLOOKUP(F2648,'Set up'!$A$2:$D$64,4,FALSE)</f>
        <v>0</v>
      </c>
      <c r="K2648" s="4">
        <f t="shared" si="800"/>
        <v>45342</v>
      </c>
      <c r="L2648" s="5">
        <f t="shared" si="801"/>
        <v>2</v>
      </c>
      <c r="M2648" s="5">
        <f t="shared" si="802"/>
        <v>2024</v>
      </c>
      <c r="N2648" s="6">
        <v>380</v>
      </c>
      <c r="O2648" s="6">
        <f t="shared" si="806"/>
        <v>-380</v>
      </c>
      <c r="P2648" s="6">
        <f t="shared" si="807"/>
        <v>0</v>
      </c>
      <c r="Q2648" s="7">
        <v>4300163.0500000007</v>
      </c>
      <c r="R2648" s="44" t="str">
        <f>VLOOKUP(F2648,'Set up'!$A$2:$E$64,5,FALSE)</f>
        <v>Trsf</v>
      </c>
      <c r="S2648" s="1" t="s">
        <v>2918</v>
      </c>
    </row>
    <row r="2649" spans="1:19" ht="15" customHeight="1" x14ac:dyDescent="0.3">
      <c r="A2649" s="4">
        <v>45342</v>
      </c>
      <c r="B2649" s="5">
        <f t="shared" si="793"/>
        <v>2</v>
      </c>
      <c r="C2649" s="5">
        <f t="shared" si="794"/>
        <v>2024</v>
      </c>
      <c r="D2649" s="5" t="s">
        <v>2358</v>
      </c>
      <c r="E2649" s="5" t="str">
        <f>VLOOKUP(F2649,'Set up'!$A$2:$C$64,2,FALSE)</f>
        <v>C00000042</v>
      </c>
      <c r="F2649" s="1" t="s">
        <v>2012</v>
      </c>
      <c r="G2649" s="99" t="s">
        <v>2002</v>
      </c>
      <c r="H2649" s="5">
        <v>1</v>
      </c>
      <c r="I2649" s="5" t="str">
        <f>VLOOKUP(F2649,'Set up'!$A$2:$C$64,3,FALSE)</f>
        <v>Cash</v>
      </c>
      <c r="J2649" s="5">
        <f>VLOOKUP(F2649,'Set up'!$A$2:$D$64,4,FALSE)</f>
        <v>0</v>
      </c>
      <c r="K2649" s="4">
        <f t="shared" si="800"/>
        <v>45342</v>
      </c>
      <c r="L2649" s="5">
        <f t="shared" si="801"/>
        <v>2</v>
      </c>
      <c r="M2649" s="5">
        <f t="shared" si="802"/>
        <v>2024</v>
      </c>
      <c r="N2649" s="6">
        <v>900</v>
      </c>
      <c r="O2649" s="6">
        <f t="shared" si="806"/>
        <v>-900</v>
      </c>
      <c r="P2649" s="6">
        <f t="shared" si="807"/>
        <v>0</v>
      </c>
      <c r="Q2649" s="7">
        <v>4301063.0500000007</v>
      </c>
      <c r="R2649" s="44" t="str">
        <f>VLOOKUP(F2649,'Set up'!$A$2:$E$64,5,FALSE)</f>
        <v>Trsf</v>
      </c>
      <c r="S2649" s="1" t="s">
        <v>2923</v>
      </c>
    </row>
    <row r="2650" spans="1:19" ht="15" customHeight="1" x14ac:dyDescent="0.3">
      <c r="A2650" s="4">
        <v>45342</v>
      </c>
      <c r="B2650" s="5">
        <f t="shared" si="793"/>
        <v>2</v>
      </c>
      <c r="C2650" s="5">
        <f t="shared" si="794"/>
        <v>2024</v>
      </c>
      <c r="D2650" s="5" t="s">
        <v>2358</v>
      </c>
      <c r="E2650" s="5" t="str">
        <f>VLOOKUP(F2650,'Set up'!$A$2:$C$64,2,FALSE)</f>
        <v>C00000042</v>
      </c>
      <c r="F2650" s="1" t="s">
        <v>2012</v>
      </c>
      <c r="G2650" s="99" t="s">
        <v>46</v>
      </c>
      <c r="H2650" s="5">
        <v>1</v>
      </c>
      <c r="I2650" s="5" t="str">
        <f>VLOOKUP(F2650,'Set up'!$A$2:$C$64,3,FALSE)</f>
        <v>Cash</v>
      </c>
      <c r="J2650" s="5">
        <f>VLOOKUP(F2650,'Set up'!$A$2:$D$64,4,FALSE)</f>
        <v>0</v>
      </c>
      <c r="K2650" s="4">
        <f t="shared" si="800"/>
        <v>45342</v>
      </c>
      <c r="L2650" s="5">
        <f t="shared" si="801"/>
        <v>2</v>
      </c>
      <c r="M2650" s="5">
        <f t="shared" si="802"/>
        <v>2024</v>
      </c>
      <c r="N2650" s="6">
        <v>110</v>
      </c>
      <c r="O2650" s="6">
        <f t="shared" si="806"/>
        <v>-110</v>
      </c>
      <c r="P2650" s="6">
        <f t="shared" si="807"/>
        <v>0</v>
      </c>
      <c r="Q2650" s="7">
        <v>4301173.0500000007</v>
      </c>
      <c r="R2650" s="44" t="str">
        <f>VLOOKUP(F2650,'Set up'!$A$2:$E$64,5,FALSE)</f>
        <v>Trsf</v>
      </c>
      <c r="S2650" s="1" t="s">
        <v>2924</v>
      </c>
    </row>
    <row r="2651" spans="1:19" ht="15" customHeight="1" x14ac:dyDescent="0.3">
      <c r="A2651" s="4">
        <v>45342</v>
      </c>
      <c r="B2651" s="5">
        <f t="shared" si="793"/>
        <v>2</v>
      </c>
      <c r="C2651" s="5">
        <f t="shared" si="794"/>
        <v>2024</v>
      </c>
      <c r="D2651" s="5" t="s">
        <v>2359</v>
      </c>
      <c r="E2651" s="5" t="str">
        <f>VLOOKUP(F2651,'Set up'!$A$2:$C$64,2,FALSE)</f>
        <v>C00000026</v>
      </c>
      <c r="F2651" s="1" t="s">
        <v>784</v>
      </c>
      <c r="G2651" s="99" t="s">
        <v>1399</v>
      </c>
      <c r="H2651" s="5">
        <v>2</v>
      </c>
      <c r="I2651" s="5" t="str">
        <f>VLOOKUP(F2651,'Set up'!$A$2:$C$64,3,FALSE)</f>
        <v>Cash</v>
      </c>
      <c r="J2651" s="5">
        <f>VLOOKUP(F2651,'Set up'!$A$2:$D$64,4,FALSE)</f>
        <v>0</v>
      </c>
      <c r="K2651" s="4">
        <f t="shared" si="800"/>
        <v>45342</v>
      </c>
      <c r="L2651" s="5">
        <f t="shared" si="801"/>
        <v>2</v>
      </c>
      <c r="M2651" s="5">
        <f t="shared" si="802"/>
        <v>2024</v>
      </c>
      <c r="N2651" s="6">
        <v>350</v>
      </c>
      <c r="O2651" s="6">
        <f t="shared" ref="O2651:O2654" si="808">-N2651</f>
        <v>-350</v>
      </c>
      <c r="P2651" s="6">
        <f t="shared" si="807"/>
        <v>0</v>
      </c>
      <c r="Q2651" s="7">
        <v>4301523.0500000007</v>
      </c>
      <c r="R2651" s="44" t="str">
        <f>VLOOKUP(F2651,'Set up'!$A$2:$E$64,5,FALSE)</f>
        <v>Trsf</v>
      </c>
      <c r="S2651" s="1" t="s">
        <v>2417</v>
      </c>
    </row>
    <row r="2652" spans="1:19" ht="15" customHeight="1" x14ac:dyDescent="0.3">
      <c r="A2652" s="4">
        <v>45342</v>
      </c>
      <c r="B2652" s="5">
        <f t="shared" si="793"/>
        <v>2</v>
      </c>
      <c r="C2652" s="5">
        <f t="shared" si="794"/>
        <v>2024</v>
      </c>
      <c r="D2652" s="5" t="s">
        <v>2359</v>
      </c>
      <c r="E2652" s="5" t="str">
        <f>VLOOKUP(F2652,'Set up'!$A$2:$C$64,2,FALSE)</f>
        <v>C00000026</v>
      </c>
      <c r="F2652" s="1" t="s">
        <v>784</v>
      </c>
      <c r="G2652" s="99" t="s">
        <v>1129</v>
      </c>
      <c r="H2652" s="5">
        <v>1</v>
      </c>
      <c r="I2652" s="5" t="str">
        <f>VLOOKUP(F2652,'Set up'!$A$2:$C$64,3,FALSE)</f>
        <v>Cash</v>
      </c>
      <c r="J2652" s="5">
        <f>VLOOKUP(F2652,'Set up'!$A$2:$D$64,4,FALSE)</f>
        <v>0</v>
      </c>
      <c r="K2652" s="4">
        <f t="shared" si="800"/>
        <v>45342</v>
      </c>
      <c r="L2652" s="5">
        <f t="shared" si="801"/>
        <v>2</v>
      </c>
      <c r="M2652" s="5">
        <f t="shared" si="802"/>
        <v>2024</v>
      </c>
      <c r="N2652" s="6">
        <v>50</v>
      </c>
      <c r="O2652" s="6">
        <f t="shared" si="808"/>
        <v>-50</v>
      </c>
      <c r="P2652" s="6">
        <f t="shared" si="807"/>
        <v>0</v>
      </c>
      <c r="Q2652" s="7">
        <v>4301573.0500000007</v>
      </c>
      <c r="R2652" s="44" t="str">
        <f>VLOOKUP(F2652,'Set up'!$A$2:$E$64,5,FALSE)</f>
        <v>Trsf</v>
      </c>
      <c r="S2652" s="1" t="s">
        <v>2417</v>
      </c>
    </row>
    <row r="2653" spans="1:19" ht="15" customHeight="1" x14ac:dyDescent="0.3">
      <c r="A2653" s="4">
        <v>45342</v>
      </c>
      <c r="B2653" s="5">
        <f t="shared" si="793"/>
        <v>2</v>
      </c>
      <c r="C2653" s="5">
        <f t="shared" si="794"/>
        <v>2024</v>
      </c>
      <c r="D2653" s="5" t="s">
        <v>2360</v>
      </c>
      <c r="E2653" s="5" t="str">
        <f>VLOOKUP(F2653,'Set up'!$A$2:$C$64,2,FALSE)</f>
        <v>C00000047</v>
      </c>
      <c r="F2653" s="1" t="s">
        <v>2362</v>
      </c>
      <c r="G2653" s="99" t="s">
        <v>2138</v>
      </c>
      <c r="H2653" s="5">
        <v>1</v>
      </c>
      <c r="I2653" s="5" t="str">
        <f>VLOOKUP(F2653,'Set up'!$A$2:$C$64,3,FALSE)</f>
        <v>Cash</v>
      </c>
      <c r="J2653" s="5">
        <f>VLOOKUP(F2653,'Set up'!$A$2:$D$64,4,FALSE)</f>
        <v>0</v>
      </c>
      <c r="K2653" s="4">
        <f t="shared" si="800"/>
        <v>45342</v>
      </c>
      <c r="L2653" s="5">
        <f t="shared" si="801"/>
        <v>2</v>
      </c>
      <c r="M2653" s="5">
        <f t="shared" si="802"/>
        <v>2024</v>
      </c>
      <c r="N2653" s="6">
        <v>575</v>
      </c>
      <c r="O2653" s="6">
        <f t="shared" si="808"/>
        <v>-575</v>
      </c>
      <c r="P2653" s="6">
        <f t="shared" si="807"/>
        <v>0</v>
      </c>
      <c r="Q2653" s="7">
        <v>4302148.0500000007</v>
      </c>
      <c r="R2653" s="44" t="str">
        <f>VLOOKUP(F2653,'Set up'!$A$2:$E$64,5,FALSE)</f>
        <v>Cash</v>
      </c>
      <c r="S2653" s="1" t="s">
        <v>2422</v>
      </c>
    </row>
    <row r="2654" spans="1:19" ht="15" customHeight="1" x14ac:dyDescent="0.3">
      <c r="A2654" s="4">
        <v>45342</v>
      </c>
      <c r="B2654" s="5">
        <f t="shared" si="793"/>
        <v>2</v>
      </c>
      <c r="C2654" s="5">
        <f t="shared" si="794"/>
        <v>2024</v>
      </c>
      <c r="D2654" s="5" t="s">
        <v>2360</v>
      </c>
      <c r="E2654" s="5" t="str">
        <f>VLOOKUP(F2654,'Set up'!$A$2:$C$64,2,FALSE)</f>
        <v>C00000047</v>
      </c>
      <c r="F2654" s="1" t="s">
        <v>2362</v>
      </c>
      <c r="G2654" s="99" t="s">
        <v>2363</v>
      </c>
      <c r="H2654" s="5">
        <v>1</v>
      </c>
      <c r="I2654" s="5" t="str">
        <f>VLOOKUP(F2654,'Set up'!$A$2:$C$64,3,FALSE)</f>
        <v>Cash</v>
      </c>
      <c r="J2654" s="5">
        <f>VLOOKUP(F2654,'Set up'!$A$2:$D$64,4,FALSE)</f>
        <v>0</v>
      </c>
      <c r="K2654" s="4">
        <f t="shared" si="800"/>
        <v>45342</v>
      </c>
      <c r="L2654" s="5">
        <f t="shared" si="801"/>
        <v>2</v>
      </c>
      <c r="M2654" s="5">
        <f t="shared" si="802"/>
        <v>2024</v>
      </c>
      <c r="N2654" s="6">
        <v>48</v>
      </c>
      <c r="O2654" s="6">
        <f t="shared" si="808"/>
        <v>-48</v>
      </c>
      <c r="P2654" s="6">
        <f t="shared" si="807"/>
        <v>0</v>
      </c>
      <c r="Q2654" s="7">
        <v>4302196.0500000007</v>
      </c>
      <c r="R2654" s="44" t="str">
        <f>VLOOKUP(F2654,'Set up'!$A$2:$E$64,5,FALSE)</f>
        <v>Cash</v>
      </c>
      <c r="S2654" s="1" t="s">
        <v>2422</v>
      </c>
    </row>
    <row r="2655" spans="1:19" ht="15" customHeight="1" x14ac:dyDescent="0.3">
      <c r="A2655" s="4">
        <v>45343</v>
      </c>
      <c r="B2655" s="5">
        <f t="shared" si="793"/>
        <v>2</v>
      </c>
      <c r="C2655" s="5">
        <f t="shared" si="794"/>
        <v>2024</v>
      </c>
      <c r="D2655" s="5" t="s">
        <v>2364</v>
      </c>
      <c r="E2655" s="5" t="str">
        <f>VLOOKUP(F2655,'Set up'!$A$2:$C$64,2,FALSE)</f>
        <v>C00000044</v>
      </c>
      <c r="F2655" s="1" t="s">
        <v>2929</v>
      </c>
      <c r="G2655" s="99" t="s">
        <v>2291</v>
      </c>
      <c r="H2655" s="5">
        <v>1</v>
      </c>
      <c r="I2655" s="5" t="str">
        <f>VLOOKUP(F2655,'Set up'!$A$2:$C$64,3,FALSE)</f>
        <v>Cash</v>
      </c>
      <c r="J2655" s="5">
        <f>VLOOKUP(F2655,'Set up'!$A$2:$D$64,4,FALSE)</f>
        <v>0</v>
      </c>
      <c r="K2655" s="4">
        <f t="shared" si="800"/>
        <v>45343</v>
      </c>
      <c r="L2655" s="5">
        <f t="shared" si="801"/>
        <v>2</v>
      </c>
      <c r="M2655" s="5">
        <f t="shared" si="802"/>
        <v>2024</v>
      </c>
      <c r="N2655" s="6">
        <v>1606</v>
      </c>
      <c r="O2655" s="6">
        <f t="shared" ref="O2655:O2660" si="809">-N2655</f>
        <v>-1606</v>
      </c>
      <c r="P2655" s="6">
        <f t="shared" si="807"/>
        <v>0</v>
      </c>
      <c r="Q2655" s="7">
        <v>4303802.0500000007</v>
      </c>
      <c r="R2655" s="44" t="str">
        <f>VLOOKUP(F2655,'Set up'!$A$2:$E$64,5,FALSE)</f>
        <v>Cash</v>
      </c>
      <c r="S2655" s="1" t="s">
        <v>2421</v>
      </c>
    </row>
    <row r="2656" spans="1:19" ht="15" customHeight="1" x14ac:dyDescent="0.3">
      <c r="A2656" s="4">
        <v>45343</v>
      </c>
      <c r="B2656" s="5">
        <f t="shared" ref="B2656:B2719" si="810">MONTH(A2656)</f>
        <v>2</v>
      </c>
      <c r="C2656" s="5">
        <f t="shared" ref="C2656:C2719" si="811">YEAR(A2656)</f>
        <v>2024</v>
      </c>
      <c r="D2656" s="5" t="s">
        <v>2364</v>
      </c>
      <c r="E2656" s="5" t="str">
        <f>VLOOKUP(F2656,'Set up'!$A$2:$C$64,2,FALSE)</f>
        <v>C00000044</v>
      </c>
      <c r="F2656" s="1" t="s">
        <v>2929</v>
      </c>
      <c r="G2656" s="99" t="s">
        <v>2292</v>
      </c>
      <c r="H2656" s="5">
        <v>3</v>
      </c>
      <c r="I2656" s="5" t="str">
        <f>VLOOKUP(F2656,'Set up'!$A$2:$C$64,3,FALSE)</f>
        <v>Cash</v>
      </c>
      <c r="J2656" s="5">
        <f>VLOOKUP(F2656,'Set up'!$A$2:$D$64,4,FALSE)</f>
        <v>0</v>
      </c>
      <c r="K2656" s="4">
        <f t="shared" si="800"/>
        <v>45343</v>
      </c>
      <c r="L2656" s="5">
        <f t="shared" si="801"/>
        <v>2</v>
      </c>
      <c r="M2656" s="5">
        <f t="shared" si="802"/>
        <v>2024</v>
      </c>
      <c r="N2656" s="6">
        <v>630</v>
      </c>
      <c r="O2656" s="6">
        <f t="shared" si="809"/>
        <v>-630</v>
      </c>
      <c r="P2656" s="6">
        <f t="shared" si="807"/>
        <v>0</v>
      </c>
      <c r="Q2656" s="7">
        <v>4304432.0500000007</v>
      </c>
      <c r="R2656" s="44" t="str">
        <f>VLOOKUP(F2656,'Set up'!$A$2:$E$64,5,FALSE)</f>
        <v>Cash</v>
      </c>
      <c r="S2656" s="1" t="s">
        <v>2421</v>
      </c>
    </row>
    <row r="2657" spans="1:19" ht="15" customHeight="1" x14ac:dyDescent="0.3">
      <c r="A2657" s="4">
        <v>45344</v>
      </c>
      <c r="B2657" s="5">
        <f t="shared" si="810"/>
        <v>2</v>
      </c>
      <c r="C2657" s="5">
        <f t="shared" si="811"/>
        <v>2024</v>
      </c>
      <c r="D2657" s="5" t="s">
        <v>2365</v>
      </c>
      <c r="E2657" s="5" t="str">
        <f>VLOOKUP(F2657,'Set up'!$A$2:$C$64,2,FALSE)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up'!$A$2:$C$64,3,FALSE)</f>
        <v>60</v>
      </c>
      <c r="J2657" s="5">
        <f>VLOOKUP(F2657,'Set up'!$A$2:$D$64,4,FALSE)</f>
        <v>60</v>
      </c>
      <c r="K2657" s="4">
        <f t="shared" si="800"/>
        <v>45404</v>
      </c>
      <c r="L2657" s="5">
        <f t="shared" si="801"/>
        <v>4</v>
      </c>
      <c r="M2657" s="5">
        <f t="shared" si="802"/>
        <v>2024</v>
      </c>
      <c r="N2657" s="6">
        <v>3212</v>
      </c>
      <c r="O2657" s="6">
        <f t="shared" si="809"/>
        <v>-3212</v>
      </c>
      <c r="P2657" s="6">
        <f t="shared" si="807"/>
        <v>0</v>
      </c>
      <c r="Q2657" s="7">
        <v>4307644.0500000007</v>
      </c>
      <c r="R2657" s="44" t="str">
        <f>VLOOKUP(F2657,'Set up'!$A$2:$E$64,5,FALSE)</f>
        <v>Chq</v>
      </c>
      <c r="S2657" s="1" t="s">
        <v>2877</v>
      </c>
    </row>
    <row r="2658" spans="1:19" ht="15" customHeight="1" x14ac:dyDescent="0.3">
      <c r="A2658" s="4">
        <v>45344</v>
      </c>
      <c r="B2658" s="5">
        <f t="shared" si="810"/>
        <v>2</v>
      </c>
      <c r="C2658" s="5">
        <f t="shared" si="811"/>
        <v>2024</v>
      </c>
      <c r="D2658" s="5" t="s">
        <v>2365</v>
      </c>
      <c r="E2658" s="5" t="str">
        <f>VLOOKUP(F2658,'Set up'!$A$2:$C$64,2,FALSE)</f>
        <v>C00000009</v>
      </c>
      <c r="F2658" s="1" t="s">
        <v>58</v>
      </c>
      <c r="G2658" s="99" t="s">
        <v>616</v>
      </c>
      <c r="H2658" s="5">
        <v>1</v>
      </c>
      <c r="I2658" s="5">
        <f>VLOOKUP(F2658,'Set up'!$A$2:$C$64,3,FALSE)</f>
        <v>60</v>
      </c>
      <c r="J2658" s="5">
        <f>VLOOKUP(F2658,'Set up'!$A$2:$D$64,4,FALSE)</f>
        <v>60</v>
      </c>
      <c r="K2658" s="4">
        <f t="shared" si="800"/>
        <v>45404</v>
      </c>
      <c r="L2658" s="5">
        <f t="shared" si="801"/>
        <v>4</v>
      </c>
      <c r="M2658" s="5">
        <f t="shared" si="802"/>
        <v>2024</v>
      </c>
      <c r="N2658" s="6">
        <v>1606</v>
      </c>
      <c r="O2658" s="6">
        <f t="shared" si="809"/>
        <v>-1606</v>
      </c>
      <c r="P2658" s="6">
        <f t="shared" si="807"/>
        <v>0</v>
      </c>
      <c r="Q2658" s="7">
        <v>4309250.0500000007</v>
      </c>
      <c r="R2658" s="44" t="str">
        <f>VLOOKUP(F2658,'Set up'!$A$2:$E$64,5,FALSE)</f>
        <v>Chq</v>
      </c>
      <c r="S2658" s="1" t="s">
        <v>2877</v>
      </c>
    </row>
    <row r="2659" spans="1:19" ht="15" customHeight="1" x14ac:dyDescent="0.3">
      <c r="A2659" s="4">
        <v>45344</v>
      </c>
      <c r="B2659" s="5">
        <f t="shared" si="810"/>
        <v>2</v>
      </c>
      <c r="C2659" s="5">
        <f t="shared" si="811"/>
        <v>2024</v>
      </c>
      <c r="D2659" s="5" t="s">
        <v>2365</v>
      </c>
      <c r="E2659" s="5" t="str">
        <f>VLOOKUP(F2659,'Set up'!$A$2:$C$64,2,FALSE)</f>
        <v>C00000009</v>
      </c>
      <c r="F2659" s="1" t="s">
        <v>58</v>
      </c>
      <c r="G2659" s="99" t="s">
        <v>1411</v>
      </c>
      <c r="H2659" s="5">
        <v>2</v>
      </c>
      <c r="I2659" s="5">
        <f>VLOOKUP(F2659,'Set up'!$A$2:$C$64,3,FALSE)</f>
        <v>60</v>
      </c>
      <c r="J2659" s="5">
        <f>VLOOKUP(F2659,'Set up'!$A$2:$D$64,4,FALSE)</f>
        <v>60</v>
      </c>
      <c r="K2659" s="4">
        <f t="shared" si="800"/>
        <v>45404</v>
      </c>
      <c r="L2659" s="5">
        <f t="shared" si="801"/>
        <v>4</v>
      </c>
      <c r="M2659" s="5">
        <f t="shared" si="802"/>
        <v>2024</v>
      </c>
      <c r="N2659" s="6">
        <v>626.4</v>
      </c>
      <c r="O2659" s="6">
        <f t="shared" si="809"/>
        <v>-626.4</v>
      </c>
      <c r="P2659" s="6">
        <f t="shared" si="807"/>
        <v>0</v>
      </c>
      <c r="Q2659" s="7">
        <v>4309876.4500000011</v>
      </c>
      <c r="R2659" s="44" t="str">
        <f>VLOOKUP(F2659,'Set up'!$A$2:$E$64,5,FALSE)</f>
        <v>Chq</v>
      </c>
      <c r="S2659" s="1" t="s">
        <v>2877</v>
      </c>
    </row>
    <row r="2660" spans="1:19" ht="15" customHeight="1" x14ac:dyDescent="0.3">
      <c r="A2660" s="4">
        <v>45344</v>
      </c>
      <c r="B2660" s="5">
        <f t="shared" si="810"/>
        <v>2</v>
      </c>
      <c r="C2660" s="5">
        <f t="shared" si="811"/>
        <v>2024</v>
      </c>
      <c r="D2660" s="5" t="s">
        <v>2365</v>
      </c>
      <c r="E2660" s="5" t="str">
        <f>VLOOKUP(F2660,'Set up'!$A$2:$C$64,2,FALSE)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up'!$A$2:$C$64,3,FALSE)</f>
        <v>60</v>
      </c>
      <c r="J2660" s="5">
        <f>VLOOKUP(F2660,'Set up'!$A$2:$D$64,4,FALSE)</f>
        <v>60</v>
      </c>
      <c r="K2660" s="4">
        <f t="shared" si="800"/>
        <v>45404</v>
      </c>
      <c r="L2660" s="5">
        <f t="shared" si="801"/>
        <v>4</v>
      </c>
      <c r="M2660" s="5">
        <f t="shared" si="802"/>
        <v>2024</v>
      </c>
      <c r="N2660" s="6">
        <v>440</v>
      </c>
      <c r="O2660" s="6">
        <f t="shared" si="809"/>
        <v>-440</v>
      </c>
      <c r="P2660" s="6">
        <f t="shared" si="807"/>
        <v>0</v>
      </c>
      <c r="Q2660" s="7">
        <v>4310316.4500000011</v>
      </c>
      <c r="R2660" s="44" t="str">
        <f>VLOOKUP(F2660,'Set up'!$A$2:$E$64,5,FALSE)</f>
        <v>Chq</v>
      </c>
      <c r="S2660" s="1" t="s">
        <v>2877</v>
      </c>
    </row>
    <row r="2661" spans="1:19" ht="15" customHeight="1" x14ac:dyDescent="0.3">
      <c r="A2661" s="4">
        <v>45345</v>
      </c>
      <c r="B2661" s="5">
        <f t="shared" si="810"/>
        <v>2</v>
      </c>
      <c r="C2661" s="5">
        <f t="shared" si="811"/>
        <v>2024</v>
      </c>
      <c r="D2661" s="5" t="s">
        <v>2366</v>
      </c>
      <c r="E2661" s="5" t="str">
        <f>VLOOKUP(F2661,'Set up'!$A$2:$C$64,2,FALSE)</f>
        <v>C00000019</v>
      </c>
      <c r="F2661" s="1" t="s">
        <v>400</v>
      </c>
      <c r="G2661" s="99" t="s">
        <v>95</v>
      </c>
      <c r="H2661" s="5">
        <v>1</v>
      </c>
      <c r="I2661" s="5" t="str">
        <f>VLOOKUP(F2661,'Set up'!$A$2:$C$64,3,FALSE)</f>
        <v>Cash</v>
      </c>
      <c r="J2661" s="5">
        <f>VLOOKUP(F2661,'Set up'!$A$2:$D$64,4,FALSE)</f>
        <v>0</v>
      </c>
      <c r="K2661" s="4">
        <f t="shared" si="800"/>
        <v>45345</v>
      </c>
      <c r="L2661" s="5">
        <f t="shared" si="801"/>
        <v>2</v>
      </c>
      <c r="M2661" s="5">
        <f t="shared" si="802"/>
        <v>2024</v>
      </c>
      <c r="N2661" s="6">
        <v>1738</v>
      </c>
      <c r="O2661" s="6">
        <f>-24.5-1500-213.5</f>
        <v>-1738</v>
      </c>
      <c r="P2661" s="6">
        <f t="shared" si="807"/>
        <v>0</v>
      </c>
      <c r="Q2661" s="7">
        <v>4312054.4500000011</v>
      </c>
      <c r="R2661" s="44" t="str">
        <f>VLOOKUP(F2661,'Set up'!$A$2:$E$64,5,FALSE)</f>
        <v>Trsf</v>
      </c>
      <c r="S2661" s="1" t="s">
        <v>3660</v>
      </c>
    </row>
    <row r="2662" spans="1:19" ht="15" customHeight="1" x14ac:dyDescent="0.3">
      <c r="A2662" s="4">
        <v>45345</v>
      </c>
      <c r="B2662" s="5">
        <f t="shared" si="810"/>
        <v>2</v>
      </c>
      <c r="C2662" s="5">
        <f t="shared" si="811"/>
        <v>2024</v>
      </c>
      <c r="D2662" s="5" t="s">
        <v>2366</v>
      </c>
      <c r="E2662" s="5" t="str">
        <f>VLOOKUP(F2662,'Set up'!$A$2:$C$64,2,FALSE)</f>
        <v>C00000019</v>
      </c>
      <c r="F2662" s="1" t="s">
        <v>400</v>
      </c>
      <c r="G2662" s="99" t="s">
        <v>2141</v>
      </c>
      <c r="H2662" s="5">
        <v>1</v>
      </c>
      <c r="I2662" s="5" t="str">
        <f>VLOOKUP(F2662,'Set up'!$A$2:$C$64,3,FALSE)</f>
        <v>Cash</v>
      </c>
      <c r="J2662" s="5">
        <f>VLOOKUP(F2662,'Set up'!$A$2:$D$64,4,FALSE)</f>
        <v>0</v>
      </c>
      <c r="K2662" s="4">
        <f t="shared" si="800"/>
        <v>45345</v>
      </c>
      <c r="L2662" s="5">
        <f t="shared" si="801"/>
        <v>2</v>
      </c>
      <c r="M2662" s="5">
        <f t="shared" si="802"/>
        <v>2024</v>
      </c>
      <c r="N2662" s="6">
        <v>405</v>
      </c>
      <c r="O2662" s="6">
        <f t="shared" ref="O2662:O2663" si="812">-N2662</f>
        <v>-405</v>
      </c>
      <c r="P2662" s="6">
        <f t="shared" si="807"/>
        <v>0</v>
      </c>
      <c r="Q2662" s="7">
        <v>4312459.4500000011</v>
      </c>
      <c r="R2662" s="44" t="str">
        <f>VLOOKUP(F2662,'Set up'!$A$2:$E$64,5,FALSE)</f>
        <v>Trsf</v>
      </c>
      <c r="S2662" s="1" t="s">
        <v>3661</v>
      </c>
    </row>
    <row r="2663" spans="1:19" ht="15" customHeight="1" x14ac:dyDescent="0.3">
      <c r="A2663" s="4">
        <v>45345</v>
      </c>
      <c r="B2663" s="5">
        <f t="shared" si="810"/>
        <v>2</v>
      </c>
      <c r="C2663" s="5">
        <f t="shared" si="811"/>
        <v>2024</v>
      </c>
      <c r="D2663" s="5" t="s">
        <v>2366</v>
      </c>
      <c r="E2663" s="5" t="str">
        <f>VLOOKUP(F2663,'Set up'!$A$2:$C$64,2,FALSE)</f>
        <v>C00000019</v>
      </c>
      <c r="F2663" s="1" t="s">
        <v>400</v>
      </c>
      <c r="G2663" s="99" t="s">
        <v>791</v>
      </c>
      <c r="H2663" s="5">
        <v>3</v>
      </c>
      <c r="I2663" s="5" t="str">
        <f>VLOOKUP(F2663,'Set up'!$A$2:$C$64,3,FALSE)</f>
        <v>Cash</v>
      </c>
      <c r="J2663" s="5">
        <f>VLOOKUP(F2663,'Set up'!$A$2:$D$64,4,FALSE)</f>
        <v>0</v>
      </c>
      <c r="K2663" s="4">
        <f t="shared" si="800"/>
        <v>45345</v>
      </c>
      <c r="L2663" s="5">
        <f t="shared" si="801"/>
        <v>2</v>
      </c>
      <c r="M2663" s="5">
        <f t="shared" si="802"/>
        <v>2024</v>
      </c>
      <c r="N2663" s="6">
        <v>187.5</v>
      </c>
      <c r="O2663" s="6">
        <f t="shared" si="812"/>
        <v>-187.5</v>
      </c>
      <c r="P2663" s="6">
        <f t="shared" si="807"/>
        <v>0</v>
      </c>
      <c r="Q2663" s="7">
        <v>4312646.9500000011</v>
      </c>
      <c r="R2663" s="44" t="str">
        <f>VLOOKUP(F2663,'Set up'!$A$2:$E$64,5,FALSE)</f>
        <v>Trsf</v>
      </c>
      <c r="S2663" s="1" t="s">
        <v>3662</v>
      </c>
    </row>
    <row r="2664" spans="1:19" ht="15" customHeight="1" x14ac:dyDescent="0.3">
      <c r="A2664" s="4">
        <v>45345</v>
      </c>
      <c r="B2664" s="5">
        <f t="shared" si="810"/>
        <v>2</v>
      </c>
      <c r="C2664" s="5">
        <f t="shared" si="811"/>
        <v>2024</v>
      </c>
      <c r="D2664" s="5" t="s">
        <v>2366</v>
      </c>
      <c r="E2664" s="5" t="str">
        <f>VLOOKUP(F2664,'Set up'!$A$2:$C$64,2,FALSE)</f>
        <v>C00000019</v>
      </c>
      <c r="F2664" s="1" t="s">
        <v>400</v>
      </c>
      <c r="G2664" s="99" t="s">
        <v>944</v>
      </c>
      <c r="H2664" s="5">
        <v>1</v>
      </c>
      <c r="I2664" s="5" t="str">
        <f>VLOOKUP(F2664,'Set up'!$A$2:$C$64,3,FALSE)</f>
        <v>Cash</v>
      </c>
      <c r="J2664" s="5">
        <f>VLOOKUP(F2664,'Set up'!$A$2:$D$64,4,FALSE)</f>
        <v>0</v>
      </c>
      <c r="K2664" s="4">
        <f t="shared" si="800"/>
        <v>45345</v>
      </c>
      <c r="L2664" s="5">
        <f t="shared" si="801"/>
        <v>2</v>
      </c>
      <c r="M2664" s="5">
        <f t="shared" si="802"/>
        <v>2024</v>
      </c>
      <c r="N2664" s="6">
        <v>420</v>
      </c>
      <c r="O2664" s="6">
        <f>-394-26</f>
        <v>-420</v>
      </c>
      <c r="P2664" s="6">
        <f t="shared" si="807"/>
        <v>0</v>
      </c>
      <c r="Q2664" s="7">
        <v>4313066.9500000011</v>
      </c>
      <c r="R2664" s="44" t="str">
        <f>VLOOKUP(F2664,'Set up'!$A$2:$E$64,5,FALSE)</f>
        <v>Trsf</v>
      </c>
      <c r="S2664" s="1" t="s">
        <v>3663</v>
      </c>
    </row>
    <row r="2665" spans="1:19" ht="15" customHeight="1" x14ac:dyDescent="0.3">
      <c r="A2665" s="4">
        <v>45345</v>
      </c>
      <c r="B2665" s="5">
        <f t="shared" si="810"/>
        <v>2</v>
      </c>
      <c r="C2665" s="5">
        <f t="shared" si="811"/>
        <v>2024</v>
      </c>
      <c r="D2665" s="5" t="s">
        <v>2366</v>
      </c>
      <c r="E2665" s="5" t="str">
        <f>VLOOKUP(F2665,'Set up'!$A$2:$C$64,2,FALSE)</f>
        <v>C00000019</v>
      </c>
      <c r="F2665" s="1" t="s">
        <v>400</v>
      </c>
      <c r="G2665" s="99" t="s">
        <v>2367</v>
      </c>
      <c r="H2665" s="5">
        <v>1</v>
      </c>
      <c r="I2665" s="5" t="str">
        <f>VLOOKUP(F2665,'Set up'!$A$2:$C$64,3,FALSE)</f>
        <v>Cash</v>
      </c>
      <c r="J2665" s="5">
        <f>VLOOKUP(F2665,'Set up'!$A$2:$D$64,4,FALSE)</f>
        <v>0</v>
      </c>
      <c r="K2665" s="4">
        <f t="shared" si="800"/>
        <v>45345</v>
      </c>
      <c r="L2665" s="5">
        <f t="shared" si="801"/>
        <v>2</v>
      </c>
      <c r="M2665" s="5">
        <f t="shared" si="802"/>
        <v>2024</v>
      </c>
      <c r="N2665" s="6">
        <v>150</v>
      </c>
      <c r="O2665" s="6">
        <f t="shared" ref="O2665:O2666" si="813">-N2665</f>
        <v>-150</v>
      </c>
      <c r="P2665" s="6">
        <f t="shared" si="807"/>
        <v>0</v>
      </c>
      <c r="Q2665" s="7">
        <v>4313216.9500000011</v>
      </c>
      <c r="R2665" s="44" t="str">
        <f>VLOOKUP(F2665,'Set up'!$A$2:$E$64,5,FALSE)</f>
        <v>Trsf</v>
      </c>
      <c r="S2665" s="1" t="s">
        <v>3664</v>
      </c>
    </row>
    <row r="2666" spans="1:19" ht="15" customHeight="1" x14ac:dyDescent="0.3">
      <c r="A2666" s="4">
        <v>45345</v>
      </c>
      <c r="B2666" s="5">
        <f t="shared" si="810"/>
        <v>2</v>
      </c>
      <c r="C2666" s="5">
        <f t="shared" si="811"/>
        <v>2024</v>
      </c>
      <c r="D2666" s="5" t="s">
        <v>2366</v>
      </c>
      <c r="E2666" s="5" t="str">
        <f>VLOOKUP(F2666,'Set up'!$A$2:$C$64,2,FALSE)</f>
        <v>C00000019</v>
      </c>
      <c r="F2666" s="1" t="s">
        <v>400</v>
      </c>
      <c r="G2666" s="99" t="s">
        <v>1660</v>
      </c>
      <c r="H2666" s="5">
        <v>1</v>
      </c>
      <c r="I2666" s="5" t="str">
        <f>VLOOKUP(F2666,'Set up'!$A$2:$C$64,3,FALSE)</f>
        <v>Cash</v>
      </c>
      <c r="J2666" s="5">
        <f>VLOOKUP(F2666,'Set up'!$A$2:$D$64,4,FALSE)</f>
        <v>0</v>
      </c>
      <c r="K2666" s="4">
        <f t="shared" si="800"/>
        <v>45345</v>
      </c>
      <c r="L2666" s="5">
        <f t="shared" si="801"/>
        <v>2</v>
      </c>
      <c r="M2666" s="5">
        <f t="shared" si="802"/>
        <v>2024</v>
      </c>
      <c r="N2666" s="6">
        <v>160</v>
      </c>
      <c r="O2666" s="6">
        <f t="shared" si="813"/>
        <v>-160</v>
      </c>
      <c r="P2666" s="6">
        <f t="shared" si="807"/>
        <v>0</v>
      </c>
      <c r="Q2666" s="7">
        <v>4313376.9500000011</v>
      </c>
      <c r="R2666" s="44" t="str">
        <f>VLOOKUP(F2666,'Set up'!$A$2:$E$64,5,FALSE)</f>
        <v>Trsf</v>
      </c>
      <c r="S2666" s="1" t="s">
        <v>3665</v>
      </c>
    </row>
    <row r="2667" spans="1:19" ht="15" customHeight="1" x14ac:dyDescent="0.3">
      <c r="A2667" s="4">
        <v>45348</v>
      </c>
      <c r="B2667" s="5">
        <f t="shared" si="810"/>
        <v>2</v>
      </c>
      <c r="C2667" s="5">
        <f t="shared" si="811"/>
        <v>2024</v>
      </c>
      <c r="D2667" s="5" t="s">
        <v>2368</v>
      </c>
      <c r="E2667" s="5" t="str">
        <f>VLOOKUP(F2667,'Set up'!$A$2:$C$64,2,FALSE)</f>
        <v>C00000042</v>
      </c>
      <c r="F2667" s="1" t="s">
        <v>2012</v>
      </c>
      <c r="G2667" s="99" t="s">
        <v>1110</v>
      </c>
      <c r="H2667" s="5">
        <v>7</v>
      </c>
      <c r="I2667" s="5" t="str">
        <f>VLOOKUP(F2667,'Set up'!$A$2:$C$64,3,FALSE)</f>
        <v>Cash</v>
      </c>
      <c r="J2667" s="5">
        <f>VLOOKUP(F2667,'Set up'!$A$2:$D$64,4,FALSE)</f>
        <v>0</v>
      </c>
      <c r="K2667" s="4">
        <f t="shared" si="800"/>
        <v>45348</v>
      </c>
      <c r="L2667" s="5">
        <f t="shared" si="801"/>
        <v>2</v>
      </c>
      <c r="M2667" s="5">
        <f t="shared" si="802"/>
        <v>2024</v>
      </c>
      <c r="N2667" s="6">
        <v>437.5</v>
      </c>
      <c r="O2667" s="6">
        <f>-N2667</f>
        <v>-437.5</v>
      </c>
      <c r="P2667" s="6">
        <f t="shared" si="807"/>
        <v>0</v>
      </c>
      <c r="Q2667" s="7">
        <v>4313814.4500000011</v>
      </c>
      <c r="R2667" s="44" t="str">
        <f>VLOOKUP(F2667,'Set up'!$A$2:$E$64,5,FALSE)</f>
        <v>Trsf</v>
      </c>
      <c r="S2667" s="1" t="s">
        <v>2925</v>
      </c>
    </row>
    <row r="2668" spans="1:19" ht="15" customHeight="1" x14ac:dyDescent="0.3">
      <c r="A2668" s="4">
        <v>45348</v>
      </c>
      <c r="B2668" s="5">
        <f t="shared" si="810"/>
        <v>2</v>
      </c>
      <c r="C2668" s="5">
        <f t="shared" si="811"/>
        <v>2024</v>
      </c>
      <c r="D2668" s="5" t="s">
        <v>2369</v>
      </c>
      <c r="E2668" s="5" t="str">
        <f>VLOOKUP(F2668,'Set up'!$A$2:$C$64,2,FALSE)</f>
        <v>C00000042</v>
      </c>
      <c r="F2668" s="1" t="s">
        <v>2012</v>
      </c>
      <c r="G2668" s="99" t="s">
        <v>1733</v>
      </c>
      <c r="H2668" s="5">
        <v>7</v>
      </c>
      <c r="I2668" s="5" t="str">
        <f>VLOOKUP(F2668,'Set up'!$A$2:$C$64,3,FALSE)</f>
        <v>Cash</v>
      </c>
      <c r="J2668" s="5">
        <f>VLOOKUP(F2668,'Set up'!$A$2:$D$64,4,FALSE)</f>
        <v>0</v>
      </c>
      <c r="K2668" s="4">
        <f t="shared" si="800"/>
        <v>45348</v>
      </c>
      <c r="L2668" s="5">
        <f t="shared" si="801"/>
        <v>2</v>
      </c>
      <c r="M2668" s="5">
        <f t="shared" si="802"/>
        <v>2024</v>
      </c>
      <c r="N2668" s="6">
        <v>11121</v>
      </c>
      <c r="O2668" s="6">
        <f>-1901.9-9219.1</f>
        <v>-11121</v>
      </c>
      <c r="P2668" s="6">
        <f t="shared" si="807"/>
        <v>0</v>
      </c>
      <c r="Q2668" s="7">
        <v>4324935.4500000011</v>
      </c>
      <c r="R2668" s="44" t="str">
        <f>VLOOKUP(F2668,'Set up'!$A$2:$E$64,5,FALSE)</f>
        <v>Trsf</v>
      </c>
      <c r="S2668" s="1" t="s">
        <v>2992</v>
      </c>
    </row>
    <row r="2669" spans="1:19" ht="15" customHeight="1" x14ac:dyDescent="0.3">
      <c r="A2669" s="4">
        <v>45348</v>
      </c>
      <c r="B2669" s="5">
        <f t="shared" si="810"/>
        <v>2</v>
      </c>
      <c r="C2669" s="5">
        <f t="shared" si="811"/>
        <v>2024</v>
      </c>
      <c r="D2669" s="5" t="s">
        <v>2369</v>
      </c>
      <c r="E2669" s="5" t="str">
        <f>VLOOKUP(F2669,'Set up'!$A$2:$C$64,2,FALSE)</f>
        <v>C00000042</v>
      </c>
      <c r="F2669" s="1" t="s">
        <v>2012</v>
      </c>
      <c r="G2669" s="99" t="s">
        <v>2370</v>
      </c>
      <c r="H2669" s="5">
        <v>19</v>
      </c>
      <c r="I2669" s="5" t="str">
        <f>VLOOKUP(F2669,'Set up'!$A$2:$C$64,3,FALSE)</f>
        <v>Cash</v>
      </c>
      <c r="J2669" s="5">
        <f>VLOOKUP(F2669,'Set up'!$A$2:$D$64,4,FALSE)</f>
        <v>0</v>
      </c>
      <c r="K2669" s="4">
        <f t="shared" si="800"/>
        <v>45348</v>
      </c>
      <c r="L2669" s="5">
        <f t="shared" si="801"/>
        <v>2</v>
      </c>
      <c r="M2669" s="5">
        <f t="shared" si="802"/>
        <v>2024</v>
      </c>
      <c r="N2669" s="6">
        <v>4077.4</v>
      </c>
      <c r="O2669" s="6">
        <f>-N2669</f>
        <v>-4077.4</v>
      </c>
      <c r="P2669" s="6">
        <f t="shared" si="807"/>
        <v>0</v>
      </c>
      <c r="Q2669" s="7">
        <v>4329012.8500000015</v>
      </c>
      <c r="R2669" s="44" t="str">
        <f>VLOOKUP(F2669,'Set up'!$A$2:$E$64,5,FALSE)</f>
        <v>Trsf</v>
      </c>
      <c r="S2669" s="1" t="s">
        <v>2993</v>
      </c>
    </row>
    <row r="2670" spans="1:19" ht="15" customHeight="1" x14ac:dyDescent="0.3">
      <c r="A2670" s="4">
        <v>45348</v>
      </c>
      <c r="B2670" s="5">
        <f t="shared" si="810"/>
        <v>2</v>
      </c>
      <c r="C2670" s="5">
        <f t="shared" si="811"/>
        <v>2024</v>
      </c>
      <c r="D2670" s="5" t="s">
        <v>2369</v>
      </c>
      <c r="E2670" s="5" t="str">
        <f>VLOOKUP(F2670,'Set up'!$A$2:$C$64,2,FALSE)</f>
        <v>C00000042</v>
      </c>
      <c r="F2670" s="1" t="s">
        <v>2012</v>
      </c>
      <c r="G2670" s="99" t="s">
        <v>1922</v>
      </c>
      <c r="H2670" s="5">
        <v>10</v>
      </c>
      <c r="I2670" s="5" t="str">
        <f>VLOOKUP(F2670,'Set up'!$A$2:$C$64,3,FALSE)</f>
        <v>Cash</v>
      </c>
      <c r="J2670" s="5">
        <f>VLOOKUP(F2670,'Set up'!$A$2:$D$64,4,FALSE)</f>
        <v>0</v>
      </c>
      <c r="K2670" s="4">
        <f t="shared" si="800"/>
        <v>45348</v>
      </c>
      <c r="L2670" s="5">
        <f t="shared" si="801"/>
        <v>2</v>
      </c>
      <c r="M2670" s="5">
        <f t="shared" si="802"/>
        <v>2024</v>
      </c>
      <c r="N2670" s="6">
        <v>2340</v>
      </c>
      <c r="O2670" s="6">
        <f>-N2670</f>
        <v>-2340</v>
      </c>
      <c r="P2670" s="6">
        <f t="shared" si="807"/>
        <v>0</v>
      </c>
      <c r="Q2670" s="7">
        <v>4331352.8500000015</v>
      </c>
      <c r="R2670" s="44" t="str">
        <f>VLOOKUP(F2670,'Set up'!$A$2:$E$64,5,FALSE)</f>
        <v>Trsf</v>
      </c>
      <c r="S2670" s="1" t="s">
        <v>2994</v>
      </c>
    </row>
    <row r="2671" spans="1:19" ht="15" customHeight="1" x14ac:dyDescent="0.3">
      <c r="A2671" s="4">
        <v>45348</v>
      </c>
      <c r="B2671" s="5">
        <f t="shared" si="810"/>
        <v>2</v>
      </c>
      <c r="C2671" s="5">
        <f t="shared" si="811"/>
        <v>2024</v>
      </c>
      <c r="D2671" s="5" t="s">
        <v>2369</v>
      </c>
      <c r="E2671" s="5" t="str">
        <f>VLOOKUP(F2671,'Set up'!$A$2:$C$64,2,FALSE)</f>
        <v>C00000042</v>
      </c>
      <c r="F2671" s="1" t="s">
        <v>2012</v>
      </c>
      <c r="G2671" s="99" t="s">
        <v>1061</v>
      </c>
      <c r="H2671" s="5">
        <v>4</v>
      </c>
      <c r="I2671" s="5" t="str">
        <f>VLOOKUP(F2671,'Set up'!$A$2:$C$64,3,FALSE)</f>
        <v>Cash</v>
      </c>
      <c r="J2671" s="5">
        <f>VLOOKUP(F2671,'Set up'!$A$2:$D$64,4,FALSE)</f>
        <v>0</v>
      </c>
      <c r="K2671" s="4">
        <f t="shared" si="800"/>
        <v>45348</v>
      </c>
      <c r="L2671" s="5">
        <f t="shared" si="801"/>
        <v>2</v>
      </c>
      <c r="M2671" s="5">
        <f t="shared" si="802"/>
        <v>2024</v>
      </c>
      <c r="N2671" s="6">
        <v>380</v>
      </c>
      <c r="O2671" s="6">
        <f>-N2671</f>
        <v>-380</v>
      </c>
      <c r="P2671" s="6">
        <f t="shared" si="807"/>
        <v>0</v>
      </c>
      <c r="Q2671" s="7">
        <v>4331732.8500000015</v>
      </c>
      <c r="R2671" s="44" t="str">
        <f>VLOOKUP(F2671,'Set up'!$A$2:$E$64,5,FALSE)</f>
        <v>Trsf</v>
      </c>
      <c r="S2671" s="1" t="s">
        <v>2995</v>
      </c>
    </row>
    <row r="2672" spans="1:19" ht="15" customHeight="1" x14ac:dyDescent="0.3">
      <c r="A2672" s="4">
        <v>45348</v>
      </c>
      <c r="B2672" s="5">
        <f t="shared" si="810"/>
        <v>2</v>
      </c>
      <c r="C2672" s="5">
        <f t="shared" si="811"/>
        <v>2024</v>
      </c>
      <c r="D2672" s="5" t="s">
        <v>2369</v>
      </c>
      <c r="E2672" s="5" t="str">
        <f>VLOOKUP(F2672,'Set up'!$A$2:$C$64,2,FALSE)</f>
        <v>C00000042</v>
      </c>
      <c r="F2672" s="1" t="s">
        <v>2012</v>
      </c>
      <c r="G2672" s="99" t="s">
        <v>2002</v>
      </c>
      <c r="H2672" s="5">
        <v>1</v>
      </c>
      <c r="I2672" s="5" t="str">
        <f>VLOOKUP(F2672,'Set up'!$A$2:$C$64,3,FALSE)</f>
        <v>Cash</v>
      </c>
      <c r="J2672" s="5">
        <f>VLOOKUP(F2672,'Set up'!$A$2:$D$64,4,FALSE)</f>
        <v>0</v>
      </c>
      <c r="K2672" s="4">
        <f t="shared" si="800"/>
        <v>45348</v>
      </c>
      <c r="L2672" s="5">
        <f t="shared" si="801"/>
        <v>2</v>
      </c>
      <c r="M2672" s="5">
        <f t="shared" si="802"/>
        <v>2024</v>
      </c>
      <c r="N2672" s="6">
        <v>900</v>
      </c>
      <c r="O2672" s="6">
        <f>-N2672</f>
        <v>-900</v>
      </c>
      <c r="P2672" s="6">
        <f t="shared" si="807"/>
        <v>0</v>
      </c>
      <c r="Q2672" s="7">
        <v>4332632.8500000015</v>
      </c>
      <c r="R2672" s="44" t="str">
        <f>VLOOKUP(F2672,'Set up'!$A$2:$E$64,5,FALSE)</f>
        <v>Trsf</v>
      </c>
      <c r="S2672" s="1" t="s">
        <v>2996</v>
      </c>
    </row>
    <row r="2673" spans="1:19" ht="15" customHeight="1" x14ac:dyDescent="0.3">
      <c r="A2673" s="4">
        <v>45349</v>
      </c>
      <c r="B2673" s="5">
        <f t="shared" si="810"/>
        <v>2</v>
      </c>
      <c r="C2673" s="5">
        <f t="shared" si="811"/>
        <v>2024</v>
      </c>
      <c r="D2673" s="5" t="s">
        <v>2371</v>
      </c>
      <c r="E2673" s="5" t="str">
        <f>VLOOKUP(F2673,'Set up'!$A$2:$C$64,2,FALSE)</f>
        <v>C00000026</v>
      </c>
      <c r="F2673" s="1" t="s">
        <v>784</v>
      </c>
      <c r="G2673" s="99" t="s">
        <v>2144</v>
      </c>
      <c r="H2673" s="5">
        <v>2</v>
      </c>
      <c r="I2673" s="5" t="str">
        <f>VLOOKUP(F2673,'Set up'!$A$2:$C$64,3,FALSE)</f>
        <v>Cash</v>
      </c>
      <c r="J2673" s="5">
        <f>VLOOKUP(F2673,'Set up'!$A$2:$D$64,4,FALSE)</f>
        <v>0</v>
      </c>
      <c r="K2673" s="4">
        <f t="shared" si="800"/>
        <v>45349</v>
      </c>
      <c r="L2673" s="5">
        <f t="shared" si="801"/>
        <v>2</v>
      </c>
      <c r="M2673" s="5">
        <f t="shared" si="802"/>
        <v>2024</v>
      </c>
      <c r="N2673" s="6">
        <v>567.6</v>
      </c>
      <c r="O2673" s="6">
        <f t="shared" ref="O2673" si="814">-N2673</f>
        <v>-567.6</v>
      </c>
      <c r="P2673" s="6">
        <f t="shared" si="807"/>
        <v>0</v>
      </c>
      <c r="Q2673" s="7">
        <v>4333200.4500000011</v>
      </c>
      <c r="R2673" s="44" t="str">
        <f>VLOOKUP(F2673,'Set up'!$A$2:$E$64,5,FALSE)</f>
        <v>Trsf</v>
      </c>
      <c r="S2673" s="1" t="s">
        <v>2417</v>
      </c>
    </row>
    <row r="2674" spans="1:19" ht="15" customHeight="1" x14ac:dyDescent="0.3">
      <c r="A2674" s="4">
        <v>45350</v>
      </c>
      <c r="B2674" s="5">
        <f t="shared" si="810"/>
        <v>2</v>
      </c>
      <c r="C2674" s="5">
        <f t="shared" si="811"/>
        <v>2024</v>
      </c>
      <c r="D2674" s="5" t="s">
        <v>2372</v>
      </c>
      <c r="E2674" s="5" t="str">
        <f>VLOOKUP(F2674,'Set up'!$A$2:$C$64,2,FALSE)</f>
        <v>C00000042</v>
      </c>
      <c r="F2674" s="1" t="s">
        <v>2012</v>
      </c>
      <c r="G2674" s="99" t="s">
        <v>1073</v>
      </c>
      <c r="H2674" s="5">
        <v>1</v>
      </c>
      <c r="I2674" s="5" t="str">
        <f>VLOOKUP(F2674,'Set up'!$A$2:$C$64,3,FALSE)</f>
        <v>Cash</v>
      </c>
      <c r="J2674" s="5">
        <f>VLOOKUP(F2674,'Set up'!$A$2:$D$64,4,FALSE)</f>
        <v>0</v>
      </c>
      <c r="K2674" s="4">
        <f t="shared" si="800"/>
        <v>45350</v>
      </c>
      <c r="L2674" s="5">
        <f t="shared" si="801"/>
        <v>2</v>
      </c>
      <c r="M2674" s="5">
        <f t="shared" si="802"/>
        <v>2024</v>
      </c>
      <c r="N2674" s="6">
        <v>1000</v>
      </c>
      <c r="O2674" s="6">
        <f>-N2674</f>
        <v>-1000</v>
      </c>
      <c r="P2674" s="6">
        <f t="shared" si="807"/>
        <v>0</v>
      </c>
      <c r="Q2674" s="7">
        <v>4334200.4500000011</v>
      </c>
      <c r="R2674" s="44" t="str">
        <f>VLOOKUP(F2674,'Set up'!$A$2:$E$64,5,FALSE)</f>
        <v>Trsf</v>
      </c>
      <c r="S2674" s="1" t="s">
        <v>2997</v>
      </c>
    </row>
    <row r="2675" spans="1:19" ht="15" customHeight="1" x14ac:dyDescent="0.3">
      <c r="A2675" s="4">
        <v>45352</v>
      </c>
      <c r="B2675" s="5">
        <f t="shared" si="810"/>
        <v>3</v>
      </c>
      <c r="C2675" s="5">
        <f t="shared" si="811"/>
        <v>2024</v>
      </c>
      <c r="D2675" s="5" t="s">
        <v>2423</v>
      </c>
      <c r="E2675" s="5" t="str">
        <f>VLOOKUP(F2675,'Set up'!$A$2:$C$64,2,FALSE)</f>
        <v>C00000021</v>
      </c>
      <c r="F2675" s="1" t="s">
        <v>491</v>
      </c>
      <c r="G2675" s="100" t="s">
        <v>716</v>
      </c>
      <c r="H2675" s="105">
        <v>1</v>
      </c>
      <c r="I2675" s="5" t="str">
        <f>VLOOKUP(F2675,'Set up'!$A$2:$C$64,3,FALSE)</f>
        <v>Cash</v>
      </c>
      <c r="J2675" s="5">
        <f>VLOOKUP(F2675,'Set up'!$A$2:$D$64,4,FALSE)</f>
        <v>0</v>
      </c>
      <c r="K2675" s="4">
        <f t="shared" ref="K2675:K2738" si="815">A2675+J2675</f>
        <v>45352</v>
      </c>
      <c r="L2675" s="5">
        <f t="shared" ref="L2675:L2738" si="816">MONTH(K2675)</f>
        <v>3</v>
      </c>
      <c r="M2675" s="5">
        <f t="shared" ref="M2675:M2738" si="817">YEAR(K2675)</f>
        <v>2024</v>
      </c>
      <c r="N2675" s="12">
        <v>1738</v>
      </c>
      <c r="O2675" s="12"/>
      <c r="P2675" s="6">
        <f t="shared" si="807"/>
        <v>1738</v>
      </c>
      <c r="Q2675" s="7">
        <f t="shared" ref="Q2675:Q2728" si="818">SUM(Q2674+N2675)</f>
        <v>4335938.4500000011</v>
      </c>
      <c r="R2675" s="44" t="str">
        <f>VLOOKUP(F2675,'Set up'!$A$2:$E$64,5,FALSE)</f>
        <v>PD Chq</v>
      </c>
    </row>
    <row r="2676" spans="1:19" ht="15" customHeight="1" x14ac:dyDescent="0.3">
      <c r="A2676" s="4">
        <v>45352</v>
      </c>
      <c r="B2676" s="5">
        <f t="shared" si="810"/>
        <v>3</v>
      </c>
      <c r="C2676" s="5">
        <f t="shared" si="811"/>
        <v>2024</v>
      </c>
      <c r="D2676" s="5" t="s">
        <v>2423</v>
      </c>
      <c r="E2676" s="5" t="str">
        <f>VLOOKUP(F2676,'Set up'!$A$2:$C$64,2,FALSE)</f>
        <v>C00000021</v>
      </c>
      <c r="F2676" s="1" t="s">
        <v>491</v>
      </c>
      <c r="G2676" s="99" t="s">
        <v>2370</v>
      </c>
      <c r="H2676" s="105">
        <v>2</v>
      </c>
      <c r="I2676" s="5" t="str">
        <f>VLOOKUP(F2676,'Set up'!$A$2:$C$64,3,FALSE)</f>
        <v>Cash</v>
      </c>
      <c r="J2676" s="5">
        <f>VLOOKUP(F2676,'Set up'!$A$2:$D$64,4,FALSE)</f>
        <v>0</v>
      </c>
      <c r="K2676" s="4">
        <f t="shared" si="815"/>
        <v>45352</v>
      </c>
      <c r="L2676" s="5">
        <f t="shared" si="816"/>
        <v>3</v>
      </c>
      <c r="M2676" s="5">
        <f t="shared" si="817"/>
        <v>2024</v>
      </c>
      <c r="N2676" s="12">
        <v>555</v>
      </c>
      <c r="O2676" s="12"/>
      <c r="P2676" s="6">
        <f t="shared" si="807"/>
        <v>555</v>
      </c>
      <c r="Q2676" s="7">
        <f t="shared" si="818"/>
        <v>4336493.4500000011</v>
      </c>
      <c r="R2676" s="44" t="str">
        <f>VLOOKUP(F2676,'Set up'!$A$2:$E$64,5,FALSE)</f>
        <v>PD Chq</v>
      </c>
    </row>
    <row r="2677" spans="1:19" ht="15" customHeight="1" x14ac:dyDescent="0.3">
      <c r="A2677" s="4">
        <v>45352</v>
      </c>
      <c r="B2677" s="5">
        <f t="shared" si="810"/>
        <v>3</v>
      </c>
      <c r="C2677" s="5">
        <f t="shared" si="811"/>
        <v>2024</v>
      </c>
      <c r="D2677" s="5" t="s">
        <v>2423</v>
      </c>
      <c r="E2677" s="5" t="str">
        <f>VLOOKUP(F2677,'Set up'!$A$2:$C$64,2,FALSE)</f>
        <v>C00000021</v>
      </c>
      <c r="F2677" s="1" t="s">
        <v>491</v>
      </c>
      <c r="G2677" s="99" t="s">
        <v>1061</v>
      </c>
      <c r="H2677" s="105">
        <v>1</v>
      </c>
      <c r="I2677" s="5" t="str">
        <f>VLOOKUP(F2677,'Set up'!$A$2:$C$64,3,FALSE)</f>
        <v>Cash</v>
      </c>
      <c r="J2677" s="5">
        <f>VLOOKUP(F2677,'Set up'!$A$2:$D$64,4,FALSE)</f>
        <v>0</v>
      </c>
      <c r="K2677" s="4">
        <f t="shared" si="815"/>
        <v>45352</v>
      </c>
      <c r="L2677" s="5">
        <f t="shared" si="816"/>
        <v>3</v>
      </c>
      <c r="M2677" s="5">
        <f t="shared" si="817"/>
        <v>2024</v>
      </c>
      <c r="N2677" s="12">
        <v>95</v>
      </c>
      <c r="O2677" s="12"/>
      <c r="P2677" s="6">
        <f t="shared" si="807"/>
        <v>95</v>
      </c>
      <c r="Q2677" s="7">
        <f t="shared" si="818"/>
        <v>4336588.4500000011</v>
      </c>
      <c r="R2677" s="44" t="str">
        <f>VLOOKUP(F2677,'Set up'!$A$2:$E$64,5,FALSE)</f>
        <v>PD Chq</v>
      </c>
    </row>
    <row r="2678" spans="1:19" ht="15" customHeight="1" x14ac:dyDescent="0.3">
      <c r="A2678" s="4">
        <v>45352</v>
      </c>
      <c r="B2678" s="5">
        <f t="shared" si="810"/>
        <v>3</v>
      </c>
      <c r="C2678" s="5">
        <f t="shared" si="811"/>
        <v>2024</v>
      </c>
      <c r="D2678" s="5" t="s">
        <v>2423</v>
      </c>
      <c r="E2678" s="5" t="str">
        <f>VLOOKUP(F2678,'Set up'!$A$2:$C$64,2,FALSE)</f>
        <v>C00000021</v>
      </c>
      <c r="F2678" s="1" t="s">
        <v>491</v>
      </c>
      <c r="G2678" s="90" t="s">
        <v>800</v>
      </c>
      <c r="H2678" s="105">
        <v>1</v>
      </c>
      <c r="I2678" s="5" t="str">
        <f>VLOOKUP(F2678,'Set up'!$A$2:$C$64,3,FALSE)</f>
        <v>Cash</v>
      </c>
      <c r="J2678" s="5">
        <f>VLOOKUP(F2678,'Set up'!$A$2:$D$64,4,FALSE)</f>
        <v>0</v>
      </c>
      <c r="K2678" s="4">
        <f t="shared" si="815"/>
        <v>45352</v>
      </c>
      <c r="L2678" s="5">
        <f t="shared" si="816"/>
        <v>3</v>
      </c>
      <c r="M2678" s="5">
        <f t="shared" si="817"/>
        <v>2024</v>
      </c>
      <c r="N2678" s="12">
        <v>225</v>
      </c>
      <c r="O2678" s="12"/>
      <c r="P2678" s="6">
        <f t="shared" si="807"/>
        <v>225</v>
      </c>
      <c r="Q2678" s="7">
        <f t="shared" si="818"/>
        <v>4336813.4500000011</v>
      </c>
      <c r="R2678" s="44" t="str">
        <f>VLOOKUP(F2678,'Set up'!$A$2:$E$64,5,FALSE)</f>
        <v>PD Chq</v>
      </c>
    </row>
    <row r="2679" spans="1:19" ht="15" customHeight="1" x14ac:dyDescent="0.3">
      <c r="A2679" s="4">
        <v>45353</v>
      </c>
      <c r="B2679" s="5">
        <f t="shared" si="810"/>
        <v>3</v>
      </c>
      <c r="C2679" s="5">
        <f t="shared" si="811"/>
        <v>2024</v>
      </c>
      <c r="D2679" s="5" t="s">
        <v>2424</v>
      </c>
      <c r="E2679" s="5" t="str">
        <f>VLOOKUP(F2679,'Set up'!$A$2:$C$64,2,FALSE)</f>
        <v>C00000010</v>
      </c>
      <c r="F2679" s="1" t="s">
        <v>62</v>
      </c>
      <c r="G2679" s="89" t="s">
        <v>1402</v>
      </c>
      <c r="H2679" s="106">
        <v>8</v>
      </c>
      <c r="I2679" s="5">
        <f>VLOOKUP(F2679,'Set up'!$A$2:$C$64,3,FALSE)</f>
        <v>120</v>
      </c>
      <c r="J2679" s="5">
        <f>VLOOKUP(F2679,'Set up'!$A$2:$D$64,4,FALSE)</f>
        <v>120</v>
      </c>
      <c r="K2679" s="4">
        <f t="shared" si="815"/>
        <v>45473</v>
      </c>
      <c r="L2679" s="5">
        <f t="shared" si="816"/>
        <v>6</v>
      </c>
      <c r="M2679" s="5">
        <f t="shared" si="817"/>
        <v>2024</v>
      </c>
      <c r="N2679" s="12">
        <v>12848</v>
      </c>
      <c r="O2679" s="6">
        <f t="shared" ref="O2679:O2684" si="819">-N2679</f>
        <v>-12848</v>
      </c>
      <c r="P2679" s="6">
        <f t="shared" si="807"/>
        <v>0</v>
      </c>
      <c r="Q2679" s="7">
        <f t="shared" si="818"/>
        <v>4349661.4500000011</v>
      </c>
      <c r="R2679" s="44" t="str">
        <f>VLOOKUP(F2679,'Set up'!$A$2:$E$64,5,FALSE)</f>
        <v>Trsf</v>
      </c>
      <c r="S2679" s="1" t="s">
        <v>2927</v>
      </c>
    </row>
    <row r="2680" spans="1:19" ht="15" customHeight="1" x14ac:dyDescent="0.3">
      <c r="A2680" s="4">
        <v>45353</v>
      </c>
      <c r="B2680" s="5">
        <f t="shared" si="810"/>
        <v>3</v>
      </c>
      <c r="C2680" s="5">
        <f t="shared" si="811"/>
        <v>2024</v>
      </c>
      <c r="D2680" s="5" t="s">
        <v>2424</v>
      </c>
      <c r="E2680" s="5" t="str">
        <f>VLOOKUP(F2680,'Set up'!$A$2:$C$64,2,FALSE)</f>
        <v>C00000010</v>
      </c>
      <c r="F2680" s="1" t="s">
        <v>62</v>
      </c>
      <c r="G2680" s="90" t="s">
        <v>1543</v>
      </c>
      <c r="H2680" s="88">
        <v>5</v>
      </c>
      <c r="I2680" s="5">
        <f>VLOOKUP(F2680,'Set up'!$A$2:$C$64,3,FALSE)</f>
        <v>120</v>
      </c>
      <c r="J2680" s="5">
        <f>VLOOKUP(F2680,'Set up'!$A$2:$D$64,4,FALSE)</f>
        <v>120</v>
      </c>
      <c r="K2680" s="4">
        <f t="shared" si="815"/>
        <v>45473</v>
      </c>
      <c r="L2680" s="5">
        <f t="shared" si="816"/>
        <v>6</v>
      </c>
      <c r="M2680" s="5">
        <f t="shared" si="817"/>
        <v>2024</v>
      </c>
      <c r="N2680" s="12">
        <v>870</v>
      </c>
      <c r="O2680" s="6">
        <f t="shared" si="819"/>
        <v>-870</v>
      </c>
      <c r="P2680" s="6">
        <f t="shared" si="807"/>
        <v>0</v>
      </c>
      <c r="Q2680" s="7">
        <f t="shared" si="818"/>
        <v>4350531.4500000011</v>
      </c>
      <c r="R2680" s="44" t="str">
        <f>VLOOKUP(F2680,'Set up'!$A$2:$E$64,5,FALSE)</f>
        <v>Trsf</v>
      </c>
      <c r="S2680" s="1" t="s">
        <v>2927</v>
      </c>
    </row>
    <row r="2681" spans="1:19" ht="15" customHeight="1" x14ac:dyDescent="0.3">
      <c r="A2681" s="4">
        <v>45353</v>
      </c>
      <c r="B2681" s="5">
        <f t="shared" si="810"/>
        <v>3</v>
      </c>
      <c r="C2681" s="5">
        <f t="shared" si="811"/>
        <v>2024</v>
      </c>
      <c r="D2681" s="5" t="s">
        <v>2424</v>
      </c>
      <c r="E2681" s="5" t="str">
        <f>VLOOKUP(F2681,'Set up'!$A$2:$C$64,2,FALSE)</f>
        <v>C00000010</v>
      </c>
      <c r="F2681" s="1" t="s">
        <v>62</v>
      </c>
      <c r="G2681" s="90" t="s">
        <v>791</v>
      </c>
      <c r="H2681" s="88">
        <v>10</v>
      </c>
      <c r="I2681" s="5">
        <f>VLOOKUP(F2681,'Set up'!$A$2:$C$64,3,FALSE)</f>
        <v>120</v>
      </c>
      <c r="J2681" s="5">
        <f>VLOOKUP(F2681,'Set up'!$A$2:$D$64,4,FALSE)</f>
        <v>120</v>
      </c>
      <c r="K2681" s="4">
        <f t="shared" si="815"/>
        <v>45473</v>
      </c>
      <c r="L2681" s="5">
        <f t="shared" si="816"/>
        <v>6</v>
      </c>
      <c r="M2681" s="5">
        <f t="shared" si="817"/>
        <v>2024</v>
      </c>
      <c r="N2681" s="12">
        <v>575</v>
      </c>
      <c r="O2681" s="6">
        <f t="shared" si="819"/>
        <v>-575</v>
      </c>
      <c r="P2681" s="6">
        <f t="shared" si="807"/>
        <v>0</v>
      </c>
      <c r="Q2681" s="7">
        <f t="shared" si="818"/>
        <v>4351106.4500000011</v>
      </c>
      <c r="R2681" s="44" t="str">
        <f>VLOOKUP(F2681,'Set up'!$A$2:$E$64,5,FALSE)</f>
        <v>Trsf</v>
      </c>
      <c r="S2681" s="1" t="s">
        <v>2927</v>
      </c>
    </row>
    <row r="2682" spans="1:19" ht="15" customHeight="1" x14ac:dyDescent="0.3">
      <c r="A2682" s="4">
        <v>45353</v>
      </c>
      <c r="B2682" s="5">
        <f t="shared" si="810"/>
        <v>3</v>
      </c>
      <c r="C2682" s="5">
        <f t="shared" si="811"/>
        <v>2024</v>
      </c>
      <c r="D2682" s="5" t="s">
        <v>2424</v>
      </c>
      <c r="E2682" s="5" t="str">
        <f>VLOOKUP(F2682,'Set up'!$A$2:$C$64,2,FALSE)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up'!$A$2:$C$64,3,FALSE)</f>
        <v>120</v>
      </c>
      <c r="J2682" s="5">
        <f>VLOOKUP(F2682,'Set up'!$A$2:$D$64,4,FALSE)</f>
        <v>120</v>
      </c>
      <c r="K2682" s="4">
        <f t="shared" si="815"/>
        <v>45473</v>
      </c>
      <c r="L2682" s="5">
        <f t="shared" si="816"/>
        <v>6</v>
      </c>
      <c r="M2682" s="5">
        <f t="shared" si="817"/>
        <v>2024</v>
      </c>
      <c r="N2682" s="12">
        <v>440</v>
      </c>
      <c r="O2682" s="6">
        <f t="shared" si="819"/>
        <v>-440</v>
      </c>
      <c r="P2682" s="6">
        <f t="shared" si="807"/>
        <v>0</v>
      </c>
      <c r="Q2682" s="7">
        <f t="shared" si="818"/>
        <v>4351546.4500000011</v>
      </c>
      <c r="R2682" s="44" t="str">
        <f>VLOOKUP(F2682,'Set up'!$A$2:$E$64,5,FALSE)</f>
        <v>Trsf</v>
      </c>
      <c r="S2682" s="1" t="s">
        <v>2927</v>
      </c>
    </row>
    <row r="2683" spans="1:19" ht="15" customHeight="1" x14ac:dyDescent="0.3">
      <c r="A2683" s="4">
        <v>45353</v>
      </c>
      <c r="B2683" s="5">
        <f t="shared" si="810"/>
        <v>3</v>
      </c>
      <c r="C2683" s="5">
        <f t="shared" si="811"/>
        <v>2024</v>
      </c>
      <c r="D2683" s="5" t="s">
        <v>2424</v>
      </c>
      <c r="E2683" s="5" t="str">
        <f>VLOOKUP(F2683,'Set up'!$A$2:$C$64,2,FALSE)</f>
        <v>C00000010</v>
      </c>
      <c r="F2683" s="1" t="s">
        <v>62</v>
      </c>
      <c r="G2683" s="90" t="s">
        <v>944</v>
      </c>
      <c r="H2683" s="88">
        <v>1</v>
      </c>
      <c r="I2683" s="5">
        <f>VLOOKUP(F2683,'Set up'!$A$2:$C$64,3,FALSE)</f>
        <v>120</v>
      </c>
      <c r="J2683" s="5">
        <f>VLOOKUP(F2683,'Set up'!$A$2:$D$64,4,FALSE)</f>
        <v>120</v>
      </c>
      <c r="K2683" s="4">
        <f t="shared" si="815"/>
        <v>45473</v>
      </c>
      <c r="L2683" s="5">
        <f t="shared" si="816"/>
        <v>6</v>
      </c>
      <c r="M2683" s="5">
        <f t="shared" si="817"/>
        <v>2024</v>
      </c>
      <c r="N2683" s="12">
        <v>420</v>
      </c>
      <c r="O2683" s="6">
        <f t="shared" si="819"/>
        <v>-420</v>
      </c>
      <c r="P2683" s="6">
        <f t="shared" si="807"/>
        <v>0</v>
      </c>
      <c r="Q2683" s="7">
        <f t="shared" si="818"/>
        <v>4351966.4500000011</v>
      </c>
      <c r="R2683" s="44" t="str">
        <f>VLOOKUP(F2683,'Set up'!$A$2:$E$64,5,FALSE)</f>
        <v>Trsf</v>
      </c>
      <c r="S2683" s="1" t="s">
        <v>2927</v>
      </c>
    </row>
    <row r="2684" spans="1:19" ht="15" customHeight="1" x14ac:dyDescent="0.3">
      <c r="A2684" s="4">
        <v>45353</v>
      </c>
      <c r="B2684" s="5">
        <f t="shared" si="810"/>
        <v>3</v>
      </c>
      <c r="C2684" s="5">
        <f t="shared" si="811"/>
        <v>2024</v>
      </c>
      <c r="D2684" s="5" t="s">
        <v>2424</v>
      </c>
      <c r="E2684" s="5" t="str">
        <f>VLOOKUP(F2684,'Set up'!$A$2:$C$64,2,FALSE)</f>
        <v>C00000010</v>
      </c>
      <c r="F2684" s="1" t="s">
        <v>62</v>
      </c>
      <c r="G2684" s="90" t="s">
        <v>614</v>
      </c>
      <c r="H2684" s="88">
        <v>1</v>
      </c>
      <c r="I2684" s="5">
        <f>VLOOKUP(F2684,'Set up'!$A$2:$C$64,3,FALSE)</f>
        <v>120</v>
      </c>
      <c r="J2684" s="5">
        <f>VLOOKUP(F2684,'Set up'!$A$2:$D$64,4,FALSE)</f>
        <v>120</v>
      </c>
      <c r="K2684" s="4">
        <f t="shared" si="815"/>
        <v>45473</v>
      </c>
      <c r="L2684" s="5">
        <f t="shared" si="816"/>
        <v>6</v>
      </c>
      <c r="M2684" s="5">
        <f t="shared" si="817"/>
        <v>2024</v>
      </c>
      <c r="N2684" s="12">
        <v>395</v>
      </c>
      <c r="O2684" s="6">
        <f t="shared" si="819"/>
        <v>-395</v>
      </c>
      <c r="P2684" s="6">
        <f t="shared" si="807"/>
        <v>0</v>
      </c>
      <c r="Q2684" s="7">
        <f t="shared" si="818"/>
        <v>4352361.4500000011</v>
      </c>
      <c r="R2684" s="44" t="str">
        <f>VLOOKUP(F2684,'Set up'!$A$2:$E$64,5,FALSE)</f>
        <v>Trsf</v>
      </c>
      <c r="S2684" s="1" t="s">
        <v>2927</v>
      </c>
    </row>
    <row r="2685" spans="1:19" ht="15" customHeight="1" x14ac:dyDescent="0.3">
      <c r="A2685" s="4">
        <v>45353</v>
      </c>
      <c r="B2685" s="5">
        <f t="shared" si="810"/>
        <v>3</v>
      </c>
      <c r="C2685" s="5">
        <f t="shared" si="811"/>
        <v>2024</v>
      </c>
      <c r="D2685" s="5" t="s">
        <v>2425</v>
      </c>
      <c r="E2685" s="5" t="str">
        <f>VLOOKUP(F2685,'Set up'!$A$2:$C$64,2,FALSE)</f>
        <v>C00000043</v>
      </c>
      <c r="F2685" s="1" t="s">
        <v>2134</v>
      </c>
      <c r="G2685" s="100" t="s">
        <v>1390</v>
      </c>
      <c r="H2685" s="5">
        <v>3</v>
      </c>
      <c r="I2685" s="5" t="str">
        <f>VLOOKUP(F2685,'Set up'!$A$2:$C$64,3,FALSE)</f>
        <v>Cash</v>
      </c>
      <c r="J2685" s="5">
        <f>VLOOKUP(F2685,'Set up'!$A$2:$D$64,4,FALSE)</f>
        <v>0</v>
      </c>
      <c r="K2685" s="4">
        <f t="shared" si="815"/>
        <v>45353</v>
      </c>
      <c r="L2685" s="5">
        <f t="shared" si="816"/>
        <v>3</v>
      </c>
      <c r="M2685" s="5">
        <f t="shared" si="817"/>
        <v>2024</v>
      </c>
      <c r="N2685" s="12">
        <v>1279.8</v>
      </c>
      <c r="O2685" s="6">
        <f t="shared" ref="O2685" si="820">-N2685</f>
        <v>-1279.8</v>
      </c>
      <c r="P2685" s="6">
        <f t="shared" si="807"/>
        <v>0</v>
      </c>
      <c r="Q2685" s="7">
        <f t="shared" si="818"/>
        <v>4353641.2500000009</v>
      </c>
      <c r="R2685" s="44" t="str">
        <f>VLOOKUP(F2685,'Set up'!$A$2:$E$64,5,FALSE)</f>
        <v>Trsf</v>
      </c>
      <c r="S2685" s="1" t="s">
        <v>2459</v>
      </c>
    </row>
    <row r="2686" spans="1:19" ht="15" customHeight="1" x14ac:dyDescent="0.3">
      <c r="A2686" s="4">
        <v>45356</v>
      </c>
      <c r="B2686" s="5">
        <f t="shared" si="810"/>
        <v>3</v>
      </c>
      <c r="C2686" s="5">
        <f t="shared" si="811"/>
        <v>2024</v>
      </c>
      <c r="D2686" s="5" t="s">
        <v>2426</v>
      </c>
      <c r="E2686" s="5" t="str">
        <f>VLOOKUP(F2686,'Set up'!$A$2:$C$64,2,FALSE)</f>
        <v>C00000042</v>
      </c>
      <c r="F2686" s="1" t="s">
        <v>2012</v>
      </c>
      <c r="G2686" s="122" t="s">
        <v>1110</v>
      </c>
      <c r="H2686" s="5">
        <v>10</v>
      </c>
      <c r="I2686" s="5" t="str">
        <f>VLOOKUP(F2686,'Set up'!$A$2:$C$64,3,FALSE)</f>
        <v>Cash</v>
      </c>
      <c r="J2686" s="5">
        <f>VLOOKUP(F2686,'Set up'!$A$2:$D$64,4,FALSE)</f>
        <v>0</v>
      </c>
      <c r="K2686" s="4">
        <f t="shared" si="815"/>
        <v>45356</v>
      </c>
      <c r="L2686" s="5">
        <f t="shared" si="816"/>
        <v>3</v>
      </c>
      <c r="M2686" s="5">
        <f t="shared" si="817"/>
        <v>2024</v>
      </c>
      <c r="N2686" s="12">
        <v>625</v>
      </c>
      <c r="O2686" s="6">
        <f>-N2686</f>
        <v>-625</v>
      </c>
      <c r="P2686" s="6">
        <f t="shared" si="807"/>
        <v>0</v>
      </c>
      <c r="Q2686" s="7">
        <f t="shared" si="818"/>
        <v>4354266.2500000009</v>
      </c>
      <c r="R2686" s="44" t="str">
        <f>VLOOKUP(F2686,'Set up'!$A$2:$E$64,5,FALSE)</f>
        <v>Trsf</v>
      </c>
      <c r="S2686" s="1" t="s">
        <v>2998</v>
      </c>
    </row>
    <row r="2687" spans="1:19" ht="15" customHeight="1" x14ac:dyDescent="0.3">
      <c r="A2687" s="4">
        <v>45356</v>
      </c>
      <c r="B2687" s="5">
        <f t="shared" si="810"/>
        <v>3</v>
      </c>
      <c r="C2687" s="5">
        <f t="shared" si="811"/>
        <v>2024</v>
      </c>
      <c r="D2687" s="5" t="s">
        <v>2427</v>
      </c>
      <c r="E2687" s="5" t="str">
        <f>VLOOKUP(F2687,'Set up'!$A$2:$C$64,2,FALSE)</f>
        <v>C00000042</v>
      </c>
      <c r="F2687" s="1" t="s">
        <v>2012</v>
      </c>
      <c r="G2687" s="122" t="s">
        <v>1733</v>
      </c>
      <c r="H2687" s="88">
        <v>10</v>
      </c>
      <c r="I2687" s="5" t="str">
        <f>VLOOKUP(F2687,'Set up'!$A$2:$C$64,3,FALSE)</f>
        <v>Cash</v>
      </c>
      <c r="J2687" s="5">
        <f>VLOOKUP(F2687,'Set up'!$A$2:$D$64,4,FALSE)</f>
        <v>0</v>
      </c>
      <c r="K2687" s="4">
        <f t="shared" si="815"/>
        <v>45356</v>
      </c>
      <c r="L2687" s="5">
        <f t="shared" si="816"/>
        <v>3</v>
      </c>
      <c r="M2687" s="5">
        <f t="shared" si="817"/>
        <v>2024</v>
      </c>
      <c r="N2687" s="12">
        <v>16060</v>
      </c>
      <c r="O2687" s="6">
        <f>-6958.5-8000-1101.5</f>
        <v>-16060</v>
      </c>
      <c r="P2687" s="6">
        <f t="shared" si="807"/>
        <v>0</v>
      </c>
      <c r="Q2687" s="7">
        <f t="shared" si="818"/>
        <v>4370326.2500000009</v>
      </c>
      <c r="R2687" s="44" t="str">
        <f>VLOOKUP(F2687,'Set up'!$A$2:$E$64,5,FALSE)</f>
        <v>Trsf</v>
      </c>
      <c r="S2687" s="1" t="s">
        <v>2999</v>
      </c>
    </row>
    <row r="2688" spans="1:19" ht="15" customHeight="1" x14ac:dyDescent="0.3">
      <c r="A2688" s="4">
        <v>45356</v>
      </c>
      <c r="B2688" s="5">
        <f t="shared" si="810"/>
        <v>3</v>
      </c>
      <c r="C2688" s="5">
        <f t="shared" si="811"/>
        <v>2024</v>
      </c>
      <c r="D2688" s="5" t="s">
        <v>2427</v>
      </c>
      <c r="E2688" s="5" t="str">
        <f>VLOOKUP(F2688,'Set up'!$A$2:$C$64,2,FALSE)</f>
        <v>C00000042</v>
      </c>
      <c r="F2688" s="1" t="s">
        <v>2012</v>
      </c>
      <c r="G2688" s="90" t="s">
        <v>913</v>
      </c>
      <c r="H2688" s="88">
        <v>20</v>
      </c>
      <c r="I2688" s="5" t="str">
        <f>VLOOKUP(F2688,'Set up'!$A$2:$C$64,3,FALSE)</f>
        <v>Cash</v>
      </c>
      <c r="J2688" s="5">
        <f>VLOOKUP(F2688,'Set up'!$A$2:$D$64,4,FALSE)</f>
        <v>0</v>
      </c>
      <c r="K2688" s="4">
        <f t="shared" si="815"/>
        <v>45356</v>
      </c>
      <c r="L2688" s="5">
        <f t="shared" si="816"/>
        <v>3</v>
      </c>
      <c r="M2688" s="5">
        <f t="shared" si="817"/>
        <v>2024</v>
      </c>
      <c r="N2688" s="12">
        <v>3480</v>
      </c>
      <c r="O2688" s="6">
        <f>-N2688</f>
        <v>-3480</v>
      </c>
      <c r="P2688" s="6">
        <f t="shared" si="807"/>
        <v>0</v>
      </c>
      <c r="Q2688" s="7">
        <f t="shared" si="818"/>
        <v>4373806.2500000009</v>
      </c>
      <c r="R2688" s="44" t="str">
        <f>VLOOKUP(F2688,'Set up'!$A$2:$E$64,5,FALSE)</f>
        <v>Trsf</v>
      </c>
      <c r="S2688" s="1" t="s">
        <v>3000</v>
      </c>
    </row>
    <row r="2689" spans="1:21" ht="15" customHeight="1" x14ac:dyDescent="0.3">
      <c r="A2689" s="4">
        <v>45356</v>
      </c>
      <c r="B2689" s="5">
        <f t="shared" si="810"/>
        <v>3</v>
      </c>
      <c r="C2689" s="5">
        <f t="shared" si="811"/>
        <v>2024</v>
      </c>
      <c r="D2689" s="5" t="s">
        <v>2427</v>
      </c>
      <c r="E2689" s="5" t="str">
        <f>VLOOKUP(F2689,'Set up'!$A$2:$C$64,2,FALSE)</f>
        <v>C00000042</v>
      </c>
      <c r="F2689" s="1" t="s">
        <v>2012</v>
      </c>
      <c r="G2689" s="90" t="s">
        <v>2370</v>
      </c>
      <c r="H2689" s="88">
        <v>10</v>
      </c>
      <c r="I2689" s="5" t="str">
        <f>VLOOKUP(F2689,'Set up'!$A$2:$C$64,3,FALSE)</f>
        <v>Cash</v>
      </c>
      <c r="J2689" s="5">
        <f>VLOOKUP(F2689,'Set up'!$A$2:$D$64,4,FALSE)</f>
        <v>0</v>
      </c>
      <c r="K2689" s="4">
        <f t="shared" si="815"/>
        <v>45356</v>
      </c>
      <c r="L2689" s="5">
        <f t="shared" si="816"/>
        <v>3</v>
      </c>
      <c r="M2689" s="5">
        <f t="shared" si="817"/>
        <v>2024</v>
      </c>
      <c r="N2689" s="12">
        <v>2146</v>
      </c>
      <c r="O2689" s="6">
        <f>-118.5-2027.5</f>
        <v>-2146</v>
      </c>
      <c r="P2689" s="6">
        <f t="shared" si="807"/>
        <v>0</v>
      </c>
      <c r="Q2689" s="7">
        <f t="shared" si="818"/>
        <v>4375952.2500000009</v>
      </c>
      <c r="R2689" s="44" t="str">
        <f>VLOOKUP(F2689,'Set up'!$A$2:$E$64,5,FALSE)</f>
        <v>Trsf</v>
      </c>
      <c r="S2689" s="1" t="s">
        <v>3001</v>
      </c>
    </row>
    <row r="2690" spans="1:21" ht="15" customHeight="1" x14ac:dyDescent="0.3">
      <c r="A2690" s="4">
        <v>45356</v>
      </c>
      <c r="B2690" s="5">
        <f t="shared" si="810"/>
        <v>3</v>
      </c>
      <c r="C2690" s="5">
        <f t="shared" si="811"/>
        <v>2024</v>
      </c>
      <c r="D2690" s="5" t="s">
        <v>2427</v>
      </c>
      <c r="E2690" s="5" t="str">
        <f>VLOOKUP(F2690,'Set up'!$A$2:$C$64,2,FALSE)</f>
        <v>C00000042</v>
      </c>
      <c r="F2690" s="1" t="s">
        <v>2012</v>
      </c>
      <c r="G2690" s="90" t="s">
        <v>1922</v>
      </c>
      <c r="H2690" s="88">
        <v>15</v>
      </c>
      <c r="I2690" s="5" t="str">
        <f>VLOOKUP(F2690,'Set up'!$A$2:$C$64,3,FALSE)</f>
        <v>Cash</v>
      </c>
      <c r="J2690" s="5">
        <f>VLOOKUP(F2690,'Set up'!$A$2:$D$64,4,FALSE)</f>
        <v>0</v>
      </c>
      <c r="K2690" s="4">
        <f t="shared" si="815"/>
        <v>45356</v>
      </c>
      <c r="L2690" s="5">
        <f t="shared" si="816"/>
        <v>3</v>
      </c>
      <c r="M2690" s="5">
        <f t="shared" si="817"/>
        <v>2024</v>
      </c>
      <c r="N2690" s="12">
        <v>3510</v>
      </c>
      <c r="O2690" s="12">
        <f>-972.5-2537.5</f>
        <v>-3510</v>
      </c>
      <c r="P2690" s="6">
        <f t="shared" si="807"/>
        <v>0</v>
      </c>
      <c r="Q2690" s="7">
        <f t="shared" si="818"/>
        <v>4379462.2500000009</v>
      </c>
      <c r="R2690" s="44" t="str">
        <f>VLOOKUP(F2690,'Set up'!$A$2:$E$64,5,FALSE)</f>
        <v>Trsf</v>
      </c>
      <c r="S2690" s="1" t="s">
        <v>3002</v>
      </c>
    </row>
    <row r="2691" spans="1:21" ht="15" customHeight="1" x14ac:dyDescent="0.3">
      <c r="A2691" s="4">
        <v>45356</v>
      </c>
      <c r="B2691" s="5">
        <f t="shared" si="810"/>
        <v>3</v>
      </c>
      <c r="C2691" s="5">
        <f t="shared" si="811"/>
        <v>2024</v>
      </c>
      <c r="D2691" s="5" t="s">
        <v>2427</v>
      </c>
      <c r="E2691" s="5" t="str">
        <f>VLOOKUP(F2691,'Set up'!$A$2:$C$64,2,FALSE)</f>
        <v>C00000042</v>
      </c>
      <c r="F2691" s="1" t="s">
        <v>2012</v>
      </c>
      <c r="G2691" s="90" t="s">
        <v>1061</v>
      </c>
      <c r="H2691" s="88">
        <v>4</v>
      </c>
      <c r="I2691" s="5" t="str">
        <f>VLOOKUP(F2691,'Set up'!$A$2:$C$64,3,FALSE)</f>
        <v>Cash</v>
      </c>
      <c r="J2691" s="5">
        <f>VLOOKUP(F2691,'Set up'!$A$2:$D$64,4,FALSE)</f>
        <v>0</v>
      </c>
      <c r="K2691" s="4">
        <f t="shared" si="815"/>
        <v>45356</v>
      </c>
      <c r="L2691" s="5">
        <f t="shared" si="816"/>
        <v>3</v>
      </c>
      <c r="M2691" s="5">
        <f t="shared" si="817"/>
        <v>2024</v>
      </c>
      <c r="N2691" s="12">
        <v>380</v>
      </c>
      <c r="O2691" s="6">
        <f>-N2691</f>
        <v>-380</v>
      </c>
      <c r="P2691" s="6">
        <f t="shared" si="807"/>
        <v>0</v>
      </c>
      <c r="Q2691" s="7">
        <f t="shared" si="818"/>
        <v>4379842.2500000009</v>
      </c>
      <c r="R2691" s="44" t="str">
        <f>VLOOKUP(F2691,'Set up'!$A$2:$E$64,5,FALSE)</f>
        <v>Trsf</v>
      </c>
      <c r="S2691" s="1" t="s">
        <v>3003</v>
      </c>
    </row>
    <row r="2692" spans="1:21" ht="15" customHeight="1" x14ac:dyDescent="0.3">
      <c r="A2692" s="4">
        <v>45355</v>
      </c>
      <c r="B2692" s="5">
        <f t="shared" si="810"/>
        <v>3</v>
      </c>
      <c r="C2692" s="5">
        <f t="shared" si="811"/>
        <v>2024</v>
      </c>
      <c r="D2692" s="5" t="s">
        <v>2428</v>
      </c>
      <c r="E2692" s="5" t="str">
        <f>VLOOKUP(F2692,'Set up'!$A$2:$C$64,2,FALSE)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up'!$A$2:$C$64,3,FALSE)</f>
        <v>60</v>
      </c>
      <c r="J2692" s="5">
        <f>VLOOKUP(F2692,'Set up'!$A$2:$D$64,4,FALSE)</f>
        <v>60</v>
      </c>
      <c r="K2692" s="4">
        <f t="shared" si="815"/>
        <v>45415</v>
      </c>
      <c r="L2692" s="5">
        <f t="shared" si="816"/>
        <v>5</v>
      </c>
      <c r="M2692" s="5">
        <f t="shared" si="817"/>
        <v>2024</v>
      </c>
      <c r="N2692" s="12">
        <v>3212</v>
      </c>
      <c r="O2692" s="6">
        <f t="shared" ref="O2692" si="821">-N2692</f>
        <v>-3212</v>
      </c>
      <c r="P2692" s="6">
        <f t="shared" si="807"/>
        <v>0</v>
      </c>
      <c r="Q2692" s="7">
        <f t="shared" si="818"/>
        <v>4383054.2500000009</v>
      </c>
      <c r="R2692" s="44" t="str">
        <f>VLOOKUP(F2692,'Set up'!$A$2:$E$64,5,FALSE)</f>
        <v>Chq</v>
      </c>
      <c r="S2692" s="1" t="s">
        <v>2978</v>
      </c>
    </row>
    <row r="2693" spans="1:21" ht="15" customHeight="1" x14ac:dyDescent="0.3">
      <c r="A2693" s="4">
        <v>45356</v>
      </c>
      <c r="B2693" s="5">
        <f t="shared" si="810"/>
        <v>3</v>
      </c>
      <c r="C2693" s="5">
        <f t="shared" si="811"/>
        <v>2024</v>
      </c>
      <c r="D2693" s="5" t="s">
        <v>2429</v>
      </c>
      <c r="E2693" s="5" t="str">
        <f>VLOOKUP(F2693,'Set up'!$A$2:$C$64,2,FALSE)</f>
        <v>C00000044</v>
      </c>
      <c r="F2693" s="1" t="s">
        <v>2929</v>
      </c>
      <c r="G2693" s="123" t="s">
        <v>2291</v>
      </c>
      <c r="H2693" s="5">
        <v>1</v>
      </c>
      <c r="I2693" s="5" t="str">
        <f>VLOOKUP(F2693,'Set up'!$A$2:$C$64,3,FALSE)</f>
        <v>Cash</v>
      </c>
      <c r="J2693" s="5">
        <f>VLOOKUP(F2693,'Set up'!$A$2:$D$64,4,FALSE)</f>
        <v>0</v>
      </c>
      <c r="K2693" s="4">
        <f t="shared" si="815"/>
        <v>45356</v>
      </c>
      <c r="L2693" s="5">
        <f t="shared" si="816"/>
        <v>3</v>
      </c>
      <c r="M2693" s="5">
        <f t="shared" si="817"/>
        <v>2024</v>
      </c>
      <c r="N2693" s="12">
        <v>1628</v>
      </c>
      <c r="O2693" s="6">
        <f t="shared" ref="O2693:O2694" si="822">-N2693</f>
        <v>-1628</v>
      </c>
      <c r="P2693" s="6">
        <f t="shared" si="807"/>
        <v>0</v>
      </c>
      <c r="Q2693" s="7">
        <f t="shared" si="818"/>
        <v>4384682.2500000009</v>
      </c>
      <c r="R2693" s="44" t="str">
        <f>VLOOKUP(F2693,'Set up'!$A$2:$E$64,5,FALSE)</f>
        <v>Cash</v>
      </c>
      <c r="S2693" s="1" t="s">
        <v>2495</v>
      </c>
    </row>
    <row r="2694" spans="1:21" ht="15" customHeight="1" x14ac:dyDescent="0.3">
      <c r="A2694" s="4">
        <v>45356</v>
      </c>
      <c r="B2694" s="5">
        <f t="shared" si="810"/>
        <v>3</v>
      </c>
      <c r="C2694" s="5">
        <f t="shared" si="811"/>
        <v>2024</v>
      </c>
      <c r="D2694" s="5" t="s">
        <v>2429</v>
      </c>
      <c r="E2694" s="5" t="str">
        <f>VLOOKUP(F2694,'Set up'!$A$2:$C$64,2,FALSE)</f>
        <v>C00000044</v>
      </c>
      <c r="F2694" s="1" t="s">
        <v>2929</v>
      </c>
      <c r="G2694" s="120" t="s">
        <v>2292</v>
      </c>
      <c r="H2694" s="5">
        <v>3</v>
      </c>
      <c r="I2694" s="5" t="str">
        <f>VLOOKUP(F2694,'Set up'!$A$2:$C$64,3,FALSE)</f>
        <v>Cash</v>
      </c>
      <c r="J2694" s="5">
        <f>VLOOKUP(F2694,'Set up'!$A$2:$D$64,4,FALSE)</f>
        <v>0</v>
      </c>
      <c r="K2694" s="4">
        <f t="shared" si="815"/>
        <v>45356</v>
      </c>
      <c r="L2694" s="5">
        <f t="shared" si="816"/>
        <v>3</v>
      </c>
      <c r="M2694" s="5">
        <f t="shared" si="817"/>
        <v>2024</v>
      </c>
      <c r="N2694" s="12">
        <v>630</v>
      </c>
      <c r="O2694" s="6">
        <f t="shared" si="822"/>
        <v>-630</v>
      </c>
      <c r="P2694" s="6">
        <f t="shared" si="807"/>
        <v>0</v>
      </c>
      <c r="Q2694" s="7">
        <f t="shared" si="818"/>
        <v>4385312.2500000009</v>
      </c>
      <c r="R2694" s="44" t="str">
        <f>VLOOKUP(F2694,'Set up'!$A$2:$E$64,5,FALSE)</f>
        <v>Cash</v>
      </c>
      <c r="S2694" s="1" t="s">
        <v>2495</v>
      </c>
    </row>
    <row r="2695" spans="1:21" ht="15" customHeight="1" x14ac:dyDescent="0.3">
      <c r="A2695" s="4">
        <v>45356</v>
      </c>
      <c r="B2695" s="5">
        <f t="shared" si="810"/>
        <v>3</v>
      </c>
      <c r="C2695" s="5">
        <f t="shared" si="811"/>
        <v>2024</v>
      </c>
      <c r="D2695" s="5" t="s">
        <v>2430</v>
      </c>
      <c r="E2695" s="5" t="str">
        <f>VLOOKUP(F2695,'Set up'!$A$2:$C$64,2,FALSE)</f>
        <v>C00000019</v>
      </c>
      <c r="F2695" s="1" t="s">
        <v>400</v>
      </c>
      <c r="G2695" s="90" t="s">
        <v>95</v>
      </c>
      <c r="H2695" s="5">
        <v>1</v>
      </c>
      <c r="I2695" s="5" t="str">
        <f>VLOOKUP(F2695,'Set up'!$A$2:$C$64,3,FALSE)</f>
        <v>Cash</v>
      </c>
      <c r="J2695" s="5">
        <f>VLOOKUP(F2695,'Set up'!$A$2:$D$64,4,FALSE)</f>
        <v>0</v>
      </c>
      <c r="K2695" s="4">
        <f t="shared" si="815"/>
        <v>45356</v>
      </c>
      <c r="L2695" s="5">
        <f t="shared" si="816"/>
        <v>3</v>
      </c>
      <c r="M2695" s="5">
        <f t="shared" si="817"/>
        <v>2024</v>
      </c>
      <c r="N2695" s="12">
        <v>1738</v>
      </c>
      <c r="O2695" s="12">
        <f>-1064-674</f>
        <v>-1738</v>
      </c>
      <c r="P2695" s="6">
        <f t="shared" si="807"/>
        <v>0</v>
      </c>
      <c r="Q2695" s="7">
        <f t="shared" si="818"/>
        <v>4387050.2500000009</v>
      </c>
      <c r="R2695" s="44" t="str">
        <f>VLOOKUP(F2695,'Set up'!$A$2:$E$64,5,FALSE)</f>
        <v>Trsf</v>
      </c>
      <c r="S2695" s="1" t="s">
        <v>3673</v>
      </c>
    </row>
    <row r="2696" spans="1:21" ht="15" customHeight="1" x14ac:dyDescent="0.3">
      <c r="A2696" s="4">
        <v>45356</v>
      </c>
      <c r="B2696" s="5">
        <f t="shared" si="810"/>
        <v>3</v>
      </c>
      <c r="C2696" s="5">
        <f t="shared" si="811"/>
        <v>2024</v>
      </c>
      <c r="D2696" s="5" t="s">
        <v>2430</v>
      </c>
      <c r="E2696" s="5" t="str">
        <f>VLOOKUP(F2696,'Set up'!$A$2:$C$64,2,FALSE)</f>
        <v>C00000019</v>
      </c>
      <c r="F2696" s="1" t="s">
        <v>400</v>
      </c>
      <c r="G2696" s="90" t="s">
        <v>46</v>
      </c>
      <c r="H2696" s="5">
        <v>1</v>
      </c>
      <c r="I2696" s="5" t="str">
        <f>VLOOKUP(F2696,'Set up'!$A$2:$C$64,3,FALSE)</f>
        <v>Cash</v>
      </c>
      <c r="J2696" s="5">
        <f>VLOOKUP(F2696,'Set up'!$A$2:$D$64,4,FALSE)</f>
        <v>0</v>
      </c>
      <c r="K2696" s="4">
        <f t="shared" si="815"/>
        <v>45356</v>
      </c>
      <c r="L2696" s="5">
        <f t="shared" si="816"/>
        <v>3</v>
      </c>
      <c r="M2696" s="5">
        <f t="shared" si="817"/>
        <v>2024</v>
      </c>
      <c r="N2696" s="12">
        <v>110</v>
      </c>
      <c r="O2696" s="6">
        <f t="shared" ref="O2696" si="823">-N2696</f>
        <v>-110</v>
      </c>
      <c r="P2696" s="6">
        <f t="shared" si="807"/>
        <v>0</v>
      </c>
      <c r="Q2696" s="7">
        <f t="shared" si="818"/>
        <v>4387160.2500000009</v>
      </c>
      <c r="R2696" s="44" t="str">
        <f>VLOOKUP(F2696,'Set up'!$A$2:$E$64,5,FALSE)</f>
        <v>Trsf</v>
      </c>
      <c r="S2696" s="1" t="s">
        <v>3666</v>
      </c>
    </row>
    <row r="2697" spans="1:21" ht="15" customHeight="1" x14ac:dyDescent="0.3">
      <c r="A2697" s="4">
        <v>45358</v>
      </c>
      <c r="B2697" s="5">
        <f t="shared" si="810"/>
        <v>3</v>
      </c>
      <c r="C2697" s="5">
        <f t="shared" si="811"/>
        <v>2024</v>
      </c>
      <c r="D2697" s="5" t="s">
        <v>2431</v>
      </c>
      <c r="E2697" s="5" t="str">
        <f>VLOOKUP(F2697,'Set up'!$A$2:$C$64,2,FALSE)</f>
        <v>C00000026</v>
      </c>
      <c r="F2697" s="1" t="s">
        <v>784</v>
      </c>
      <c r="G2697" s="89" t="s">
        <v>1733</v>
      </c>
      <c r="H2697" s="5">
        <v>1</v>
      </c>
      <c r="I2697" s="5" t="str">
        <f>VLOOKUP(F2697,'Set up'!$A$2:$C$64,3,FALSE)</f>
        <v>Cash</v>
      </c>
      <c r="J2697" s="5">
        <f>VLOOKUP(F2697,'Set up'!$A$2:$D$64,4,FALSE)</f>
        <v>0</v>
      </c>
      <c r="K2697" s="4">
        <f t="shared" si="815"/>
        <v>45358</v>
      </c>
      <c r="L2697" s="5">
        <f t="shared" si="816"/>
        <v>3</v>
      </c>
      <c r="M2697" s="5">
        <f t="shared" si="817"/>
        <v>2024</v>
      </c>
      <c r="N2697" s="12">
        <v>1738</v>
      </c>
      <c r="O2697" s="6">
        <f t="shared" ref="O2697:O2699" si="824">-N2697</f>
        <v>-1738</v>
      </c>
      <c r="P2697" s="6">
        <f t="shared" si="807"/>
        <v>0</v>
      </c>
      <c r="Q2697" s="7">
        <f t="shared" si="818"/>
        <v>4388898.2500000009</v>
      </c>
      <c r="R2697" s="44" t="str">
        <f>VLOOKUP(F2697,'Set up'!$A$2:$E$64,5,FALSE)</f>
        <v>Trsf</v>
      </c>
      <c r="S2697" s="1" t="s">
        <v>2494</v>
      </c>
    </row>
    <row r="2698" spans="1:21" ht="15" customHeight="1" x14ac:dyDescent="0.3">
      <c r="A2698" s="4">
        <v>45358</v>
      </c>
      <c r="B2698" s="5">
        <f t="shared" si="810"/>
        <v>3</v>
      </c>
      <c r="C2698" s="5">
        <f t="shared" si="811"/>
        <v>2024</v>
      </c>
      <c r="D2698" s="5" t="s">
        <v>2431</v>
      </c>
      <c r="E2698" s="5" t="str">
        <f>VLOOKUP(F2698,'Set up'!$A$2:$C$64,2,FALSE)</f>
        <v>C00000026</v>
      </c>
      <c r="F2698" s="1" t="s">
        <v>784</v>
      </c>
      <c r="G2698" s="90" t="s">
        <v>17</v>
      </c>
      <c r="H2698" s="5">
        <v>1</v>
      </c>
      <c r="I2698" s="5" t="str">
        <f>VLOOKUP(F2698,'Set up'!$A$2:$C$64,3,FALSE)</f>
        <v>Cash</v>
      </c>
      <c r="J2698" s="5">
        <f>VLOOKUP(F2698,'Set up'!$A$2:$D$64,4,FALSE)</f>
        <v>0</v>
      </c>
      <c r="K2698" s="4">
        <f t="shared" si="815"/>
        <v>45358</v>
      </c>
      <c r="L2698" s="5">
        <f t="shared" si="816"/>
        <v>3</v>
      </c>
      <c r="M2698" s="5">
        <f t="shared" si="817"/>
        <v>2024</v>
      </c>
      <c r="N2698" s="12">
        <v>110</v>
      </c>
      <c r="O2698" s="6">
        <f t="shared" si="824"/>
        <v>-110</v>
      </c>
      <c r="P2698" s="6">
        <f t="shared" si="807"/>
        <v>0</v>
      </c>
      <c r="Q2698" s="7">
        <f t="shared" si="818"/>
        <v>4389008.2500000009</v>
      </c>
      <c r="R2698" s="44" t="str">
        <f>VLOOKUP(F2698,'Set up'!$A$2:$E$64,5,FALSE)</f>
        <v>Trsf</v>
      </c>
      <c r="S2698" s="1" t="s">
        <v>2494</v>
      </c>
    </row>
    <row r="2699" spans="1:21" ht="15" customHeight="1" x14ac:dyDescent="0.3">
      <c r="A2699" s="4">
        <v>45358</v>
      </c>
      <c r="B2699" s="5">
        <f t="shared" si="810"/>
        <v>3</v>
      </c>
      <c r="C2699" s="5">
        <f t="shared" si="811"/>
        <v>2024</v>
      </c>
      <c r="D2699" s="5" t="s">
        <v>2431</v>
      </c>
      <c r="E2699" s="5" t="str">
        <f>VLOOKUP(F2699,'Set up'!$A$2:$C$64,2,FALSE)</f>
        <v>C00000026</v>
      </c>
      <c r="F2699" s="1" t="s">
        <v>784</v>
      </c>
      <c r="G2699" s="90" t="s">
        <v>1110</v>
      </c>
      <c r="H2699" s="5">
        <v>2</v>
      </c>
      <c r="I2699" s="5" t="str">
        <f>VLOOKUP(F2699,'Set up'!$A$2:$C$64,3,FALSE)</f>
        <v>Cash</v>
      </c>
      <c r="J2699" s="5">
        <f>VLOOKUP(F2699,'Set up'!$A$2:$D$64,4,FALSE)</f>
        <v>0</v>
      </c>
      <c r="K2699" s="4">
        <f t="shared" si="815"/>
        <v>45358</v>
      </c>
      <c r="L2699" s="5">
        <f t="shared" si="816"/>
        <v>3</v>
      </c>
      <c r="M2699" s="5">
        <f t="shared" si="817"/>
        <v>2024</v>
      </c>
      <c r="N2699" s="12">
        <v>125</v>
      </c>
      <c r="O2699" s="6">
        <f t="shared" si="824"/>
        <v>-125</v>
      </c>
      <c r="P2699" s="6">
        <f t="shared" si="807"/>
        <v>0</v>
      </c>
      <c r="Q2699" s="7">
        <f t="shared" si="818"/>
        <v>4389133.2500000009</v>
      </c>
      <c r="R2699" s="44" t="str">
        <f>VLOOKUP(F2699,'Set up'!$A$2:$E$64,5,FALSE)</f>
        <v>Trsf</v>
      </c>
      <c r="S2699" s="1" t="s">
        <v>2494</v>
      </c>
    </row>
    <row r="2700" spans="1:21" ht="15" customHeight="1" x14ac:dyDescent="0.3">
      <c r="A2700" s="4">
        <v>45363</v>
      </c>
      <c r="B2700" s="5">
        <f t="shared" si="810"/>
        <v>3</v>
      </c>
      <c r="C2700" s="5">
        <f t="shared" si="811"/>
        <v>2024</v>
      </c>
      <c r="D2700" s="5" t="s">
        <v>2432</v>
      </c>
      <c r="E2700" s="5" t="str">
        <f>VLOOKUP(F2700,'Set up'!$A$2:$C$64,2,FALSE)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up'!$A$2:$C$64,3,FALSE)</f>
        <v>45</v>
      </c>
      <c r="J2700" s="5">
        <f>VLOOKUP(F2700,'Set up'!$A$2:$D$64,4,FALSE)</f>
        <v>45</v>
      </c>
      <c r="K2700" s="4">
        <f t="shared" si="815"/>
        <v>45408</v>
      </c>
      <c r="L2700" s="5">
        <f t="shared" si="816"/>
        <v>4</v>
      </c>
      <c r="M2700" s="5">
        <f t="shared" si="817"/>
        <v>2024</v>
      </c>
      <c r="N2700" s="12">
        <v>1738</v>
      </c>
      <c r="O2700" s="6">
        <f t="shared" ref="O2700:O2707" si="825">-N2700</f>
        <v>-1738</v>
      </c>
      <c r="P2700" s="6">
        <f t="shared" si="807"/>
        <v>0</v>
      </c>
      <c r="Q2700" s="7">
        <f t="shared" si="818"/>
        <v>4390871.2500000009</v>
      </c>
      <c r="R2700" s="44" t="str">
        <f>VLOOKUP(F2700,'Set up'!$A$2:$E$64,5,FALSE)</f>
        <v>PD Chq</v>
      </c>
      <c r="S2700" s="1" t="s">
        <v>2829</v>
      </c>
      <c r="U2700" s="1" t="s">
        <v>3603</v>
      </c>
    </row>
    <row r="2701" spans="1:21" ht="15" customHeight="1" x14ac:dyDescent="0.3">
      <c r="A2701" s="4">
        <v>45363</v>
      </c>
      <c r="B2701" s="5">
        <f t="shared" si="810"/>
        <v>3</v>
      </c>
      <c r="C2701" s="5">
        <f t="shared" si="811"/>
        <v>2024</v>
      </c>
      <c r="D2701" s="5" t="s">
        <v>2432</v>
      </c>
      <c r="E2701" s="5" t="str">
        <f>VLOOKUP(F2701,'Set up'!$A$2:$C$64,2,FALSE)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up'!$A$2:$C$64,3,FALSE)</f>
        <v>45</v>
      </c>
      <c r="J2701" s="5">
        <f>VLOOKUP(F2701,'Set up'!$A$2:$D$64,4,FALSE)</f>
        <v>45</v>
      </c>
      <c r="K2701" s="4">
        <f t="shared" si="815"/>
        <v>45408</v>
      </c>
      <c r="L2701" s="5">
        <f t="shared" si="816"/>
        <v>4</v>
      </c>
      <c r="M2701" s="5">
        <f t="shared" si="817"/>
        <v>2024</v>
      </c>
      <c r="N2701" s="12">
        <v>220</v>
      </c>
      <c r="O2701" s="6">
        <f t="shared" si="825"/>
        <v>-220</v>
      </c>
      <c r="P2701" s="6">
        <f t="shared" si="807"/>
        <v>0</v>
      </c>
      <c r="Q2701" s="7">
        <f t="shared" si="818"/>
        <v>4391091.2500000009</v>
      </c>
      <c r="R2701" s="44" t="str">
        <f>VLOOKUP(F2701,'Set up'!$A$2:$E$64,5,FALSE)</f>
        <v>PD Chq</v>
      </c>
      <c r="S2701" s="1" t="s">
        <v>2829</v>
      </c>
      <c r="U2701" s="1" t="s">
        <v>3603</v>
      </c>
    </row>
    <row r="2702" spans="1:21" ht="15" customHeight="1" x14ac:dyDescent="0.3">
      <c r="A2702" s="4">
        <v>45363</v>
      </c>
      <c r="B2702" s="5">
        <f t="shared" si="810"/>
        <v>3</v>
      </c>
      <c r="C2702" s="5">
        <f t="shared" si="811"/>
        <v>2024</v>
      </c>
      <c r="D2702" s="5" t="s">
        <v>2432</v>
      </c>
      <c r="E2702" s="5" t="str">
        <f>VLOOKUP(F2702,'Set up'!$A$2:$C$64,2,FALSE)</f>
        <v>C00000003</v>
      </c>
      <c r="F2702" s="1" t="s">
        <v>20</v>
      </c>
      <c r="G2702" s="99" t="s">
        <v>949</v>
      </c>
      <c r="H2702" s="5">
        <v>1</v>
      </c>
      <c r="I2702" s="5">
        <f>VLOOKUP(F2702,'Set up'!$A$2:$C$64,3,FALSE)</f>
        <v>45</v>
      </c>
      <c r="J2702" s="5">
        <f>VLOOKUP(F2702,'Set up'!$A$2:$D$64,4,FALSE)</f>
        <v>45</v>
      </c>
      <c r="K2702" s="4">
        <f t="shared" si="815"/>
        <v>45408</v>
      </c>
      <c r="L2702" s="5">
        <f t="shared" si="816"/>
        <v>4</v>
      </c>
      <c r="M2702" s="5">
        <f t="shared" si="817"/>
        <v>2024</v>
      </c>
      <c r="N2702" s="12">
        <v>60</v>
      </c>
      <c r="O2702" s="6">
        <f t="shared" si="825"/>
        <v>-60</v>
      </c>
      <c r="P2702" s="6">
        <f t="shared" si="807"/>
        <v>0</v>
      </c>
      <c r="Q2702" s="7">
        <f t="shared" si="818"/>
        <v>4391151.2500000009</v>
      </c>
      <c r="R2702" s="44" t="str">
        <f>VLOOKUP(F2702,'Set up'!$A$2:$E$64,5,FALSE)</f>
        <v>PD Chq</v>
      </c>
      <c r="S2702" s="1" t="s">
        <v>2829</v>
      </c>
      <c r="U2702" s="1" t="s">
        <v>3603</v>
      </c>
    </row>
    <row r="2703" spans="1:21" ht="15" customHeight="1" x14ac:dyDescent="0.3">
      <c r="A2703" s="4">
        <v>45364</v>
      </c>
      <c r="B2703" s="5">
        <f t="shared" si="810"/>
        <v>3</v>
      </c>
      <c r="C2703" s="5">
        <f t="shared" si="811"/>
        <v>2024</v>
      </c>
      <c r="D2703" s="5" t="s">
        <v>2433</v>
      </c>
      <c r="E2703" s="5" t="str">
        <f>VLOOKUP(F2703,'Set up'!$A$2:$C$64,2,FALSE)</f>
        <v>C00000010</v>
      </c>
      <c r="F2703" s="1" t="s">
        <v>62</v>
      </c>
      <c r="G2703" s="89" t="s">
        <v>1178</v>
      </c>
      <c r="H2703" s="106">
        <v>8</v>
      </c>
      <c r="I2703" s="5">
        <f>VLOOKUP(F2703,'Set up'!$A$2:$C$64,3,FALSE)</f>
        <v>120</v>
      </c>
      <c r="J2703" s="5">
        <f>VLOOKUP(F2703,'Set up'!$A$2:$D$64,4,FALSE)</f>
        <v>120</v>
      </c>
      <c r="K2703" s="4">
        <f t="shared" si="815"/>
        <v>45484</v>
      </c>
      <c r="L2703" s="5">
        <f t="shared" si="816"/>
        <v>7</v>
      </c>
      <c r="M2703" s="5">
        <f t="shared" si="817"/>
        <v>2024</v>
      </c>
      <c r="N2703" s="12">
        <v>12848</v>
      </c>
      <c r="O2703" s="6">
        <f t="shared" si="825"/>
        <v>-12848</v>
      </c>
      <c r="P2703" s="6">
        <f t="shared" si="807"/>
        <v>0</v>
      </c>
      <c r="Q2703" s="7">
        <f t="shared" si="818"/>
        <v>4403999.2500000009</v>
      </c>
      <c r="R2703" s="44" t="str">
        <f>VLOOKUP(F2703,'Set up'!$A$2:$E$64,5,FALSE)</f>
        <v>Trsf</v>
      </c>
      <c r="S2703" s="1" t="s">
        <v>2927</v>
      </c>
    </row>
    <row r="2704" spans="1:21" ht="15" customHeight="1" x14ac:dyDescent="0.3">
      <c r="A2704" s="4">
        <v>45364</v>
      </c>
      <c r="B2704" s="5">
        <f t="shared" si="810"/>
        <v>3</v>
      </c>
      <c r="C2704" s="5">
        <f t="shared" si="811"/>
        <v>2024</v>
      </c>
      <c r="D2704" s="5" t="s">
        <v>2433</v>
      </c>
      <c r="E2704" s="5" t="str">
        <f>VLOOKUP(F2704,'Set up'!$A$2:$C$64,2,FALSE)</f>
        <v>C00000010</v>
      </c>
      <c r="F2704" s="1" t="s">
        <v>62</v>
      </c>
      <c r="G2704" s="90" t="s">
        <v>2434</v>
      </c>
      <c r="H2704" s="88">
        <v>5</v>
      </c>
      <c r="I2704" s="5">
        <f>VLOOKUP(F2704,'Set up'!$A$2:$C$64,3,FALSE)</f>
        <v>120</v>
      </c>
      <c r="J2704" s="5">
        <f>VLOOKUP(F2704,'Set up'!$A$2:$D$64,4,FALSE)</f>
        <v>120</v>
      </c>
      <c r="K2704" s="4">
        <f t="shared" si="815"/>
        <v>45484</v>
      </c>
      <c r="L2704" s="5">
        <f t="shared" si="816"/>
        <v>7</v>
      </c>
      <c r="M2704" s="5">
        <f t="shared" si="817"/>
        <v>2024</v>
      </c>
      <c r="N2704" s="12">
        <v>1073</v>
      </c>
      <c r="O2704" s="6">
        <f t="shared" si="825"/>
        <v>-1073</v>
      </c>
      <c r="P2704" s="6">
        <f t="shared" si="807"/>
        <v>0</v>
      </c>
      <c r="Q2704" s="7">
        <f t="shared" si="818"/>
        <v>4405072.2500000009</v>
      </c>
      <c r="R2704" s="44" t="str">
        <f>VLOOKUP(F2704,'Set up'!$A$2:$E$64,5,FALSE)</f>
        <v>Trsf</v>
      </c>
      <c r="S2704" s="1" t="s">
        <v>2927</v>
      </c>
    </row>
    <row r="2705" spans="1:19" ht="15" customHeight="1" x14ac:dyDescent="0.3">
      <c r="A2705" s="4">
        <v>45364</v>
      </c>
      <c r="B2705" s="5">
        <f t="shared" si="810"/>
        <v>3</v>
      </c>
      <c r="C2705" s="5">
        <f t="shared" si="811"/>
        <v>2024</v>
      </c>
      <c r="D2705" s="5" t="s">
        <v>2433</v>
      </c>
      <c r="E2705" s="5" t="str">
        <f>VLOOKUP(F2705,'Set up'!$A$2:$C$64,2,FALSE)</f>
        <v>C00000010</v>
      </c>
      <c r="F2705" s="1" t="s">
        <v>62</v>
      </c>
      <c r="G2705" s="90" t="s">
        <v>791</v>
      </c>
      <c r="H2705" s="88">
        <v>5</v>
      </c>
      <c r="I2705" s="5">
        <f>VLOOKUP(F2705,'Set up'!$A$2:$C$64,3,FALSE)</f>
        <v>120</v>
      </c>
      <c r="J2705" s="5">
        <f>VLOOKUP(F2705,'Set up'!$A$2:$D$64,4,FALSE)</f>
        <v>120</v>
      </c>
      <c r="K2705" s="4">
        <f t="shared" si="815"/>
        <v>45484</v>
      </c>
      <c r="L2705" s="5">
        <f t="shared" si="816"/>
        <v>7</v>
      </c>
      <c r="M2705" s="5">
        <f t="shared" si="817"/>
        <v>2024</v>
      </c>
      <c r="N2705" s="12">
        <v>287.5</v>
      </c>
      <c r="O2705" s="6">
        <f t="shared" si="825"/>
        <v>-287.5</v>
      </c>
      <c r="P2705" s="6">
        <f t="shared" si="807"/>
        <v>0</v>
      </c>
      <c r="Q2705" s="7">
        <f t="shared" si="818"/>
        <v>4405359.7500000009</v>
      </c>
      <c r="R2705" s="44" t="str">
        <f>VLOOKUP(F2705,'Set up'!$A$2:$E$64,5,FALSE)</f>
        <v>Trsf</v>
      </c>
      <c r="S2705" s="1" t="s">
        <v>2927</v>
      </c>
    </row>
    <row r="2706" spans="1:19" ht="15" customHeight="1" x14ac:dyDescent="0.3">
      <c r="A2706" s="4">
        <v>45364</v>
      </c>
      <c r="B2706" s="5">
        <f t="shared" si="810"/>
        <v>3</v>
      </c>
      <c r="C2706" s="5">
        <f t="shared" si="811"/>
        <v>2024</v>
      </c>
      <c r="D2706" s="5" t="s">
        <v>2433</v>
      </c>
      <c r="E2706" s="5" t="str">
        <f>VLOOKUP(F2706,'Set up'!$A$2:$C$64,2,FALSE)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up'!$A$2:$C$64,3,FALSE)</f>
        <v>120</v>
      </c>
      <c r="J2706" s="5">
        <f>VLOOKUP(F2706,'Set up'!$A$2:$D$64,4,FALSE)</f>
        <v>120</v>
      </c>
      <c r="K2706" s="4">
        <f t="shared" si="815"/>
        <v>45484</v>
      </c>
      <c r="L2706" s="5">
        <f t="shared" si="816"/>
        <v>7</v>
      </c>
      <c r="M2706" s="5">
        <f t="shared" si="817"/>
        <v>2024</v>
      </c>
      <c r="N2706" s="12">
        <v>440</v>
      </c>
      <c r="O2706" s="6">
        <f t="shared" si="825"/>
        <v>-440</v>
      </c>
      <c r="P2706" s="6">
        <f t="shared" si="807"/>
        <v>0</v>
      </c>
      <c r="Q2706" s="7">
        <f t="shared" si="818"/>
        <v>4405799.7500000009</v>
      </c>
      <c r="R2706" s="44" t="str">
        <f>VLOOKUP(F2706,'Set up'!$A$2:$E$64,5,FALSE)</f>
        <v>Trsf</v>
      </c>
      <c r="S2706" s="1" t="s">
        <v>2927</v>
      </c>
    </row>
    <row r="2707" spans="1:19" ht="15" customHeight="1" x14ac:dyDescent="0.3">
      <c r="A2707" s="4">
        <v>45364</v>
      </c>
      <c r="B2707" s="5">
        <f t="shared" si="810"/>
        <v>3</v>
      </c>
      <c r="C2707" s="5">
        <f t="shared" si="811"/>
        <v>2024</v>
      </c>
      <c r="D2707" s="5" t="s">
        <v>2433</v>
      </c>
      <c r="E2707" s="5" t="str">
        <f>VLOOKUP(F2707,'Set up'!$A$2:$C$64,2,FALSE)</f>
        <v>C00000010</v>
      </c>
      <c r="F2707" s="1" t="s">
        <v>62</v>
      </c>
      <c r="G2707" s="90" t="s">
        <v>944</v>
      </c>
      <c r="H2707" s="88">
        <v>1</v>
      </c>
      <c r="I2707" s="5">
        <f>VLOOKUP(F2707,'Set up'!$A$2:$C$64,3,FALSE)</f>
        <v>120</v>
      </c>
      <c r="J2707" s="5">
        <f>VLOOKUP(F2707,'Set up'!$A$2:$D$64,4,FALSE)</f>
        <v>120</v>
      </c>
      <c r="K2707" s="4">
        <f t="shared" si="815"/>
        <v>45484</v>
      </c>
      <c r="L2707" s="5">
        <f t="shared" si="816"/>
        <v>7</v>
      </c>
      <c r="M2707" s="5">
        <f t="shared" si="817"/>
        <v>2024</v>
      </c>
      <c r="N2707" s="12">
        <v>420</v>
      </c>
      <c r="O2707" s="6">
        <f t="shared" si="825"/>
        <v>-420</v>
      </c>
      <c r="P2707" s="6">
        <f t="shared" si="807"/>
        <v>0</v>
      </c>
      <c r="Q2707" s="7">
        <f t="shared" si="818"/>
        <v>4406219.7500000009</v>
      </c>
      <c r="R2707" s="44" t="str">
        <f>VLOOKUP(F2707,'Set up'!$A$2:$E$64,5,FALSE)</f>
        <v>Trsf</v>
      </c>
      <c r="S2707" s="1" t="s">
        <v>2927</v>
      </c>
    </row>
    <row r="2708" spans="1:19" ht="15" customHeight="1" x14ac:dyDescent="0.3">
      <c r="A2708" s="4">
        <v>45364</v>
      </c>
      <c r="B2708" s="5">
        <f t="shared" si="810"/>
        <v>3</v>
      </c>
      <c r="C2708" s="5">
        <f t="shared" si="811"/>
        <v>2024</v>
      </c>
      <c r="D2708" s="5" t="s">
        <v>2435</v>
      </c>
      <c r="E2708" s="5" t="str">
        <f>VLOOKUP(F2708,'Set up'!$A$2:$C$64,2,FALSE)</f>
        <v>C00000042</v>
      </c>
      <c r="F2708" s="1" t="s">
        <v>2012</v>
      </c>
      <c r="G2708" s="122" t="s">
        <v>1110</v>
      </c>
      <c r="H2708" s="5">
        <v>10</v>
      </c>
      <c r="I2708" s="5" t="str">
        <f>VLOOKUP(F2708,'Set up'!$A$2:$C$64,3,FALSE)</f>
        <v>Cash</v>
      </c>
      <c r="J2708" s="5">
        <f>VLOOKUP(F2708,'Set up'!$A$2:$D$64,4,FALSE)</f>
        <v>0</v>
      </c>
      <c r="K2708" s="4">
        <f t="shared" si="815"/>
        <v>45364</v>
      </c>
      <c r="L2708" s="5">
        <f t="shared" si="816"/>
        <v>3</v>
      </c>
      <c r="M2708" s="5">
        <f t="shared" si="817"/>
        <v>2024</v>
      </c>
      <c r="N2708" s="12">
        <v>625</v>
      </c>
      <c r="O2708" s="6">
        <f>-N2708</f>
        <v>-625</v>
      </c>
      <c r="P2708" s="6">
        <f t="shared" si="807"/>
        <v>0</v>
      </c>
      <c r="Q2708" s="7">
        <f t="shared" si="818"/>
        <v>4406844.7500000009</v>
      </c>
      <c r="R2708" s="44" t="str">
        <f>VLOOKUP(F2708,'Set up'!$A$2:$E$64,5,FALSE)</f>
        <v>Trsf</v>
      </c>
      <c r="S2708" s="1" t="s">
        <v>3004</v>
      </c>
    </row>
    <row r="2709" spans="1:19" ht="15" customHeight="1" x14ac:dyDescent="0.3">
      <c r="A2709" s="4">
        <v>45364</v>
      </c>
      <c r="B2709" s="5">
        <f t="shared" si="810"/>
        <v>3</v>
      </c>
      <c r="C2709" s="5">
        <f t="shared" si="811"/>
        <v>2024</v>
      </c>
      <c r="D2709" s="5" t="s">
        <v>2436</v>
      </c>
      <c r="E2709" s="5" t="str">
        <f>VLOOKUP(F2709,'Set up'!$A$2:$C$64,2,FALSE)</f>
        <v>C00000042</v>
      </c>
      <c r="F2709" s="1" t="s">
        <v>2012</v>
      </c>
      <c r="G2709" s="122" t="s">
        <v>1733</v>
      </c>
      <c r="H2709" s="88">
        <v>10</v>
      </c>
      <c r="I2709" s="5" t="str">
        <f>VLOOKUP(F2709,'Set up'!$A$2:$C$64,3,FALSE)</f>
        <v>Cash</v>
      </c>
      <c r="J2709" s="5">
        <f>VLOOKUP(F2709,'Set up'!$A$2:$D$64,4,FALSE)</f>
        <v>0</v>
      </c>
      <c r="K2709" s="4">
        <f t="shared" si="815"/>
        <v>45364</v>
      </c>
      <c r="L2709" s="5">
        <f t="shared" si="816"/>
        <v>3</v>
      </c>
      <c r="M2709" s="5">
        <f t="shared" si="817"/>
        <v>2024</v>
      </c>
      <c r="N2709" s="12">
        <v>16060</v>
      </c>
      <c r="O2709" s="12">
        <f>-3257.5-11300-1502.5</f>
        <v>-16060</v>
      </c>
      <c r="P2709" s="6">
        <f t="shared" ref="P2709:P2772" si="826">SUM(N2709+O2709)</f>
        <v>0</v>
      </c>
      <c r="Q2709" s="7">
        <f t="shared" si="818"/>
        <v>4422904.7500000009</v>
      </c>
      <c r="R2709" s="44" t="str">
        <f>VLOOKUP(F2709,'Set up'!$A$2:$E$64,5,FALSE)</f>
        <v>Trsf</v>
      </c>
      <c r="S2709" s="1" t="s">
        <v>3005</v>
      </c>
    </row>
    <row r="2710" spans="1:19" ht="15" customHeight="1" x14ac:dyDescent="0.3">
      <c r="A2710" s="4">
        <v>45364</v>
      </c>
      <c r="B2710" s="5">
        <f t="shared" si="810"/>
        <v>3</v>
      </c>
      <c r="C2710" s="5">
        <f t="shared" si="811"/>
        <v>2024</v>
      </c>
      <c r="D2710" s="5" t="s">
        <v>2436</v>
      </c>
      <c r="E2710" s="5" t="str">
        <f>VLOOKUP(F2710,'Set up'!$A$2:$C$64,2,FALSE)</f>
        <v>C00000042</v>
      </c>
      <c r="F2710" s="1" t="s">
        <v>2012</v>
      </c>
      <c r="G2710" s="90" t="s">
        <v>913</v>
      </c>
      <c r="H2710" s="88">
        <v>30</v>
      </c>
      <c r="I2710" s="5" t="str">
        <f>VLOOKUP(F2710,'Set up'!$A$2:$C$64,3,FALSE)</f>
        <v>Cash</v>
      </c>
      <c r="J2710" s="5">
        <f>VLOOKUP(F2710,'Set up'!$A$2:$D$64,4,FALSE)</f>
        <v>0</v>
      </c>
      <c r="K2710" s="4">
        <f t="shared" si="815"/>
        <v>45364</v>
      </c>
      <c r="L2710" s="5">
        <f t="shared" si="816"/>
        <v>3</v>
      </c>
      <c r="M2710" s="5">
        <f t="shared" si="817"/>
        <v>2024</v>
      </c>
      <c r="N2710" s="12">
        <v>5220</v>
      </c>
      <c r="O2710" s="6">
        <f>-N2710</f>
        <v>-5220</v>
      </c>
      <c r="P2710" s="6">
        <f t="shared" si="826"/>
        <v>0</v>
      </c>
      <c r="Q2710" s="7">
        <f t="shared" si="818"/>
        <v>4428124.7500000009</v>
      </c>
      <c r="R2710" s="44" t="str">
        <f>VLOOKUP(F2710,'Set up'!$A$2:$E$64,5,FALSE)</f>
        <v>Trsf</v>
      </c>
      <c r="S2710" s="1" t="s">
        <v>3066</v>
      </c>
    </row>
    <row r="2711" spans="1:19" ht="15" customHeight="1" x14ac:dyDescent="0.3">
      <c r="A2711" s="4">
        <v>45364</v>
      </c>
      <c r="B2711" s="5">
        <f t="shared" si="810"/>
        <v>3</v>
      </c>
      <c r="C2711" s="5">
        <f t="shared" si="811"/>
        <v>2024</v>
      </c>
      <c r="D2711" s="5" t="s">
        <v>2436</v>
      </c>
      <c r="E2711" s="5" t="str">
        <f>VLOOKUP(F2711,'Set up'!$A$2:$C$64,2,FALSE)</f>
        <v>C00000042</v>
      </c>
      <c r="F2711" s="1" t="s">
        <v>2012</v>
      </c>
      <c r="G2711" s="90" t="s">
        <v>1922</v>
      </c>
      <c r="H2711" s="88">
        <v>15</v>
      </c>
      <c r="I2711" s="5" t="str">
        <f>VLOOKUP(F2711,'Set up'!$A$2:$C$64,3,FALSE)</f>
        <v>Cash</v>
      </c>
      <c r="J2711" s="5">
        <f>VLOOKUP(F2711,'Set up'!$A$2:$D$64,4,FALSE)</f>
        <v>0</v>
      </c>
      <c r="K2711" s="4">
        <f t="shared" si="815"/>
        <v>45364</v>
      </c>
      <c r="L2711" s="5">
        <f t="shared" si="816"/>
        <v>3</v>
      </c>
      <c r="M2711" s="5">
        <f t="shared" si="817"/>
        <v>2024</v>
      </c>
      <c r="N2711" s="12">
        <v>3510</v>
      </c>
      <c r="O2711" s="6">
        <f>-N2711</f>
        <v>-3510</v>
      </c>
      <c r="P2711" s="6">
        <f t="shared" si="826"/>
        <v>0</v>
      </c>
      <c r="Q2711" s="7">
        <f t="shared" si="818"/>
        <v>4431634.7500000009</v>
      </c>
      <c r="R2711" s="44" t="str">
        <f>VLOOKUP(F2711,'Set up'!$A$2:$E$64,5,FALSE)</f>
        <v>Trsf</v>
      </c>
      <c r="S2711" s="1" t="s">
        <v>3068</v>
      </c>
    </row>
    <row r="2712" spans="1:19" ht="15" customHeight="1" x14ac:dyDescent="0.3">
      <c r="A2712" s="4">
        <v>45364</v>
      </c>
      <c r="B2712" s="5">
        <f t="shared" si="810"/>
        <v>3</v>
      </c>
      <c r="C2712" s="5">
        <f t="shared" si="811"/>
        <v>2024</v>
      </c>
      <c r="D2712" s="5" t="s">
        <v>2436</v>
      </c>
      <c r="E2712" s="5" t="str">
        <f>VLOOKUP(F2712,'Set up'!$A$2:$C$64,2,FALSE)</f>
        <v>C00000042</v>
      </c>
      <c r="F2712" s="1" t="s">
        <v>2012</v>
      </c>
      <c r="G2712" s="90" t="s">
        <v>1073</v>
      </c>
      <c r="H2712" s="88">
        <v>1</v>
      </c>
      <c r="I2712" s="5" t="str">
        <f>VLOOKUP(F2712,'Set up'!$A$2:$C$64,3,FALSE)</f>
        <v>Cash</v>
      </c>
      <c r="J2712" s="5">
        <f>VLOOKUP(F2712,'Set up'!$A$2:$D$64,4,FALSE)</f>
        <v>0</v>
      </c>
      <c r="K2712" s="4">
        <f t="shared" si="815"/>
        <v>45364</v>
      </c>
      <c r="L2712" s="5">
        <f t="shared" si="816"/>
        <v>3</v>
      </c>
      <c r="M2712" s="5">
        <f t="shared" si="817"/>
        <v>2024</v>
      </c>
      <c r="N2712" s="12">
        <v>1000</v>
      </c>
      <c r="O2712" s="6">
        <f>-N2712</f>
        <v>-1000</v>
      </c>
      <c r="P2712" s="6">
        <f t="shared" si="826"/>
        <v>0</v>
      </c>
      <c r="Q2712" s="7">
        <f t="shared" si="818"/>
        <v>4432634.7500000009</v>
      </c>
      <c r="R2712" s="44" t="str">
        <f>VLOOKUP(F2712,'Set up'!$A$2:$E$64,5,FALSE)</f>
        <v>Trsf</v>
      </c>
      <c r="S2712" s="1" t="s">
        <v>3069</v>
      </c>
    </row>
    <row r="2713" spans="1:19" ht="15" customHeight="1" x14ac:dyDescent="0.3">
      <c r="A2713" s="4">
        <v>45364</v>
      </c>
      <c r="B2713" s="5">
        <f t="shared" si="810"/>
        <v>3</v>
      </c>
      <c r="C2713" s="5">
        <f t="shared" si="811"/>
        <v>2024</v>
      </c>
      <c r="D2713" s="5" t="s">
        <v>2436</v>
      </c>
      <c r="E2713" s="5" t="str">
        <f>VLOOKUP(F2713,'Set up'!$A$2:$C$64,2,FALSE)</f>
        <v>C00000042</v>
      </c>
      <c r="F2713" s="1" t="s">
        <v>2012</v>
      </c>
      <c r="G2713" s="90" t="s">
        <v>2437</v>
      </c>
      <c r="H2713" s="88">
        <v>1</v>
      </c>
      <c r="I2713" s="5" t="str">
        <f>VLOOKUP(F2713,'Set up'!$A$2:$C$64,3,FALSE)</f>
        <v>Cash</v>
      </c>
      <c r="J2713" s="5">
        <f>VLOOKUP(F2713,'Set up'!$A$2:$D$64,4,FALSE)</f>
        <v>0</v>
      </c>
      <c r="K2713" s="4">
        <f t="shared" si="815"/>
        <v>45364</v>
      </c>
      <c r="L2713" s="5">
        <f t="shared" si="816"/>
        <v>3</v>
      </c>
      <c r="M2713" s="5">
        <f t="shared" si="817"/>
        <v>2024</v>
      </c>
      <c r="N2713" s="12">
        <v>360</v>
      </c>
      <c r="O2713" s="6">
        <f>-N2713</f>
        <v>-360</v>
      </c>
      <c r="P2713" s="6">
        <f t="shared" si="826"/>
        <v>0</v>
      </c>
      <c r="Q2713" s="7">
        <f t="shared" si="818"/>
        <v>4432994.7500000009</v>
      </c>
      <c r="R2713" s="44" t="str">
        <f>VLOOKUP(F2713,'Set up'!$A$2:$E$64,5,FALSE)</f>
        <v>Trsf</v>
      </c>
      <c r="S2713" s="1" t="s">
        <v>3070</v>
      </c>
    </row>
    <row r="2714" spans="1:19" ht="15" customHeight="1" x14ac:dyDescent="0.3">
      <c r="A2714" s="4">
        <v>45364</v>
      </c>
      <c r="B2714" s="5">
        <f t="shared" si="810"/>
        <v>3</v>
      </c>
      <c r="C2714" s="5">
        <f t="shared" si="811"/>
        <v>2024</v>
      </c>
      <c r="D2714" s="5" t="s">
        <v>2436</v>
      </c>
      <c r="E2714" s="5" t="str">
        <f>VLOOKUP(F2714,'Set up'!$A$2:$C$64,2,FALSE)</f>
        <v>C00000042</v>
      </c>
      <c r="F2714" s="1" t="s">
        <v>2012</v>
      </c>
      <c r="G2714" s="99" t="s">
        <v>1061</v>
      </c>
      <c r="H2714" s="105">
        <v>4</v>
      </c>
      <c r="I2714" s="5" t="str">
        <f>VLOOKUP(F2714,'Set up'!$A$2:$C$64,3,FALSE)</f>
        <v>Cash</v>
      </c>
      <c r="J2714" s="5">
        <f>VLOOKUP(F2714,'Set up'!$A$2:$D$64,4,FALSE)</f>
        <v>0</v>
      </c>
      <c r="K2714" s="4">
        <f t="shared" si="815"/>
        <v>45364</v>
      </c>
      <c r="L2714" s="5">
        <f t="shared" si="816"/>
        <v>3</v>
      </c>
      <c r="M2714" s="5">
        <f t="shared" si="817"/>
        <v>2024</v>
      </c>
      <c r="N2714" s="12">
        <v>380</v>
      </c>
      <c r="O2714" s="6">
        <f>-N2714</f>
        <v>-380</v>
      </c>
      <c r="P2714" s="6">
        <f t="shared" si="826"/>
        <v>0</v>
      </c>
      <c r="Q2714" s="7">
        <f t="shared" si="818"/>
        <v>4433374.7500000009</v>
      </c>
      <c r="R2714" s="44" t="str">
        <f>VLOOKUP(F2714,'Set up'!$A$2:$E$64,5,FALSE)</f>
        <v>Trsf</v>
      </c>
      <c r="S2714" s="1" t="s">
        <v>3067</v>
      </c>
    </row>
    <row r="2715" spans="1:19" ht="15" customHeight="1" x14ac:dyDescent="0.3">
      <c r="A2715" s="4">
        <v>45367</v>
      </c>
      <c r="B2715" s="5">
        <f t="shared" si="810"/>
        <v>3</v>
      </c>
      <c r="C2715" s="5">
        <f t="shared" si="811"/>
        <v>2024</v>
      </c>
      <c r="D2715" s="5" t="s">
        <v>2438</v>
      </c>
      <c r="E2715" s="5" t="str">
        <f>VLOOKUP(F2715,'Set up'!$A$2:$C$64,2,FALSE)</f>
        <v>C00000014</v>
      </c>
      <c r="F2715" s="1" t="s">
        <v>262</v>
      </c>
      <c r="G2715" s="89" t="s">
        <v>303</v>
      </c>
      <c r="H2715" s="88">
        <v>2</v>
      </c>
      <c r="I2715" s="5" t="str">
        <f>VLOOKUP(F2715,'Set up'!$A$2:$C$64,3,FALSE)</f>
        <v>Cash</v>
      </c>
      <c r="J2715" s="5">
        <f>VLOOKUP(F2715,'Set up'!$A$2:$D$64,4,FALSE)</f>
        <v>0</v>
      </c>
      <c r="K2715" s="4">
        <f t="shared" si="815"/>
        <v>45367</v>
      </c>
      <c r="L2715" s="5">
        <f t="shared" si="816"/>
        <v>3</v>
      </c>
      <c r="M2715" s="5">
        <f t="shared" si="817"/>
        <v>2024</v>
      </c>
      <c r="N2715" s="12">
        <v>3212</v>
      </c>
      <c r="O2715" s="6">
        <f t="shared" ref="O2715:O2717" si="827">-N2715</f>
        <v>-3212</v>
      </c>
      <c r="P2715" s="6">
        <f t="shared" si="826"/>
        <v>0</v>
      </c>
      <c r="Q2715" s="7">
        <f t="shared" si="818"/>
        <v>4436586.7500000009</v>
      </c>
      <c r="R2715" s="44" t="str">
        <f>VLOOKUP(F2715,'Set up'!$A$2:$E$64,5,FALSE)</f>
        <v>Cash</v>
      </c>
      <c r="S2715" s="1" t="s">
        <v>2502</v>
      </c>
    </row>
    <row r="2716" spans="1:19" ht="15" customHeight="1" x14ac:dyDescent="0.3">
      <c r="A2716" s="4">
        <v>45367</v>
      </c>
      <c r="B2716" s="5">
        <f t="shared" si="810"/>
        <v>3</v>
      </c>
      <c r="C2716" s="5">
        <f t="shared" si="811"/>
        <v>2024</v>
      </c>
      <c r="D2716" s="5" t="s">
        <v>2438</v>
      </c>
      <c r="E2716" s="5" t="str">
        <f>VLOOKUP(F2716,'Set up'!$A$2:$C$64,2,FALSE)</f>
        <v>C00000014</v>
      </c>
      <c r="F2716" s="1" t="s">
        <v>262</v>
      </c>
      <c r="G2716" s="1" t="s">
        <v>1543</v>
      </c>
      <c r="H2716" s="88">
        <v>4</v>
      </c>
      <c r="I2716" s="5" t="str">
        <f>VLOOKUP(F2716,'Set up'!$A$2:$C$64,3,FALSE)</f>
        <v>Cash</v>
      </c>
      <c r="J2716" s="5">
        <f>VLOOKUP(F2716,'Set up'!$A$2:$D$64,4,FALSE)</f>
        <v>0</v>
      </c>
      <c r="K2716" s="4">
        <f t="shared" si="815"/>
        <v>45367</v>
      </c>
      <c r="L2716" s="5">
        <f t="shared" si="816"/>
        <v>3</v>
      </c>
      <c r="M2716" s="5">
        <f t="shared" si="817"/>
        <v>2024</v>
      </c>
      <c r="N2716" s="12">
        <v>828</v>
      </c>
      <c r="O2716" s="6">
        <f t="shared" si="827"/>
        <v>-828</v>
      </c>
      <c r="P2716" s="6">
        <f t="shared" si="826"/>
        <v>0</v>
      </c>
      <c r="Q2716" s="7">
        <f t="shared" si="818"/>
        <v>4437414.7500000009</v>
      </c>
      <c r="R2716" s="44" t="str">
        <f>VLOOKUP(F2716,'Set up'!$A$2:$E$64,5,FALSE)</f>
        <v>Cash</v>
      </c>
      <c r="S2716" s="1" t="s">
        <v>2502</v>
      </c>
    </row>
    <row r="2717" spans="1:19" ht="15" customHeight="1" x14ac:dyDescent="0.3">
      <c r="A2717" s="4">
        <v>45367</v>
      </c>
      <c r="B2717" s="5">
        <f t="shared" si="810"/>
        <v>3</v>
      </c>
      <c r="C2717" s="5">
        <f t="shared" si="811"/>
        <v>2024</v>
      </c>
      <c r="D2717" s="5" t="s">
        <v>2438</v>
      </c>
      <c r="E2717" s="5" t="str">
        <f>VLOOKUP(F2717,'Set up'!$A$2:$C$64,2,FALSE)</f>
        <v>C00000014</v>
      </c>
      <c r="F2717" s="1" t="s">
        <v>262</v>
      </c>
      <c r="G2717" s="11" t="s">
        <v>2096</v>
      </c>
      <c r="H2717" s="88">
        <v>2</v>
      </c>
      <c r="I2717" s="5" t="str">
        <f>VLOOKUP(F2717,'Set up'!$A$2:$C$64,3,FALSE)</f>
        <v>Cash</v>
      </c>
      <c r="J2717" s="5">
        <f>VLOOKUP(F2717,'Set up'!$A$2:$D$64,4,FALSE)</f>
        <v>0</v>
      </c>
      <c r="K2717" s="4">
        <f t="shared" si="815"/>
        <v>45367</v>
      </c>
      <c r="L2717" s="5">
        <f t="shared" si="816"/>
        <v>3</v>
      </c>
      <c r="M2717" s="5">
        <f t="shared" si="817"/>
        <v>2024</v>
      </c>
      <c r="N2717" s="12">
        <v>567.6</v>
      </c>
      <c r="O2717" s="6">
        <f t="shared" si="827"/>
        <v>-567.6</v>
      </c>
      <c r="P2717" s="6">
        <f t="shared" si="826"/>
        <v>0</v>
      </c>
      <c r="Q2717" s="7">
        <f t="shared" si="818"/>
        <v>4437982.3500000006</v>
      </c>
      <c r="R2717" s="44" t="str">
        <f>VLOOKUP(F2717,'Set up'!$A$2:$E$64,5,FALSE)</f>
        <v>Cash</v>
      </c>
      <c r="S2717" s="1" t="s">
        <v>2502</v>
      </c>
    </row>
    <row r="2718" spans="1:19" ht="15" customHeight="1" x14ac:dyDescent="0.3">
      <c r="A2718" s="4">
        <v>45367</v>
      </c>
      <c r="B2718" s="5">
        <f t="shared" si="810"/>
        <v>3</v>
      </c>
      <c r="C2718" s="5">
        <f t="shared" si="811"/>
        <v>2024</v>
      </c>
      <c r="D2718" s="5" t="s">
        <v>2438</v>
      </c>
      <c r="E2718" s="5" t="str">
        <f>VLOOKUP(F2718,'Set up'!$A$2:$C$64,2,FALSE)</f>
        <v>C00000014</v>
      </c>
      <c r="F2718" s="1" t="s">
        <v>262</v>
      </c>
      <c r="G2718" s="90" t="s">
        <v>17</v>
      </c>
      <c r="H2718" s="88">
        <v>1</v>
      </c>
      <c r="I2718" s="5" t="str">
        <f>VLOOKUP(F2718,'Set up'!$A$2:$C$64,3,FALSE)</f>
        <v>Cash</v>
      </c>
      <c r="J2718" s="5">
        <f>VLOOKUP(F2718,'Set up'!$A$2:$D$64,4,FALSE)</f>
        <v>0</v>
      </c>
      <c r="K2718" s="4">
        <f t="shared" si="815"/>
        <v>45367</v>
      </c>
      <c r="L2718" s="5">
        <f t="shared" si="816"/>
        <v>3</v>
      </c>
      <c r="M2718" s="5">
        <f t="shared" si="817"/>
        <v>2024</v>
      </c>
      <c r="N2718" s="12">
        <v>110</v>
      </c>
      <c r="O2718" s="6">
        <f t="shared" ref="O2718:O2719" si="828">-N2718</f>
        <v>-110</v>
      </c>
      <c r="P2718" s="6">
        <f t="shared" si="826"/>
        <v>0</v>
      </c>
      <c r="Q2718" s="7">
        <f t="shared" si="818"/>
        <v>4438092.3500000006</v>
      </c>
      <c r="R2718" s="44" t="str">
        <f>VLOOKUP(F2718,'Set up'!$A$2:$E$64,5,FALSE)</f>
        <v>Cash</v>
      </c>
      <c r="S2718" s="1" t="s">
        <v>2502</v>
      </c>
    </row>
    <row r="2719" spans="1:19" ht="15" customHeight="1" x14ac:dyDescent="0.3">
      <c r="A2719" s="4">
        <v>45367</v>
      </c>
      <c r="B2719" s="5">
        <f t="shared" si="810"/>
        <v>3</v>
      </c>
      <c r="C2719" s="5">
        <f t="shared" si="811"/>
        <v>2024</v>
      </c>
      <c r="D2719" s="5" t="s">
        <v>2438</v>
      </c>
      <c r="E2719" s="5" t="str">
        <f>VLOOKUP(F2719,'Set up'!$A$2:$C$64,2,FALSE)</f>
        <v>C00000014</v>
      </c>
      <c r="F2719" s="1" t="s">
        <v>262</v>
      </c>
      <c r="G2719" s="99" t="s">
        <v>1886</v>
      </c>
      <c r="H2719" s="88">
        <v>1</v>
      </c>
      <c r="I2719" s="5" t="str">
        <f>VLOOKUP(F2719,'Set up'!$A$2:$C$64,3,FALSE)</f>
        <v>Cash</v>
      </c>
      <c r="J2719" s="5">
        <f>VLOOKUP(F2719,'Set up'!$A$2:$D$64,4,FALSE)</f>
        <v>0</v>
      </c>
      <c r="K2719" s="4">
        <f t="shared" si="815"/>
        <v>45367</v>
      </c>
      <c r="L2719" s="5">
        <f t="shared" si="816"/>
        <v>3</v>
      </c>
      <c r="M2719" s="5">
        <f t="shared" si="817"/>
        <v>2024</v>
      </c>
      <c r="N2719" s="12">
        <v>160</v>
      </c>
      <c r="O2719" s="6">
        <f t="shared" si="828"/>
        <v>-160</v>
      </c>
      <c r="P2719" s="6">
        <f t="shared" si="826"/>
        <v>0</v>
      </c>
      <c r="Q2719" s="7">
        <f t="shared" si="818"/>
        <v>4438252.3500000006</v>
      </c>
      <c r="R2719" s="44" t="str">
        <f>VLOOKUP(F2719,'Set up'!$A$2:$E$64,5,FALSE)</f>
        <v>Cash</v>
      </c>
      <c r="S2719" s="1" t="s">
        <v>2502</v>
      </c>
    </row>
    <row r="2720" spans="1:19" ht="15" customHeight="1" x14ac:dyDescent="0.3">
      <c r="A2720" s="4">
        <v>45367</v>
      </c>
      <c r="B2720" s="5">
        <f t="shared" ref="B2720:B2783" si="829">MONTH(A2720)</f>
        <v>3</v>
      </c>
      <c r="C2720" s="5">
        <f t="shared" ref="C2720:C2783" si="830">YEAR(A2720)</f>
        <v>2024</v>
      </c>
      <c r="D2720" s="5" t="s">
        <v>2439</v>
      </c>
      <c r="E2720" s="5" t="str">
        <f>VLOOKUP(F2720,'Set up'!$A$2:$C$64,2,FALSE)</f>
        <v>C00000048</v>
      </c>
      <c r="F2720" s="1" t="s">
        <v>2440</v>
      </c>
      <c r="G2720" s="89" t="s">
        <v>1423</v>
      </c>
      <c r="H2720" s="5">
        <v>1</v>
      </c>
      <c r="I2720" s="5" t="str">
        <f>VLOOKUP(F2720,'Set up'!$A$2:$C$64,3,FALSE)</f>
        <v>Cash</v>
      </c>
      <c r="J2720" s="5">
        <f>VLOOKUP(F2720,'Set up'!$A$2:$D$64,4,FALSE)</f>
        <v>0</v>
      </c>
      <c r="K2720" s="4">
        <f t="shared" si="815"/>
        <v>45367</v>
      </c>
      <c r="L2720" s="5">
        <f t="shared" si="816"/>
        <v>3</v>
      </c>
      <c r="M2720" s="5">
        <f t="shared" si="817"/>
        <v>2024</v>
      </c>
      <c r="N2720" s="12">
        <v>200</v>
      </c>
      <c r="O2720" s="6">
        <f t="shared" ref="O2720" si="831">-N2720</f>
        <v>-200</v>
      </c>
      <c r="P2720" s="6">
        <f t="shared" si="826"/>
        <v>0</v>
      </c>
      <c r="Q2720" s="7">
        <f t="shared" si="818"/>
        <v>4438452.3500000006</v>
      </c>
      <c r="R2720" s="44" t="str">
        <f>VLOOKUP(F2720,'Set up'!$A$2:$E$64,5,FALSE)</f>
        <v>Cash</v>
      </c>
      <c r="S2720" s="1" t="s">
        <v>2500</v>
      </c>
    </row>
    <row r="2721" spans="1:19" ht="15" customHeight="1" x14ac:dyDescent="0.3">
      <c r="A2721" s="4">
        <v>45367</v>
      </c>
      <c r="B2721" s="5">
        <f t="shared" si="829"/>
        <v>3</v>
      </c>
      <c r="C2721" s="5">
        <f t="shared" si="830"/>
        <v>2024</v>
      </c>
      <c r="D2721" s="5" t="s">
        <v>2441</v>
      </c>
      <c r="E2721" s="5" t="str">
        <f>VLOOKUP(F2721,'Set up'!$A$2:$C$64,2,FALSE)</f>
        <v>C00000019</v>
      </c>
      <c r="F2721" s="1" t="s">
        <v>400</v>
      </c>
      <c r="G2721" s="90" t="s">
        <v>95</v>
      </c>
      <c r="H2721" s="88">
        <v>1</v>
      </c>
      <c r="I2721" s="5" t="str">
        <f>VLOOKUP(F2721,'Set up'!$A$2:$C$64,3,FALSE)</f>
        <v>Cash</v>
      </c>
      <c r="J2721" s="5">
        <f>VLOOKUP(F2721,'Set up'!$A$2:$D$64,4,FALSE)</f>
        <v>0</v>
      </c>
      <c r="K2721" s="4">
        <f t="shared" si="815"/>
        <v>45367</v>
      </c>
      <c r="L2721" s="5">
        <f t="shared" si="816"/>
        <v>3</v>
      </c>
      <c r="M2721" s="5">
        <f t="shared" si="817"/>
        <v>2024</v>
      </c>
      <c r="N2721" s="12">
        <v>1738</v>
      </c>
      <c r="O2721" s="12">
        <f>-1216-522</f>
        <v>-1738</v>
      </c>
      <c r="P2721" s="6">
        <f t="shared" si="826"/>
        <v>0</v>
      </c>
      <c r="Q2721" s="7">
        <f t="shared" si="818"/>
        <v>4440190.3500000006</v>
      </c>
      <c r="R2721" s="44" t="str">
        <f>VLOOKUP(F2721,'Set up'!$A$2:$E$64,5,FALSE)</f>
        <v>Trsf</v>
      </c>
      <c r="S2721" s="1" t="s">
        <v>3667</v>
      </c>
    </row>
    <row r="2722" spans="1:19" ht="15" customHeight="1" x14ac:dyDescent="0.3">
      <c r="A2722" s="4">
        <v>45367</v>
      </c>
      <c r="B2722" s="5">
        <f t="shared" si="829"/>
        <v>3</v>
      </c>
      <c r="C2722" s="5">
        <f t="shared" si="830"/>
        <v>2024</v>
      </c>
      <c r="D2722" s="5" t="s">
        <v>2441</v>
      </c>
      <c r="E2722" s="5" t="str">
        <f>VLOOKUP(F2722,'Set up'!$A$2:$C$64,2,FALSE)</f>
        <v>C00000019</v>
      </c>
      <c r="F2722" s="1" t="s">
        <v>400</v>
      </c>
      <c r="G2722" s="90" t="s">
        <v>1411</v>
      </c>
      <c r="H2722" s="88">
        <v>1</v>
      </c>
      <c r="I2722" s="5" t="str">
        <f>VLOOKUP(F2722,'Set up'!$A$2:$C$64,3,FALSE)</f>
        <v>Cash</v>
      </c>
      <c r="J2722" s="5">
        <f>VLOOKUP(F2722,'Set up'!$A$2:$D$64,4,FALSE)</f>
        <v>0</v>
      </c>
      <c r="K2722" s="4">
        <f t="shared" si="815"/>
        <v>45367</v>
      </c>
      <c r="L2722" s="5">
        <f t="shared" si="816"/>
        <v>3</v>
      </c>
      <c r="M2722" s="5">
        <f t="shared" si="817"/>
        <v>2024</v>
      </c>
      <c r="N2722" s="12">
        <v>405</v>
      </c>
      <c r="O2722" s="6">
        <f t="shared" ref="O2722:O2728" si="832">-N2722</f>
        <v>-405</v>
      </c>
      <c r="P2722" s="6">
        <f t="shared" si="826"/>
        <v>0</v>
      </c>
      <c r="Q2722" s="7">
        <f t="shared" si="818"/>
        <v>4440595.3500000006</v>
      </c>
      <c r="R2722" s="44" t="str">
        <f>VLOOKUP(F2722,'Set up'!$A$2:$E$64,5,FALSE)</f>
        <v>Trsf</v>
      </c>
      <c r="S2722" s="1" t="s">
        <v>3668</v>
      </c>
    </row>
    <row r="2723" spans="1:19" ht="15" customHeight="1" x14ac:dyDescent="0.3">
      <c r="A2723" s="4">
        <v>45367</v>
      </c>
      <c r="B2723" s="5">
        <f t="shared" si="829"/>
        <v>3</v>
      </c>
      <c r="C2723" s="5">
        <f t="shared" si="830"/>
        <v>2024</v>
      </c>
      <c r="D2723" s="5" t="s">
        <v>2441</v>
      </c>
      <c r="E2723" s="5" t="str">
        <f>VLOOKUP(F2723,'Set up'!$A$2:$C$64,2,FALSE)</f>
        <v>C00000019</v>
      </c>
      <c r="F2723" s="1" t="s">
        <v>400</v>
      </c>
      <c r="G2723" s="90" t="s">
        <v>791</v>
      </c>
      <c r="H2723" s="88">
        <v>3</v>
      </c>
      <c r="I2723" s="5" t="str">
        <f>VLOOKUP(F2723,'Set up'!$A$2:$C$64,3,FALSE)</f>
        <v>Cash</v>
      </c>
      <c r="J2723" s="5">
        <f>VLOOKUP(F2723,'Set up'!$A$2:$D$64,4,FALSE)</f>
        <v>0</v>
      </c>
      <c r="K2723" s="4">
        <f t="shared" si="815"/>
        <v>45367</v>
      </c>
      <c r="L2723" s="5">
        <f t="shared" si="816"/>
        <v>3</v>
      </c>
      <c r="M2723" s="5">
        <f t="shared" si="817"/>
        <v>2024</v>
      </c>
      <c r="N2723" s="12">
        <v>187.5</v>
      </c>
      <c r="O2723" s="6">
        <f t="shared" si="832"/>
        <v>-187.5</v>
      </c>
      <c r="P2723" s="6">
        <f t="shared" si="826"/>
        <v>0</v>
      </c>
      <c r="Q2723" s="7">
        <f t="shared" si="818"/>
        <v>4440782.8500000006</v>
      </c>
      <c r="R2723" s="44" t="str">
        <f>VLOOKUP(F2723,'Set up'!$A$2:$E$64,5,FALSE)</f>
        <v>Trsf</v>
      </c>
      <c r="S2723" s="1" t="s">
        <v>3669</v>
      </c>
    </row>
    <row r="2724" spans="1:19" ht="15" customHeight="1" x14ac:dyDescent="0.3">
      <c r="A2724" s="4">
        <v>45367</v>
      </c>
      <c r="B2724" s="5">
        <f t="shared" si="829"/>
        <v>3</v>
      </c>
      <c r="C2724" s="5">
        <f t="shared" si="830"/>
        <v>2024</v>
      </c>
      <c r="D2724" s="5" t="s">
        <v>2441</v>
      </c>
      <c r="E2724" s="5" t="str">
        <f>VLOOKUP(F2724,'Set up'!$A$2:$C$64,2,FALSE)</f>
        <v>C00000019</v>
      </c>
      <c r="F2724" s="1" t="s">
        <v>400</v>
      </c>
      <c r="G2724" s="90" t="s">
        <v>46</v>
      </c>
      <c r="H2724" s="88">
        <v>1</v>
      </c>
      <c r="I2724" s="5" t="str">
        <f>VLOOKUP(F2724,'Set up'!$A$2:$C$64,3,FALSE)</f>
        <v>Cash</v>
      </c>
      <c r="J2724" s="5">
        <f>VLOOKUP(F2724,'Set up'!$A$2:$D$64,4,FALSE)</f>
        <v>0</v>
      </c>
      <c r="K2724" s="4">
        <f t="shared" si="815"/>
        <v>45367</v>
      </c>
      <c r="L2724" s="5">
        <f t="shared" si="816"/>
        <v>3</v>
      </c>
      <c r="M2724" s="5">
        <f t="shared" si="817"/>
        <v>2024</v>
      </c>
      <c r="N2724" s="12">
        <v>110</v>
      </c>
      <c r="O2724" s="6">
        <f t="shared" si="832"/>
        <v>-110</v>
      </c>
      <c r="P2724" s="6">
        <f t="shared" si="826"/>
        <v>0</v>
      </c>
      <c r="Q2724" s="7">
        <f t="shared" si="818"/>
        <v>4440892.8500000006</v>
      </c>
      <c r="R2724" s="44" t="str">
        <f>VLOOKUP(F2724,'Set up'!$A$2:$E$64,5,FALSE)</f>
        <v>Trsf</v>
      </c>
      <c r="S2724" s="1" t="s">
        <v>3671</v>
      </c>
    </row>
    <row r="2725" spans="1:19" ht="15" customHeight="1" x14ac:dyDescent="0.3">
      <c r="A2725" s="4">
        <v>45367</v>
      </c>
      <c r="B2725" s="5">
        <f t="shared" si="829"/>
        <v>3</v>
      </c>
      <c r="C2725" s="5">
        <f t="shared" si="830"/>
        <v>2024</v>
      </c>
      <c r="D2725" s="5" t="s">
        <v>2441</v>
      </c>
      <c r="E2725" s="5" t="str">
        <f>VLOOKUP(F2725,'Set up'!$A$2:$C$64,2,FALSE)</f>
        <v>C00000019</v>
      </c>
      <c r="F2725" s="1" t="s">
        <v>400</v>
      </c>
      <c r="G2725" s="90" t="s">
        <v>1469</v>
      </c>
      <c r="H2725" s="88">
        <v>1</v>
      </c>
      <c r="I2725" s="5" t="str">
        <f>VLOOKUP(F2725,'Set up'!$A$2:$C$64,3,FALSE)</f>
        <v>Cash</v>
      </c>
      <c r="J2725" s="5">
        <f>VLOOKUP(F2725,'Set up'!$A$2:$D$64,4,FALSE)</f>
        <v>0</v>
      </c>
      <c r="K2725" s="4">
        <f t="shared" si="815"/>
        <v>45367</v>
      </c>
      <c r="L2725" s="5">
        <f t="shared" si="816"/>
        <v>3</v>
      </c>
      <c r="M2725" s="5">
        <f t="shared" si="817"/>
        <v>2024</v>
      </c>
      <c r="N2725" s="12">
        <v>390</v>
      </c>
      <c r="O2725" s="6">
        <f t="shared" si="832"/>
        <v>-390</v>
      </c>
      <c r="P2725" s="6">
        <f t="shared" si="826"/>
        <v>0</v>
      </c>
      <c r="Q2725" s="7">
        <f t="shared" si="818"/>
        <v>4441282.8500000006</v>
      </c>
      <c r="R2725" s="44" t="str">
        <f>VLOOKUP(F2725,'Set up'!$A$2:$E$64,5,FALSE)</f>
        <v>Trsf</v>
      </c>
      <c r="S2725" s="1" t="s">
        <v>3670</v>
      </c>
    </row>
    <row r="2726" spans="1:19" ht="15" customHeight="1" x14ac:dyDescent="0.3">
      <c r="A2726" s="4">
        <v>45367</v>
      </c>
      <c r="B2726" s="5">
        <f t="shared" si="829"/>
        <v>3</v>
      </c>
      <c r="C2726" s="5">
        <f t="shared" si="830"/>
        <v>2024</v>
      </c>
      <c r="D2726" s="5" t="s">
        <v>2441</v>
      </c>
      <c r="E2726" s="5" t="str">
        <f>VLOOKUP(F2726,'Set up'!$A$2:$C$64,2,FALSE)</f>
        <v>C00000019</v>
      </c>
      <c r="F2726" s="1" t="s">
        <v>400</v>
      </c>
      <c r="G2726" s="89" t="s">
        <v>2098</v>
      </c>
      <c r="H2726" s="88">
        <v>1</v>
      </c>
      <c r="I2726" s="5" t="str">
        <f>VLOOKUP(F2726,'Set up'!$A$2:$C$64,3,FALSE)</f>
        <v>Cash</v>
      </c>
      <c r="J2726" s="5">
        <f>VLOOKUP(F2726,'Set up'!$A$2:$D$64,4,FALSE)</f>
        <v>0</v>
      </c>
      <c r="K2726" s="4">
        <f t="shared" si="815"/>
        <v>45367</v>
      </c>
      <c r="L2726" s="5">
        <f t="shared" si="816"/>
        <v>3</v>
      </c>
      <c r="M2726" s="5">
        <f t="shared" si="817"/>
        <v>2024</v>
      </c>
      <c r="N2726" s="12">
        <v>283.8</v>
      </c>
      <c r="O2726" s="6">
        <f t="shared" si="832"/>
        <v>-283.8</v>
      </c>
      <c r="P2726" s="6">
        <f t="shared" si="826"/>
        <v>0</v>
      </c>
      <c r="Q2726" s="7">
        <f t="shared" si="818"/>
        <v>4441566.6500000004</v>
      </c>
      <c r="R2726" s="44" t="str">
        <f>VLOOKUP(F2726,'Set up'!$A$2:$E$64,5,FALSE)</f>
        <v>Trsf</v>
      </c>
      <c r="S2726" s="1" t="s">
        <v>3672</v>
      </c>
    </row>
    <row r="2727" spans="1:19" ht="15" customHeight="1" x14ac:dyDescent="0.3">
      <c r="A2727" s="4">
        <v>45367</v>
      </c>
      <c r="B2727" s="5">
        <f t="shared" si="829"/>
        <v>3</v>
      </c>
      <c r="C2727" s="5">
        <f t="shared" si="830"/>
        <v>2024</v>
      </c>
      <c r="D2727" s="5" t="s">
        <v>2441</v>
      </c>
      <c r="E2727" s="5" t="str">
        <f>VLOOKUP(F2727,'Set up'!$A$2:$C$64,2,FALSE)</f>
        <v>C00000019</v>
      </c>
      <c r="F2727" s="1" t="s">
        <v>400</v>
      </c>
      <c r="G2727" s="90" t="s">
        <v>2442</v>
      </c>
      <c r="H2727" s="88">
        <v>1</v>
      </c>
      <c r="I2727" s="5" t="str">
        <f>VLOOKUP(F2727,'Set up'!$A$2:$C$64,3,FALSE)</f>
        <v>Cash</v>
      </c>
      <c r="J2727" s="5">
        <f>VLOOKUP(F2727,'Set up'!$A$2:$D$64,4,FALSE)</f>
        <v>0</v>
      </c>
      <c r="K2727" s="4">
        <f t="shared" si="815"/>
        <v>45367</v>
      </c>
      <c r="L2727" s="5">
        <f t="shared" si="816"/>
        <v>3</v>
      </c>
      <c r="M2727" s="5">
        <f t="shared" si="817"/>
        <v>2024</v>
      </c>
      <c r="N2727" s="12">
        <v>260</v>
      </c>
      <c r="O2727" s="12">
        <f>-101.7-158.3</f>
        <v>-260</v>
      </c>
      <c r="P2727" s="6">
        <f t="shared" si="826"/>
        <v>0</v>
      </c>
      <c r="Q2727" s="7">
        <f t="shared" si="818"/>
        <v>4441826.6500000004</v>
      </c>
      <c r="R2727" s="44" t="str">
        <f>VLOOKUP(F2727,'Set up'!$A$2:$E$64,5,FALSE)</f>
        <v>Trsf</v>
      </c>
      <c r="S2727" s="1" t="s">
        <v>3751</v>
      </c>
    </row>
    <row r="2728" spans="1:19" ht="15" customHeight="1" x14ac:dyDescent="0.3">
      <c r="A2728" s="4">
        <v>45367</v>
      </c>
      <c r="B2728" s="5">
        <f t="shared" si="829"/>
        <v>3</v>
      </c>
      <c r="C2728" s="5">
        <f t="shared" si="830"/>
        <v>2024</v>
      </c>
      <c r="D2728" s="5" t="s">
        <v>2441</v>
      </c>
      <c r="E2728" s="5" t="str">
        <f>VLOOKUP(F2728,'Set up'!$A$2:$C$64,2,FALSE)</f>
        <v>C00000019</v>
      </c>
      <c r="F2728" s="1" t="s">
        <v>400</v>
      </c>
      <c r="G2728" s="90" t="s">
        <v>949</v>
      </c>
      <c r="H2728" s="88">
        <v>2</v>
      </c>
      <c r="I2728" s="5" t="str">
        <f>VLOOKUP(F2728,'Set up'!$A$2:$C$64,3,FALSE)</f>
        <v>Cash</v>
      </c>
      <c r="J2728" s="5">
        <f>VLOOKUP(F2728,'Set up'!$A$2:$D$64,4,FALSE)</f>
        <v>0</v>
      </c>
      <c r="K2728" s="4">
        <f t="shared" si="815"/>
        <v>45367</v>
      </c>
      <c r="L2728" s="5">
        <f t="shared" si="816"/>
        <v>3</v>
      </c>
      <c r="M2728" s="5">
        <f t="shared" si="817"/>
        <v>2024</v>
      </c>
      <c r="N2728" s="12">
        <v>120</v>
      </c>
      <c r="O2728" s="6">
        <f t="shared" si="832"/>
        <v>-120</v>
      </c>
      <c r="P2728" s="6">
        <f t="shared" si="826"/>
        <v>0</v>
      </c>
      <c r="Q2728" s="7">
        <f t="shared" si="818"/>
        <v>4441946.6500000004</v>
      </c>
      <c r="R2728" s="44" t="str">
        <f>VLOOKUP(F2728,'Set up'!$A$2:$E$64,5,FALSE)</f>
        <v>Trsf</v>
      </c>
      <c r="S2728" s="1" t="s">
        <v>3752</v>
      </c>
    </row>
    <row r="2729" spans="1:19" ht="15" customHeight="1" x14ac:dyDescent="0.3">
      <c r="A2729" s="4">
        <v>45367</v>
      </c>
      <c r="B2729" s="5">
        <f t="shared" si="829"/>
        <v>3</v>
      </c>
      <c r="C2729" s="5">
        <f t="shared" si="830"/>
        <v>2024</v>
      </c>
      <c r="D2729" s="5" t="s">
        <v>2443</v>
      </c>
      <c r="E2729" s="5" t="str">
        <f>VLOOKUP(F2729,'Set up'!$A$2:$C$64,2,FALSE)</f>
        <v>C00000042</v>
      </c>
      <c r="F2729" s="1" t="s">
        <v>2012</v>
      </c>
      <c r="G2729" s="122" t="s">
        <v>1110</v>
      </c>
      <c r="H2729" s="5">
        <v>3</v>
      </c>
      <c r="I2729" s="5" t="str">
        <f>VLOOKUP(F2729,'Set up'!$A$2:$C$64,3,FALSE)</f>
        <v>Cash</v>
      </c>
      <c r="J2729" s="5">
        <f>VLOOKUP(F2729,'Set up'!$A$2:$D$64,4,FALSE)</f>
        <v>0</v>
      </c>
      <c r="K2729" s="4">
        <f t="shared" si="815"/>
        <v>45367</v>
      </c>
      <c r="L2729" s="5">
        <f t="shared" si="816"/>
        <v>3</v>
      </c>
      <c r="M2729" s="5">
        <f t="shared" si="817"/>
        <v>2024</v>
      </c>
      <c r="N2729" s="12">
        <v>187.5</v>
      </c>
      <c r="O2729" s="6">
        <f t="shared" ref="O2729:O2739" si="833">-N2729</f>
        <v>-187.5</v>
      </c>
      <c r="P2729" s="6">
        <f t="shared" si="826"/>
        <v>0</v>
      </c>
      <c r="Q2729" s="7">
        <f>SUM(Q2728+N2729)</f>
        <v>4442134.1500000004</v>
      </c>
      <c r="R2729" s="44" t="str">
        <f>VLOOKUP(F2729,'Set up'!$A$2:$E$64,5,FALSE)</f>
        <v>Trsf</v>
      </c>
      <c r="S2729" s="1" t="s">
        <v>3071</v>
      </c>
    </row>
    <row r="2730" spans="1:19" ht="15" customHeight="1" x14ac:dyDescent="0.3">
      <c r="A2730" s="4">
        <v>45367</v>
      </c>
      <c r="B2730" s="5">
        <f t="shared" si="829"/>
        <v>3</v>
      </c>
      <c r="C2730" s="5">
        <f t="shared" si="830"/>
        <v>2024</v>
      </c>
      <c r="D2730" s="5" t="s">
        <v>2444</v>
      </c>
      <c r="E2730" s="5" t="str">
        <f>VLOOKUP(F2730,'Set up'!$A$2:$C$64,2,FALSE)</f>
        <v>C00000042</v>
      </c>
      <c r="F2730" s="1" t="s">
        <v>2012</v>
      </c>
      <c r="G2730" s="122" t="s">
        <v>1733</v>
      </c>
      <c r="H2730" s="88">
        <v>3</v>
      </c>
      <c r="I2730" s="5" t="str">
        <f>VLOOKUP(F2730,'Set up'!$A$2:$C$64,3,FALSE)</f>
        <v>Cash</v>
      </c>
      <c r="J2730" s="5">
        <f>VLOOKUP(F2730,'Set up'!$A$2:$D$64,4,FALSE)</f>
        <v>0</v>
      </c>
      <c r="K2730" s="4">
        <f t="shared" si="815"/>
        <v>45367</v>
      </c>
      <c r="L2730" s="5">
        <f t="shared" si="816"/>
        <v>3</v>
      </c>
      <c r="M2730" s="5">
        <f t="shared" si="817"/>
        <v>2024</v>
      </c>
      <c r="N2730" s="12">
        <v>4818</v>
      </c>
      <c r="O2730" s="6">
        <f t="shared" si="833"/>
        <v>-4818</v>
      </c>
      <c r="P2730" s="6">
        <f t="shared" si="826"/>
        <v>0</v>
      </c>
      <c r="Q2730" s="7">
        <f t="shared" ref="Q2730:Q2768" si="834">SUM(Q2729+N2730)</f>
        <v>4446952.1500000004</v>
      </c>
      <c r="R2730" s="44" t="str">
        <f>VLOOKUP(F2730,'Set up'!$A$2:$E$64,5,FALSE)</f>
        <v>Trsf</v>
      </c>
      <c r="S2730" s="1" t="s">
        <v>3072</v>
      </c>
    </row>
    <row r="2731" spans="1:19" ht="15" customHeight="1" x14ac:dyDescent="0.3">
      <c r="A2731" s="4">
        <v>45367</v>
      </c>
      <c r="B2731" s="5">
        <f t="shared" si="829"/>
        <v>3</v>
      </c>
      <c r="C2731" s="5">
        <f t="shared" si="830"/>
        <v>2024</v>
      </c>
      <c r="D2731" s="5" t="s">
        <v>2444</v>
      </c>
      <c r="E2731" s="5" t="str">
        <f>VLOOKUP(F2731,'Set up'!$A$2:$C$64,2,FALSE)</f>
        <v>C00000042</v>
      </c>
      <c r="F2731" s="1" t="s">
        <v>2012</v>
      </c>
      <c r="G2731" s="90" t="s">
        <v>2370</v>
      </c>
      <c r="H2731" s="88">
        <v>9</v>
      </c>
      <c r="I2731" s="5" t="str">
        <f>VLOOKUP(F2731,'Set up'!$A$2:$C$64,3,FALSE)</f>
        <v>Cash</v>
      </c>
      <c r="J2731" s="5">
        <f>VLOOKUP(F2731,'Set up'!$A$2:$D$64,4,FALSE)</f>
        <v>0</v>
      </c>
      <c r="K2731" s="4">
        <f t="shared" si="815"/>
        <v>45367</v>
      </c>
      <c r="L2731" s="5">
        <f t="shared" si="816"/>
        <v>3</v>
      </c>
      <c r="M2731" s="5">
        <f t="shared" si="817"/>
        <v>2024</v>
      </c>
      <c r="N2731" s="12">
        <v>1931.4</v>
      </c>
      <c r="O2731" s="6">
        <f t="shared" si="833"/>
        <v>-1931.4</v>
      </c>
      <c r="P2731" s="6">
        <f t="shared" si="826"/>
        <v>0</v>
      </c>
      <c r="Q2731" s="7">
        <f t="shared" si="834"/>
        <v>4448883.5500000007</v>
      </c>
      <c r="R2731" s="44" t="str">
        <f>VLOOKUP(F2731,'Set up'!$A$2:$E$64,5,FALSE)</f>
        <v>Trsf</v>
      </c>
      <c r="S2731" s="1" t="s">
        <v>3073</v>
      </c>
    </row>
    <row r="2732" spans="1:19" ht="15" customHeight="1" x14ac:dyDescent="0.3">
      <c r="A2732" s="4">
        <v>45367</v>
      </c>
      <c r="B2732" s="5">
        <f t="shared" si="829"/>
        <v>3</v>
      </c>
      <c r="C2732" s="5">
        <f t="shared" si="830"/>
        <v>2024</v>
      </c>
      <c r="D2732" s="5" t="s">
        <v>2444</v>
      </c>
      <c r="E2732" s="5" t="str">
        <f>VLOOKUP(F2732,'Set up'!$A$2:$C$64,2,FALSE)</f>
        <v>C00000042</v>
      </c>
      <c r="F2732" s="1" t="s">
        <v>2012</v>
      </c>
      <c r="G2732" s="90" t="s">
        <v>1922</v>
      </c>
      <c r="H2732" s="88">
        <v>5</v>
      </c>
      <c r="I2732" s="5" t="str">
        <f>VLOOKUP(F2732,'Set up'!$A$2:$C$64,3,FALSE)</f>
        <v>Cash</v>
      </c>
      <c r="J2732" s="5">
        <f>VLOOKUP(F2732,'Set up'!$A$2:$D$64,4,FALSE)</f>
        <v>0</v>
      </c>
      <c r="K2732" s="4">
        <f t="shared" si="815"/>
        <v>45367</v>
      </c>
      <c r="L2732" s="5">
        <f t="shared" si="816"/>
        <v>3</v>
      </c>
      <c r="M2732" s="5">
        <f t="shared" si="817"/>
        <v>2024</v>
      </c>
      <c r="N2732" s="12">
        <v>1170</v>
      </c>
      <c r="O2732" s="6">
        <f t="shared" si="833"/>
        <v>-1170</v>
      </c>
      <c r="P2732" s="6">
        <f t="shared" si="826"/>
        <v>0</v>
      </c>
      <c r="Q2732" s="7">
        <f t="shared" si="834"/>
        <v>4450053.5500000007</v>
      </c>
      <c r="R2732" s="44" t="str">
        <f>VLOOKUP(F2732,'Set up'!$A$2:$E$64,5,FALSE)</f>
        <v>Trsf</v>
      </c>
      <c r="S2732" s="1" t="s">
        <v>3074</v>
      </c>
    </row>
    <row r="2733" spans="1:19" ht="15" customHeight="1" x14ac:dyDescent="0.3">
      <c r="A2733" s="4">
        <v>45367</v>
      </c>
      <c r="B2733" s="5">
        <f t="shared" si="829"/>
        <v>3</v>
      </c>
      <c r="C2733" s="5">
        <f t="shared" si="830"/>
        <v>2024</v>
      </c>
      <c r="D2733" s="5" t="s">
        <v>2444</v>
      </c>
      <c r="E2733" s="5" t="str">
        <f>VLOOKUP(F2733,'Set up'!$A$2:$C$64,2,FALSE)</f>
        <v>C00000042</v>
      </c>
      <c r="F2733" s="1" t="s">
        <v>2012</v>
      </c>
      <c r="G2733" s="90" t="s">
        <v>1073</v>
      </c>
      <c r="H2733" s="88">
        <v>1</v>
      </c>
      <c r="I2733" s="5" t="str">
        <f>VLOOKUP(F2733,'Set up'!$A$2:$C$64,3,FALSE)</f>
        <v>Cash</v>
      </c>
      <c r="J2733" s="5">
        <f>VLOOKUP(F2733,'Set up'!$A$2:$D$64,4,FALSE)</f>
        <v>0</v>
      </c>
      <c r="K2733" s="4">
        <f t="shared" si="815"/>
        <v>45367</v>
      </c>
      <c r="L2733" s="5">
        <f t="shared" si="816"/>
        <v>3</v>
      </c>
      <c r="M2733" s="5">
        <f t="shared" si="817"/>
        <v>2024</v>
      </c>
      <c r="N2733" s="12">
        <v>1000</v>
      </c>
      <c r="O2733" s="6">
        <f t="shared" si="833"/>
        <v>-1000</v>
      </c>
      <c r="P2733" s="6">
        <f t="shared" si="826"/>
        <v>0</v>
      </c>
      <c r="Q2733" s="7">
        <f t="shared" si="834"/>
        <v>4451053.5500000007</v>
      </c>
      <c r="R2733" s="44" t="str">
        <f>VLOOKUP(F2733,'Set up'!$A$2:$E$64,5,FALSE)</f>
        <v>Trsf</v>
      </c>
      <c r="S2733" s="1" t="s">
        <v>3069</v>
      </c>
    </row>
    <row r="2734" spans="1:19" ht="15" customHeight="1" x14ac:dyDescent="0.3">
      <c r="A2734" s="4">
        <v>45367</v>
      </c>
      <c r="B2734" s="5">
        <f t="shared" si="829"/>
        <v>3</v>
      </c>
      <c r="C2734" s="5">
        <f t="shared" si="830"/>
        <v>2024</v>
      </c>
      <c r="D2734" s="5" t="s">
        <v>2444</v>
      </c>
      <c r="E2734" s="5" t="str">
        <f>VLOOKUP(F2734,'Set up'!$A$2:$C$64,2,FALSE)</f>
        <v>C00000042</v>
      </c>
      <c r="F2734" s="1" t="s">
        <v>2012</v>
      </c>
      <c r="G2734" s="90" t="s">
        <v>1061</v>
      </c>
      <c r="H2734" s="88">
        <v>4</v>
      </c>
      <c r="I2734" s="5" t="str">
        <f>VLOOKUP(F2734,'Set up'!$A$2:$C$64,3,FALSE)</f>
        <v>Cash</v>
      </c>
      <c r="J2734" s="5">
        <f>VLOOKUP(F2734,'Set up'!$A$2:$D$64,4,FALSE)</f>
        <v>0</v>
      </c>
      <c r="K2734" s="4">
        <f t="shared" si="815"/>
        <v>45367</v>
      </c>
      <c r="L2734" s="5">
        <f t="shared" si="816"/>
        <v>3</v>
      </c>
      <c r="M2734" s="5">
        <f t="shared" si="817"/>
        <v>2024</v>
      </c>
      <c r="N2734" s="12">
        <v>380</v>
      </c>
      <c r="O2734" s="6">
        <f t="shared" si="833"/>
        <v>-380</v>
      </c>
      <c r="P2734" s="6">
        <f t="shared" si="826"/>
        <v>0</v>
      </c>
      <c r="Q2734" s="7">
        <f t="shared" si="834"/>
        <v>4451433.5500000007</v>
      </c>
      <c r="R2734" s="44" t="str">
        <f>VLOOKUP(F2734,'Set up'!$A$2:$E$64,5,FALSE)</f>
        <v>Trsf</v>
      </c>
      <c r="S2734" s="1" t="s">
        <v>3067</v>
      </c>
    </row>
    <row r="2735" spans="1:19" ht="15" customHeight="1" x14ac:dyDescent="0.3">
      <c r="A2735" s="4">
        <v>45370</v>
      </c>
      <c r="B2735" s="5">
        <f t="shared" si="829"/>
        <v>3</v>
      </c>
      <c r="C2735" s="5">
        <f t="shared" si="830"/>
        <v>2024</v>
      </c>
      <c r="D2735" s="5" t="s">
        <v>2445</v>
      </c>
      <c r="E2735" s="5" t="str">
        <f>VLOOKUP(F2735,'Set up'!$A$2:$C$64,2,FALSE)</f>
        <v>C00000042</v>
      </c>
      <c r="F2735" s="1" t="s">
        <v>2012</v>
      </c>
      <c r="G2735" s="122" t="s">
        <v>1110</v>
      </c>
      <c r="H2735" s="5">
        <v>2</v>
      </c>
      <c r="I2735" s="5" t="str">
        <f>VLOOKUP(F2735,'Set up'!$A$2:$C$64,3,FALSE)</f>
        <v>Cash</v>
      </c>
      <c r="J2735" s="5">
        <f>VLOOKUP(F2735,'Set up'!$A$2:$D$64,4,FALSE)</f>
        <v>0</v>
      </c>
      <c r="K2735" s="4">
        <f t="shared" si="815"/>
        <v>45370</v>
      </c>
      <c r="L2735" s="5">
        <f t="shared" si="816"/>
        <v>3</v>
      </c>
      <c r="M2735" s="5">
        <f t="shared" si="817"/>
        <v>2024</v>
      </c>
      <c r="N2735" s="12">
        <v>125</v>
      </c>
      <c r="O2735" s="6">
        <f t="shared" si="833"/>
        <v>-125</v>
      </c>
      <c r="P2735" s="6">
        <f t="shared" si="826"/>
        <v>0</v>
      </c>
      <c r="Q2735" s="7">
        <f t="shared" si="834"/>
        <v>4451558.5500000007</v>
      </c>
      <c r="R2735" s="44" t="str">
        <f>VLOOKUP(F2735,'Set up'!$A$2:$E$64,5,FALSE)</f>
        <v>Trsf</v>
      </c>
      <c r="S2735" s="1" t="s">
        <v>3075</v>
      </c>
    </row>
    <row r="2736" spans="1:19" ht="15" customHeight="1" x14ac:dyDescent="0.3">
      <c r="A2736" s="4">
        <v>45370</v>
      </c>
      <c r="B2736" s="5">
        <f t="shared" si="829"/>
        <v>3</v>
      </c>
      <c r="C2736" s="5">
        <f t="shared" si="830"/>
        <v>2024</v>
      </c>
      <c r="D2736" s="5" t="s">
        <v>2446</v>
      </c>
      <c r="E2736" s="5" t="str">
        <f>VLOOKUP(F2736,'Set up'!$A$2:$C$64,2,FALSE)</f>
        <v>C00000042</v>
      </c>
      <c r="F2736" s="1" t="s">
        <v>2012</v>
      </c>
      <c r="G2736" s="122" t="s">
        <v>1733</v>
      </c>
      <c r="H2736" s="88">
        <v>2</v>
      </c>
      <c r="I2736" s="5" t="str">
        <f>VLOOKUP(F2736,'Set up'!$A$2:$C$64,3,FALSE)</f>
        <v>Cash</v>
      </c>
      <c r="J2736" s="5">
        <f>VLOOKUP(F2736,'Set up'!$A$2:$D$64,4,FALSE)</f>
        <v>0</v>
      </c>
      <c r="K2736" s="4">
        <f t="shared" si="815"/>
        <v>45370</v>
      </c>
      <c r="L2736" s="5">
        <f t="shared" si="816"/>
        <v>3</v>
      </c>
      <c r="M2736" s="5">
        <f t="shared" si="817"/>
        <v>2024</v>
      </c>
      <c r="N2736" s="12">
        <v>3212</v>
      </c>
      <c r="O2736" s="6">
        <f t="shared" si="833"/>
        <v>-3212</v>
      </c>
      <c r="P2736" s="6">
        <f t="shared" si="826"/>
        <v>0</v>
      </c>
      <c r="Q2736" s="7">
        <f t="shared" si="834"/>
        <v>4454770.5500000007</v>
      </c>
      <c r="R2736" s="44" t="str">
        <f>VLOOKUP(F2736,'Set up'!$A$2:$E$64,5,FALSE)</f>
        <v>Trsf</v>
      </c>
      <c r="S2736" s="1" t="s">
        <v>3076</v>
      </c>
    </row>
    <row r="2737" spans="1:19" ht="15" customHeight="1" x14ac:dyDescent="0.3">
      <c r="A2737" s="4">
        <v>45370</v>
      </c>
      <c r="B2737" s="5">
        <f t="shared" si="829"/>
        <v>3</v>
      </c>
      <c r="C2737" s="5">
        <f t="shared" si="830"/>
        <v>2024</v>
      </c>
      <c r="D2737" s="5" t="s">
        <v>2446</v>
      </c>
      <c r="E2737" s="5" t="str">
        <f>VLOOKUP(F2737,'Set up'!$A$2:$C$64,2,FALSE)</f>
        <v>C00000042</v>
      </c>
      <c r="F2737" s="1" t="s">
        <v>2012</v>
      </c>
      <c r="G2737" s="90" t="s">
        <v>2370</v>
      </c>
      <c r="H2737" s="88">
        <v>5</v>
      </c>
      <c r="I2737" s="5" t="str">
        <f>VLOOKUP(F2737,'Set up'!$A$2:$C$64,3,FALSE)</f>
        <v>Cash</v>
      </c>
      <c r="J2737" s="5">
        <f>VLOOKUP(F2737,'Set up'!$A$2:$D$64,4,FALSE)</f>
        <v>0</v>
      </c>
      <c r="K2737" s="4">
        <f t="shared" si="815"/>
        <v>45370</v>
      </c>
      <c r="L2737" s="5">
        <f t="shared" si="816"/>
        <v>3</v>
      </c>
      <c r="M2737" s="5">
        <f t="shared" si="817"/>
        <v>2024</v>
      </c>
      <c r="N2737" s="12">
        <v>1073</v>
      </c>
      <c r="O2737" s="6">
        <f t="shared" si="833"/>
        <v>-1073</v>
      </c>
      <c r="P2737" s="6">
        <f t="shared" si="826"/>
        <v>0</v>
      </c>
      <c r="Q2737" s="7">
        <f t="shared" si="834"/>
        <v>4455843.5500000007</v>
      </c>
      <c r="R2737" s="44" t="str">
        <f>VLOOKUP(F2737,'Set up'!$A$2:$E$64,5,FALSE)</f>
        <v>Trsf</v>
      </c>
      <c r="S2737" s="1" t="s">
        <v>3077</v>
      </c>
    </row>
    <row r="2738" spans="1:19" ht="15" customHeight="1" x14ac:dyDescent="0.3">
      <c r="A2738" s="4">
        <v>45370</v>
      </c>
      <c r="B2738" s="5">
        <f t="shared" si="829"/>
        <v>3</v>
      </c>
      <c r="C2738" s="5">
        <f t="shared" si="830"/>
        <v>2024</v>
      </c>
      <c r="D2738" s="5" t="s">
        <v>2446</v>
      </c>
      <c r="E2738" s="5" t="str">
        <f>VLOOKUP(F2738,'Set up'!$A$2:$C$64,2,FALSE)</f>
        <v>C00000042</v>
      </c>
      <c r="F2738" s="1" t="s">
        <v>2012</v>
      </c>
      <c r="G2738" s="90" t="s">
        <v>1922</v>
      </c>
      <c r="H2738" s="88">
        <v>3</v>
      </c>
      <c r="I2738" s="5" t="str">
        <f>VLOOKUP(F2738,'Set up'!$A$2:$C$64,3,FALSE)</f>
        <v>Cash</v>
      </c>
      <c r="J2738" s="5">
        <f>VLOOKUP(F2738,'Set up'!$A$2:$D$64,4,FALSE)</f>
        <v>0</v>
      </c>
      <c r="K2738" s="4">
        <f t="shared" si="815"/>
        <v>45370</v>
      </c>
      <c r="L2738" s="5">
        <f t="shared" si="816"/>
        <v>3</v>
      </c>
      <c r="M2738" s="5">
        <f t="shared" si="817"/>
        <v>2024</v>
      </c>
      <c r="N2738" s="12">
        <v>702</v>
      </c>
      <c r="O2738" s="6">
        <f t="shared" si="833"/>
        <v>-702</v>
      </c>
      <c r="P2738" s="6">
        <f t="shared" si="826"/>
        <v>0</v>
      </c>
      <c r="Q2738" s="7">
        <f t="shared" si="834"/>
        <v>4456545.5500000007</v>
      </c>
      <c r="R2738" s="44" t="str">
        <f>VLOOKUP(F2738,'Set up'!$A$2:$E$64,5,FALSE)</f>
        <v>Trsf</v>
      </c>
      <c r="S2738" s="1" t="s">
        <v>3078</v>
      </c>
    </row>
    <row r="2739" spans="1:19" ht="15" customHeight="1" x14ac:dyDescent="0.3">
      <c r="A2739" s="4">
        <v>45370</v>
      </c>
      <c r="B2739" s="5">
        <f t="shared" si="829"/>
        <v>3</v>
      </c>
      <c r="C2739" s="5">
        <f t="shared" si="830"/>
        <v>2024</v>
      </c>
      <c r="D2739" s="5" t="s">
        <v>2446</v>
      </c>
      <c r="E2739" s="5" t="str">
        <f>VLOOKUP(F2739,'Set up'!$A$2:$C$64,2,FALSE)</f>
        <v>C00000042</v>
      </c>
      <c r="F2739" s="1" t="s">
        <v>2012</v>
      </c>
      <c r="G2739" s="90" t="s">
        <v>1073</v>
      </c>
      <c r="H2739" s="88">
        <v>1</v>
      </c>
      <c r="I2739" s="5" t="str">
        <f>VLOOKUP(F2739,'Set up'!$A$2:$C$64,3,FALSE)</f>
        <v>Cash</v>
      </c>
      <c r="J2739" s="5">
        <f>VLOOKUP(F2739,'Set up'!$A$2:$D$64,4,FALSE)</f>
        <v>0</v>
      </c>
      <c r="K2739" s="4">
        <f t="shared" ref="K2739:K2802" si="835">A2739+J2739</f>
        <v>45370</v>
      </c>
      <c r="L2739" s="5">
        <f t="shared" ref="L2739:L2802" si="836">MONTH(K2739)</f>
        <v>3</v>
      </c>
      <c r="M2739" s="5">
        <f t="shared" ref="M2739:M2802" si="837">YEAR(K2739)</f>
        <v>2024</v>
      </c>
      <c r="N2739" s="12">
        <v>1000</v>
      </c>
      <c r="O2739" s="6">
        <f t="shared" si="833"/>
        <v>-1000</v>
      </c>
      <c r="P2739" s="6">
        <f t="shared" si="826"/>
        <v>0</v>
      </c>
      <c r="Q2739" s="7">
        <f t="shared" si="834"/>
        <v>4457545.5500000007</v>
      </c>
      <c r="R2739" s="44" t="str">
        <f>VLOOKUP(F2739,'Set up'!$A$2:$E$64,5,FALSE)</f>
        <v>Trsf</v>
      </c>
      <c r="S2739" s="1" t="s">
        <v>3069</v>
      </c>
    </row>
    <row r="2740" spans="1:19" ht="15" customHeight="1" x14ac:dyDescent="0.3">
      <c r="A2740" s="4">
        <v>45371</v>
      </c>
      <c r="B2740" s="5">
        <f t="shared" si="829"/>
        <v>3</v>
      </c>
      <c r="C2740" s="5">
        <f t="shared" si="830"/>
        <v>2024</v>
      </c>
      <c r="D2740" s="5" t="s">
        <v>2447</v>
      </c>
      <c r="E2740" s="5" t="str">
        <f>VLOOKUP(F2740,'Set up'!$A$2:$C$64,2,FALSE)</f>
        <v>C00000037</v>
      </c>
      <c r="F2740" s="1" t="s">
        <v>1309</v>
      </c>
      <c r="G2740" s="11" t="s">
        <v>1894</v>
      </c>
      <c r="H2740" s="105">
        <v>3</v>
      </c>
      <c r="I2740" s="5">
        <f>VLOOKUP(F2740,'Set up'!$A$2:$C$64,3,FALSE)</f>
        <v>30</v>
      </c>
      <c r="J2740" s="5">
        <f>VLOOKUP(F2740,'Set up'!$A$2:$D$64,4,FALSE)</f>
        <v>30</v>
      </c>
      <c r="K2740" s="4">
        <f t="shared" si="835"/>
        <v>45401</v>
      </c>
      <c r="L2740" s="5">
        <f t="shared" si="836"/>
        <v>4</v>
      </c>
      <c r="M2740" s="5">
        <f t="shared" si="837"/>
        <v>2024</v>
      </c>
      <c r="N2740" s="12">
        <v>5214</v>
      </c>
      <c r="O2740" s="6">
        <f t="shared" ref="O2740:O2751" si="838">-N2740</f>
        <v>-5214</v>
      </c>
      <c r="P2740" s="6">
        <f t="shared" si="826"/>
        <v>0</v>
      </c>
      <c r="Q2740" s="7">
        <f t="shared" si="834"/>
        <v>4462759.5500000007</v>
      </c>
      <c r="R2740" s="44" t="str">
        <f>VLOOKUP(F2740,'Set up'!$A$2:$E$64,5,FALSE)</f>
        <v>Chq</v>
      </c>
      <c r="S2740" s="1" t="s">
        <v>2671</v>
      </c>
    </row>
    <row r="2741" spans="1:19" ht="15" customHeight="1" x14ac:dyDescent="0.3">
      <c r="A2741" s="4">
        <v>45371</v>
      </c>
      <c r="B2741" s="5">
        <f t="shared" si="829"/>
        <v>3</v>
      </c>
      <c r="C2741" s="5">
        <f t="shared" si="830"/>
        <v>2024</v>
      </c>
      <c r="D2741" s="5" t="s">
        <v>2447</v>
      </c>
      <c r="E2741" s="5" t="str">
        <f>VLOOKUP(F2741,'Set up'!$A$2:$C$64,2,FALSE)</f>
        <v>C00000037</v>
      </c>
      <c r="F2741" s="1" t="s">
        <v>1309</v>
      </c>
      <c r="G2741" s="11" t="s">
        <v>707</v>
      </c>
      <c r="H2741" s="105">
        <v>3</v>
      </c>
      <c r="I2741" s="5">
        <f>VLOOKUP(F2741,'Set up'!$A$2:$C$64,3,FALSE)</f>
        <v>30</v>
      </c>
      <c r="J2741" s="5">
        <f>VLOOKUP(F2741,'Set up'!$A$2:$D$64,4,FALSE)</f>
        <v>30</v>
      </c>
      <c r="K2741" s="4">
        <f t="shared" si="835"/>
        <v>45401</v>
      </c>
      <c r="L2741" s="5">
        <f t="shared" si="836"/>
        <v>4</v>
      </c>
      <c r="M2741" s="5">
        <f t="shared" si="837"/>
        <v>2024</v>
      </c>
      <c r="N2741" s="12">
        <v>1263.5999999999999</v>
      </c>
      <c r="O2741" s="6">
        <f t="shared" si="838"/>
        <v>-1263.5999999999999</v>
      </c>
      <c r="P2741" s="6">
        <f t="shared" si="826"/>
        <v>0</v>
      </c>
      <c r="Q2741" s="7">
        <f t="shared" si="834"/>
        <v>4464023.1500000004</v>
      </c>
      <c r="R2741" s="44" t="str">
        <f>VLOOKUP(F2741,'Set up'!$A$2:$E$64,5,FALSE)</f>
        <v>Chq</v>
      </c>
      <c r="S2741" s="1" t="s">
        <v>2671</v>
      </c>
    </row>
    <row r="2742" spans="1:19" ht="15" customHeight="1" x14ac:dyDescent="0.3">
      <c r="A2742" s="4">
        <v>45371</v>
      </c>
      <c r="B2742" s="5">
        <f t="shared" si="829"/>
        <v>3</v>
      </c>
      <c r="C2742" s="5">
        <f t="shared" si="830"/>
        <v>2024</v>
      </c>
      <c r="D2742" s="5" t="s">
        <v>2447</v>
      </c>
      <c r="E2742" s="5" t="str">
        <f>VLOOKUP(F2742,'Set up'!$A$2:$C$64,2,FALSE)</f>
        <v>C00000037</v>
      </c>
      <c r="F2742" s="1" t="s">
        <v>1309</v>
      </c>
      <c r="G2742" s="11" t="s">
        <v>1405</v>
      </c>
      <c r="H2742" s="88">
        <v>5</v>
      </c>
      <c r="I2742" s="5">
        <f>VLOOKUP(F2742,'Set up'!$A$2:$C$64,3,FALSE)</f>
        <v>30</v>
      </c>
      <c r="J2742" s="5">
        <f>VLOOKUP(F2742,'Set up'!$A$2:$D$64,4,FALSE)</f>
        <v>30</v>
      </c>
      <c r="K2742" s="4">
        <f t="shared" si="835"/>
        <v>45401</v>
      </c>
      <c r="L2742" s="5">
        <f t="shared" si="836"/>
        <v>4</v>
      </c>
      <c r="M2742" s="5">
        <f t="shared" si="837"/>
        <v>2024</v>
      </c>
      <c r="N2742" s="12">
        <v>240</v>
      </c>
      <c r="O2742" s="6">
        <f t="shared" si="838"/>
        <v>-240</v>
      </c>
      <c r="P2742" s="6">
        <f t="shared" si="826"/>
        <v>0</v>
      </c>
      <c r="Q2742" s="7">
        <f t="shared" si="834"/>
        <v>4464263.1500000004</v>
      </c>
      <c r="R2742" s="44" t="str">
        <f>VLOOKUP(F2742,'Set up'!$A$2:$E$64,5,FALSE)</f>
        <v>Chq</v>
      </c>
      <c r="S2742" s="1" t="s">
        <v>2671</v>
      </c>
    </row>
    <row r="2743" spans="1:19" ht="15" customHeight="1" x14ac:dyDescent="0.3">
      <c r="A2743" s="4">
        <v>45371</v>
      </c>
      <c r="B2743" s="5">
        <f t="shared" si="829"/>
        <v>3</v>
      </c>
      <c r="C2743" s="5">
        <f t="shared" si="830"/>
        <v>2024</v>
      </c>
      <c r="D2743" s="5" t="s">
        <v>2447</v>
      </c>
      <c r="E2743" s="5" t="str">
        <f>VLOOKUP(F2743,'Set up'!$A$2:$C$64,2,FALSE)</f>
        <v>C00000037</v>
      </c>
      <c r="F2743" s="1" t="s">
        <v>1309</v>
      </c>
      <c r="G2743" s="99" t="s">
        <v>2144</v>
      </c>
      <c r="H2743" s="105">
        <v>2</v>
      </c>
      <c r="I2743" s="5">
        <f>VLOOKUP(F2743,'Set up'!$A$2:$C$64,3,FALSE)</f>
        <v>30</v>
      </c>
      <c r="J2743" s="5">
        <f>VLOOKUP(F2743,'Set up'!$A$2:$D$64,4,FALSE)</f>
        <v>30</v>
      </c>
      <c r="K2743" s="4">
        <f t="shared" si="835"/>
        <v>45401</v>
      </c>
      <c r="L2743" s="5">
        <f t="shared" si="836"/>
        <v>4</v>
      </c>
      <c r="M2743" s="5">
        <f t="shared" si="837"/>
        <v>2024</v>
      </c>
      <c r="N2743" s="12">
        <v>572</v>
      </c>
      <c r="O2743" s="6">
        <f t="shared" si="838"/>
        <v>-572</v>
      </c>
      <c r="P2743" s="6">
        <f t="shared" si="826"/>
        <v>0</v>
      </c>
      <c r="Q2743" s="7">
        <f t="shared" si="834"/>
        <v>4464835.1500000004</v>
      </c>
      <c r="R2743" s="44" t="str">
        <f>VLOOKUP(F2743,'Set up'!$A$2:$E$64,5,FALSE)</f>
        <v>Chq</v>
      </c>
      <c r="S2743" s="1" t="s">
        <v>2671</v>
      </c>
    </row>
    <row r="2744" spans="1:19" ht="15" customHeight="1" x14ac:dyDescent="0.3">
      <c r="A2744" s="4">
        <v>45371</v>
      </c>
      <c r="B2744" s="5">
        <f t="shared" si="829"/>
        <v>3</v>
      </c>
      <c r="C2744" s="5">
        <f t="shared" si="830"/>
        <v>2024</v>
      </c>
      <c r="D2744" s="5" t="s">
        <v>2447</v>
      </c>
      <c r="E2744" s="5" t="str">
        <f>VLOOKUP(F2744,'Set up'!$A$2:$C$64,2,FALSE)</f>
        <v>C00000037</v>
      </c>
      <c r="F2744" s="1" t="s">
        <v>1309</v>
      </c>
      <c r="G2744" s="90" t="s">
        <v>1061</v>
      </c>
      <c r="H2744" s="88">
        <v>2</v>
      </c>
      <c r="I2744" s="5">
        <f>VLOOKUP(F2744,'Set up'!$A$2:$C$64,3,FALSE)</f>
        <v>30</v>
      </c>
      <c r="J2744" s="5">
        <f>VLOOKUP(F2744,'Set up'!$A$2:$D$64,4,FALSE)</f>
        <v>30</v>
      </c>
      <c r="K2744" s="4">
        <f t="shared" si="835"/>
        <v>45401</v>
      </c>
      <c r="L2744" s="5">
        <f t="shared" si="836"/>
        <v>4</v>
      </c>
      <c r="M2744" s="5">
        <f t="shared" si="837"/>
        <v>2024</v>
      </c>
      <c r="N2744" s="12">
        <v>190</v>
      </c>
      <c r="O2744" s="6">
        <f t="shared" si="838"/>
        <v>-190</v>
      </c>
      <c r="P2744" s="6">
        <f t="shared" si="826"/>
        <v>0</v>
      </c>
      <c r="Q2744" s="7">
        <f t="shared" si="834"/>
        <v>4465025.1500000004</v>
      </c>
      <c r="R2744" s="44" t="str">
        <f>VLOOKUP(F2744,'Set up'!$A$2:$E$64,5,FALSE)</f>
        <v>Chq</v>
      </c>
      <c r="S2744" s="1" t="s">
        <v>2671</v>
      </c>
    </row>
    <row r="2745" spans="1:19" ht="15" customHeight="1" x14ac:dyDescent="0.3">
      <c r="A2745" s="4">
        <v>45372</v>
      </c>
      <c r="B2745" s="5">
        <f t="shared" si="829"/>
        <v>3</v>
      </c>
      <c r="C2745" s="5">
        <f t="shared" si="830"/>
        <v>2024</v>
      </c>
      <c r="D2745" s="5" t="s">
        <v>2448</v>
      </c>
      <c r="E2745" s="5" t="str">
        <f>VLOOKUP(F2745,'Set up'!$A$2:$C$64,2,FALSE)</f>
        <v>C00000010</v>
      </c>
      <c r="F2745" s="1" t="s">
        <v>62</v>
      </c>
      <c r="G2745" s="89" t="s">
        <v>1178</v>
      </c>
      <c r="H2745" s="106">
        <v>6</v>
      </c>
      <c r="I2745" s="5">
        <f>VLOOKUP(F2745,'Set up'!$A$2:$C$64,3,FALSE)</f>
        <v>120</v>
      </c>
      <c r="J2745" s="5">
        <f>VLOOKUP(F2745,'Set up'!$A$2:$D$64,4,FALSE)</f>
        <v>120</v>
      </c>
      <c r="K2745" s="4">
        <f t="shared" si="835"/>
        <v>45492</v>
      </c>
      <c r="L2745" s="5">
        <f t="shared" si="836"/>
        <v>7</v>
      </c>
      <c r="M2745" s="5">
        <f t="shared" si="837"/>
        <v>2024</v>
      </c>
      <c r="N2745" s="12">
        <v>9636</v>
      </c>
      <c r="O2745" s="6">
        <f t="shared" si="838"/>
        <v>-9636</v>
      </c>
      <c r="P2745" s="6">
        <f t="shared" si="826"/>
        <v>0</v>
      </c>
      <c r="Q2745" s="7">
        <f t="shared" si="834"/>
        <v>4474661.1500000004</v>
      </c>
      <c r="R2745" s="44" t="str">
        <f>VLOOKUP(F2745,'Set up'!$A$2:$E$64,5,FALSE)</f>
        <v>Trsf</v>
      </c>
      <c r="S2745" s="1" t="s">
        <v>2988</v>
      </c>
    </row>
    <row r="2746" spans="1:19" ht="15" customHeight="1" x14ac:dyDescent="0.3">
      <c r="A2746" s="4">
        <v>45372</v>
      </c>
      <c r="B2746" s="5">
        <f t="shared" si="829"/>
        <v>3</v>
      </c>
      <c r="C2746" s="5">
        <f t="shared" si="830"/>
        <v>2024</v>
      </c>
      <c r="D2746" s="5" t="s">
        <v>2448</v>
      </c>
      <c r="E2746" s="5" t="str">
        <f>VLOOKUP(F2746,'Set up'!$A$2:$C$64,2,FALSE)</f>
        <v>C00000010</v>
      </c>
      <c r="F2746" s="1" t="s">
        <v>62</v>
      </c>
      <c r="G2746" s="90" t="s">
        <v>1392</v>
      </c>
      <c r="H2746" s="88">
        <v>10</v>
      </c>
      <c r="I2746" s="5">
        <f>VLOOKUP(F2746,'Set up'!$A$2:$C$64,3,FALSE)</f>
        <v>120</v>
      </c>
      <c r="J2746" s="5">
        <f>VLOOKUP(F2746,'Set up'!$A$2:$D$64,4,FALSE)</f>
        <v>120</v>
      </c>
      <c r="K2746" s="4">
        <f t="shared" si="835"/>
        <v>45492</v>
      </c>
      <c r="L2746" s="5">
        <f t="shared" si="836"/>
        <v>7</v>
      </c>
      <c r="M2746" s="5">
        <f t="shared" si="837"/>
        <v>2024</v>
      </c>
      <c r="N2746" s="12">
        <v>1740</v>
      </c>
      <c r="O2746" s="6">
        <f t="shared" si="838"/>
        <v>-1740</v>
      </c>
      <c r="P2746" s="6">
        <f t="shared" si="826"/>
        <v>0</v>
      </c>
      <c r="Q2746" s="7">
        <f t="shared" si="834"/>
        <v>4476401.1500000004</v>
      </c>
      <c r="R2746" s="44" t="str">
        <f>VLOOKUP(F2746,'Set up'!$A$2:$E$64,5,FALSE)</f>
        <v>Trsf</v>
      </c>
      <c r="S2746" s="1" t="s">
        <v>2988</v>
      </c>
    </row>
    <row r="2747" spans="1:19" ht="15" customHeight="1" x14ac:dyDescent="0.3">
      <c r="A2747" s="4">
        <v>45372</v>
      </c>
      <c r="B2747" s="5">
        <f t="shared" si="829"/>
        <v>3</v>
      </c>
      <c r="C2747" s="5">
        <f t="shared" si="830"/>
        <v>2024</v>
      </c>
      <c r="D2747" s="5" t="s">
        <v>2448</v>
      </c>
      <c r="E2747" s="5" t="str">
        <f>VLOOKUP(F2747,'Set up'!$A$2:$C$64,2,FALSE)</f>
        <v>C00000010</v>
      </c>
      <c r="F2747" s="1" t="s">
        <v>62</v>
      </c>
      <c r="G2747" s="90" t="s">
        <v>791</v>
      </c>
      <c r="H2747" s="88">
        <v>10</v>
      </c>
      <c r="I2747" s="5">
        <f>VLOOKUP(F2747,'Set up'!$A$2:$C$64,3,FALSE)</f>
        <v>120</v>
      </c>
      <c r="J2747" s="5">
        <f>VLOOKUP(F2747,'Set up'!$A$2:$D$64,4,FALSE)</f>
        <v>120</v>
      </c>
      <c r="K2747" s="4">
        <f t="shared" si="835"/>
        <v>45492</v>
      </c>
      <c r="L2747" s="5">
        <f t="shared" si="836"/>
        <v>7</v>
      </c>
      <c r="M2747" s="5">
        <f t="shared" si="837"/>
        <v>2024</v>
      </c>
      <c r="N2747" s="12">
        <v>575</v>
      </c>
      <c r="O2747" s="6">
        <f t="shared" si="838"/>
        <v>-575</v>
      </c>
      <c r="P2747" s="6">
        <f t="shared" si="826"/>
        <v>0</v>
      </c>
      <c r="Q2747" s="7">
        <f t="shared" si="834"/>
        <v>4476976.1500000004</v>
      </c>
      <c r="R2747" s="44" t="str">
        <f>VLOOKUP(F2747,'Set up'!$A$2:$E$64,5,FALSE)</f>
        <v>Trsf</v>
      </c>
      <c r="S2747" s="1" t="s">
        <v>2988</v>
      </c>
    </row>
    <row r="2748" spans="1:19" ht="15" customHeight="1" x14ac:dyDescent="0.3">
      <c r="A2748" s="4">
        <v>45372</v>
      </c>
      <c r="B2748" s="5">
        <f t="shared" si="829"/>
        <v>3</v>
      </c>
      <c r="C2748" s="5">
        <f t="shared" si="830"/>
        <v>2024</v>
      </c>
      <c r="D2748" s="5" t="s">
        <v>2448</v>
      </c>
      <c r="E2748" s="5" t="str">
        <f>VLOOKUP(F2748,'Set up'!$A$2:$C$64,2,FALSE)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up'!$A$2:$C$64,3,FALSE)</f>
        <v>120</v>
      </c>
      <c r="J2748" s="5">
        <f>VLOOKUP(F2748,'Set up'!$A$2:$D$64,4,FALSE)</f>
        <v>120</v>
      </c>
      <c r="K2748" s="4">
        <f t="shared" si="835"/>
        <v>45492</v>
      </c>
      <c r="L2748" s="5">
        <f t="shared" si="836"/>
        <v>7</v>
      </c>
      <c r="M2748" s="5">
        <f t="shared" si="837"/>
        <v>2024</v>
      </c>
      <c r="N2748" s="12">
        <v>880</v>
      </c>
      <c r="O2748" s="6">
        <f t="shared" si="838"/>
        <v>-880</v>
      </c>
      <c r="P2748" s="6">
        <f t="shared" si="826"/>
        <v>0</v>
      </c>
      <c r="Q2748" s="7">
        <f t="shared" si="834"/>
        <v>4477856.1500000004</v>
      </c>
      <c r="R2748" s="44" t="str">
        <f>VLOOKUP(F2748,'Set up'!$A$2:$E$64,5,FALSE)</f>
        <v>Trsf</v>
      </c>
      <c r="S2748" s="1" t="s">
        <v>2988</v>
      </c>
    </row>
    <row r="2749" spans="1:19" ht="15" customHeight="1" x14ac:dyDescent="0.3">
      <c r="A2749" s="4">
        <v>45372</v>
      </c>
      <c r="B2749" s="5">
        <f t="shared" si="829"/>
        <v>3</v>
      </c>
      <c r="C2749" s="5">
        <f t="shared" si="830"/>
        <v>2024</v>
      </c>
      <c r="D2749" s="5" t="s">
        <v>2448</v>
      </c>
      <c r="E2749" s="5" t="str">
        <f>VLOOKUP(F2749,'Set up'!$A$2:$C$64,2,FALSE)</f>
        <v>C00000010</v>
      </c>
      <c r="F2749" s="1" t="s">
        <v>62</v>
      </c>
      <c r="G2749" s="90" t="s">
        <v>2449</v>
      </c>
      <c r="H2749" s="88">
        <v>1</v>
      </c>
      <c r="I2749" s="5">
        <f>VLOOKUP(F2749,'Set up'!$A$2:$C$64,3,FALSE)</f>
        <v>120</v>
      </c>
      <c r="J2749" s="5">
        <f>VLOOKUP(F2749,'Set up'!$A$2:$D$64,4,FALSE)</f>
        <v>120</v>
      </c>
      <c r="K2749" s="4">
        <f t="shared" si="835"/>
        <v>45492</v>
      </c>
      <c r="L2749" s="5">
        <f t="shared" si="836"/>
        <v>7</v>
      </c>
      <c r="M2749" s="5">
        <f t="shared" si="837"/>
        <v>2024</v>
      </c>
      <c r="N2749" s="12">
        <v>420</v>
      </c>
      <c r="O2749" s="6">
        <f t="shared" si="838"/>
        <v>-420</v>
      </c>
      <c r="P2749" s="6">
        <f t="shared" si="826"/>
        <v>0</v>
      </c>
      <c r="Q2749" s="7">
        <f t="shared" si="834"/>
        <v>4478276.1500000004</v>
      </c>
      <c r="R2749" s="44" t="str">
        <f>VLOOKUP(F2749,'Set up'!$A$2:$E$64,5,FALSE)</f>
        <v>Trsf</v>
      </c>
      <c r="S2749" s="1" t="s">
        <v>2988</v>
      </c>
    </row>
    <row r="2750" spans="1:19" ht="15" customHeight="1" x14ac:dyDescent="0.3">
      <c r="A2750" s="4">
        <v>45372</v>
      </c>
      <c r="B2750" s="5">
        <f t="shared" si="829"/>
        <v>3</v>
      </c>
      <c r="C2750" s="5">
        <f t="shared" si="830"/>
        <v>2024</v>
      </c>
      <c r="D2750" s="5" t="s">
        <v>2448</v>
      </c>
      <c r="E2750" s="5" t="str">
        <f>VLOOKUP(F2750,'Set up'!$A$2:$C$64,2,FALSE)</f>
        <v>C00000010</v>
      </c>
      <c r="F2750" s="1" t="s">
        <v>62</v>
      </c>
      <c r="G2750" s="90" t="s">
        <v>614</v>
      </c>
      <c r="H2750" s="88">
        <v>1</v>
      </c>
      <c r="I2750" s="5">
        <f>VLOOKUP(F2750,'Set up'!$A$2:$C$64,3,FALSE)</f>
        <v>120</v>
      </c>
      <c r="J2750" s="5">
        <f>VLOOKUP(F2750,'Set up'!$A$2:$D$64,4,FALSE)</f>
        <v>120</v>
      </c>
      <c r="K2750" s="4">
        <f t="shared" si="835"/>
        <v>45492</v>
      </c>
      <c r="L2750" s="5">
        <f t="shared" si="836"/>
        <v>7</v>
      </c>
      <c r="M2750" s="5">
        <f t="shared" si="837"/>
        <v>2024</v>
      </c>
      <c r="N2750" s="12">
        <v>395</v>
      </c>
      <c r="O2750" s="6">
        <f t="shared" si="838"/>
        <v>-395</v>
      </c>
      <c r="P2750" s="6">
        <f t="shared" si="826"/>
        <v>0</v>
      </c>
      <c r="Q2750" s="7">
        <f t="shared" si="834"/>
        <v>4478671.1500000004</v>
      </c>
      <c r="R2750" s="44" t="str">
        <f>VLOOKUP(F2750,'Set up'!$A$2:$E$64,5,FALSE)</f>
        <v>Trsf</v>
      </c>
      <c r="S2750" s="1" t="s">
        <v>2988</v>
      </c>
    </row>
    <row r="2751" spans="1:19" ht="15" customHeight="1" x14ac:dyDescent="0.3">
      <c r="A2751" s="4">
        <v>45372</v>
      </c>
      <c r="B2751" s="5">
        <f t="shared" si="829"/>
        <v>3</v>
      </c>
      <c r="C2751" s="5">
        <f t="shared" si="830"/>
        <v>2024</v>
      </c>
      <c r="D2751" s="5" t="s">
        <v>2448</v>
      </c>
      <c r="E2751" s="5" t="str">
        <f>VLOOKUP(F2751,'Set up'!$A$2:$C$64,2,FALSE)</f>
        <v>C00000010</v>
      </c>
      <c r="F2751" s="1" t="s">
        <v>62</v>
      </c>
      <c r="G2751" s="90" t="s">
        <v>2450</v>
      </c>
      <c r="H2751" s="88">
        <v>1</v>
      </c>
      <c r="I2751" s="5">
        <f>VLOOKUP(F2751,'Set up'!$A$2:$C$64,3,FALSE)</f>
        <v>120</v>
      </c>
      <c r="J2751" s="5">
        <f>VLOOKUP(F2751,'Set up'!$A$2:$D$64,4,FALSE)</f>
        <v>120</v>
      </c>
      <c r="K2751" s="4">
        <f t="shared" si="835"/>
        <v>45492</v>
      </c>
      <c r="L2751" s="5">
        <f t="shared" si="836"/>
        <v>7</v>
      </c>
      <c r="M2751" s="5">
        <f t="shared" si="837"/>
        <v>2024</v>
      </c>
      <c r="N2751" s="12">
        <v>1550</v>
      </c>
      <c r="O2751" s="6">
        <f t="shared" si="838"/>
        <v>-1550</v>
      </c>
      <c r="P2751" s="6">
        <f t="shared" si="826"/>
        <v>0</v>
      </c>
      <c r="Q2751" s="7">
        <f t="shared" si="834"/>
        <v>4480221.1500000004</v>
      </c>
      <c r="R2751" s="44" t="str">
        <f>VLOOKUP(F2751,'Set up'!$A$2:$E$64,5,FALSE)</f>
        <v>Trsf</v>
      </c>
      <c r="S2751" s="1" t="s">
        <v>2988</v>
      </c>
    </row>
    <row r="2752" spans="1:19" ht="15" customHeight="1" x14ac:dyDescent="0.3">
      <c r="A2752" s="4">
        <v>45373</v>
      </c>
      <c r="B2752" s="5">
        <f t="shared" si="829"/>
        <v>3</v>
      </c>
      <c r="C2752" s="5">
        <f t="shared" si="830"/>
        <v>2024</v>
      </c>
      <c r="D2752" s="5" t="s">
        <v>2451</v>
      </c>
      <c r="E2752" s="5" t="str">
        <f>VLOOKUP(F2752,'Set up'!$A$2:$C$64,2,FALSE)</f>
        <v>C00000044</v>
      </c>
      <c r="F2752" s="1" t="s">
        <v>2929</v>
      </c>
      <c r="G2752" s="123" t="s">
        <v>1178</v>
      </c>
      <c r="H2752" s="121">
        <v>1</v>
      </c>
      <c r="I2752" s="5" t="str">
        <f>VLOOKUP(F2752,'Set up'!$A$2:$C$64,3,FALSE)</f>
        <v>Cash</v>
      </c>
      <c r="J2752" s="5">
        <f>VLOOKUP(F2752,'Set up'!$A$2:$D$64,4,FALSE)</f>
        <v>0</v>
      </c>
      <c r="K2752" s="4">
        <f t="shared" si="835"/>
        <v>45373</v>
      </c>
      <c r="L2752" s="5">
        <f t="shared" si="836"/>
        <v>3</v>
      </c>
      <c r="M2752" s="5">
        <f t="shared" si="837"/>
        <v>2024</v>
      </c>
      <c r="N2752" s="12">
        <v>1628</v>
      </c>
      <c r="O2752" s="12">
        <f>-1500-128</f>
        <v>-1628</v>
      </c>
      <c r="P2752" s="6">
        <f t="shared" si="826"/>
        <v>0</v>
      </c>
      <c r="Q2752" s="7">
        <f t="shared" si="834"/>
        <v>4481849.1500000004</v>
      </c>
      <c r="R2752" s="44" t="str">
        <f>VLOOKUP(F2752,'Set up'!$A$2:$E$64,5,FALSE)</f>
        <v>Cash</v>
      </c>
      <c r="S2752" s="1" t="s">
        <v>2496</v>
      </c>
    </row>
    <row r="2753" spans="1:21" ht="15" customHeight="1" x14ac:dyDescent="0.3">
      <c r="A2753" s="4">
        <v>45373</v>
      </c>
      <c r="B2753" s="5">
        <f t="shared" si="829"/>
        <v>3</v>
      </c>
      <c r="C2753" s="5">
        <f t="shared" si="830"/>
        <v>2024</v>
      </c>
      <c r="D2753" s="5" t="s">
        <v>2451</v>
      </c>
      <c r="E2753" s="5" t="str">
        <f>VLOOKUP(F2753,'Set up'!$A$2:$C$64,2,FALSE)</f>
        <v>C00000044</v>
      </c>
      <c r="F2753" s="1" t="s">
        <v>2929</v>
      </c>
      <c r="G2753" s="120" t="s">
        <v>1543</v>
      </c>
      <c r="H2753" s="121">
        <v>2</v>
      </c>
      <c r="I2753" s="5" t="str">
        <f>VLOOKUP(F2753,'Set up'!$A$2:$C$64,3,FALSE)</f>
        <v>Cash</v>
      </c>
      <c r="J2753" s="5">
        <f>VLOOKUP(F2753,'Set up'!$A$2:$D$64,4,FALSE)</f>
        <v>0</v>
      </c>
      <c r="K2753" s="4">
        <f t="shared" si="835"/>
        <v>45373</v>
      </c>
      <c r="L2753" s="5">
        <f t="shared" si="836"/>
        <v>3</v>
      </c>
      <c r="M2753" s="5">
        <f t="shared" si="837"/>
        <v>2024</v>
      </c>
      <c r="N2753" s="12">
        <v>420</v>
      </c>
      <c r="O2753" s="6">
        <f t="shared" ref="O2753:O2755" si="839">-N2753</f>
        <v>-420</v>
      </c>
      <c r="P2753" s="6">
        <f t="shared" si="826"/>
        <v>0</v>
      </c>
      <c r="Q2753" s="7">
        <f t="shared" si="834"/>
        <v>4482269.1500000004</v>
      </c>
      <c r="R2753" s="44" t="str">
        <f>VLOOKUP(F2753,'Set up'!$A$2:$E$64,5,FALSE)</f>
        <v>Cash</v>
      </c>
      <c r="S2753" s="1" t="s">
        <v>2497</v>
      </c>
    </row>
    <row r="2754" spans="1:21" ht="15" customHeight="1" x14ac:dyDescent="0.3">
      <c r="A2754" s="4">
        <v>45373</v>
      </c>
      <c r="B2754" s="5">
        <f t="shared" si="829"/>
        <v>3</v>
      </c>
      <c r="C2754" s="5">
        <f t="shared" si="830"/>
        <v>2024</v>
      </c>
      <c r="D2754" s="5" t="s">
        <v>2451</v>
      </c>
      <c r="E2754" s="5" t="str">
        <f>VLOOKUP(F2754,'Set up'!$A$2:$C$64,2,FALSE)</f>
        <v>C00000044</v>
      </c>
      <c r="F2754" s="1" t="s">
        <v>2929</v>
      </c>
      <c r="G2754" s="120" t="s">
        <v>2029</v>
      </c>
      <c r="H2754" s="121">
        <v>1</v>
      </c>
      <c r="I2754" s="5" t="str">
        <f>VLOOKUP(F2754,'Set up'!$A$2:$C$64,3,FALSE)</f>
        <v>Cash</v>
      </c>
      <c r="J2754" s="5">
        <f>VLOOKUP(F2754,'Set up'!$A$2:$D$64,4,FALSE)</f>
        <v>0</v>
      </c>
      <c r="K2754" s="4">
        <f t="shared" si="835"/>
        <v>45373</v>
      </c>
      <c r="L2754" s="5">
        <f t="shared" si="836"/>
        <v>3</v>
      </c>
      <c r="M2754" s="5">
        <f t="shared" si="837"/>
        <v>2024</v>
      </c>
      <c r="N2754" s="12">
        <v>280</v>
      </c>
      <c r="O2754" s="6">
        <f t="shared" si="839"/>
        <v>-280</v>
      </c>
      <c r="P2754" s="6">
        <f t="shared" si="826"/>
        <v>0</v>
      </c>
      <c r="Q2754" s="7">
        <f t="shared" si="834"/>
        <v>4482549.1500000004</v>
      </c>
      <c r="R2754" s="44" t="str">
        <f>VLOOKUP(F2754,'Set up'!$A$2:$E$64,5,FALSE)</f>
        <v>Cash</v>
      </c>
      <c r="S2754" s="1" t="s">
        <v>2498</v>
      </c>
    </row>
    <row r="2755" spans="1:21" ht="15" customHeight="1" x14ac:dyDescent="0.3">
      <c r="A2755" s="4">
        <v>45373</v>
      </c>
      <c r="B2755" s="5">
        <f t="shared" si="829"/>
        <v>3</v>
      </c>
      <c r="C2755" s="5">
        <f t="shared" si="830"/>
        <v>2024</v>
      </c>
      <c r="D2755" s="5" t="s">
        <v>2451</v>
      </c>
      <c r="E2755" s="5" t="str">
        <f>VLOOKUP(F2755,'Set up'!$A$2:$C$64,2,FALSE)</f>
        <v>C00000044</v>
      </c>
      <c r="F2755" s="1" t="s">
        <v>2929</v>
      </c>
      <c r="G2755" s="120" t="s">
        <v>46</v>
      </c>
      <c r="H2755" s="121">
        <v>1</v>
      </c>
      <c r="I2755" s="5" t="str">
        <f>VLOOKUP(F2755,'Set up'!$A$2:$C$64,3,FALSE)</f>
        <v>Cash</v>
      </c>
      <c r="J2755" s="5">
        <f>VLOOKUP(F2755,'Set up'!$A$2:$D$64,4,FALSE)</f>
        <v>0</v>
      </c>
      <c r="K2755" s="4">
        <f t="shared" si="835"/>
        <v>45373</v>
      </c>
      <c r="L2755" s="5">
        <f t="shared" si="836"/>
        <v>3</v>
      </c>
      <c r="M2755" s="5">
        <f t="shared" si="837"/>
        <v>2024</v>
      </c>
      <c r="N2755" s="12">
        <v>110</v>
      </c>
      <c r="O2755" s="6">
        <f t="shared" si="839"/>
        <v>-110</v>
      </c>
      <c r="P2755" s="6">
        <f t="shared" si="826"/>
        <v>0</v>
      </c>
      <c r="Q2755" s="7">
        <f t="shared" si="834"/>
        <v>4482659.1500000004</v>
      </c>
      <c r="R2755" s="44" t="str">
        <f>VLOOKUP(F2755,'Set up'!$A$2:$E$64,5,FALSE)</f>
        <v>Cash</v>
      </c>
      <c r="S2755" s="1" t="s">
        <v>2499</v>
      </c>
    </row>
    <row r="2756" spans="1:21" ht="15" customHeight="1" x14ac:dyDescent="0.3">
      <c r="A2756" s="4">
        <v>45379</v>
      </c>
      <c r="B2756" s="5">
        <f t="shared" si="829"/>
        <v>3</v>
      </c>
      <c r="C2756" s="5">
        <f t="shared" si="830"/>
        <v>2024</v>
      </c>
      <c r="D2756" s="5" t="s">
        <v>2452</v>
      </c>
      <c r="E2756" s="5" t="str">
        <f>VLOOKUP(F2756,'Set up'!$A$2:$C$64,2,FALSE)</f>
        <v>C00000019</v>
      </c>
      <c r="F2756" s="1" t="s">
        <v>400</v>
      </c>
      <c r="G2756" s="90" t="s">
        <v>95</v>
      </c>
      <c r="H2756" s="88">
        <v>1</v>
      </c>
      <c r="I2756" s="5" t="str">
        <f>VLOOKUP(F2756,'Set up'!$A$2:$C$64,3,FALSE)</f>
        <v>Cash</v>
      </c>
      <c r="J2756" s="5">
        <f>VLOOKUP(F2756,'Set up'!$A$2:$D$64,4,FALSE)</f>
        <v>0</v>
      </c>
      <c r="K2756" s="4">
        <f t="shared" si="835"/>
        <v>45379</v>
      </c>
      <c r="L2756" s="5">
        <f t="shared" si="836"/>
        <v>3</v>
      </c>
      <c r="M2756" s="5">
        <f t="shared" si="837"/>
        <v>2024</v>
      </c>
      <c r="N2756" s="98">
        <v>1738</v>
      </c>
      <c r="O2756" s="12">
        <f>-1721.7-16.3</f>
        <v>-1738</v>
      </c>
      <c r="P2756" s="6">
        <f t="shared" si="826"/>
        <v>0</v>
      </c>
      <c r="Q2756" s="7">
        <f t="shared" si="834"/>
        <v>4484397.1500000004</v>
      </c>
      <c r="R2756" s="44" t="str">
        <f>VLOOKUP(F2756,'Set up'!$A$2:$E$64,5,FALSE)</f>
        <v>Trsf</v>
      </c>
      <c r="S2756" s="1" t="s">
        <v>3753</v>
      </c>
    </row>
    <row r="2757" spans="1:21" ht="15" customHeight="1" x14ac:dyDescent="0.3">
      <c r="A2757" s="4">
        <v>45379</v>
      </c>
      <c r="B2757" s="5">
        <f t="shared" si="829"/>
        <v>3</v>
      </c>
      <c r="C2757" s="5">
        <f t="shared" si="830"/>
        <v>2024</v>
      </c>
      <c r="D2757" s="5" t="s">
        <v>2452</v>
      </c>
      <c r="E2757" s="5" t="str">
        <f>VLOOKUP(F2757,'Set up'!$A$2:$C$64,2,FALSE)</f>
        <v>C00000019</v>
      </c>
      <c r="F2757" s="1" t="s">
        <v>400</v>
      </c>
      <c r="G2757" s="90" t="s">
        <v>1411</v>
      </c>
      <c r="H2757" s="88">
        <v>1</v>
      </c>
      <c r="I2757" s="5" t="str">
        <f>VLOOKUP(F2757,'Set up'!$A$2:$C$64,3,FALSE)</f>
        <v>Cash</v>
      </c>
      <c r="J2757" s="5">
        <f>VLOOKUP(F2757,'Set up'!$A$2:$D$64,4,FALSE)</f>
        <v>0</v>
      </c>
      <c r="K2757" s="4">
        <f t="shared" si="835"/>
        <v>45379</v>
      </c>
      <c r="L2757" s="5">
        <f t="shared" si="836"/>
        <v>3</v>
      </c>
      <c r="M2757" s="5">
        <f t="shared" si="837"/>
        <v>2024</v>
      </c>
      <c r="N2757" s="98">
        <v>405</v>
      </c>
      <c r="O2757" s="6">
        <f t="shared" ref="O2757:O2758" si="840">-N2757</f>
        <v>-405</v>
      </c>
      <c r="P2757" s="6">
        <f t="shared" si="826"/>
        <v>0</v>
      </c>
      <c r="Q2757" s="7">
        <f t="shared" si="834"/>
        <v>4484802.1500000004</v>
      </c>
      <c r="R2757" s="44" t="str">
        <f>VLOOKUP(F2757,'Set up'!$A$2:$E$64,5,FALSE)</f>
        <v>Trsf</v>
      </c>
      <c r="S2757" s="1" t="s">
        <v>3754</v>
      </c>
    </row>
    <row r="2758" spans="1:21" ht="15" customHeight="1" x14ac:dyDescent="0.3">
      <c r="A2758" s="4">
        <v>45379</v>
      </c>
      <c r="B2758" s="5">
        <f t="shared" si="829"/>
        <v>3</v>
      </c>
      <c r="C2758" s="5">
        <f t="shared" si="830"/>
        <v>2024</v>
      </c>
      <c r="D2758" s="5" t="s">
        <v>2452</v>
      </c>
      <c r="E2758" s="5" t="str">
        <f>VLOOKUP(F2758,'Set up'!$A$2:$C$64,2,FALSE)</f>
        <v>C00000019</v>
      </c>
      <c r="F2758" s="1" t="s">
        <v>400</v>
      </c>
      <c r="G2758" s="90" t="s">
        <v>1469</v>
      </c>
      <c r="H2758" s="88">
        <v>1</v>
      </c>
      <c r="I2758" s="5" t="str">
        <f>VLOOKUP(F2758,'Set up'!$A$2:$C$64,3,FALSE)</f>
        <v>Cash</v>
      </c>
      <c r="J2758" s="5">
        <f>VLOOKUP(F2758,'Set up'!$A$2:$D$64,4,FALSE)</f>
        <v>0</v>
      </c>
      <c r="K2758" s="4">
        <f t="shared" si="835"/>
        <v>45379</v>
      </c>
      <c r="L2758" s="5">
        <f t="shared" si="836"/>
        <v>3</v>
      </c>
      <c r="M2758" s="5">
        <f t="shared" si="837"/>
        <v>2024</v>
      </c>
      <c r="N2758" s="98">
        <v>390</v>
      </c>
      <c r="O2758" s="6">
        <f t="shared" si="840"/>
        <v>-390</v>
      </c>
      <c r="P2758" s="6">
        <f t="shared" si="826"/>
        <v>0</v>
      </c>
      <c r="Q2758" s="7">
        <f t="shared" si="834"/>
        <v>4485192.1500000004</v>
      </c>
      <c r="R2758" s="44" t="str">
        <f>VLOOKUP(F2758,'Set up'!$A$2:$E$64,5,FALSE)</f>
        <v>Trsf</v>
      </c>
      <c r="S2758" s="1" t="s">
        <v>3755</v>
      </c>
    </row>
    <row r="2759" spans="1:21" ht="15" customHeight="1" x14ac:dyDescent="0.3">
      <c r="A2759" s="4">
        <v>45380</v>
      </c>
      <c r="B2759" s="5">
        <f t="shared" si="829"/>
        <v>3</v>
      </c>
      <c r="C2759" s="5">
        <f t="shared" si="830"/>
        <v>2024</v>
      </c>
      <c r="D2759" s="5" t="s">
        <v>2453</v>
      </c>
      <c r="E2759" s="5" t="str">
        <f>VLOOKUP(F2759,'Set up'!$A$2:$C$64,2,FALSE)</f>
        <v>C00000042</v>
      </c>
      <c r="F2759" s="1" t="s">
        <v>2012</v>
      </c>
      <c r="G2759" s="122" t="s">
        <v>1110</v>
      </c>
      <c r="H2759" s="5">
        <v>4</v>
      </c>
      <c r="I2759" s="5" t="str">
        <f>VLOOKUP(F2759,'Set up'!$A$2:$C$64,3,FALSE)</f>
        <v>Cash</v>
      </c>
      <c r="J2759" s="5">
        <f>VLOOKUP(F2759,'Set up'!$A$2:$D$64,4,FALSE)</f>
        <v>0</v>
      </c>
      <c r="K2759" s="4">
        <f t="shared" si="835"/>
        <v>45380</v>
      </c>
      <c r="L2759" s="5">
        <f t="shared" si="836"/>
        <v>3</v>
      </c>
      <c r="M2759" s="5">
        <f t="shared" si="837"/>
        <v>2024</v>
      </c>
      <c r="N2759" s="12">
        <v>250</v>
      </c>
      <c r="O2759" s="6">
        <f>-N2759</f>
        <v>-250</v>
      </c>
      <c r="P2759" s="6">
        <f t="shared" si="826"/>
        <v>0</v>
      </c>
      <c r="Q2759" s="7">
        <f t="shared" si="834"/>
        <v>4485442.1500000004</v>
      </c>
      <c r="R2759" s="44" t="str">
        <f>VLOOKUP(F2759,'Set up'!$A$2:$E$64,5,FALSE)</f>
        <v>Trsf</v>
      </c>
      <c r="S2759" s="1" t="s">
        <v>3079</v>
      </c>
    </row>
    <row r="2760" spans="1:21" ht="15" customHeight="1" x14ac:dyDescent="0.3">
      <c r="A2760" s="4">
        <v>45380</v>
      </c>
      <c r="B2760" s="5">
        <f t="shared" si="829"/>
        <v>3</v>
      </c>
      <c r="C2760" s="5">
        <f t="shared" si="830"/>
        <v>2024</v>
      </c>
      <c r="D2760" s="5" t="s">
        <v>2454</v>
      </c>
      <c r="E2760" s="5" t="str">
        <f>VLOOKUP(F2760,'Set up'!$A$2:$C$64,2,FALSE)</f>
        <v>C00000042</v>
      </c>
      <c r="F2760" s="1" t="s">
        <v>2012</v>
      </c>
      <c r="G2760" s="122" t="s">
        <v>1733</v>
      </c>
      <c r="H2760" s="88">
        <v>4</v>
      </c>
      <c r="I2760" s="5" t="str">
        <f>VLOOKUP(F2760,'Set up'!$A$2:$C$64,3,FALSE)</f>
        <v>Cash</v>
      </c>
      <c r="J2760" s="5">
        <f>VLOOKUP(F2760,'Set up'!$A$2:$D$64,4,FALSE)</f>
        <v>0</v>
      </c>
      <c r="K2760" s="4">
        <f t="shared" si="835"/>
        <v>45380</v>
      </c>
      <c r="L2760" s="5">
        <f t="shared" si="836"/>
        <v>3</v>
      </c>
      <c r="M2760" s="5">
        <f t="shared" si="837"/>
        <v>2024</v>
      </c>
      <c r="N2760" s="12">
        <v>6424</v>
      </c>
      <c r="O2760" s="12">
        <f>-6178.6-245.4</f>
        <v>-6424</v>
      </c>
      <c r="P2760" s="6">
        <f t="shared" si="826"/>
        <v>0</v>
      </c>
      <c r="Q2760" s="7">
        <f t="shared" si="834"/>
        <v>4491866.1500000004</v>
      </c>
      <c r="R2760" s="44" t="str">
        <f>VLOOKUP(F2760,'Set up'!$A$2:$E$64,5,FALSE)</f>
        <v>Trsf</v>
      </c>
      <c r="S2760" s="1" t="s">
        <v>3080</v>
      </c>
    </row>
    <row r="2761" spans="1:21" ht="15" customHeight="1" x14ac:dyDescent="0.3">
      <c r="A2761" s="4">
        <v>45380</v>
      </c>
      <c r="B2761" s="5">
        <f t="shared" si="829"/>
        <v>3</v>
      </c>
      <c r="C2761" s="5">
        <f t="shared" si="830"/>
        <v>2024</v>
      </c>
      <c r="D2761" s="5" t="s">
        <v>2454</v>
      </c>
      <c r="E2761" s="5" t="str">
        <f>VLOOKUP(F2761,'Set up'!$A$2:$C$64,2,FALSE)</f>
        <v>C00000042</v>
      </c>
      <c r="F2761" s="1" t="s">
        <v>2012</v>
      </c>
      <c r="G2761" s="90" t="s">
        <v>654</v>
      </c>
      <c r="H2761" s="88">
        <v>12</v>
      </c>
      <c r="I2761" s="5" t="str">
        <f>VLOOKUP(F2761,'Set up'!$A$2:$C$64,3,FALSE)</f>
        <v>Cash</v>
      </c>
      <c r="J2761" s="5">
        <f>VLOOKUP(F2761,'Set up'!$A$2:$D$64,4,FALSE)</f>
        <v>0</v>
      </c>
      <c r="K2761" s="4">
        <f t="shared" si="835"/>
        <v>45380</v>
      </c>
      <c r="L2761" s="5">
        <f t="shared" si="836"/>
        <v>3</v>
      </c>
      <c r="M2761" s="5">
        <f t="shared" si="837"/>
        <v>2024</v>
      </c>
      <c r="N2761" s="12">
        <v>2088</v>
      </c>
      <c r="O2761" s="6">
        <f t="shared" ref="O2761:O2763" si="841">-N2761</f>
        <v>-2088</v>
      </c>
      <c r="P2761" s="6">
        <f t="shared" si="826"/>
        <v>0</v>
      </c>
      <c r="Q2761" s="7">
        <f t="shared" si="834"/>
        <v>4493954.1500000004</v>
      </c>
      <c r="R2761" s="44" t="str">
        <f>VLOOKUP(F2761,'Set up'!$A$2:$E$64,5,FALSE)</f>
        <v>Trsf</v>
      </c>
      <c r="S2761" s="1" t="s">
        <v>3081</v>
      </c>
    </row>
    <row r="2762" spans="1:21" ht="15" customHeight="1" x14ac:dyDescent="0.3">
      <c r="A2762" s="4">
        <v>45380</v>
      </c>
      <c r="B2762" s="5">
        <f t="shared" si="829"/>
        <v>3</v>
      </c>
      <c r="C2762" s="5">
        <f t="shared" si="830"/>
        <v>2024</v>
      </c>
      <c r="D2762" s="5" t="s">
        <v>2454</v>
      </c>
      <c r="E2762" s="5" t="str">
        <f>VLOOKUP(F2762,'Set up'!$A$2:$C$64,2,FALSE)</f>
        <v>C00000042</v>
      </c>
      <c r="F2762" s="1" t="s">
        <v>2012</v>
      </c>
      <c r="G2762" s="90" t="s">
        <v>1922</v>
      </c>
      <c r="H2762" s="88">
        <v>6</v>
      </c>
      <c r="I2762" s="5" t="str">
        <f>VLOOKUP(F2762,'Set up'!$A$2:$C$64,3,FALSE)</f>
        <v>Cash</v>
      </c>
      <c r="J2762" s="5">
        <f>VLOOKUP(F2762,'Set up'!$A$2:$D$64,4,FALSE)</f>
        <v>0</v>
      </c>
      <c r="K2762" s="4">
        <f t="shared" si="835"/>
        <v>45380</v>
      </c>
      <c r="L2762" s="5">
        <f t="shared" si="836"/>
        <v>3</v>
      </c>
      <c r="M2762" s="5">
        <f t="shared" si="837"/>
        <v>2024</v>
      </c>
      <c r="N2762" s="12">
        <v>1404</v>
      </c>
      <c r="O2762" s="6">
        <f t="shared" si="841"/>
        <v>-1404</v>
      </c>
      <c r="P2762" s="6">
        <f t="shared" si="826"/>
        <v>0</v>
      </c>
      <c r="Q2762" s="7">
        <f t="shared" si="834"/>
        <v>4495358.1500000004</v>
      </c>
      <c r="R2762" s="44" t="str">
        <f>VLOOKUP(F2762,'Set up'!$A$2:$E$64,5,FALSE)</f>
        <v>Trsf</v>
      </c>
      <c r="S2762" s="1" t="s">
        <v>3082</v>
      </c>
    </row>
    <row r="2763" spans="1:21" ht="15" customHeight="1" x14ac:dyDescent="0.3">
      <c r="A2763" s="4">
        <v>45380</v>
      </c>
      <c r="B2763" s="5">
        <f t="shared" si="829"/>
        <v>3</v>
      </c>
      <c r="C2763" s="5">
        <f t="shared" si="830"/>
        <v>2024</v>
      </c>
      <c r="D2763" s="5" t="s">
        <v>2454</v>
      </c>
      <c r="E2763" s="5" t="str">
        <f>VLOOKUP(F2763,'Set up'!$A$2:$C$64,2,FALSE)</f>
        <v>C00000042</v>
      </c>
      <c r="F2763" s="1" t="s">
        <v>2012</v>
      </c>
      <c r="G2763" s="90" t="s">
        <v>1061</v>
      </c>
      <c r="H2763" s="88">
        <v>4</v>
      </c>
      <c r="I2763" s="5" t="str">
        <f>VLOOKUP(F2763,'Set up'!$A$2:$C$64,3,FALSE)</f>
        <v>Cash</v>
      </c>
      <c r="J2763" s="5">
        <f>VLOOKUP(F2763,'Set up'!$A$2:$D$64,4,FALSE)</f>
        <v>0</v>
      </c>
      <c r="K2763" s="4">
        <f t="shared" si="835"/>
        <v>45380</v>
      </c>
      <c r="L2763" s="5">
        <f t="shared" si="836"/>
        <v>3</v>
      </c>
      <c r="M2763" s="5">
        <f t="shared" si="837"/>
        <v>2024</v>
      </c>
      <c r="N2763" s="12">
        <v>380</v>
      </c>
      <c r="O2763" s="6">
        <f t="shared" si="841"/>
        <v>-380</v>
      </c>
      <c r="P2763" s="6">
        <f t="shared" si="826"/>
        <v>0</v>
      </c>
      <c r="Q2763" s="7">
        <f t="shared" si="834"/>
        <v>4495738.1500000004</v>
      </c>
      <c r="R2763" s="44" t="str">
        <f>VLOOKUP(F2763,'Set up'!$A$2:$E$64,5,FALSE)</f>
        <v>Trsf</v>
      </c>
      <c r="S2763" s="1" t="s">
        <v>3083</v>
      </c>
    </row>
    <row r="2764" spans="1:21" ht="15" customHeight="1" x14ac:dyDescent="0.3">
      <c r="A2764" s="4">
        <v>45381</v>
      </c>
      <c r="B2764" s="5">
        <f t="shared" si="829"/>
        <v>3</v>
      </c>
      <c r="C2764" s="5">
        <f t="shared" si="830"/>
        <v>2024</v>
      </c>
      <c r="D2764" s="5" t="s">
        <v>2455</v>
      </c>
      <c r="E2764" s="5" t="str">
        <f>VLOOKUP(F2764,'Set up'!$A$2:$C$64,2,FALSE)</f>
        <v>C00000021</v>
      </c>
      <c r="F2764" s="1" t="s">
        <v>491</v>
      </c>
      <c r="G2764" s="100" t="s">
        <v>67</v>
      </c>
      <c r="H2764" s="105">
        <v>1</v>
      </c>
      <c r="I2764" s="5" t="str">
        <f>VLOOKUP(F2764,'Set up'!$A$2:$C$64,3,FALSE)</f>
        <v>Cash</v>
      </c>
      <c r="J2764" s="5">
        <f>VLOOKUP(F2764,'Set up'!$A$2:$D$64,4,FALSE)</f>
        <v>0</v>
      </c>
      <c r="K2764" s="4">
        <f t="shared" si="835"/>
        <v>45381</v>
      </c>
      <c r="L2764" s="5">
        <f t="shared" si="836"/>
        <v>3</v>
      </c>
      <c r="M2764" s="5">
        <f t="shared" si="837"/>
        <v>2024</v>
      </c>
      <c r="N2764" s="12">
        <v>1738</v>
      </c>
      <c r="O2764" s="12"/>
      <c r="P2764" s="6">
        <f t="shared" si="826"/>
        <v>1738</v>
      </c>
      <c r="Q2764" s="7">
        <f t="shared" si="834"/>
        <v>4497476.1500000004</v>
      </c>
      <c r="R2764" s="44" t="str">
        <f>VLOOKUP(F2764,'Set up'!$A$2:$E$64,5,FALSE)</f>
        <v>PD Chq</v>
      </c>
    </row>
    <row r="2765" spans="1:21" ht="15" customHeight="1" x14ac:dyDescent="0.3">
      <c r="A2765" s="4">
        <v>45381</v>
      </c>
      <c r="B2765" s="5">
        <f t="shared" si="829"/>
        <v>3</v>
      </c>
      <c r="C2765" s="5">
        <f t="shared" si="830"/>
        <v>2024</v>
      </c>
      <c r="D2765" s="5" t="s">
        <v>2455</v>
      </c>
      <c r="E2765" s="5" t="str">
        <f>VLOOKUP(F2765,'Set up'!$A$2:$C$64,2,FALSE)</f>
        <v>C00000021</v>
      </c>
      <c r="F2765" s="1" t="s">
        <v>491</v>
      </c>
      <c r="G2765" s="99" t="s">
        <v>2129</v>
      </c>
      <c r="H2765" s="105">
        <v>3</v>
      </c>
      <c r="I2765" s="5" t="str">
        <f>VLOOKUP(F2765,'Set up'!$A$2:$C$64,3,FALSE)</f>
        <v>Cash</v>
      </c>
      <c r="J2765" s="5">
        <f>VLOOKUP(F2765,'Set up'!$A$2:$D$64,4,FALSE)</f>
        <v>0</v>
      </c>
      <c r="K2765" s="4">
        <f t="shared" si="835"/>
        <v>45381</v>
      </c>
      <c r="L2765" s="5">
        <f t="shared" si="836"/>
        <v>3</v>
      </c>
      <c r="M2765" s="5">
        <f t="shared" si="837"/>
        <v>2024</v>
      </c>
      <c r="N2765" s="12">
        <v>832.5</v>
      </c>
      <c r="O2765" s="12"/>
      <c r="P2765" s="6">
        <f t="shared" si="826"/>
        <v>832.5</v>
      </c>
      <c r="Q2765" s="7">
        <f t="shared" si="834"/>
        <v>4498308.6500000004</v>
      </c>
      <c r="R2765" s="44" t="str">
        <f>VLOOKUP(F2765,'Set up'!$A$2:$E$64,5,FALSE)</f>
        <v>PD Chq</v>
      </c>
    </row>
    <row r="2766" spans="1:21" ht="15" customHeight="1" x14ac:dyDescent="0.3">
      <c r="A2766" s="4">
        <v>45381</v>
      </c>
      <c r="B2766" s="5">
        <f t="shared" si="829"/>
        <v>3</v>
      </c>
      <c r="C2766" s="5">
        <f t="shared" si="830"/>
        <v>2024</v>
      </c>
      <c r="D2766" s="5" t="s">
        <v>2455</v>
      </c>
      <c r="E2766" s="5" t="str">
        <f>VLOOKUP(F2766,'Set up'!$A$2:$C$64,2,FALSE)</f>
        <v>C00000021</v>
      </c>
      <c r="F2766" s="1" t="s">
        <v>491</v>
      </c>
      <c r="G2766" s="99" t="s">
        <v>1061</v>
      </c>
      <c r="H2766" s="105">
        <v>1</v>
      </c>
      <c r="I2766" s="5" t="str">
        <f>VLOOKUP(F2766,'Set up'!$A$2:$C$64,3,FALSE)</f>
        <v>Cash</v>
      </c>
      <c r="J2766" s="5">
        <f>VLOOKUP(F2766,'Set up'!$A$2:$D$64,4,FALSE)</f>
        <v>0</v>
      </c>
      <c r="K2766" s="4">
        <f t="shared" si="835"/>
        <v>45381</v>
      </c>
      <c r="L2766" s="5">
        <f t="shared" si="836"/>
        <v>3</v>
      </c>
      <c r="M2766" s="5">
        <f t="shared" si="837"/>
        <v>2024</v>
      </c>
      <c r="N2766" s="12">
        <v>95</v>
      </c>
      <c r="O2766" s="12"/>
      <c r="P2766" s="6">
        <f t="shared" si="826"/>
        <v>95</v>
      </c>
      <c r="Q2766" s="7">
        <f t="shared" si="834"/>
        <v>4498403.6500000004</v>
      </c>
      <c r="R2766" s="44" t="str">
        <f>VLOOKUP(F2766,'Set up'!$A$2:$E$64,5,FALSE)</f>
        <v>PD Chq</v>
      </c>
    </row>
    <row r="2767" spans="1:21" ht="15" customHeight="1" x14ac:dyDescent="0.3">
      <c r="A2767" s="4">
        <v>45381</v>
      </c>
      <c r="B2767" s="5">
        <f t="shared" si="829"/>
        <v>3</v>
      </c>
      <c r="C2767" s="5">
        <f t="shared" si="830"/>
        <v>2024</v>
      </c>
      <c r="D2767" s="5" t="s">
        <v>2456</v>
      </c>
      <c r="E2767" s="5" t="str">
        <f>VLOOKUP(F2767,'Set up'!$A$2:$C$64,2,FALSE)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up'!$A$2:$C$64,3,FALSE)</f>
        <v>45</v>
      </c>
      <c r="J2767" s="5">
        <f>VLOOKUP(F2767,'Set up'!$A$2:$D$64,4,FALSE)</f>
        <v>45</v>
      </c>
      <c r="K2767" s="4">
        <f t="shared" si="835"/>
        <v>45426</v>
      </c>
      <c r="L2767" s="5">
        <f t="shared" si="836"/>
        <v>5</v>
      </c>
      <c r="M2767" s="5">
        <f t="shared" si="837"/>
        <v>2024</v>
      </c>
      <c r="N2767" s="12">
        <v>1738</v>
      </c>
      <c r="O2767" s="12">
        <f>-1000-738</f>
        <v>-1738</v>
      </c>
      <c r="P2767" s="6">
        <f t="shared" si="826"/>
        <v>0</v>
      </c>
      <c r="Q2767" s="7">
        <f t="shared" si="834"/>
        <v>4500141.6500000004</v>
      </c>
      <c r="R2767" s="44" t="str">
        <f>VLOOKUP(F2767,'Set up'!$A$2:$E$64,5,FALSE)</f>
        <v>PD Chq</v>
      </c>
      <c r="S2767" s="1" t="s">
        <v>2830</v>
      </c>
      <c r="U2767" s="1" t="s">
        <v>3603</v>
      </c>
    </row>
    <row r="2768" spans="1:21" ht="15" customHeight="1" x14ac:dyDescent="0.3">
      <c r="A2768" s="4">
        <v>45381</v>
      </c>
      <c r="B2768" s="5">
        <f t="shared" si="829"/>
        <v>3</v>
      </c>
      <c r="C2768" s="5">
        <f t="shared" si="830"/>
        <v>2024</v>
      </c>
      <c r="D2768" s="5" t="s">
        <v>2456</v>
      </c>
      <c r="E2768" s="5" t="str">
        <f>VLOOKUP(F2768,'Set up'!$A$2:$C$64,2,FALSE)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up'!$A$2:$C$64,3,FALSE)</f>
        <v>45</v>
      </c>
      <c r="J2768" s="5">
        <f>VLOOKUP(F2768,'Set up'!$A$2:$D$64,4,FALSE)</f>
        <v>45</v>
      </c>
      <c r="K2768" s="4">
        <f t="shared" si="835"/>
        <v>45426</v>
      </c>
      <c r="L2768" s="5">
        <f t="shared" si="836"/>
        <v>5</v>
      </c>
      <c r="M2768" s="5">
        <f t="shared" si="837"/>
        <v>2024</v>
      </c>
      <c r="N2768" s="12">
        <v>220</v>
      </c>
      <c r="O2768" s="6">
        <f>-N2768</f>
        <v>-220</v>
      </c>
      <c r="P2768" s="6">
        <f t="shared" si="826"/>
        <v>0</v>
      </c>
      <c r="Q2768" s="7">
        <f t="shared" si="834"/>
        <v>4500361.6500000004</v>
      </c>
      <c r="R2768" s="44" t="str">
        <f>VLOOKUP(F2768,'Set up'!$A$2:$E$64,5,FALSE)</f>
        <v>PD Chq</v>
      </c>
      <c r="S2768" s="1" t="s">
        <v>2830</v>
      </c>
      <c r="U2768" s="1" t="s">
        <v>3603</v>
      </c>
    </row>
    <row r="2769" spans="1:19" ht="15" customHeight="1" x14ac:dyDescent="0.3">
      <c r="A2769" s="4">
        <v>45386</v>
      </c>
      <c r="B2769" s="5">
        <f t="shared" si="829"/>
        <v>4</v>
      </c>
      <c r="C2769" s="5">
        <f t="shared" si="830"/>
        <v>2024</v>
      </c>
      <c r="D2769" s="5" t="s">
        <v>2506</v>
      </c>
      <c r="E2769" s="5" t="str">
        <f>VLOOKUP(F2769,'Set up'!$A$2:$C$64,2,FALSE)</f>
        <v>C00000044</v>
      </c>
      <c r="F2769" s="1" t="s">
        <v>2929</v>
      </c>
      <c r="G2769" s="99" t="s">
        <v>1178</v>
      </c>
      <c r="H2769" s="5">
        <v>1</v>
      </c>
      <c r="I2769" s="5" t="str">
        <f>VLOOKUP(F2769,'Set up'!$A$2:$C$64,3,FALSE)</f>
        <v>Cash</v>
      </c>
      <c r="J2769" s="5">
        <f>VLOOKUP(F2769,'Set up'!$A$2:$D$64,4,FALSE)</f>
        <v>0</v>
      </c>
      <c r="K2769" s="4">
        <f t="shared" si="835"/>
        <v>45386</v>
      </c>
      <c r="L2769" s="5">
        <f t="shared" si="836"/>
        <v>4</v>
      </c>
      <c r="M2769" s="5">
        <f t="shared" si="837"/>
        <v>2024</v>
      </c>
      <c r="N2769" s="12">
        <v>1650</v>
      </c>
      <c r="O2769" s="6">
        <f t="shared" ref="O2769:O2776" si="842">-N2769</f>
        <v>-1650</v>
      </c>
      <c r="P2769" s="6">
        <f t="shared" si="826"/>
        <v>0</v>
      </c>
      <c r="Q2769" s="7">
        <v>4493023.6499999994</v>
      </c>
      <c r="R2769" s="44" t="str">
        <f>VLOOKUP(F2769,'Set up'!$A$2:$E$64,5,FALSE)</f>
        <v>Cash</v>
      </c>
      <c r="S2769" s="1" t="s">
        <v>2624</v>
      </c>
    </row>
    <row r="2770" spans="1:19" ht="15" customHeight="1" x14ac:dyDescent="0.3">
      <c r="A2770" s="4">
        <v>45386</v>
      </c>
      <c r="B2770" s="5">
        <f t="shared" si="829"/>
        <v>4</v>
      </c>
      <c r="C2770" s="5">
        <f t="shared" si="830"/>
        <v>2024</v>
      </c>
      <c r="D2770" s="5" t="s">
        <v>2506</v>
      </c>
      <c r="E2770" s="5" t="str">
        <f>VLOOKUP(F2770,'Set up'!$A$2:$C$64,2,FALSE)</f>
        <v>C00000044</v>
      </c>
      <c r="F2770" s="1" t="s">
        <v>2929</v>
      </c>
      <c r="G2770" s="99" t="s">
        <v>1543</v>
      </c>
      <c r="H2770" s="5">
        <v>2</v>
      </c>
      <c r="I2770" s="5" t="str">
        <f>VLOOKUP(F2770,'Set up'!$A$2:$C$64,3,FALSE)</f>
        <v>Cash</v>
      </c>
      <c r="J2770" s="5">
        <f>VLOOKUP(F2770,'Set up'!$A$2:$D$64,4,FALSE)</f>
        <v>0</v>
      </c>
      <c r="K2770" s="4">
        <f t="shared" si="835"/>
        <v>45386</v>
      </c>
      <c r="L2770" s="5">
        <f t="shared" si="836"/>
        <v>4</v>
      </c>
      <c r="M2770" s="5">
        <f t="shared" si="837"/>
        <v>2024</v>
      </c>
      <c r="N2770" s="12">
        <v>420</v>
      </c>
      <c r="O2770" s="6">
        <f t="shared" si="842"/>
        <v>-420</v>
      </c>
      <c r="P2770" s="6">
        <f t="shared" si="826"/>
        <v>0</v>
      </c>
      <c r="Q2770" s="7">
        <v>4493443.6499999994</v>
      </c>
      <c r="R2770" s="44" t="str">
        <f>VLOOKUP(F2770,'Set up'!$A$2:$E$64,5,FALSE)</f>
        <v>Cash</v>
      </c>
      <c r="S2770" s="1" t="s">
        <v>2624</v>
      </c>
    </row>
    <row r="2771" spans="1:19" ht="15" customHeight="1" x14ac:dyDescent="0.3">
      <c r="A2771" s="4">
        <v>45387</v>
      </c>
      <c r="B2771" s="5">
        <f t="shared" si="829"/>
        <v>4</v>
      </c>
      <c r="C2771" s="5">
        <f t="shared" si="830"/>
        <v>2024</v>
      </c>
      <c r="D2771" s="5" t="s">
        <v>2507</v>
      </c>
      <c r="E2771" s="5" t="str">
        <f>VLOOKUP(F2771,'Set up'!$A$2:$C$64,2,FALSE)</f>
        <v>C00000009</v>
      </c>
      <c r="F2771" s="1" t="s">
        <v>58</v>
      </c>
      <c r="G2771" s="99" t="s">
        <v>719</v>
      </c>
      <c r="H2771" s="5">
        <v>1</v>
      </c>
      <c r="I2771" s="5">
        <f>VLOOKUP(F2771,'Set up'!$A$2:$C$64,3,FALSE)</f>
        <v>60</v>
      </c>
      <c r="J2771" s="5">
        <f>VLOOKUP(F2771,'Set up'!$A$2:$D$64,4,FALSE)</f>
        <v>60</v>
      </c>
      <c r="K2771" s="4">
        <f t="shared" si="835"/>
        <v>45447</v>
      </c>
      <c r="L2771" s="5">
        <f t="shared" si="836"/>
        <v>6</v>
      </c>
      <c r="M2771" s="5">
        <f t="shared" si="837"/>
        <v>2024</v>
      </c>
      <c r="N2771" s="12">
        <v>3256</v>
      </c>
      <c r="O2771" s="6">
        <f t="shared" si="842"/>
        <v>-3256</v>
      </c>
      <c r="P2771" s="6">
        <f t="shared" si="826"/>
        <v>0</v>
      </c>
      <c r="Q2771" s="7">
        <v>4495071.6499999994</v>
      </c>
      <c r="R2771" s="44" t="str">
        <f>VLOOKUP(F2771,'Set up'!$A$2:$E$64,5,FALSE)</f>
        <v>Chq</v>
      </c>
      <c r="S2771" s="1" t="s">
        <v>3203</v>
      </c>
    </row>
    <row r="2772" spans="1:19" ht="15" customHeight="1" x14ac:dyDescent="0.3">
      <c r="A2772" s="4">
        <v>45387</v>
      </c>
      <c r="B2772" s="5">
        <f t="shared" si="829"/>
        <v>4</v>
      </c>
      <c r="C2772" s="5">
        <f t="shared" si="830"/>
        <v>2024</v>
      </c>
      <c r="D2772" s="5" t="s">
        <v>2507</v>
      </c>
      <c r="E2772" s="5" t="str">
        <f>VLOOKUP(F2772,'Set up'!$A$2:$C$64,2,FALSE)</f>
        <v>C00000009</v>
      </c>
      <c r="F2772" s="1" t="s">
        <v>58</v>
      </c>
      <c r="G2772" s="99" t="s">
        <v>616</v>
      </c>
      <c r="H2772" s="5">
        <v>1</v>
      </c>
      <c r="I2772" s="5">
        <f>VLOOKUP(F2772,'Set up'!$A$2:$C$64,3,FALSE)</f>
        <v>60</v>
      </c>
      <c r="J2772" s="5">
        <f>VLOOKUP(F2772,'Set up'!$A$2:$D$64,4,FALSE)</f>
        <v>60</v>
      </c>
      <c r="K2772" s="4">
        <f t="shared" si="835"/>
        <v>45447</v>
      </c>
      <c r="L2772" s="5">
        <f t="shared" si="836"/>
        <v>6</v>
      </c>
      <c r="M2772" s="5">
        <f t="shared" si="837"/>
        <v>2024</v>
      </c>
      <c r="N2772" s="12">
        <v>1628</v>
      </c>
      <c r="O2772" s="6">
        <f t="shared" si="842"/>
        <v>-1628</v>
      </c>
      <c r="P2772" s="6">
        <f t="shared" si="826"/>
        <v>0</v>
      </c>
      <c r="Q2772" s="7">
        <v>4496699.6499999994</v>
      </c>
      <c r="R2772" s="44" t="str">
        <f>VLOOKUP(F2772,'Set up'!$A$2:$E$64,5,FALSE)</f>
        <v>Chq</v>
      </c>
      <c r="S2772" s="1" t="s">
        <v>3203</v>
      </c>
    </row>
    <row r="2773" spans="1:19" ht="15" customHeight="1" x14ac:dyDescent="0.3">
      <c r="A2773" s="4">
        <v>45387</v>
      </c>
      <c r="B2773" s="5">
        <f t="shared" si="829"/>
        <v>4</v>
      </c>
      <c r="C2773" s="5">
        <f t="shared" si="830"/>
        <v>2024</v>
      </c>
      <c r="D2773" s="5" t="s">
        <v>2507</v>
      </c>
      <c r="E2773" s="5" t="str">
        <f>VLOOKUP(F2773,'Set up'!$A$2:$C$64,2,FALSE)</f>
        <v>C00000009</v>
      </c>
      <c r="F2773" s="1" t="s">
        <v>58</v>
      </c>
      <c r="G2773" s="99" t="s">
        <v>1411</v>
      </c>
      <c r="H2773" s="5">
        <v>2</v>
      </c>
      <c r="I2773" s="5">
        <f>VLOOKUP(F2773,'Set up'!$A$2:$C$64,3,FALSE)</f>
        <v>60</v>
      </c>
      <c r="J2773" s="5">
        <f>VLOOKUP(F2773,'Set up'!$A$2:$D$64,4,FALSE)</f>
        <v>60</v>
      </c>
      <c r="K2773" s="4">
        <f t="shared" si="835"/>
        <v>45447</v>
      </c>
      <c r="L2773" s="5">
        <f t="shared" si="836"/>
        <v>6</v>
      </c>
      <c r="M2773" s="5">
        <f t="shared" si="837"/>
        <v>2024</v>
      </c>
      <c r="N2773" s="12">
        <v>626.4</v>
      </c>
      <c r="O2773" s="6">
        <f t="shared" si="842"/>
        <v>-626.4</v>
      </c>
      <c r="P2773" s="6">
        <f t="shared" ref="P2773:P2836" si="843">SUM(N2773+O2773)</f>
        <v>0</v>
      </c>
      <c r="Q2773" s="7">
        <v>4497326.05</v>
      </c>
      <c r="R2773" s="44" t="str">
        <f>VLOOKUP(F2773,'Set up'!$A$2:$E$64,5,FALSE)</f>
        <v>Chq</v>
      </c>
      <c r="S2773" s="1" t="s">
        <v>3203</v>
      </c>
    </row>
    <row r="2774" spans="1:19" ht="15" customHeight="1" x14ac:dyDescent="0.3">
      <c r="A2774" s="4">
        <v>45387</v>
      </c>
      <c r="B2774" s="5">
        <f t="shared" si="829"/>
        <v>4</v>
      </c>
      <c r="C2774" s="5">
        <f t="shared" si="830"/>
        <v>2024</v>
      </c>
      <c r="D2774" s="5" t="s">
        <v>2507</v>
      </c>
      <c r="E2774" s="5" t="str">
        <f>VLOOKUP(F2774,'Set up'!$A$2:$C$64,2,FALSE)</f>
        <v>C00000009</v>
      </c>
      <c r="F2774" s="1" t="s">
        <v>58</v>
      </c>
      <c r="G2774" s="99" t="s">
        <v>2133</v>
      </c>
      <c r="H2774" s="5">
        <v>2</v>
      </c>
      <c r="I2774" s="5">
        <f>VLOOKUP(F2774,'Set up'!$A$2:$C$64,3,FALSE)</f>
        <v>60</v>
      </c>
      <c r="J2774" s="5">
        <f>VLOOKUP(F2774,'Set up'!$A$2:$D$64,4,FALSE)</f>
        <v>60</v>
      </c>
      <c r="K2774" s="4">
        <f t="shared" si="835"/>
        <v>45447</v>
      </c>
      <c r="L2774" s="5">
        <f t="shared" si="836"/>
        <v>6</v>
      </c>
      <c r="M2774" s="5">
        <f t="shared" si="837"/>
        <v>2024</v>
      </c>
      <c r="N2774" s="12">
        <v>626.4</v>
      </c>
      <c r="O2774" s="6">
        <f t="shared" si="842"/>
        <v>-626.4</v>
      </c>
      <c r="P2774" s="6">
        <f t="shared" si="843"/>
        <v>0</v>
      </c>
      <c r="Q2774" s="7">
        <v>4497952.45</v>
      </c>
      <c r="R2774" s="44" t="str">
        <f>VLOOKUP(F2774,'Set up'!$A$2:$E$64,5,FALSE)</f>
        <v>Chq</v>
      </c>
      <c r="S2774" s="1" t="s">
        <v>3203</v>
      </c>
    </row>
    <row r="2775" spans="1:19" ht="15" customHeight="1" x14ac:dyDescent="0.3">
      <c r="A2775" s="4">
        <v>45387</v>
      </c>
      <c r="B2775" s="5">
        <f t="shared" si="829"/>
        <v>4</v>
      </c>
      <c r="C2775" s="5">
        <f t="shared" si="830"/>
        <v>2024</v>
      </c>
      <c r="D2775" s="5" t="s">
        <v>2507</v>
      </c>
      <c r="E2775" s="5" t="str">
        <f>VLOOKUP(F2775,'Set up'!$A$2:$C$64,2,FALSE)</f>
        <v>C00000009</v>
      </c>
      <c r="F2775" s="1" t="s">
        <v>58</v>
      </c>
      <c r="G2775" s="99" t="s">
        <v>1110</v>
      </c>
      <c r="H2775" s="5">
        <v>1</v>
      </c>
      <c r="I2775" s="5">
        <f>VLOOKUP(F2775,'Set up'!$A$2:$C$64,3,FALSE)</f>
        <v>60</v>
      </c>
      <c r="J2775" s="5">
        <f>VLOOKUP(F2775,'Set up'!$A$2:$D$64,4,FALSE)</f>
        <v>60</v>
      </c>
      <c r="K2775" s="4">
        <f t="shared" si="835"/>
        <v>45447</v>
      </c>
      <c r="L2775" s="5">
        <f t="shared" si="836"/>
        <v>6</v>
      </c>
      <c r="M2775" s="5">
        <f t="shared" si="837"/>
        <v>2024</v>
      </c>
      <c r="N2775" s="12">
        <v>62.5</v>
      </c>
      <c r="O2775" s="6">
        <f t="shared" si="842"/>
        <v>-62.5</v>
      </c>
      <c r="P2775" s="6">
        <f t="shared" si="843"/>
        <v>0</v>
      </c>
      <c r="Q2775" s="7">
        <v>4498014.95</v>
      </c>
      <c r="R2775" s="44" t="str">
        <f>VLOOKUP(F2775,'Set up'!$A$2:$E$64,5,FALSE)</f>
        <v>Chq</v>
      </c>
      <c r="S2775" s="1" t="s">
        <v>3203</v>
      </c>
    </row>
    <row r="2776" spans="1:19" ht="15" customHeight="1" x14ac:dyDescent="0.3">
      <c r="A2776" s="4">
        <v>45387</v>
      </c>
      <c r="B2776" s="5">
        <f t="shared" si="829"/>
        <v>4</v>
      </c>
      <c r="C2776" s="5">
        <f t="shared" si="830"/>
        <v>2024</v>
      </c>
      <c r="D2776" s="5" t="s">
        <v>2507</v>
      </c>
      <c r="E2776" s="5" t="str">
        <f>VLOOKUP(F2776,'Set up'!$A$2:$C$64,2,FALSE)</f>
        <v>C00000009</v>
      </c>
      <c r="F2776" s="1" t="s">
        <v>58</v>
      </c>
      <c r="G2776" s="99" t="s">
        <v>2449</v>
      </c>
      <c r="H2776" s="5">
        <v>1</v>
      </c>
      <c r="I2776" s="5">
        <f>VLOOKUP(F2776,'Set up'!$A$2:$C$64,3,FALSE)</f>
        <v>60</v>
      </c>
      <c r="J2776" s="5">
        <f>VLOOKUP(F2776,'Set up'!$A$2:$D$64,4,FALSE)</f>
        <v>60</v>
      </c>
      <c r="K2776" s="4">
        <f t="shared" si="835"/>
        <v>45447</v>
      </c>
      <c r="L2776" s="5">
        <f t="shared" si="836"/>
        <v>6</v>
      </c>
      <c r="M2776" s="5">
        <f t="shared" si="837"/>
        <v>2024</v>
      </c>
      <c r="N2776" s="12">
        <v>420</v>
      </c>
      <c r="O2776" s="6">
        <f t="shared" si="842"/>
        <v>-420</v>
      </c>
      <c r="P2776" s="6">
        <f t="shared" si="843"/>
        <v>0</v>
      </c>
      <c r="Q2776" s="7">
        <v>4498434.95</v>
      </c>
      <c r="R2776" s="44" t="str">
        <f>VLOOKUP(F2776,'Set up'!$A$2:$E$64,5,FALSE)</f>
        <v>Chq</v>
      </c>
      <c r="S2776" s="1" t="s">
        <v>3203</v>
      </c>
    </row>
    <row r="2777" spans="1:19" ht="15" customHeight="1" x14ac:dyDescent="0.3">
      <c r="A2777" s="4">
        <v>45390</v>
      </c>
      <c r="B2777" s="5">
        <f t="shared" si="829"/>
        <v>4</v>
      </c>
      <c r="C2777" s="5">
        <f t="shared" si="830"/>
        <v>2024</v>
      </c>
      <c r="D2777" s="5" t="s">
        <v>2508</v>
      </c>
      <c r="E2777" s="5" t="str">
        <f>VLOOKUP(F2777,'Set up'!$A$2:$C$64,2,FALSE)</f>
        <v>C00000009</v>
      </c>
      <c r="F2777" s="1" t="s">
        <v>58</v>
      </c>
      <c r="G2777" s="99" t="s">
        <v>1746</v>
      </c>
      <c r="H2777" s="5">
        <v>1</v>
      </c>
      <c r="I2777" s="5">
        <f>VLOOKUP(F2777,'Set up'!$A$2:$C$64,3,FALSE)</f>
        <v>60</v>
      </c>
      <c r="J2777" s="5">
        <f>VLOOKUP(F2777,'Set up'!$A$2:$D$64,4,FALSE)</f>
        <v>60</v>
      </c>
      <c r="K2777" s="4">
        <f t="shared" si="835"/>
        <v>45450</v>
      </c>
      <c r="L2777" s="5">
        <f t="shared" si="836"/>
        <v>6</v>
      </c>
      <c r="M2777" s="5">
        <f t="shared" si="837"/>
        <v>2024</v>
      </c>
      <c r="N2777" s="12">
        <v>260</v>
      </c>
      <c r="O2777" s="6">
        <f t="shared" ref="O2777" si="844">-N2777</f>
        <v>-260</v>
      </c>
      <c r="P2777" s="6">
        <f t="shared" si="843"/>
        <v>0</v>
      </c>
      <c r="Q2777" s="7">
        <v>4498694.95</v>
      </c>
      <c r="R2777" s="44" t="str">
        <f>VLOOKUP(F2777,'Set up'!$A$2:$E$64,5,FALSE)</f>
        <v>Chq</v>
      </c>
      <c r="S2777" s="1" t="s">
        <v>3036</v>
      </c>
    </row>
    <row r="2778" spans="1:19" ht="15" customHeight="1" x14ac:dyDescent="0.3">
      <c r="A2778" s="4">
        <v>45390</v>
      </c>
      <c r="B2778" s="5">
        <f t="shared" si="829"/>
        <v>4</v>
      </c>
      <c r="C2778" s="5">
        <f t="shared" si="830"/>
        <v>2024</v>
      </c>
      <c r="D2778" s="5" t="s">
        <v>2509</v>
      </c>
      <c r="E2778" s="5" t="str">
        <f>VLOOKUP(F2778,'Set up'!$A$2:$C$64,2,FALSE)</f>
        <v>C00000019</v>
      </c>
      <c r="F2778" s="1" t="s">
        <v>400</v>
      </c>
      <c r="G2778" s="99" t="s">
        <v>719</v>
      </c>
      <c r="H2778" s="5">
        <v>1</v>
      </c>
      <c r="I2778" s="5" t="str">
        <f>VLOOKUP(F2778,'Set up'!$A$2:$C$64,3,FALSE)</f>
        <v>Cash</v>
      </c>
      <c r="J2778" s="5">
        <f>VLOOKUP(F2778,'Set up'!$A$2:$D$64,4,FALSE)</f>
        <v>0</v>
      </c>
      <c r="K2778" s="4">
        <f t="shared" si="835"/>
        <v>45390</v>
      </c>
      <c r="L2778" s="5">
        <f t="shared" si="836"/>
        <v>4</v>
      </c>
      <c r="M2778" s="5">
        <f t="shared" si="837"/>
        <v>2024</v>
      </c>
      <c r="N2778" s="12">
        <v>1738</v>
      </c>
      <c r="O2778" s="12">
        <f>-188.7-1000-549.3</f>
        <v>-1738</v>
      </c>
      <c r="P2778" s="6">
        <f t="shared" si="843"/>
        <v>0</v>
      </c>
      <c r="Q2778" s="7">
        <v>4500432.95</v>
      </c>
      <c r="R2778" s="44" t="str">
        <f>VLOOKUP(F2778,'Set up'!$A$2:$E$64,5,FALSE)</f>
        <v>Trsf</v>
      </c>
      <c r="S2778" s="1" t="s">
        <v>3756</v>
      </c>
    </row>
    <row r="2779" spans="1:19" ht="15" customHeight="1" x14ac:dyDescent="0.3">
      <c r="A2779" s="4">
        <v>45390</v>
      </c>
      <c r="B2779" s="5">
        <f t="shared" si="829"/>
        <v>4</v>
      </c>
      <c r="C2779" s="5">
        <f t="shared" si="830"/>
        <v>2024</v>
      </c>
      <c r="D2779" s="5" t="s">
        <v>2509</v>
      </c>
      <c r="E2779" s="5" t="str">
        <f>VLOOKUP(F2779,'Set up'!$A$2:$C$64,2,FALSE)</f>
        <v>C00000019</v>
      </c>
      <c r="F2779" s="1" t="s">
        <v>400</v>
      </c>
      <c r="G2779" s="99" t="s">
        <v>1411</v>
      </c>
      <c r="H2779" s="5">
        <v>1</v>
      </c>
      <c r="I2779" s="5" t="str">
        <f>VLOOKUP(F2779,'Set up'!$A$2:$C$64,3,FALSE)</f>
        <v>Cash</v>
      </c>
      <c r="J2779" s="5">
        <f>VLOOKUP(F2779,'Set up'!$A$2:$D$64,4,FALSE)</f>
        <v>0</v>
      </c>
      <c r="K2779" s="4">
        <f t="shared" si="835"/>
        <v>45390</v>
      </c>
      <c r="L2779" s="5">
        <f t="shared" si="836"/>
        <v>4</v>
      </c>
      <c r="M2779" s="5">
        <f t="shared" si="837"/>
        <v>2024</v>
      </c>
      <c r="N2779" s="12">
        <v>405</v>
      </c>
      <c r="O2779" s="12">
        <f>-405</f>
        <v>-405</v>
      </c>
      <c r="P2779" s="6">
        <f t="shared" si="843"/>
        <v>0</v>
      </c>
      <c r="Q2779" s="7">
        <v>4500837.95</v>
      </c>
      <c r="R2779" s="44" t="str">
        <f>VLOOKUP(F2779,'Set up'!$A$2:$E$64,5,FALSE)</f>
        <v>Trsf</v>
      </c>
      <c r="S2779" s="1" t="s">
        <v>3757</v>
      </c>
    </row>
    <row r="2780" spans="1:19" ht="15" customHeight="1" x14ac:dyDescent="0.3">
      <c r="A2780" s="4">
        <v>45390</v>
      </c>
      <c r="B2780" s="5">
        <f t="shared" si="829"/>
        <v>4</v>
      </c>
      <c r="C2780" s="5">
        <f t="shared" si="830"/>
        <v>2024</v>
      </c>
      <c r="D2780" s="5" t="s">
        <v>2509</v>
      </c>
      <c r="E2780" s="5" t="str">
        <f>VLOOKUP(F2780,'Set up'!$A$2:$C$64,2,FALSE)</f>
        <v>C00000019</v>
      </c>
      <c r="F2780" s="1" t="s">
        <v>400</v>
      </c>
      <c r="G2780" s="99" t="s">
        <v>1469</v>
      </c>
      <c r="H2780" s="5">
        <v>1</v>
      </c>
      <c r="I2780" s="5" t="str">
        <f>VLOOKUP(F2780,'Set up'!$A$2:$C$64,3,FALSE)</f>
        <v>Cash</v>
      </c>
      <c r="J2780" s="5">
        <f>VLOOKUP(F2780,'Set up'!$A$2:$D$64,4,FALSE)</f>
        <v>0</v>
      </c>
      <c r="K2780" s="4">
        <f t="shared" si="835"/>
        <v>45390</v>
      </c>
      <c r="L2780" s="5">
        <f t="shared" si="836"/>
        <v>4</v>
      </c>
      <c r="M2780" s="5">
        <f t="shared" si="837"/>
        <v>2024</v>
      </c>
      <c r="N2780" s="12">
        <v>395</v>
      </c>
      <c r="O2780" s="12">
        <f>-395</f>
        <v>-395</v>
      </c>
      <c r="P2780" s="6">
        <f t="shared" si="843"/>
        <v>0</v>
      </c>
      <c r="Q2780" s="7">
        <v>4501232.95</v>
      </c>
      <c r="R2780" s="44" t="str">
        <f>VLOOKUP(F2780,'Set up'!$A$2:$E$64,5,FALSE)</f>
        <v>Trsf</v>
      </c>
      <c r="S2780" s="1" t="s">
        <v>3758</v>
      </c>
    </row>
    <row r="2781" spans="1:19" ht="15" customHeight="1" x14ac:dyDescent="0.3">
      <c r="A2781" s="4">
        <v>45390</v>
      </c>
      <c r="B2781" s="5">
        <f t="shared" si="829"/>
        <v>4</v>
      </c>
      <c r="C2781" s="5">
        <f t="shared" si="830"/>
        <v>2024</v>
      </c>
      <c r="D2781" s="5" t="s">
        <v>2509</v>
      </c>
      <c r="E2781" s="5" t="str">
        <f>VLOOKUP(F2781,'Set up'!$A$2:$C$64,2,FALSE)</f>
        <v>C00000019</v>
      </c>
      <c r="F2781" s="1" t="s">
        <v>400</v>
      </c>
      <c r="G2781" s="99" t="s">
        <v>894</v>
      </c>
      <c r="H2781" s="5">
        <v>1</v>
      </c>
      <c r="I2781" s="5" t="str">
        <f>VLOOKUP(F2781,'Set up'!$A$2:$C$64,3,FALSE)</f>
        <v>Cash</v>
      </c>
      <c r="J2781" s="5">
        <f>VLOOKUP(F2781,'Set up'!$A$2:$D$64,4,FALSE)</f>
        <v>0</v>
      </c>
      <c r="K2781" s="4">
        <f t="shared" si="835"/>
        <v>45390</v>
      </c>
      <c r="L2781" s="5">
        <f t="shared" si="836"/>
        <v>4</v>
      </c>
      <c r="M2781" s="5">
        <f t="shared" si="837"/>
        <v>2024</v>
      </c>
      <c r="N2781" s="12">
        <v>150</v>
      </c>
      <c r="O2781" s="12">
        <f>-50.7-48.6</f>
        <v>-99.300000000000011</v>
      </c>
      <c r="P2781" s="6">
        <f t="shared" si="843"/>
        <v>50.699999999999989</v>
      </c>
      <c r="Q2781" s="7">
        <v>4501382.95</v>
      </c>
      <c r="R2781" s="44" t="str">
        <f>VLOOKUP(F2781,'Set up'!$A$2:$E$64,5,FALSE)</f>
        <v>Trsf</v>
      </c>
      <c r="S2781" s="1" t="s">
        <v>3759</v>
      </c>
    </row>
    <row r="2782" spans="1:19" ht="15" customHeight="1" x14ac:dyDescent="0.3">
      <c r="A2782" s="4">
        <v>45390</v>
      </c>
      <c r="B2782" s="5">
        <f t="shared" si="829"/>
        <v>4</v>
      </c>
      <c r="C2782" s="5">
        <f t="shared" si="830"/>
        <v>2024</v>
      </c>
      <c r="D2782" s="5" t="s">
        <v>2510</v>
      </c>
      <c r="E2782" s="5" t="str">
        <f>VLOOKUP(F2782,'Set up'!$A$2:$C$64,2,FALSE)</f>
        <v>C00000021</v>
      </c>
      <c r="F2782" s="1" t="s">
        <v>491</v>
      </c>
      <c r="G2782" s="99" t="s">
        <v>67</v>
      </c>
      <c r="H2782" s="5">
        <v>1</v>
      </c>
      <c r="I2782" s="5" t="str">
        <f>VLOOKUP(F2782,'Set up'!$A$2:$C$64,3,FALSE)</f>
        <v>Cash</v>
      </c>
      <c r="J2782" s="5">
        <f>VLOOKUP(F2782,'Set up'!$A$2:$D$64,4,FALSE)</f>
        <v>0</v>
      </c>
      <c r="K2782" s="4">
        <f t="shared" si="835"/>
        <v>45390</v>
      </c>
      <c r="L2782" s="5">
        <f t="shared" si="836"/>
        <v>4</v>
      </c>
      <c r="M2782" s="5">
        <f t="shared" si="837"/>
        <v>2024</v>
      </c>
      <c r="N2782" s="12">
        <v>1738</v>
      </c>
      <c r="O2782" s="12"/>
      <c r="P2782" s="6">
        <f t="shared" si="843"/>
        <v>1738</v>
      </c>
      <c r="Q2782" s="7">
        <v>4503120.95</v>
      </c>
      <c r="R2782" s="44" t="str">
        <f>VLOOKUP(F2782,'Set up'!$A$2:$E$64,5,FALSE)</f>
        <v>PD Chq</v>
      </c>
    </row>
    <row r="2783" spans="1:19" ht="15" customHeight="1" x14ac:dyDescent="0.3">
      <c r="A2783" s="4">
        <v>45390</v>
      </c>
      <c r="B2783" s="5">
        <f t="shared" si="829"/>
        <v>4</v>
      </c>
      <c r="C2783" s="5">
        <f t="shared" si="830"/>
        <v>2024</v>
      </c>
      <c r="D2783" s="5" t="s">
        <v>2510</v>
      </c>
      <c r="E2783" s="5" t="str">
        <f>VLOOKUP(F2783,'Set up'!$A$2:$C$64,2,FALSE)</f>
        <v>C00000021</v>
      </c>
      <c r="F2783" s="1" t="s">
        <v>491</v>
      </c>
      <c r="G2783" s="99" t="s">
        <v>2129</v>
      </c>
      <c r="H2783" s="5">
        <v>3</v>
      </c>
      <c r="I2783" s="5" t="str">
        <f>VLOOKUP(F2783,'Set up'!$A$2:$C$64,3,FALSE)</f>
        <v>Cash</v>
      </c>
      <c r="J2783" s="5">
        <f>VLOOKUP(F2783,'Set up'!$A$2:$D$64,4,FALSE)</f>
        <v>0</v>
      </c>
      <c r="K2783" s="4">
        <f t="shared" si="835"/>
        <v>45390</v>
      </c>
      <c r="L2783" s="5">
        <f t="shared" si="836"/>
        <v>4</v>
      </c>
      <c r="M2783" s="5">
        <f t="shared" si="837"/>
        <v>2024</v>
      </c>
      <c r="N2783" s="12">
        <v>832.5</v>
      </c>
      <c r="O2783" s="12"/>
      <c r="P2783" s="6">
        <f t="shared" si="843"/>
        <v>832.5</v>
      </c>
      <c r="Q2783" s="7">
        <v>4503953.45</v>
      </c>
      <c r="R2783" s="44" t="str">
        <f>VLOOKUP(F2783,'Set up'!$A$2:$E$64,5,FALSE)</f>
        <v>PD Chq</v>
      </c>
    </row>
    <row r="2784" spans="1:19" ht="15" customHeight="1" x14ac:dyDescent="0.3">
      <c r="A2784" s="4">
        <v>45390</v>
      </c>
      <c r="B2784" s="5">
        <f t="shared" ref="B2784:B2827" si="845">MONTH(A2784)</f>
        <v>4</v>
      </c>
      <c r="C2784" s="5">
        <f t="shared" ref="C2784:C2827" si="846">YEAR(A2784)</f>
        <v>2024</v>
      </c>
      <c r="D2784" s="5" t="s">
        <v>2510</v>
      </c>
      <c r="E2784" s="5" t="str">
        <f>VLOOKUP(F2784,'Set up'!$A$2:$C$64,2,FALSE)</f>
        <v>C00000021</v>
      </c>
      <c r="F2784" s="1" t="s">
        <v>491</v>
      </c>
      <c r="G2784" s="99" t="s">
        <v>1061</v>
      </c>
      <c r="H2784" s="5">
        <v>1</v>
      </c>
      <c r="I2784" s="5" t="str">
        <f>VLOOKUP(F2784,'Set up'!$A$2:$C$64,3,FALSE)</f>
        <v>Cash</v>
      </c>
      <c r="J2784" s="5">
        <f>VLOOKUP(F2784,'Set up'!$A$2:$D$64,4,FALSE)</f>
        <v>0</v>
      </c>
      <c r="K2784" s="4">
        <f t="shared" si="835"/>
        <v>45390</v>
      </c>
      <c r="L2784" s="5">
        <f t="shared" si="836"/>
        <v>4</v>
      </c>
      <c r="M2784" s="5">
        <f t="shared" si="837"/>
        <v>2024</v>
      </c>
      <c r="N2784" s="12">
        <v>95</v>
      </c>
      <c r="O2784" s="12"/>
      <c r="P2784" s="6">
        <f t="shared" si="843"/>
        <v>95</v>
      </c>
      <c r="Q2784" s="7">
        <v>4504048.45</v>
      </c>
      <c r="R2784" s="44" t="str">
        <f>VLOOKUP(F2784,'Set up'!$A$2:$E$64,5,FALSE)</f>
        <v>PD Chq</v>
      </c>
    </row>
    <row r="2785" spans="1:19" ht="15" customHeight="1" x14ac:dyDescent="0.3">
      <c r="A2785" s="4">
        <v>45388</v>
      </c>
      <c r="B2785" s="5">
        <f t="shared" si="845"/>
        <v>4</v>
      </c>
      <c r="C2785" s="5">
        <f t="shared" si="846"/>
        <v>2024</v>
      </c>
      <c r="D2785" s="5" t="s">
        <v>2511</v>
      </c>
      <c r="E2785" s="5" t="str">
        <f>VLOOKUP(F2785,'Set up'!$A$2:$C$64,2,FALSE)</f>
        <v>C00000042</v>
      </c>
      <c r="F2785" s="1" t="s">
        <v>2012</v>
      </c>
      <c r="G2785" s="99" t="s">
        <v>1073</v>
      </c>
      <c r="H2785" s="5">
        <v>1</v>
      </c>
      <c r="I2785" s="5" t="str">
        <f>VLOOKUP(F2785,'Set up'!$A$2:$C$64,3,FALSE)</f>
        <v>Cash</v>
      </c>
      <c r="J2785" s="5">
        <f>VLOOKUP(F2785,'Set up'!$A$2:$D$64,4,FALSE)</f>
        <v>0</v>
      </c>
      <c r="K2785" s="4">
        <f t="shared" si="835"/>
        <v>45388</v>
      </c>
      <c r="L2785" s="5">
        <f t="shared" si="836"/>
        <v>4</v>
      </c>
      <c r="M2785" s="5">
        <f t="shared" si="837"/>
        <v>2024</v>
      </c>
      <c r="N2785" s="12">
        <v>1000</v>
      </c>
      <c r="O2785" s="6">
        <f>-382.6-617.4</f>
        <v>-1000</v>
      </c>
      <c r="P2785" s="6">
        <f t="shared" si="843"/>
        <v>0</v>
      </c>
      <c r="Q2785" s="7">
        <v>4505048.45</v>
      </c>
      <c r="R2785" s="44" t="str">
        <f>VLOOKUP(F2785,'Set up'!$A$2:$E$64,5,FALSE)</f>
        <v>Trsf</v>
      </c>
      <c r="S2785" s="1" t="s">
        <v>3084</v>
      </c>
    </row>
    <row r="2786" spans="1:19" ht="15" customHeight="1" x14ac:dyDescent="0.3">
      <c r="A2786" s="4">
        <v>45394</v>
      </c>
      <c r="B2786" s="5">
        <f t="shared" si="845"/>
        <v>4</v>
      </c>
      <c r="C2786" s="5">
        <f t="shared" si="846"/>
        <v>2024</v>
      </c>
      <c r="D2786" s="5" t="s">
        <v>2512</v>
      </c>
      <c r="E2786" s="5" t="str">
        <f>VLOOKUP(F2786,'Set up'!$A$2:$C$64,2,FALSE)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up'!$A$2:$C$64,3,FALSE)</f>
        <v>Cash</v>
      </c>
      <c r="J2786" s="5">
        <f>VLOOKUP(F2786,'Set up'!$A$2:$D$64,4,FALSE)</f>
        <v>0</v>
      </c>
      <c r="K2786" s="4">
        <f t="shared" si="835"/>
        <v>45394</v>
      </c>
      <c r="L2786" s="5">
        <f t="shared" si="836"/>
        <v>4</v>
      </c>
      <c r="M2786" s="5">
        <f t="shared" si="837"/>
        <v>2024</v>
      </c>
      <c r="N2786" s="12">
        <v>3476</v>
      </c>
      <c r="O2786" s="6">
        <f>-N2786</f>
        <v>-3476</v>
      </c>
      <c r="P2786" s="6">
        <f t="shared" si="843"/>
        <v>0</v>
      </c>
      <c r="Q2786" s="7">
        <v>4508524.45</v>
      </c>
      <c r="R2786" s="44" t="str">
        <f>VLOOKUP(F2786,'Set up'!$A$2:$E$64,5,FALSE)</f>
        <v>Chq</v>
      </c>
      <c r="S2786" s="1" t="s">
        <v>2731</v>
      </c>
    </row>
    <row r="2787" spans="1:19" ht="15" customHeight="1" x14ac:dyDescent="0.3">
      <c r="A2787" s="4">
        <v>45394</v>
      </c>
      <c r="B2787" s="5">
        <f t="shared" si="845"/>
        <v>4</v>
      </c>
      <c r="C2787" s="5">
        <f t="shared" si="846"/>
        <v>2024</v>
      </c>
      <c r="D2787" s="5" t="s">
        <v>2512</v>
      </c>
      <c r="E2787" s="5" t="str">
        <f>VLOOKUP(F2787,'Set up'!$A$2:$C$64,2,FALSE)</f>
        <v>C00000006</v>
      </c>
      <c r="F2787" s="1" t="s">
        <v>43</v>
      </c>
      <c r="G2787" s="99" t="s">
        <v>1796</v>
      </c>
      <c r="H2787" s="5">
        <v>3</v>
      </c>
      <c r="I2787" s="5" t="str">
        <f>VLOOKUP(F2787,'Set up'!$A$2:$C$64,3,FALSE)</f>
        <v>Cash</v>
      </c>
      <c r="J2787" s="5">
        <f>VLOOKUP(F2787,'Set up'!$A$2:$D$64,4,FALSE)</f>
        <v>0</v>
      </c>
      <c r="K2787" s="4">
        <f t="shared" si="835"/>
        <v>45394</v>
      </c>
      <c r="L2787" s="5">
        <f t="shared" si="836"/>
        <v>4</v>
      </c>
      <c r="M2787" s="5">
        <f t="shared" si="837"/>
        <v>2024</v>
      </c>
      <c r="N2787" s="12">
        <v>675</v>
      </c>
      <c r="O2787" s="6">
        <f>-N2787</f>
        <v>-675</v>
      </c>
      <c r="P2787" s="6">
        <f t="shared" si="843"/>
        <v>0</v>
      </c>
      <c r="Q2787" s="7">
        <v>4509199.45</v>
      </c>
      <c r="R2787" s="44" t="str">
        <f>VLOOKUP(F2787,'Set up'!$A$2:$E$64,5,FALSE)</f>
        <v>Chq</v>
      </c>
      <c r="S2787" s="1" t="s">
        <v>2731</v>
      </c>
    </row>
    <row r="2788" spans="1:19" ht="15" customHeight="1" x14ac:dyDescent="0.3">
      <c r="A2788" s="4">
        <v>45394</v>
      </c>
      <c r="B2788" s="5">
        <f t="shared" si="845"/>
        <v>4</v>
      </c>
      <c r="C2788" s="5">
        <f t="shared" si="846"/>
        <v>2024</v>
      </c>
      <c r="D2788" s="5" t="s">
        <v>2513</v>
      </c>
      <c r="E2788" s="5" t="str">
        <f>VLOOKUP(F2788,'Set up'!$A$2:$C$64,2,FALSE)</f>
        <v>C00000042</v>
      </c>
      <c r="F2788" s="1" t="s">
        <v>2012</v>
      </c>
      <c r="G2788" s="99" t="s">
        <v>1110</v>
      </c>
      <c r="H2788" s="5">
        <v>6</v>
      </c>
      <c r="I2788" s="5" t="str">
        <f>VLOOKUP(F2788,'Set up'!$A$2:$C$64,3,FALSE)</f>
        <v>Cash</v>
      </c>
      <c r="J2788" s="5">
        <f>VLOOKUP(F2788,'Set up'!$A$2:$D$64,4,FALSE)</f>
        <v>0</v>
      </c>
      <c r="K2788" s="4">
        <f t="shared" si="835"/>
        <v>45394</v>
      </c>
      <c r="L2788" s="5">
        <f t="shared" si="836"/>
        <v>4</v>
      </c>
      <c r="M2788" s="5">
        <f t="shared" si="837"/>
        <v>2024</v>
      </c>
      <c r="N2788" s="12">
        <v>375</v>
      </c>
      <c r="O2788" s="6">
        <f t="shared" ref="O2788:O2793" si="847">-N2788</f>
        <v>-375</v>
      </c>
      <c r="P2788" s="6">
        <f t="shared" si="843"/>
        <v>0</v>
      </c>
      <c r="Q2788" s="7">
        <v>4509574.45</v>
      </c>
      <c r="R2788" s="44" t="str">
        <f>VLOOKUP(F2788,'Set up'!$A$2:$E$64,5,FALSE)</f>
        <v>Trsf</v>
      </c>
      <c r="S2788" s="1" t="s">
        <v>3085</v>
      </c>
    </row>
    <row r="2789" spans="1:19" ht="15" customHeight="1" x14ac:dyDescent="0.3">
      <c r="A2789" s="4">
        <v>45394</v>
      </c>
      <c r="B2789" s="5">
        <f t="shared" si="845"/>
        <v>4</v>
      </c>
      <c r="C2789" s="5">
        <f t="shared" si="846"/>
        <v>2024</v>
      </c>
      <c r="D2789" s="5" t="s">
        <v>2514</v>
      </c>
      <c r="E2789" s="5" t="str">
        <f>VLOOKUP(F2789,'Set up'!$A$2:$C$64,2,FALSE)</f>
        <v>C00000042</v>
      </c>
      <c r="F2789" s="1" t="s">
        <v>2012</v>
      </c>
      <c r="G2789" s="99" t="s">
        <v>1733</v>
      </c>
      <c r="H2789" s="5">
        <v>6</v>
      </c>
      <c r="I2789" s="5" t="str">
        <f>VLOOKUP(F2789,'Set up'!$A$2:$C$64,3,FALSE)</f>
        <v>Cash</v>
      </c>
      <c r="J2789" s="5">
        <f>VLOOKUP(F2789,'Set up'!$A$2:$D$64,4,FALSE)</f>
        <v>0</v>
      </c>
      <c r="K2789" s="4">
        <f t="shared" si="835"/>
        <v>45394</v>
      </c>
      <c r="L2789" s="5">
        <f t="shared" si="836"/>
        <v>4</v>
      </c>
      <c r="M2789" s="5">
        <f t="shared" si="837"/>
        <v>2024</v>
      </c>
      <c r="N2789" s="12">
        <v>9768</v>
      </c>
      <c r="O2789" s="6">
        <f t="shared" si="847"/>
        <v>-9768</v>
      </c>
      <c r="P2789" s="6">
        <f t="shared" si="843"/>
        <v>0</v>
      </c>
      <c r="Q2789" s="7">
        <v>4519342.45</v>
      </c>
      <c r="R2789" s="44" t="str">
        <f>VLOOKUP(F2789,'Set up'!$A$2:$E$64,5,FALSE)</f>
        <v>Trsf</v>
      </c>
      <c r="S2789" s="1" t="s">
        <v>3086</v>
      </c>
    </row>
    <row r="2790" spans="1:19" ht="15" customHeight="1" x14ac:dyDescent="0.3">
      <c r="A2790" s="4">
        <v>45394</v>
      </c>
      <c r="B2790" s="5">
        <f t="shared" si="845"/>
        <v>4</v>
      </c>
      <c r="C2790" s="5">
        <f t="shared" si="846"/>
        <v>2024</v>
      </c>
      <c r="D2790" s="5" t="s">
        <v>2514</v>
      </c>
      <c r="E2790" s="5" t="str">
        <f>VLOOKUP(F2790,'Set up'!$A$2:$C$64,2,FALSE)</f>
        <v>C00000042</v>
      </c>
      <c r="F2790" s="1" t="s">
        <v>2012</v>
      </c>
      <c r="G2790" s="99" t="s">
        <v>913</v>
      </c>
      <c r="H2790" s="5">
        <v>20</v>
      </c>
      <c r="I2790" s="5" t="str">
        <f>VLOOKUP(F2790,'Set up'!$A$2:$C$64,3,FALSE)</f>
        <v>Cash</v>
      </c>
      <c r="J2790" s="5">
        <f>VLOOKUP(F2790,'Set up'!$A$2:$D$64,4,FALSE)</f>
        <v>0</v>
      </c>
      <c r="K2790" s="4">
        <f t="shared" si="835"/>
        <v>45394</v>
      </c>
      <c r="L2790" s="5">
        <f t="shared" si="836"/>
        <v>4</v>
      </c>
      <c r="M2790" s="5">
        <f t="shared" si="837"/>
        <v>2024</v>
      </c>
      <c r="N2790" s="12">
        <v>3480</v>
      </c>
      <c r="O2790" s="6">
        <f t="shared" si="847"/>
        <v>-3480</v>
      </c>
      <c r="P2790" s="6">
        <f t="shared" si="843"/>
        <v>0</v>
      </c>
      <c r="Q2790" s="7">
        <v>4522822.45</v>
      </c>
      <c r="R2790" s="44" t="str">
        <f>VLOOKUP(F2790,'Set up'!$A$2:$E$64,5,FALSE)</f>
        <v>Trsf</v>
      </c>
      <c r="S2790" s="1" t="s">
        <v>3087</v>
      </c>
    </row>
    <row r="2791" spans="1:19" ht="15" customHeight="1" x14ac:dyDescent="0.3">
      <c r="A2791" s="4">
        <v>45394</v>
      </c>
      <c r="B2791" s="5">
        <f t="shared" si="845"/>
        <v>4</v>
      </c>
      <c r="C2791" s="5">
        <f t="shared" si="846"/>
        <v>2024</v>
      </c>
      <c r="D2791" s="5" t="s">
        <v>2514</v>
      </c>
      <c r="E2791" s="5" t="str">
        <f>VLOOKUP(F2791,'Set up'!$A$2:$C$64,2,FALSE)</f>
        <v>C00000042</v>
      </c>
      <c r="F2791" s="1" t="s">
        <v>2012</v>
      </c>
      <c r="G2791" s="99" t="s">
        <v>1922</v>
      </c>
      <c r="H2791" s="5">
        <v>10</v>
      </c>
      <c r="I2791" s="5" t="str">
        <f>VLOOKUP(F2791,'Set up'!$A$2:$C$64,3,FALSE)</f>
        <v>Cash</v>
      </c>
      <c r="J2791" s="5">
        <f>VLOOKUP(F2791,'Set up'!$A$2:$D$64,4,FALSE)</f>
        <v>0</v>
      </c>
      <c r="K2791" s="4">
        <f t="shared" si="835"/>
        <v>45394</v>
      </c>
      <c r="L2791" s="5">
        <f t="shared" si="836"/>
        <v>4</v>
      </c>
      <c r="M2791" s="5">
        <f t="shared" si="837"/>
        <v>2024</v>
      </c>
      <c r="N2791" s="12">
        <v>2340</v>
      </c>
      <c r="O2791" s="6">
        <f t="shared" si="847"/>
        <v>-2340</v>
      </c>
      <c r="P2791" s="6">
        <f t="shared" si="843"/>
        <v>0</v>
      </c>
      <c r="Q2791" s="7">
        <v>4525162.45</v>
      </c>
      <c r="R2791" s="44" t="str">
        <f>VLOOKUP(F2791,'Set up'!$A$2:$E$64,5,FALSE)</f>
        <v>Trsf</v>
      </c>
      <c r="S2791" s="1" t="s">
        <v>3088</v>
      </c>
    </row>
    <row r="2792" spans="1:19" ht="15" customHeight="1" x14ac:dyDescent="0.3">
      <c r="A2792" s="4">
        <v>45394</v>
      </c>
      <c r="B2792" s="5">
        <f t="shared" si="845"/>
        <v>4</v>
      </c>
      <c r="C2792" s="5">
        <f t="shared" si="846"/>
        <v>2024</v>
      </c>
      <c r="D2792" s="5" t="s">
        <v>2514</v>
      </c>
      <c r="E2792" s="5" t="str">
        <f>VLOOKUP(F2792,'Set up'!$A$2:$C$64,2,FALSE)</f>
        <v>C00000042</v>
      </c>
      <c r="F2792" s="1" t="s">
        <v>2012</v>
      </c>
      <c r="G2792" s="99" t="s">
        <v>1061</v>
      </c>
      <c r="H2792" s="5">
        <v>4</v>
      </c>
      <c r="I2792" s="5" t="str">
        <f>VLOOKUP(F2792,'Set up'!$A$2:$C$64,3,FALSE)</f>
        <v>Cash</v>
      </c>
      <c r="J2792" s="5">
        <f>VLOOKUP(F2792,'Set up'!$A$2:$D$64,4,FALSE)</f>
        <v>0</v>
      </c>
      <c r="K2792" s="4">
        <f t="shared" si="835"/>
        <v>45394</v>
      </c>
      <c r="L2792" s="5">
        <f t="shared" si="836"/>
        <v>4</v>
      </c>
      <c r="M2792" s="5">
        <f t="shared" si="837"/>
        <v>2024</v>
      </c>
      <c r="N2792" s="12">
        <v>380</v>
      </c>
      <c r="O2792" s="6">
        <f t="shared" si="847"/>
        <v>-380</v>
      </c>
      <c r="P2792" s="6">
        <f t="shared" si="843"/>
        <v>0</v>
      </c>
      <c r="Q2792" s="7">
        <v>4525542.45</v>
      </c>
      <c r="R2792" s="44" t="str">
        <f>VLOOKUP(F2792,'Set up'!$A$2:$E$64,5,FALSE)</f>
        <v>Trsf</v>
      </c>
      <c r="S2792" s="1" t="s">
        <v>3089</v>
      </c>
    </row>
    <row r="2793" spans="1:19" ht="15" customHeight="1" x14ac:dyDescent="0.3">
      <c r="A2793" s="4">
        <v>45394</v>
      </c>
      <c r="B2793" s="5">
        <f t="shared" si="845"/>
        <v>4</v>
      </c>
      <c r="C2793" s="5">
        <f t="shared" si="846"/>
        <v>2024</v>
      </c>
      <c r="D2793" s="5" t="s">
        <v>2514</v>
      </c>
      <c r="E2793" s="5" t="str">
        <f>VLOOKUP(F2793,'Set up'!$A$2:$C$64,2,FALSE)</f>
        <v>C00000042</v>
      </c>
      <c r="F2793" s="1" t="s">
        <v>2012</v>
      </c>
      <c r="G2793" s="99" t="s">
        <v>1073</v>
      </c>
      <c r="H2793" s="5">
        <v>1</v>
      </c>
      <c r="I2793" s="5" t="str">
        <f>VLOOKUP(F2793,'Set up'!$A$2:$C$64,3,FALSE)</f>
        <v>Cash</v>
      </c>
      <c r="J2793" s="5">
        <f>VLOOKUP(F2793,'Set up'!$A$2:$D$64,4,FALSE)</f>
        <v>0</v>
      </c>
      <c r="K2793" s="4">
        <f t="shared" si="835"/>
        <v>45394</v>
      </c>
      <c r="L2793" s="5">
        <f t="shared" si="836"/>
        <v>4</v>
      </c>
      <c r="M2793" s="5">
        <f t="shared" si="837"/>
        <v>2024</v>
      </c>
      <c r="N2793" s="12">
        <v>1000</v>
      </c>
      <c r="O2793" s="6">
        <f t="shared" si="847"/>
        <v>-1000</v>
      </c>
      <c r="P2793" s="6">
        <f t="shared" si="843"/>
        <v>0</v>
      </c>
      <c r="Q2793" s="7">
        <v>4526542.45</v>
      </c>
      <c r="R2793" s="44" t="str">
        <f>VLOOKUP(F2793,'Set up'!$A$2:$E$64,5,FALSE)</f>
        <v>Trsf</v>
      </c>
      <c r="S2793" s="1" t="s">
        <v>3090</v>
      </c>
    </row>
    <row r="2794" spans="1:19" ht="15" customHeight="1" x14ac:dyDescent="0.3">
      <c r="A2794" s="4">
        <v>45402</v>
      </c>
      <c r="B2794" s="5">
        <f t="shared" si="845"/>
        <v>4</v>
      </c>
      <c r="C2794" s="5">
        <f t="shared" si="846"/>
        <v>2024</v>
      </c>
      <c r="D2794" s="5" t="s">
        <v>2515</v>
      </c>
      <c r="E2794" s="5" t="str">
        <f>VLOOKUP(F2794,'Set up'!$A$2:$C$64,2,FALSE)</f>
        <v>C00000019</v>
      </c>
      <c r="F2794" s="1" t="s">
        <v>400</v>
      </c>
      <c r="G2794" s="99" t="s">
        <v>719</v>
      </c>
      <c r="H2794" s="5">
        <v>1</v>
      </c>
      <c r="I2794" s="5" t="str">
        <f>VLOOKUP(F2794,'Set up'!$A$2:$C$64,3,FALSE)</f>
        <v>Cash</v>
      </c>
      <c r="J2794" s="5">
        <f>VLOOKUP(F2794,'Set up'!$A$2:$D$64,4,FALSE)</f>
        <v>0</v>
      </c>
      <c r="K2794" s="4">
        <f t="shared" si="835"/>
        <v>45402</v>
      </c>
      <c r="L2794" s="5">
        <f t="shared" si="836"/>
        <v>4</v>
      </c>
      <c r="M2794" s="5">
        <f t="shared" si="837"/>
        <v>2024</v>
      </c>
      <c r="N2794" s="12">
        <v>1738</v>
      </c>
      <c r="O2794" s="12">
        <f>-551.4-1000</f>
        <v>-1551.4</v>
      </c>
      <c r="P2794" s="6">
        <f t="shared" si="843"/>
        <v>186.59999999999991</v>
      </c>
      <c r="Q2794" s="7">
        <v>4528280.45</v>
      </c>
      <c r="R2794" s="44" t="str">
        <f>VLOOKUP(F2794,'Set up'!$A$2:$E$64,5,FALSE)</f>
        <v>Trsf</v>
      </c>
      <c r="S2794" s="1" t="s">
        <v>3760</v>
      </c>
    </row>
    <row r="2795" spans="1:19" ht="15" customHeight="1" x14ac:dyDescent="0.3">
      <c r="A2795" s="4">
        <v>45402</v>
      </c>
      <c r="B2795" s="5">
        <f t="shared" si="845"/>
        <v>4</v>
      </c>
      <c r="C2795" s="5">
        <f t="shared" si="846"/>
        <v>2024</v>
      </c>
      <c r="D2795" s="5" t="s">
        <v>2515</v>
      </c>
      <c r="E2795" s="5" t="str">
        <f>VLOOKUP(F2795,'Set up'!$A$2:$C$64,2,FALSE)</f>
        <v>C00000019</v>
      </c>
      <c r="F2795" s="1" t="s">
        <v>400</v>
      </c>
      <c r="G2795" s="99" t="s">
        <v>791</v>
      </c>
      <c r="H2795" s="5">
        <v>3</v>
      </c>
      <c r="I2795" s="5" t="str">
        <f>VLOOKUP(F2795,'Set up'!$A$2:$C$64,3,FALSE)</f>
        <v>Cash</v>
      </c>
      <c r="J2795" s="5">
        <f>VLOOKUP(F2795,'Set up'!$A$2:$D$64,4,FALSE)</f>
        <v>0</v>
      </c>
      <c r="K2795" s="4">
        <f t="shared" si="835"/>
        <v>45402</v>
      </c>
      <c r="L2795" s="5">
        <f t="shared" si="836"/>
        <v>4</v>
      </c>
      <c r="M2795" s="5">
        <f t="shared" si="837"/>
        <v>2024</v>
      </c>
      <c r="N2795" s="12">
        <v>187.5</v>
      </c>
      <c r="O2795" s="12"/>
      <c r="P2795" s="6">
        <f t="shared" si="843"/>
        <v>187.5</v>
      </c>
      <c r="Q2795" s="7">
        <v>4528467.95</v>
      </c>
      <c r="R2795" s="44" t="str">
        <f>VLOOKUP(F2795,'Set up'!$A$2:$E$64,5,FALSE)</f>
        <v>Trsf</v>
      </c>
    </row>
    <row r="2796" spans="1:19" ht="15" customHeight="1" x14ac:dyDescent="0.3">
      <c r="A2796" s="4">
        <v>45404</v>
      </c>
      <c r="B2796" s="5">
        <f t="shared" si="845"/>
        <v>4</v>
      </c>
      <c r="C2796" s="5">
        <f t="shared" si="846"/>
        <v>2024</v>
      </c>
      <c r="D2796" s="5" t="s">
        <v>2516</v>
      </c>
      <c r="E2796" s="5" t="str">
        <f>VLOOKUP(F2796,'Set up'!$A$2:$C$64,2,FALSE)</f>
        <v>C00000010</v>
      </c>
      <c r="F2796" s="1" t="s">
        <v>62</v>
      </c>
      <c r="G2796" s="99" t="s">
        <v>1178</v>
      </c>
      <c r="H2796" s="5">
        <v>6</v>
      </c>
      <c r="I2796" s="5">
        <f>VLOOKUP(F2796,'Set up'!$A$2:$C$64,3,FALSE)</f>
        <v>120</v>
      </c>
      <c r="J2796" s="5">
        <f>VLOOKUP(F2796,'Set up'!$A$2:$D$64,4,FALSE)</f>
        <v>120</v>
      </c>
      <c r="K2796" s="4">
        <f t="shared" si="835"/>
        <v>45524</v>
      </c>
      <c r="L2796" s="5">
        <f t="shared" si="836"/>
        <v>8</v>
      </c>
      <c r="M2796" s="5">
        <f t="shared" si="837"/>
        <v>2024</v>
      </c>
      <c r="N2796" s="12">
        <v>9768</v>
      </c>
      <c r="O2796" s="6">
        <f t="shared" ref="O2796:O2799" si="848">-N2796</f>
        <v>-9768</v>
      </c>
      <c r="P2796" s="6">
        <f t="shared" si="843"/>
        <v>0</v>
      </c>
      <c r="Q2796" s="7">
        <v>4538235.95</v>
      </c>
      <c r="R2796" s="44" t="str">
        <f>VLOOKUP(F2796,'Set up'!$A$2:$E$64,5,FALSE)</f>
        <v>Trsf</v>
      </c>
      <c r="S2796" s="1" t="s">
        <v>2988</v>
      </c>
    </row>
    <row r="2797" spans="1:19" ht="15" customHeight="1" x14ac:dyDescent="0.3">
      <c r="A2797" s="4">
        <v>45404</v>
      </c>
      <c r="B2797" s="5">
        <f t="shared" si="845"/>
        <v>4</v>
      </c>
      <c r="C2797" s="5">
        <f t="shared" si="846"/>
        <v>2024</v>
      </c>
      <c r="D2797" s="5" t="s">
        <v>2516</v>
      </c>
      <c r="E2797" s="5" t="str">
        <f>VLOOKUP(F2797,'Set up'!$A$2:$C$64,2,FALSE)</f>
        <v>C00000010</v>
      </c>
      <c r="F2797" s="1" t="s">
        <v>62</v>
      </c>
      <c r="G2797" s="99" t="s">
        <v>1543</v>
      </c>
      <c r="H2797" s="5">
        <v>10</v>
      </c>
      <c r="I2797" s="5">
        <f>VLOOKUP(F2797,'Set up'!$A$2:$C$64,3,FALSE)</f>
        <v>120</v>
      </c>
      <c r="J2797" s="5">
        <f>VLOOKUP(F2797,'Set up'!$A$2:$D$64,4,FALSE)</f>
        <v>120</v>
      </c>
      <c r="K2797" s="4">
        <f t="shared" si="835"/>
        <v>45524</v>
      </c>
      <c r="L2797" s="5">
        <f t="shared" si="836"/>
        <v>8</v>
      </c>
      <c r="M2797" s="5">
        <f t="shared" si="837"/>
        <v>2024</v>
      </c>
      <c r="N2797" s="12">
        <v>1740</v>
      </c>
      <c r="O2797" s="6">
        <f t="shared" si="848"/>
        <v>-1740</v>
      </c>
      <c r="P2797" s="6">
        <f t="shared" si="843"/>
        <v>0</v>
      </c>
      <c r="Q2797" s="7">
        <v>4539975.95</v>
      </c>
      <c r="R2797" s="44" t="str">
        <f>VLOOKUP(F2797,'Set up'!$A$2:$E$64,5,FALSE)</f>
        <v>Trsf</v>
      </c>
      <c r="S2797" s="1" t="s">
        <v>2988</v>
      </c>
    </row>
    <row r="2798" spans="1:19" ht="15" customHeight="1" x14ac:dyDescent="0.3">
      <c r="A2798" s="4">
        <v>45404</v>
      </c>
      <c r="B2798" s="5">
        <f t="shared" si="845"/>
        <v>4</v>
      </c>
      <c r="C2798" s="5">
        <f t="shared" si="846"/>
        <v>2024</v>
      </c>
      <c r="D2798" s="5" t="s">
        <v>2516</v>
      </c>
      <c r="E2798" s="5" t="str">
        <f>VLOOKUP(F2798,'Set up'!$A$2:$C$64,2,FALSE)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up'!$A$2:$C$64,3,FALSE)</f>
        <v>120</v>
      </c>
      <c r="J2798" s="5">
        <f>VLOOKUP(F2798,'Set up'!$A$2:$D$64,4,FALSE)</f>
        <v>120</v>
      </c>
      <c r="K2798" s="4">
        <f t="shared" si="835"/>
        <v>45524</v>
      </c>
      <c r="L2798" s="5">
        <f t="shared" si="836"/>
        <v>8</v>
      </c>
      <c r="M2798" s="5">
        <f t="shared" si="837"/>
        <v>2024</v>
      </c>
      <c r="N2798" s="12">
        <v>440</v>
      </c>
      <c r="O2798" s="6">
        <f t="shared" si="848"/>
        <v>-440</v>
      </c>
      <c r="P2798" s="6">
        <f t="shared" si="843"/>
        <v>0</v>
      </c>
      <c r="Q2798" s="7">
        <v>4540415.95</v>
      </c>
      <c r="R2798" s="44" t="str">
        <f>VLOOKUP(F2798,'Set up'!$A$2:$E$64,5,FALSE)</f>
        <v>Trsf</v>
      </c>
      <c r="S2798" s="1" t="s">
        <v>2988</v>
      </c>
    </row>
    <row r="2799" spans="1:19" ht="15" customHeight="1" x14ac:dyDescent="0.3">
      <c r="A2799" s="4">
        <v>45404</v>
      </c>
      <c r="B2799" s="5">
        <f t="shared" si="845"/>
        <v>4</v>
      </c>
      <c r="C2799" s="5">
        <f t="shared" si="846"/>
        <v>2024</v>
      </c>
      <c r="D2799" s="5" t="s">
        <v>2516</v>
      </c>
      <c r="E2799" s="5" t="str">
        <f>VLOOKUP(F2799,'Set up'!$A$2:$C$64,2,FALSE)</f>
        <v>C00000010</v>
      </c>
      <c r="F2799" s="1" t="s">
        <v>62</v>
      </c>
      <c r="G2799" s="99" t="s">
        <v>614</v>
      </c>
      <c r="H2799" s="5">
        <v>1</v>
      </c>
      <c r="I2799" s="5">
        <f>VLOOKUP(F2799,'Set up'!$A$2:$C$64,3,FALSE)</f>
        <v>120</v>
      </c>
      <c r="J2799" s="5">
        <f>VLOOKUP(F2799,'Set up'!$A$2:$D$64,4,FALSE)</f>
        <v>120</v>
      </c>
      <c r="K2799" s="4">
        <f t="shared" si="835"/>
        <v>45524</v>
      </c>
      <c r="L2799" s="5">
        <f t="shared" si="836"/>
        <v>8</v>
      </c>
      <c r="M2799" s="5">
        <f t="shared" si="837"/>
        <v>2024</v>
      </c>
      <c r="N2799" s="12">
        <v>395</v>
      </c>
      <c r="O2799" s="6">
        <f t="shared" si="848"/>
        <v>-395</v>
      </c>
      <c r="P2799" s="6">
        <f t="shared" si="843"/>
        <v>0</v>
      </c>
      <c r="Q2799" s="7">
        <v>4540810.95</v>
      </c>
      <c r="R2799" s="44" t="str">
        <f>VLOOKUP(F2799,'Set up'!$A$2:$E$64,5,FALSE)</f>
        <v>Trsf</v>
      </c>
      <c r="S2799" s="1" t="s">
        <v>2988</v>
      </c>
    </row>
    <row r="2800" spans="1:19" ht="15" customHeight="1" x14ac:dyDescent="0.3">
      <c r="A2800" s="4">
        <v>45406</v>
      </c>
      <c r="B2800" s="5">
        <f t="shared" si="845"/>
        <v>4</v>
      </c>
      <c r="C2800" s="5">
        <f t="shared" si="846"/>
        <v>2024</v>
      </c>
      <c r="D2800" s="5" t="s">
        <v>2517</v>
      </c>
      <c r="E2800" s="5" t="str">
        <f>VLOOKUP(F2800,'Set up'!$A$2:$C$64,2,FALSE)</f>
        <v>C00000014</v>
      </c>
      <c r="F2800" s="1" t="s">
        <v>262</v>
      </c>
      <c r="G2800" s="99" t="s">
        <v>303</v>
      </c>
      <c r="H2800" s="5">
        <v>1</v>
      </c>
      <c r="I2800" s="5" t="str">
        <f>VLOOKUP(F2800,'Set up'!$A$2:$C$64,3,FALSE)</f>
        <v>Cash</v>
      </c>
      <c r="J2800" s="5">
        <f>VLOOKUP(F2800,'Set up'!$A$2:$D$64,4,FALSE)</f>
        <v>0</v>
      </c>
      <c r="K2800" s="4">
        <f t="shared" si="835"/>
        <v>45406</v>
      </c>
      <c r="L2800" s="5">
        <f t="shared" si="836"/>
        <v>4</v>
      </c>
      <c r="M2800" s="5">
        <f t="shared" si="837"/>
        <v>2024</v>
      </c>
      <c r="N2800" s="12">
        <v>1628</v>
      </c>
      <c r="O2800" s="6">
        <f t="shared" ref="O2800:O2805" si="849">-N2800</f>
        <v>-1628</v>
      </c>
      <c r="P2800" s="6">
        <f t="shared" si="843"/>
        <v>0</v>
      </c>
      <c r="Q2800" s="7">
        <v>4542438.95</v>
      </c>
      <c r="R2800" s="44" t="str">
        <f>VLOOKUP(F2800,'Set up'!$A$2:$E$64,5,FALSE)</f>
        <v>Cash</v>
      </c>
      <c r="S2800" s="1" t="s">
        <v>2545</v>
      </c>
    </row>
    <row r="2801" spans="1:19" ht="15" customHeight="1" x14ac:dyDescent="0.3">
      <c r="A2801" s="4">
        <v>45406</v>
      </c>
      <c r="B2801" s="5">
        <f t="shared" si="845"/>
        <v>4</v>
      </c>
      <c r="C2801" s="5">
        <f t="shared" si="846"/>
        <v>2024</v>
      </c>
      <c r="D2801" s="5" t="s">
        <v>2517</v>
      </c>
      <c r="E2801" s="5" t="str">
        <f>VLOOKUP(F2801,'Set up'!$A$2:$C$64,2,FALSE)</f>
        <v>C00000014</v>
      </c>
      <c r="F2801" s="1" t="s">
        <v>262</v>
      </c>
      <c r="G2801" s="99" t="s">
        <v>1543</v>
      </c>
      <c r="H2801" s="5">
        <v>3</v>
      </c>
      <c r="I2801" s="5" t="str">
        <f>VLOOKUP(F2801,'Set up'!$A$2:$C$64,3,FALSE)</f>
        <v>Cash</v>
      </c>
      <c r="J2801" s="5">
        <f>VLOOKUP(F2801,'Set up'!$A$2:$D$64,4,FALSE)</f>
        <v>0</v>
      </c>
      <c r="K2801" s="4">
        <f t="shared" si="835"/>
        <v>45406</v>
      </c>
      <c r="L2801" s="5">
        <f t="shared" si="836"/>
        <v>4</v>
      </c>
      <c r="M2801" s="5">
        <f t="shared" si="837"/>
        <v>2024</v>
      </c>
      <c r="N2801" s="12">
        <v>621</v>
      </c>
      <c r="O2801" s="6">
        <f t="shared" si="849"/>
        <v>-621</v>
      </c>
      <c r="P2801" s="6">
        <f t="shared" si="843"/>
        <v>0</v>
      </c>
      <c r="Q2801" s="7">
        <v>4543059.95</v>
      </c>
      <c r="R2801" s="44" t="str">
        <f>VLOOKUP(F2801,'Set up'!$A$2:$E$64,5,FALSE)</f>
        <v>Cash</v>
      </c>
      <c r="S2801" s="1" t="s">
        <v>2545</v>
      </c>
    </row>
    <row r="2802" spans="1:19" ht="15" customHeight="1" x14ac:dyDescent="0.3">
      <c r="A2802" s="4">
        <v>45406</v>
      </c>
      <c r="B2802" s="5">
        <f t="shared" si="845"/>
        <v>4</v>
      </c>
      <c r="C2802" s="5">
        <f t="shared" si="846"/>
        <v>2024</v>
      </c>
      <c r="D2802" s="5" t="s">
        <v>2517</v>
      </c>
      <c r="E2802" s="5" t="str">
        <f>VLOOKUP(F2802,'Set up'!$A$2:$C$64,2,FALSE)</f>
        <v>C00000014</v>
      </c>
      <c r="F2802" s="1" t="s">
        <v>262</v>
      </c>
      <c r="G2802" s="99" t="s">
        <v>2096</v>
      </c>
      <c r="H2802" s="5">
        <v>1</v>
      </c>
      <c r="I2802" s="5" t="str">
        <f>VLOOKUP(F2802,'Set up'!$A$2:$C$64,3,FALSE)</f>
        <v>Cash</v>
      </c>
      <c r="J2802" s="5">
        <f>VLOOKUP(F2802,'Set up'!$A$2:$D$64,4,FALSE)</f>
        <v>0</v>
      </c>
      <c r="K2802" s="4">
        <f t="shared" si="835"/>
        <v>45406</v>
      </c>
      <c r="L2802" s="5">
        <f t="shared" si="836"/>
        <v>4</v>
      </c>
      <c r="M2802" s="5">
        <f t="shared" si="837"/>
        <v>2024</v>
      </c>
      <c r="N2802" s="12">
        <v>283.8</v>
      </c>
      <c r="O2802" s="6">
        <f t="shared" si="849"/>
        <v>-283.8</v>
      </c>
      <c r="P2802" s="6">
        <f t="shared" si="843"/>
        <v>0</v>
      </c>
      <c r="Q2802" s="7">
        <v>4543343.75</v>
      </c>
      <c r="R2802" s="44" t="str">
        <f>VLOOKUP(F2802,'Set up'!$A$2:$E$64,5,FALSE)</f>
        <v>Cash</v>
      </c>
      <c r="S2802" s="1" t="s">
        <v>2545</v>
      </c>
    </row>
    <row r="2803" spans="1:19" ht="15" customHeight="1" x14ac:dyDescent="0.3">
      <c r="A2803" s="4">
        <v>45406</v>
      </c>
      <c r="B2803" s="5">
        <f t="shared" si="845"/>
        <v>4</v>
      </c>
      <c r="C2803" s="5">
        <f t="shared" si="846"/>
        <v>2024</v>
      </c>
      <c r="D2803" s="5" t="s">
        <v>2517</v>
      </c>
      <c r="E2803" s="5" t="str">
        <f>VLOOKUP(F2803,'Set up'!$A$2:$C$64,2,FALSE)</f>
        <v>C00000014</v>
      </c>
      <c r="F2803" s="1" t="s">
        <v>262</v>
      </c>
      <c r="G2803" s="99" t="s">
        <v>1886</v>
      </c>
      <c r="H2803" s="5">
        <v>1</v>
      </c>
      <c r="I2803" s="5" t="str">
        <f>VLOOKUP(F2803,'Set up'!$A$2:$C$64,3,FALSE)</f>
        <v>Cash</v>
      </c>
      <c r="J2803" s="5">
        <f>VLOOKUP(F2803,'Set up'!$A$2:$D$64,4,FALSE)</f>
        <v>0</v>
      </c>
      <c r="K2803" s="4">
        <f t="shared" ref="K2803:K2866" si="850">A2803+J2803</f>
        <v>45406</v>
      </c>
      <c r="L2803" s="5">
        <f t="shared" ref="L2803:L2866" si="851">MONTH(K2803)</f>
        <v>4</v>
      </c>
      <c r="M2803" s="5">
        <f t="shared" ref="M2803:M2866" si="852">YEAR(K2803)</f>
        <v>2024</v>
      </c>
      <c r="N2803" s="12">
        <v>160</v>
      </c>
      <c r="O2803" s="6">
        <f t="shared" si="849"/>
        <v>-160</v>
      </c>
      <c r="P2803" s="6">
        <f t="shared" si="843"/>
        <v>0</v>
      </c>
      <c r="Q2803" s="7">
        <v>4543503.75</v>
      </c>
      <c r="R2803" s="44" t="str">
        <f>VLOOKUP(F2803,'Set up'!$A$2:$E$64,5,FALSE)</f>
        <v>Cash</v>
      </c>
      <c r="S2803" s="1" t="s">
        <v>2545</v>
      </c>
    </row>
    <row r="2804" spans="1:19" ht="15" customHeight="1" x14ac:dyDescent="0.3">
      <c r="A2804" s="4">
        <v>45406</v>
      </c>
      <c r="B2804" s="5">
        <f t="shared" si="845"/>
        <v>4</v>
      </c>
      <c r="C2804" s="5">
        <f t="shared" si="846"/>
        <v>2024</v>
      </c>
      <c r="D2804" s="5" t="s">
        <v>2517</v>
      </c>
      <c r="E2804" s="5" t="str">
        <f>VLOOKUP(F2804,'Set up'!$A$2:$C$64,2,FALSE)</f>
        <v>C00000014</v>
      </c>
      <c r="F2804" s="1" t="s">
        <v>262</v>
      </c>
      <c r="G2804" s="99" t="s">
        <v>1715</v>
      </c>
      <c r="H2804" s="5">
        <v>1</v>
      </c>
      <c r="I2804" s="5" t="str">
        <f>VLOOKUP(F2804,'Set up'!$A$2:$C$64,3,FALSE)</f>
        <v>Cash</v>
      </c>
      <c r="J2804" s="5">
        <f>VLOOKUP(F2804,'Set up'!$A$2:$D$64,4,FALSE)</f>
        <v>0</v>
      </c>
      <c r="K2804" s="4">
        <f t="shared" si="850"/>
        <v>45406</v>
      </c>
      <c r="L2804" s="5">
        <f t="shared" si="851"/>
        <v>4</v>
      </c>
      <c r="M2804" s="5">
        <f t="shared" si="852"/>
        <v>2024</v>
      </c>
      <c r="N2804" s="12">
        <v>165</v>
      </c>
      <c r="O2804" s="6">
        <f t="shared" si="849"/>
        <v>-165</v>
      </c>
      <c r="P2804" s="6">
        <f t="shared" si="843"/>
        <v>0</v>
      </c>
      <c r="Q2804" s="7">
        <v>4543668.75</v>
      </c>
      <c r="R2804" s="44" t="str">
        <f>VLOOKUP(F2804,'Set up'!$A$2:$E$64,5,FALSE)</f>
        <v>Cash</v>
      </c>
      <c r="S2804" s="1" t="s">
        <v>2545</v>
      </c>
    </row>
    <row r="2805" spans="1:19" ht="15" customHeight="1" x14ac:dyDescent="0.3">
      <c r="A2805" s="4">
        <v>45406</v>
      </c>
      <c r="B2805" s="5">
        <f t="shared" si="845"/>
        <v>4</v>
      </c>
      <c r="C2805" s="5">
        <f t="shared" si="846"/>
        <v>2024</v>
      </c>
      <c r="D2805" s="5" t="s">
        <v>2517</v>
      </c>
      <c r="E2805" s="5" t="str">
        <f>VLOOKUP(F2805,'Set up'!$A$2:$C$64,2,FALSE)</f>
        <v>C00000014</v>
      </c>
      <c r="F2805" s="1" t="s">
        <v>262</v>
      </c>
      <c r="G2805" s="99" t="s">
        <v>17</v>
      </c>
      <c r="H2805" s="5">
        <v>1</v>
      </c>
      <c r="I2805" s="5" t="str">
        <f>VLOOKUP(F2805,'Set up'!$A$2:$C$64,3,FALSE)</f>
        <v>Cash</v>
      </c>
      <c r="J2805" s="5">
        <f>VLOOKUP(F2805,'Set up'!$A$2:$D$64,4,FALSE)</f>
        <v>0</v>
      </c>
      <c r="K2805" s="4">
        <f t="shared" si="850"/>
        <v>45406</v>
      </c>
      <c r="L2805" s="5">
        <f t="shared" si="851"/>
        <v>4</v>
      </c>
      <c r="M2805" s="5">
        <f t="shared" si="852"/>
        <v>2024</v>
      </c>
      <c r="N2805" s="12">
        <v>110</v>
      </c>
      <c r="O2805" s="6">
        <f t="shared" si="849"/>
        <v>-110</v>
      </c>
      <c r="P2805" s="6">
        <f t="shared" si="843"/>
        <v>0</v>
      </c>
      <c r="Q2805" s="7">
        <v>4543778.75</v>
      </c>
      <c r="R2805" s="44" t="str">
        <f>VLOOKUP(F2805,'Set up'!$A$2:$E$64,5,FALSE)</f>
        <v>Cash</v>
      </c>
      <c r="S2805" s="1" t="s">
        <v>2545</v>
      </c>
    </row>
    <row r="2806" spans="1:19" ht="15" customHeight="1" x14ac:dyDescent="0.3">
      <c r="A2806" s="4">
        <v>45406</v>
      </c>
      <c r="B2806" s="5">
        <f t="shared" si="845"/>
        <v>4</v>
      </c>
      <c r="C2806" s="5">
        <f t="shared" si="846"/>
        <v>2024</v>
      </c>
      <c r="D2806" s="5" t="s">
        <v>2517</v>
      </c>
      <c r="E2806" s="5" t="str">
        <f>VLOOKUP(F2806,'Set up'!$A$2:$C$64,2,FALSE)</f>
        <v>C00000014</v>
      </c>
      <c r="F2806" s="1" t="s">
        <v>262</v>
      </c>
      <c r="G2806" s="99" t="s">
        <v>949</v>
      </c>
      <c r="H2806" s="5">
        <v>2</v>
      </c>
      <c r="I2806" s="5" t="str">
        <f>VLOOKUP(F2806,'Set up'!$A$2:$C$64,3,FALSE)</f>
        <v>Cash</v>
      </c>
      <c r="J2806" s="5">
        <f>VLOOKUP(F2806,'Set up'!$A$2:$D$64,4,FALSE)</f>
        <v>0</v>
      </c>
      <c r="K2806" s="4">
        <f t="shared" si="850"/>
        <v>45406</v>
      </c>
      <c r="L2806" s="5">
        <f t="shared" si="851"/>
        <v>4</v>
      </c>
      <c r="M2806" s="5">
        <f t="shared" si="852"/>
        <v>2024</v>
      </c>
      <c r="N2806" s="12">
        <v>120</v>
      </c>
      <c r="O2806" s="6">
        <f t="shared" ref="O2806" si="853">-N2806</f>
        <v>-120</v>
      </c>
      <c r="P2806" s="6">
        <f t="shared" si="843"/>
        <v>0</v>
      </c>
      <c r="Q2806" s="7">
        <v>4543898.75</v>
      </c>
      <c r="R2806" s="44" t="str">
        <f>VLOOKUP(F2806,'Set up'!$A$2:$E$64,5,FALSE)</f>
        <v>Cash</v>
      </c>
      <c r="S2806" s="1" t="s">
        <v>2545</v>
      </c>
    </row>
    <row r="2807" spans="1:19" ht="15" customHeight="1" x14ac:dyDescent="0.3">
      <c r="A2807" s="4">
        <v>45407</v>
      </c>
      <c r="B2807" s="5">
        <f t="shared" si="845"/>
        <v>4</v>
      </c>
      <c r="C2807" s="5">
        <f t="shared" si="846"/>
        <v>2024</v>
      </c>
      <c r="D2807" s="5" t="s">
        <v>2518</v>
      </c>
      <c r="E2807" s="5" t="str">
        <f>VLOOKUP(F2807,'Set up'!$A$2:$C$64,2,FALSE)</f>
        <v>C00000021</v>
      </c>
      <c r="F2807" s="1" t="s">
        <v>491</v>
      </c>
      <c r="G2807" s="99" t="s">
        <v>67</v>
      </c>
      <c r="H2807" s="5">
        <v>1</v>
      </c>
      <c r="I2807" s="5" t="str">
        <f>VLOOKUP(F2807,'Set up'!$A$2:$C$64,3,FALSE)</f>
        <v>Cash</v>
      </c>
      <c r="J2807" s="5">
        <f>VLOOKUP(F2807,'Set up'!$A$2:$D$64,4,FALSE)</f>
        <v>0</v>
      </c>
      <c r="K2807" s="4">
        <f t="shared" si="850"/>
        <v>45407</v>
      </c>
      <c r="L2807" s="5">
        <f t="shared" si="851"/>
        <v>4</v>
      </c>
      <c r="M2807" s="5">
        <f t="shared" si="852"/>
        <v>2024</v>
      </c>
      <c r="N2807" s="12">
        <v>1738</v>
      </c>
      <c r="O2807" s="12"/>
      <c r="P2807" s="6">
        <f t="shared" si="843"/>
        <v>1738</v>
      </c>
      <c r="Q2807" s="7">
        <v>4545636.75</v>
      </c>
      <c r="R2807" s="44" t="str">
        <f>VLOOKUP(F2807,'Set up'!$A$2:$E$64,5,FALSE)</f>
        <v>PD Chq</v>
      </c>
    </row>
    <row r="2808" spans="1:19" ht="15" customHeight="1" x14ac:dyDescent="0.3">
      <c r="A2808" s="4">
        <v>45407</v>
      </c>
      <c r="B2808" s="5">
        <f t="shared" si="845"/>
        <v>4</v>
      </c>
      <c r="C2808" s="5">
        <f t="shared" si="846"/>
        <v>2024</v>
      </c>
      <c r="D2808" s="5" t="s">
        <v>2518</v>
      </c>
      <c r="E2808" s="5" t="str">
        <f>VLOOKUP(F2808,'Set up'!$A$2:$C$64,2,FALSE)</f>
        <v>C00000021</v>
      </c>
      <c r="F2808" s="1" t="s">
        <v>491</v>
      </c>
      <c r="G2808" s="99" t="s">
        <v>2129</v>
      </c>
      <c r="H2808" s="5">
        <v>2</v>
      </c>
      <c r="I2808" s="5" t="str">
        <f>VLOOKUP(F2808,'Set up'!$A$2:$C$64,3,FALSE)</f>
        <v>Cash</v>
      </c>
      <c r="J2808" s="5">
        <f>VLOOKUP(F2808,'Set up'!$A$2:$D$64,4,FALSE)</f>
        <v>0</v>
      </c>
      <c r="K2808" s="4">
        <f t="shared" si="850"/>
        <v>45407</v>
      </c>
      <c r="L2808" s="5">
        <f t="shared" si="851"/>
        <v>4</v>
      </c>
      <c r="M2808" s="5">
        <f t="shared" si="852"/>
        <v>2024</v>
      </c>
      <c r="N2808" s="12">
        <v>555</v>
      </c>
      <c r="O2808" s="12"/>
      <c r="P2808" s="6">
        <f t="shared" si="843"/>
        <v>555</v>
      </c>
      <c r="Q2808" s="7">
        <v>4470238.1499999994</v>
      </c>
      <c r="R2808" s="44" t="str">
        <f>VLOOKUP(F2808,'Set up'!$A$2:$E$64,5,FALSE)</f>
        <v>PD Chq</v>
      </c>
    </row>
    <row r="2809" spans="1:19" ht="15" customHeight="1" x14ac:dyDescent="0.3">
      <c r="A2809" s="4">
        <v>45407</v>
      </c>
      <c r="B2809" s="5">
        <f t="shared" si="845"/>
        <v>4</v>
      </c>
      <c r="C2809" s="5">
        <f t="shared" si="846"/>
        <v>2024</v>
      </c>
      <c r="D2809" s="5" t="s">
        <v>2518</v>
      </c>
      <c r="E2809" s="5" t="str">
        <f>VLOOKUP(F2809,'Set up'!$A$2:$C$64,2,FALSE)</f>
        <v>C00000021</v>
      </c>
      <c r="F2809" s="1" t="s">
        <v>491</v>
      </c>
      <c r="G2809" s="99" t="s">
        <v>1061</v>
      </c>
      <c r="H2809" s="5">
        <v>1</v>
      </c>
      <c r="I2809" s="5" t="str">
        <f>VLOOKUP(F2809,'Set up'!$A$2:$C$64,3,FALSE)</f>
        <v>Cash</v>
      </c>
      <c r="J2809" s="5">
        <f>VLOOKUP(F2809,'Set up'!$A$2:$D$64,4,FALSE)</f>
        <v>0</v>
      </c>
      <c r="K2809" s="4">
        <f t="shared" si="850"/>
        <v>45407</v>
      </c>
      <c r="L2809" s="5">
        <f t="shared" si="851"/>
        <v>4</v>
      </c>
      <c r="M2809" s="5">
        <f t="shared" si="852"/>
        <v>2024</v>
      </c>
      <c r="N2809" s="12">
        <v>95</v>
      </c>
      <c r="O2809" s="12"/>
      <c r="P2809" s="6">
        <f t="shared" si="843"/>
        <v>95</v>
      </c>
      <c r="Q2809" s="7">
        <v>4471328.1499999994</v>
      </c>
      <c r="R2809" s="44" t="str">
        <f>VLOOKUP(F2809,'Set up'!$A$2:$E$64,5,FALSE)</f>
        <v>PD Chq</v>
      </c>
    </row>
    <row r="2810" spans="1:19" ht="15" customHeight="1" x14ac:dyDescent="0.3">
      <c r="A2810" s="4">
        <v>45407</v>
      </c>
      <c r="B2810" s="5">
        <f t="shared" si="845"/>
        <v>4</v>
      </c>
      <c r="C2810" s="5">
        <f t="shared" si="846"/>
        <v>2024</v>
      </c>
      <c r="D2810" s="5" t="s">
        <v>2518</v>
      </c>
      <c r="E2810" s="5" t="str">
        <f>VLOOKUP(F2810,'Set up'!$A$2:$C$64,2,FALSE)</f>
        <v>C00000021</v>
      </c>
      <c r="F2810" s="1" t="s">
        <v>491</v>
      </c>
      <c r="G2810" s="99" t="s">
        <v>54</v>
      </c>
      <c r="H2810" s="5">
        <v>5</v>
      </c>
      <c r="I2810" s="5" t="str">
        <f>VLOOKUP(F2810,'Set up'!$A$2:$C$64,3,FALSE)</f>
        <v>Cash</v>
      </c>
      <c r="J2810" s="5">
        <f>VLOOKUP(F2810,'Set up'!$A$2:$D$64,4,FALSE)</f>
        <v>0</v>
      </c>
      <c r="K2810" s="4">
        <f t="shared" si="850"/>
        <v>45407</v>
      </c>
      <c r="L2810" s="5">
        <f t="shared" si="851"/>
        <v>4</v>
      </c>
      <c r="M2810" s="5">
        <f t="shared" si="852"/>
        <v>2024</v>
      </c>
      <c r="N2810" s="12">
        <v>312.5</v>
      </c>
      <c r="O2810" s="12"/>
      <c r="P2810" s="6">
        <f t="shared" si="843"/>
        <v>312.5</v>
      </c>
      <c r="Q2810" s="7">
        <v>4473173.6499999994</v>
      </c>
      <c r="R2810" s="44" t="str">
        <f>VLOOKUP(F2810,'Set up'!$A$2:$E$64,5,FALSE)</f>
        <v>PD Chq</v>
      </c>
    </row>
    <row r="2811" spans="1:19" ht="15" customHeight="1" x14ac:dyDescent="0.3">
      <c r="A2811" s="4">
        <v>45407</v>
      </c>
      <c r="B2811" s="5">
        <f t="shared" si="845"/>
        <v>4</v>
      </c>
      <c r="C2811" s="5">
        <f t="shared" si="846"/>
        <v>2024</v>
      </c>
      <c r="D2811" s="5" t="s">
        <v>2518</v>
      </c>
      <c r="E2811" s="5" t="str">
        <f>VLOOKUP(F2811,'Set up'!$A$2:$C$64,2,FALSE)</f>
        <v>C00000021</v>
      </c>
      <c r="F2811" s="1" t="s">
        <v>491</v>
      </c>
      <c r="G2811" s="99" t="s">
        <v>2519</v>
      </c>
      <c r="H2811" s="5">
        <v>12</v>
      </c>
      <c r="I2811" s="5" t="str">
        <f>VLOOKUP(F2811,'Set up'!$A$2:$C$64,3,FALSE)</f>
        <v>Cash</v>
      </c>
      <c r="J2811" s="5">
        <f>VLOOKUP(F2811,'Set up'!$A$2:$D$64,4,FALSE)</f>
        <v>0</v>
      </c>
      <c r="K2811" s="4">
        <f t="shared" si="850"/>
        <v>45407</v>
      </c>
      <c r="L2811" s="5">
        <f t="shared" si="851"/>
        <v>4</v>
      </c>
      <c r="M2811" s="5">
        <f t="shared" si="852"/>
        <v>2024</v>
      </c>
      <c r="N2811" s="12">
        <v>480</v>
      </c>
      <c r="O2811" s="12"/>
      <c r="P2811" s="6">
        <f t="shared" si="843"/>
        <v>480</v>
      </c>
      <c r="Q2811" s="7">
        <v>4473761.1499999994</v>
      </c>
      <c r="R2811" s="44" t="str">
        <f>VLOOKUP(F2811,'Set up'!$A$2:$E$64,5,FALSE)</f>
        <v>PD Chq</v>
      </c>
    </row>
    <row r="2812" spans="1:19" ht="15" customHeight="1" x14ac:dyDescent="0.3">
      <c r="A2812" s="4">
        <v>45408</v>
      </c>
      <c r="B2812" s="5">
        <f t="shared" si="845"/>
        <v>4</v>
      </c>
      <c r="C2812" s="5">
        <f t="shared" si="846"/>
        <v>2024</v>
      </c>
      <c r="D2812" s="5" t="s">
        <v>2520</v>
      </c>
      <c r="E2812" s="5" t="str">
        <f>VLOOKUP(F2812,'Set up'!$A$2:$C$64,2,FALSE)</f>
        <v>C00000044</v>
      </c>
      <c r="F2812" s="1" t="s">
        <v>2929</v>
      </c>
      <c r="G2812" s="99" t="s">
        <v>1178</v>
      </c>
      <c r="H2812" s="5">
        <v>1</v>
      </c>
      <c r="I2812" s="5" t="str">
        <f>VLOOKUP(F2812,'Set up'!$A$2:$C$64,3,FALSE)</f>
        <v>Cash</v>
      </c>
      <c r="J2812" s="5">
        <f>VLOOKUP(F2812,'Set up'!$A$2:$D$64,4,FALSE)</f>
        <v>0</v>
      </c>
      <c r="K2812" s="4">
        <f t="shared" si="850"/>
        <v>45408</v>
      </c>
      <c r="L2812" s="5">
        <f t="shared" si="851"/>
        <v>4</v>
      </c>
      <c r="M2812" s="5">
        <f t="shared" si="852"/>
        <v>2024</v>
      </c>
      <c r="N2812" s="12">
        <v>1650</v>
      </c>
      <c r="O2812" s="6">
        <f t="shared" ref="O2812:O2814" si="854">-N2812</f>
        <v>-1650</v>
      </c>
      <c r="P2812" s="6">
        <f t="shared" si="843"/>
        <v>0</v>
      </c>
      <c r="Q2812" s="7">
        <v>4475211.1499999994</v>
      </c>
      <c r="R2812" s="44" t="str">
        <f>VLOOKUP(F2812,'Set up'!$A$2:$E$64,5,FALSE)</f>
        <v>Cash</v>
      </c>
      <c r="S2812" s="1" t="s">
        <v>2546</v>
      </c>
    </row>
    <row r="2813" spans="1:19" ht="15" customHeight="1" x14ac:dyDescent="0.3">
      <c r="A2813" s="4">
        <v>45408</v>
      </c>
      <c r="B2813" s="5">
        <f t="shared" si="845"/>
        <v>4</v>
      </c>
      <c r="C2813" s="5">
        <f t="shared" si="846"/>
        <v>2024</v>
      </c>
      <c r="D2813" s="5" t="s">
        <v>2520</v>
      </c>
      <c r="E2813" s="5" t="str">
        <f>VLOOKUP(F2813,'Set up'!$A$2:$C$64,2,FALSE)</f>
        <v>C00000044</v>
      </c>
      <c r="F2813" s="1" t="s">
        <v>2929</v>
      </c>
      <c r="G2813" s="99" t="s">
        <v>1543</v>
      </c>
      <c r="H2813" s="5">
        <v>2</v>
      </c>
      <c r="I2813" s="5" t="str">
        <f>VLOOKUP(F2813,'Set up'!$A$2:$C$64,3,FALSE)</f>
        <v>Cash</v>
      </c>
      <c r="J2813" s="5">
        <f>VLOOKUP(F2813,'Set up'!$A$2:$D$64,4,FALSE)</f>
        <v>0</v>
      </c>
      <c r="K2813" s="4">
        <f t="shared" si="850"/>
        <v>45408</v>
      </c>
      <c r="L2813" s="5">
        <f t="shared" si="851"/>
        <v>4</v>
      </c>
      <c r="M2813" s="5">
        <f t="shared" si="852"/>
        <v>2024</v>
      </c>
      <c r="N2813" s="12">
        <v>420</v>
      </c>
      <c r="O2813" s="6">
        <f t="shared" si="854"/>
        <v>-420</v>
      </c>
      <c r="P2813" s="6">
        <f t="shared" si="843"/>
        <v>0</v>
      </c>
      <c r="Q2813" s="7">
        <v>4474091.1499999994</v>
      </c>
      <c r="R2813" s="44" t="str">
        <f>VLOOKUP(F2813,'Set up'!$A$2:$E$64,5,FALSE)</f>
        <v>Cash</v>
      </c>
      <c r="S2813" s="1" t="s">
        <v>2546</v>
      </c>
    </row>
    <row r="2814" spans="1:19" ht="15" customHeight="1" x14ac:dyDescent="0.3">
      <c r="A2814" s="4">
        <v>45408</v>
      </c>
      <c r="B2814" s="5">
        <f t="shared" si="845"/>
        <v>4</v>
      </c>
      <c r="C2814" s="5">
        <f t="shared" si="846"/>
        <v>2024</v>
      </c>
      <c r="D2814" s="5" t="s">
        <v>2520</v>
      </c>
      <c r="E2814" s="5" t="str">
        <f>VLOOKUP(F2814,'Set up'!$A$2:$C$64,2,FALSE)</f>
        <v>C00000044</v>
      </c>
      <c r="F2814" s="1" t="s">
        <v>2929</v>
      </c>
      <c r="G2814" s="99" t="s">
        <v>949</v>
      </c>
      <c r="H2814" s="5">
        <v>1</v>
      </c>
      <c r="I2814" s="5" t="str">
        <f>VLOOKUP(F2814,'Set up'!$A$2:$C$64,3,FALSE)</f>
        <v>Cash</v>
      </c>
      <c r="J2814" s="5">
        <f>VLOOKUP(F2814,'Set up'!$A$2:$D$64,4,FALSE)</f>
        <v>0</v>
      </c>
      <c r="K2814" s="4">
        <f t="shared" si="850"/>
        <v>45408</v>
      </c>
      <c r="L2814" s="5">
        <f t="shared" si="851"/>
        <v>4</v>
      </c>
      <c r="M2814" s="5">
        <f t="shared" si="852"/>
        <v>2024</v>
      </c>
      <c r="N2814" s="12">
        <v>60</v>
      </c>
      <c r="O2814" s="6">
        <f t="shared" si="854"/>
        <v>-60</v>
      </c>
      <c r="P2814" s="6">
        <f t="shared" si="843"/>
        <v>0</v>
      </c>
      <c r="Q2814" s="7">
        <v>4475469.1499999994</v>
      </c>
      <c r="R2814" s="44" t="str">
        <f>VLOOKUP(F2814,'Set up'!$A$2:$E$64,5,FALSE)</f>
        <v>Cash</v>
      </c>
      <c r="S2814" s="1" t="s">
        <v>2546</v>
      </c>
    </row>
    <row r="2815" spans="1:19" ht="15" customHeight="1" x14ac:dyDescent="0.3">
      <c r="A2815" s="4">
        <v>45411</v>
      </c>
      <c r="B2815" s="5">
        <f t="shared" si="845"/>
        <v>4</v>
      </c>
      <c r="C2815" s="5">
        <f t="shared" si="846"/>
        <v>2024</v>
      </c>
      <c r="D2815" s="5" t="s">
        <v>2521</v>
      </c>
      <c r="E2815" s="5" t="str">
        <f>VLOOKUP(F2815,'Set up'!$A$2:$C$64,2,FALSE)</f>
        <v>C00000019</v>
      </c>
      <c r="F2815" s="1" t="s">
        <v>400</v>
      </c>
      <c r="G2815" s="99" t="s">
        <v>944</v>
      </c>
      <c r="H2815" s="5">
        <v>1</v>
      </c>
      <c r="I2815" s="5" t="str">
        <f>VLOOKUP(F2815,'Set up'!$A$2:$C$64,3,FALSE)</f>
        <v>Cash</v>
      </c>
      <c r="J2815" s="5">
        <f>VLOOKUP(F2815,'Set up'!$A$2:$D$64,4,FALSE)</f>
        <v>0</v>
      </c>
      <c r="K2815" s="4">
        <f t="shared" si="850"/>
        <v>45411</v>
      </c>
      <c r="L2815" s="5">
        <f t="shared" si="851"/>
        <v>4</v>
      </c>
      <c r="M2815" s="5">
        <f t="shared" si="852"/>
        <v>2024</v>
      </c>
      <c r="N2815" s="12">
        <v>420</v>
      </c>
      <c r="O2815" s="12"/>
      <c r="P2815" s="6">
        <f t="shared" si="843"/>
        <v>420</v>
      </c>
      <c r="Q2815" s="7">
        <v>4476234.1499999994</v>
      </c>
      <c r="R2815" s="44" t="str">
        <f>VLOOKUP(F2815,'Set up'!$A$2:$E$64,5,FALSE)</f>
        <v>Trsf</v>
      </c>
    </row>
    <row r="2816" spans="1:19" ht="15" customHeight="1" x14ac:dyDescent="0.3">
      <c r="A2816" s="4">
        <v>45411</v>
      </c>
      <c r="B2816" s="5">
        <f t="shared" si="845"/>
        <v>4</v>
      </c>
      <c r="C2816" s="5">
        <f t="shared" si="846"/>
        <v>2024</v>
      </c>
      <c r="D2816" s="5" t="s">
        <v>2521</v>
      </c>
      <c r="E2816" s="5" t="str">
        <f>VLOOKUP(F2816,'Set up'!$A$2:$C$64,2,FALSE)</f>
        <v>C00000019</v>
      </c>
      <c r="F2816" s="1" t="s">
        <v>400</v>
      </c>
      <c r="G2816" s="99" t="s">
        <v>46</v>
      </c>
      <c r="H2816" s="5">
        <v>1</v>
      </c>
      <c r="I2816" s="5" t="str">
        <f>VLOOKUP(F2816,'Set up'!$A$2:$C$64,3,FALSE)</f>
        <v>Cash</v>
      </c>
      <c r="J2816" s="5">
        <f>VLOOKUP(F2816,'Set up'!$A$2:$D$64,4,FALSE)</f>
        <v>0</v>
      </c>
      <c r="K2816" s="4">
        <f t="shared" si="850"/>
        <v>45411</v>
      </c>
      <c r="L2816" s="5">
        <f t="shared" si="851"/>
        <v>4</v>
      </c>
      <c r="M2816" s="5">
        <f t="shared" si="852"/>
        <v>2024</v>
      </c>
      <c r="N2816" s="12">
        <v>110</v>
      </c>
      <c r="O2816" s="12"/>
      <c r="P2816" s="6">
        <f t="shared" si="843"/>
        <v>110</v>
      </c>
      <c r="Q2816" s="7">
        <v>4476314.1499999994</v>
      </c>
      <c r="R2816" s="44" t="str">
        <f>VLOOKUP(F2816,'Set up'!$A$2:$E$64,5,FALSE)</f>
        <v>Trsf</v>
      </c>
    </row>
    <row r="2817" spans="1:19" ht="15" customHeight="1" x14ac:dyDescent="0.3">
      <c r="A2817" s="4">
        <v>45411</v>
      </c>
      <c r="B2817" s="5">
        <f t="shared" si="845"/>
        <v>4</v>
      </c>
      <c r="C2817" s="5">
        <f t="shared" si="846"/>
        <v>2024</v>
      </c>
      <c r="D2817" s="5" t="s">
        <v>2522</v>
      </c>
      <c r="E2817" s="5" t="str">
        <f>VLOOKUP(F2817,'Set up'!$A$2:$C$64,2,FALSE)</f>
        <v>C00000041</v>
      </c>
      <c r="F2817" s="1" t="s">
        <v>1704</v>
      </c>
      <c r="G2817" s="99" t="s">
        <v>2523</v>
      </c>
      <c r="H2817" s="5">
        <v>2</v>
      </c>
      <c r="I2817" s="5" t="str">
        <f>VLOOKUP(F2817,'Set up'!$A$2:$C$64,3,FALSE)</f>
        <v>Cash</v>
      </c>
      <c r="J2817" s="5">
        <f>VLOOKUP(F2817,'Set up'!$A$2:$D$64,4,FALSE)</f>
        <v>0</v>
      </c>
      <c r="K2817" s="4">
        <f t="shared" si="850"/>
        <v>45411</v>
      </c>
      <c r="L2817" s="5">
        <f t="shared" si="851"/>
        <v>4</v>
      </c>
      <c r="M2817" s="5">
        <f t="shared" si="852"/>
        <v>2024</v>
      </c>
      <c r="N2817" s="12">
        <v>474</v>
      </c>
      <c r="O2817" s="6">
        <f t="shared" ref="O2817:O2826" si="855">-N2817</f>
        <v>-474</v>
      </c>
      <c r="P2817" s="6">
        <f t="shared" si="843"/>
        <v>0</v>
      </c>
      <c r="Q2817" s="7">
        <v>4476928.1499999994</v>
      </c>
      <c r="R2817" s="44" t="str">
        <f>VLOOKUP(F2817,'Set up'!$A$2:$E$64,5,FALSE)</f>
        <v>Trsf</v>
      </c>
      <c r="S2817" s="1" t="s">
        <v>2544</v>
      </c>
    </row>
    <row r="2818" spans="1:19" ht="15" customHeight="1" x14ac:dyDescent="0.3">
      <c r="A2818" s="4">
        <v>45411</v>
      </c>
      <c r="B2818" s="5">
        <f t="shared" si="845"/>
        <v>4</v>
      </c>
      <c r="C2818" s="5">
        <f t="shared" si="846"/>
        <v>2024</v>
      </c>
      <c r="D2818" s="5" t="s">
        <v>2522</v>
      </c>
      <c r="E2818" s="5" t="str">
        <f>VLOOKUP(F2818,'Set up'!$A$2:$C$64,2,FALSE)</f>
        <v>C00000041</v>
      </c>
      <c r="F2818" s="1" t="s">
        <v>1704</v>
      </c>
      <c r="G2818" s="99" t="s">
        <v>2524</v>
      </c>
      <c r="H2818" s="5">
        <v>1</v>
      </c>
      <c r="I2818" s="5" t="str">
        <f>VLOOKUP(F2818,'Set up'!$A$2:$C$64,3,FALSE)</f>
        <v>Cash</v>
      </c>
      <c r="J2818" s="5">
        <f>VLOOKUP(F2818,'Set up'!$A$2:$D$64,4,FALSE)</f>
        <v>0</v>
      </c>
      <c r="K2818" s="4">
        <f t="shared" si="850"/>
        <v>45411</v>
      </c>
      <c r="L2818" s="5">
        <f t="shared" si="851"/>
        <v>4</v>
      </c>
      <c r="M2818" s="5">
        <f t="shared" si="852"/>
        <v>2024</v>
      </c>
      <c r="N2818" s="12">
        <v>185</v>
      </c>
      <c r="O2818" s="6">
        <f t="shared" si="855"/>
        <v>-185</v>
      </c>
      <c r="P2818" s="6">
        <f t="shared" si="843"/>
        <v>0</v>
      </c>
      <c r="Q2818" s="7">
        <v>4483063.1499999994</v>
      </c>
      <c r="R2818" s="44" t="str">
        <f>VLOOKUP(F2818,'Set up'!$A$2:$E$64,5,FALSE)</f>
        <v>Trsf</v>
      </c>
      <c r="S2818" s="1" t="s">
        <v>2544</v>
      </c>
    </row>
    <row r="2819" spans="1:19" ht="15" customHeight="1" x14ac:dyDescent="0.3">
      <c r="A2819" s="4">
        <v>45411</v>
      </c>
      <c r="B2819" s="5">
        <f t="shared" si="845"/>
        <v>4</v>
      </c>
      <c r="C2819" s="5">
        <f t="shared" si="846"/>
        <v>2024</v>
      </c>
      <c r="D2819" s="5" t="s">
        <v>2525</v>
      </c>
      <c r="E2819" s="5" t="str">
        <f>VLOOKUP(F2819,'Set up'!$A$2:$C$64,2,FALSE)</f>
        <v>C00000009</v>
      </c>
      <c r="F2819" s="1" t="s">
        <v>58</v>
      </c>
      <c r="G2819" s="99" t="s">
        <v>719</v>
      </c>
      <c r="H2819" s="5">
        <v>2</v>
      </c>
      <c r="I2819" s="5">
        <f>VLOOKUP(F2819,'Set up'!$A$2:$C$64,3,FALSE)</f>
        <v>60</v>
      </c>
      <c r="J2819" s="5">
        <f>VLOOKUP(F2819,'Set up'!$A$2:$D$64,4,FALSE)</f>
        <v>60</v>
      </c>
      <c r="K2819" s="4">
        <f t="shared" si="850"/>
        <v>45471</v>
      </c>
      <c r="L2819" s="5">
        <f t="shared" si="851"/>
        <v>6</v>
      </c>
      <c r="M2819" s="5">
        <f t="shared" si="852"/>
        <v>2024</v>
      </c>
      <c r="N2819" s="12">
        <v>3256</v>
      </c>
      <c r="O2819" s="6">
        <f t="shared" si="855"/>
        <v>-3256</v>
      </c>
      <c r="P2819" s="6">
        <f t="shared" si="843"/>
        <v>0</v>
      </c>
      <c r="Q2819" s="7">
        <v>4488222.1499999994</v>
      </c>
      <c r="R2819" s="44" t="str">
        <f>VLOOKUP(F2819,'Set up'!$A$2:$E$64,5,FALSE)</f>
        <v>Chq</v>
      </c>
      <c r="S2819" s="1" t="s">
        <v>3036</v>
      </c>
    </row>
    <row r="2820" spans="1:19" ht="15" customHeight="1" x14ac:dyDescent="0.3">
      <c r="A2820" s="4">
        <v>45411</v>
      </c>
      <c r="B2820" s="5">
        <f t="shared" si="845"/>
        <v>4</v>
      </c>
      <c r="C2820" s="5">
        <f t="shared" si="846"/>
        <v>2024</v>
      </c>
      <c r="D2820" s="5" t="s">
        <v>2525</v>
      </c>
      <c r="E2820" s="5" t="str">
        <f>VLOOKUP(F2820,'Set up'!$A$2:$C$64,2,FALSE)</f>
        <v>C00000009</v>
      </c>
      <c r="F2820" s="1" t="s">
        <v>58</v>
      </c>
      <c r="G2820" s="99" t="s">
        <v>616</v>
      </c>
      <c r="H2820" s="5">
        <v>1</v>
      </c>
      <c r="I2820" s="5">
        <f>VLOOKUP(F2820,'Set up'!$A$2:$C$64,3,FALSE)</f>
        <v>60</v>
      </c>
      <c r="J2820" s="5">
        <f>VLOOKUP(F2820,'Set up'!$A$2:$D$64,4,FALSE)</f>
        <v>60</v>
      </c>
      <c r="K2820" s="4">
        <f t="shared" si="850"/>
        <v>45471</v>
      </c>
      <c r="L2820" s="5">
        <f t="shared" si="851"/>
        <v>6</v>
      </c>
      <c r="M2820" s="5">
        <f t="shared" si="852"/>
        <v>2024</v>
      </c>
      <c r="N2820" s="12">
        <v>1628</v>
      </c>
      <c r="O2820" s="6">
        <f t="shared" si="855"/>
        <v>-1628</v>
      </c>
      <c r="P2820" s="6">
        <f t="shared" si="843"/>
        <v>0</v>
      </c>
      <c r="Q2820" s="7">
        <v>4487998.1499999994</v>
      </c>
      <c r="R2820" s="44" t="str">
        <f>VLOOKUP(F2820,'Set up'!$A$2:$E$64,5,FALSE)</f>
        <v>Chq</v>
      </c>
      <c r="S2820" s="1" t="s">
        <v>3036</v>
      </c>
    </row>
    <row r="2821" spans="1:19" ht="15" customHeight="1" x14ac:dyDescent="0.3">
      <c r="A2821" s="4">
        <v>45411</v>
      </c>
      <c r="B2821" s="5">
        <f t="shared" si="845"/>
        <v>4</v>
      </c>
      <c r="C2821" s="5">
        <f t="shared" si="846"/>
        <v>2024</v>
      </c>
      <c r="D2821" s="5" t="s">
        <v>2525</v>
      </c>
      <c r="E2821" s="5" t="str">
        <f>VLOOKUP(F2821,'Set up'!$A$2:$C$64,2,FALSE)</f>
        <v>C00000009</v>
      </c>
      <c r="F2821" s="1" t="s">
        <v>58</v>
      </c>
      <c r="G2821" s="99" t="s">
        <v>292</v>
      </c>
      <c r="H2821" s="5">
        <v>1</v>
      </c>
      <c r="I2821" s="5">
        <f>VLOOKUP(F2821,'Set up'!$A$2:$C$64,3,FALSE)</f>
        <v>60</v>
      </c>
      <c r="J2821" s="5">
        <f>VLOOKUP(F2821,'Set up'!$A$2:$D$64,4,FALSE)</f>
        <v>60</v>
      </c>
      <c r="K2821" s="4">
        <f t="shared" si="850"/>
        <v>45471</v>
      </c>
      <c r="L2821" s="5">
        <f t="shared" si="851"/>
        <v>6</v>
      </c>
      <c r="M2821" s="5">
        <f t="shared" si="852"/>
        <v>2024</v>
      </c>
      <c r="N2821" s="12">
        <v>450</v>
      </c>
      <c r="O2821" s="6">
        <f t="shared" si="855"/>
        <v>-450</v>
      </c>
      <c r="P2821" s="6">
        <f t="shared" si="843"/>
        <v>0</v>
      </c>
      <c r="Q2821" s="7">
        <v>4487200.1499999994</v>
      </c>
      <c r="R2821" s="44" t="str">
        <f>VLOOKUP(F2821,'Set up'!$A$2:$E$64,5,FALSE)</f>
        <v>Chq</v>
      </c>
      <c r="S2821" s="1" t="s">
        <v>3036</v>
      </c>
    </row>
    <row r="2822" spans="1:19" ht="15" customHeight="1" x14ac:dyDescent="0.3">
      <c r="A2822" s="4">
        <v>45411</v>
      </c>
      <c r="B2822" s="5">
        <f t="shared" si="845"/>
        <v>4</v>
      </c>
      <c r="C2822" s="5">
        <f t="shared" si="846"/>
        <v>2024</v>
      </c>
      <c r="D2822" s="5" t="s">
        <v>2526</v>
      </c>
      <c r="E2822" s="5" t="str">
        <f>VLOOKUP(F2822,'Set up'!$A$2:$C$64,2,FALSE)</f>
        <v>C00000042</v>
      </c>
      <c r="F2822" s="1" t="s">
        <v>2012</v>
      </c>
      <c r="G2822" s="99" t="s">
        <v>1110</v>
      </c>
      <c r="H2822" s="5">
        <v>7</v>
      </c>
      <c r="I2822" s="5" t="str">
        <f>VLOOKUP(F2822,'Set up'!$A$2:$C$64,3,FALSE)</f>
        <v>Cash</v>
      </c>
      <c r="J2822" s="5">
        <f>VLOOKUP(F2822,'Set up'!$A$2:$D$64,4,FALSE)</f>
        <v>0</v>
      </c>
      <c r="K2822" s="4">
        <f t="shared" si="850"/>
        <v>45411</v>
      </c>
      <c r="L2822" s="5">
        <f t="shared" si="851"/>
        <v>4</v>
      </c>
      <c r="M2822" s="5">
        <f t="shared" si="852"/>
        <v>2024</v>
      </c>
      <c r="N2822" s="12">
        <v>437.5</v>
      </c>
      <c r="O2822" s="6">
        <f t="shared" si="855"/>
        <v>-437.5</v>
      </c>
      <c r="P2822" s="6">
        <f t="shared" si="843"/>
        <v>0</v>
      </c>
      <c r="Q2822" s="7">
        <v>4488925.6499999994</v>
      </c>
      <c r="R2822" s="44" t="str">
        <f>VLOOKUP(F2822,'Set up'!$A$2:$E$64,5,FALSE)</f>
        <v>Trsf</v>
      </c>
      <c r="S2822" s="1" t="s">
        <v>3091</v>
      </c>
    </row>
    <row r="2823" spans="1:19" ht="15" customHeight="1" x14ac:dyDescent="0.3">
      <c r="A2823" s="4">
        <v>45411</v>
      </c>
      <c r="B2823" s="5">
        <f t="shared" si="845"/>
        <v>4</v>
      </c>
      <c r="C2823" s="5">
        <f t="shared" si="846"/>
        <v>2024</v>
      </c>
      <c r="D2823" s="5" t="s">
        <v>2526</v>
      </c>
      <c r="E2823" s="5" t="str">
        <f>VLOOKUP(F2823,'Set up'!$A$2:$C$64,2,FALSE)</f>
        <v>C00000042</v>
      </c>
      <c r="F2823" s="1" t="s">
        <v>2012</v>
      </c>
      <c r="G2823" s="99" t="s">
        <v>2527</v>
      </c>
      <c r="H2823" s="5">
        <v>1</v>
      </c>
      <c r="I2823" s="5" t="str">
        <f>VLOOKUP(F2823,'Set up'!$A$2:$C$64,3,FALSE)</f>
        <v>Cash</v>
      </c>
      <c r="J2823" s="5">
        <f>VLOOKUP(F2823,'Set up'!$A$2:$D$64,4,FALSE)</f>
        <v>0</v>
      </c>
      <c r="K2823" s="4">
        <f t="shared" si="850"/>
        <v>45411</v>
      </c>
      <c r="L2823" s="5">
        <f t="shared" si="851"/>
        <v>4</v>
      </c>
      <c r="M2823" s="5">
        <f t="shared" si="852"/>
        <v>2024</v>
      </c>
      <c r="N2823" s="12">
        <v>0</v>
      </c>
      <c r="O2823" s="6">
        <f t="shared" si="855"/>
        <v>0</v>
      </c>
      <c r="P2823" s="6">
        <f t="shared" si="843"/>
        <v>0</v>
      </c>
      <c r="Q2823" s="7">
        <v>4489320.6499999994</v>
      </c>
      <c r="R2823" s="44" t="str">
        <f>VLOOKUP(F2823,'Set up'!$A$2:$E$64,5,FALSE)</f>
        <v>Trsf</v>
      </c>
      <c r="S2823" s="1" t="s">
        <v>3092</v>
      </c>
    </row>
    <row r="2824" spans="1:19" ht="15" customHeight="1" x14ac:dyDescent="0.3">
      <c r="A2824" s="4">
        <v>45411</v>
      </c>
      <c r="B2824" s="5">
        <f t="shared" si="845"/>
        <v>4</v>
      </c>
      <c r="C2824" s="5">
        <f t="shared" si="846"/>
        <v>2024</v>
      </c>
      <c r="D2824" s="5" t="s">
        <v>2528</v>
      </c>
      <c r="E2824" s="5" t="str">
        <f>VLOOKUP(F2824,'Set up'!$A$2:$C$64,2,FALSE)</f>
        <v>C00000042</v>
      </c>
      <c r="F2824" s="1" t="s">
        <v>2012</v>
      </c>
      <c r="G2824" s="99" t="s">
        <v>1733</v>
      </c>
      <c r="H2824" s="5">
        <v>7</v>
      </c>
      <c r="I2824" s="5" t="str">
        <f>VLOOKUP(F2824,'Set up'!$A$2:$C$64,3,FALSE)</f>
        <v>Cash</v>
      </c>
      <c r="J2824" s="5">
        <f>VLOOKUP(F2824,'Set up'!$A$2:$D$64,4,FALSE)</f>
        <v>0</v>
      </c>
      <c r="K2824" s="4">
        <f t="shared" si="850"/>
        <v>45411</v>
      </c>
      <c r="L2824" s="5">
        <f t="shared" si="851"/>
        <v>4</v>
      </c>
      <c r="M2824" s="5">
        <f t="shared" si="852"/>
        <v>2024</v>
      </c>
      <c r="N2824" s="12">
        <v>11396</v>
      </c>
      <c r="O2824" s="6">
        <f t="shared" si="855"/>
        <v>-11396</v>
      </c>
      <c r="P2824" s="6">
        <f t="shared" si="843"/>
        <v>0</v>
      </c>
      <c r="Q2824" s="7">
        <v>4500811.6499999994</v>
      </c>
      <c r="R2824" s="44" t="str">
        <f>VLOOKUP(F2824,'Set up'!$A$2:$E$64,5,FALSE)</f>
        <v>Trsf</v>
      </c>
      <c r="S2824" s="1" t="s">
        <v>3093</v>
      </c>
    </row>
    <row r="2825" spans="1:19" ht="15" customHeight="1" x14ac:dyDescent="0.3">
      <c r="A2825" s="4">
        <v>45411</v>
      </c>
      <c r="B2825" s="5">
        <f t="shared" si="845"/>
        <v>4</v>
      </c>
      <c r="C2825" s="5">
        <f t="shared" si="846"/>
        <v>2024</v>
      </c>
      <c r="D2825" s="5" t="s">
        <v>2528</v>
      </c>
      <c r="E2825" s="5" t="str">
        <f>VLOOKUP(F2825,'Set up'!$A$2:$C$64,2,FALSE)</f>
        <v>C00000042</v>
      </c>
      <c r="F2825" s="1" t="s">
        <v>2012</v>
      </c>
      <c r="G2825" s="99" t="s">
        <v>913</v>
      </c>
      <c r="H2825" s="5">
        <v>21</v>
      </c>
      <c r="I2825" s="5" t="str">
        <f>VLOOKUP(F2825,'Set up'!$A$2:$C$64,3,FALSE)</f>
        <v>Cash</v>
      </c>
      <c r="J2825" s="5">
        <f>VLOOKUP(F2825,'Set up'!$A$2:$D$64,4,FALSE)</f>
        <v>0</v>
      </c>
      <c r="K2825" s="4">
        <f t="shared" si="850"/>
        <v>45411</v>
      </c>
      <c r="L2825" s="5">
        <f t="shared" si="851"/>
        <v>4</v>
      </c>
      <c r="M2825" s="5">
        <f t="shared" si="852"/>
        <v>2024</v>
      </c>
      <c r="N2825" s="12">
        <v>3654</v>
      </c>
      <c r="O2825" s="6">
        <f t="shared" si="855"/>
        <v>-3654</v>
      </c>
      <c r="P2825" s="6">
        <f t="shared" si="843"/>
        <v>0</v>
      </c>
      <c r="Q2825" s="7">
        <v>4494807.6499999994</v>
      </c>
      <c r="R2825" s="44" t="str">
        <f>VLOOKUP(F2825,'Set up'!$A$2:$E$64,5,FALSE)</f>
        <v>Trsf</v>
      </c>
      <c r="S2825" s="1" t="s">
        <v>3094</v>
      </c>
    </row>
    <row r="2826" spans="1:19" ht="15" customHeight="1" x14ac:dyDescent="0.3">
      <c r="A2826" s="4">
        <v>45411</v>
      </c>
      <c r="B2826" s="5">
        <f t="shared" si="845"/>
        <v>4</v>
      </c>
      <c r="C2826" s="5">
        <f t="shared" si="846"/>
        <v>2024</v>
      </c>
      <c r="D2826" s="5" t="s">
        <v>2528</v>
      </c>
      <c r="E2826" s="5" t="str">
        <f>VLOOKUP(F2826,'Set up'!$A$2:$C$64,2,FALSE)</f>
        <v>C00000042</v>
      </c>
      <c r="F2826" s="1" t="s">
        <v>2012</v>
      </c>
      <c r="G2826" s="99" t="s">
        <v>1922</v>
      </c>
      <c r="H2826" s="5">
        <v>8</v>
      </c>
      <c r="I2826" s="5" t="str">
        <f>VLOOKUP(F2826,'Set up'!$A$2:$C$64,3,FALSE)</f>
        <v>Cash</v>
      </c>
      <c r="J2826" s="5">
        <f>VLOOKUP(F2826,'Set up'!$A$2:$D$64,4,FALSE)</f>
        <v>0</v>
      </c>
      <c r="K2826" s="4">
        <f t="shared" si="850"/>
        <v>45411</v>
      </c>
      <c r="L2826" s="5">
        <f t="shared" si="851"/>
        <v>4</v>
      </c>
      <c r="M2826" s="5">
        <f t="shared" si="852"/>
        <v>2024</v>
      </c>
      <c r="N2826" s="12">
        <v>1872</v>
      </c>
      <c r="O2826" s="6">
        <f t="shared" si="855"/>
        <v>-1872</v>
      </c>
      <c r="P2826" s="6">
        <f t="shared" si="843"/>
        <v>0</v>
      </c>
      <c r="Q2826" s="7">
        <v>4493245.6499999994</v>
      </c>
      <c r="R2826" s="44" t="str">
        <f>VLOOKUP(F2826,'Set up'!$A$2:$E$64,5,FALSE)</f>
        <v>Trsf</v>
      </c>
      <c r="S2826" s="1" t="s">
        <v>3095</v>
      </c>
    </row>
    <row r="2827" spans="1:19" ht="15" customHeight="1" x14ac:dyDescent="0.3">
      <c r="A2827" s="4">
        <v>45411</v>
      </c>
      <c r="B2827" s="5">
        <f t="shared" si="845"/>
        <v>4</v>
      </c>
      <c r="C2827" s="5">
        <f t="shared" si="846"/>
        <v>2024</v>
      </c>
      <c r="D2827" s="5" t="s">
        <v>2528</v>
      </c>
      <c r="E2827" s="5" t="str">
        <f>VLOOKUP(F2827,'Set up'!$A$2:$C$64,2,FALSE)</f>
        <v>C00000042</v>
      </c>
      <c r="F2827" s="1" t="s">
        <v>2012</v>
      </c>
      <c r="G2827" s="99" t="s">
        <v>1073</v>
      </c>
      <c r="H2827" s="5">
        <v>1</v>
      </c>
      <c r="I2827" s="5" t="str">
        <f>VLOOKUP(F2827,'Set up'!$A$2:$C$64,3,FALSE)</f>
        <v>Cash</v>
      </c>
      <c r="J2827" s="5">
        <f>VLOOKUP(F2827,'Set up'!$A$2:$D$64,4,FALSE)</f>
        <v>0</v>
      </c>
      <c r="K2827" s="4">
        <f t="shared" si="850"/>
        <v>45411</v>
      </c>
      <c r="L2827" s="5">
        <f t="shared" si="851"/>
        <v>4</v>
      </c>
      <c r="M2827" s="5">
        <f t="shared" si="852"/>
        <v>2024</v>
      </c>
      <c r="N2827" s="12">
        <v>1000</v>
      </c>
      <c r="O2827" s="12">
        <f>-680.1-319.9</f>
        <v>-1000</v>
      </c>
      <c r="P2827" s="6">
        <f t="shared" si="843"/>
        <v>0</v>
      </c>
      <c r="Q2827" s="7">
        <v>4494023.6499999994</v>
      </c>
      <c r="R2827" s="44" t="str">
        <f>VLOOKUP(F2827,'Set up'!$A$2:$E$64,5,FALSE)</f>
        <v>Trsf</v>
      </c>
      <c r="S2827" s="1" t="s">
        <v>3096</v>
      </c>
    </row>
    <row r="2828" spans="1:19" ht="15" customHeight="1" x14ac:dyDescent="0.3">
      <c r="A2828" s="4">
        <v>45413</v>
      </c>
      <c r="B2828" s="5">
        <f t="shared" ref="B2828:B2891" si="856">MONTH(A2828)</f>
        <v>5</v>
      </c>
      <c r="C2828" s="5">
        <f t="shared" ref="C2828:C2891" si="857">YEAR(A2828)</f>
        <v>2024</v>
      </c>
      <c r="D2828" s="5" t="s">
        <v>2548</v>
      </c>
      <c r="E2828" s="5" t="str">
        <f>VLOOKUP(F2828,'Set up'!$A$2:$C$64,2,FALSE)</f>
        <v>C00000019</v>
      </c>
      <c r="F2828" s="1" t="s">
        <v>400</v>
      </c>
      <c r="G2828" s="99" t="s">
        <v>95</v>
      </c>
      <c r="H2828" s="5">
        <v>1</v>
      </c>
      <c r="I2828" s="5" t="str">
        <f>VLOOKUP(F2828,'Set up'!$A$2:$C$64,3,FALSE)</f>
        <v>Cash</v>
      </c>
      <c r="J2828" s="5">
        <f>VLOOKUP(F2828,'Set up'!$A$2:$D$64,4,FALSE)</f>
        <v>0</v>
      </c>
      <c r="K2828" s="4">
        <f t="shared" si="850"/>
        <v>45413</v>
      </c>
      <c r="L2828" s="5">
        <f t="shared" si="851"/>
        <v>5</v>
      </c>
      <c r="M2828" s="5">
        <f t="shared" si="852"/>
        <v>2024</v>
      </c>
      <c r="N2828" s="12">
        <v>1760</v>
      </c>
      <c r="O2828" s="12"/>
      <c r="P2828" s="6">
        <f t="shared" si="843"/>
        <v>1760</v>
      </c>
      <c r="Q2828" s="7">
        <v>4522710.45</v>
      </c>
      <c r="R2828" s="44" t="str">
        <f>VLOOKUP(F2828,'Set up'!$A$2:$E$64,5,FALSE)</f>
        <v>Trsf</v>
      </c>
    </row>
    <row r="2829" spans="1:19" ht="15" customHeight="1" x14ac:dyDescent="0.3">
      <c r="A2829" s="4">
        <v>45413</v>
      </c>
      <c r="B2829" s="5">
        <f t="shared" si="856"/>
        <v>5</v>
      </c>
      <c r="C2829" s="5">
        <f t="shared" si="857"/>
        <v>2024</v>
      </c>
      <c r="D2829" s="5" t="s">
        <v>2548</v>
      </c>
      <c r="E2829" s="5" t="str">
        <f>VLOOKUP(F2829,'Set up'!$A$2:$C$64,2,FALSE)</f>
        <v>C00000019</v>
      </c>
      <c r="F2829" s="1" t="s">
        <v>400</v>
      </c>
      <c r="G2829" s="99" t="s">
        <v>1411</v>
      </c>
      <c r="H2829" s="5">
        <v>1</v>
      </c>
      <c r="I2829" s="5" t="str">
        <f>VLOOKUP(F2829,'Set up'!$A$2:$C$64,3,FALSE)</f>
        <v>Cash</v>
      </c>
      <c r="J2829" s="5">
        <f>VLOOKUP(F2829,'Set up'!$A$2:$D$64,4,FALSE)</f>
        <v>0</v>
      </c>
      <c r="K2829" s="4">
        <f t="shared" si="850"/>
        <v>45413</v>
      </c>
      <c r="L2829" s="5">
        <f t="shared" si="851"/>
        <v>5</v>
      </c>
      <c r="M2829" s="5">
        <f t="shared" si="852"/>
        <v>2024</v>
      </c>
      <c r="N2829" s="12">
        <v>405</v>
      </c>
      <c r="O2829" s="12"/>
      <c r="P2829" s="6">
        <f t="shared" si="843"/>
        <v>405</v>
      </c>
      <c r="Q2829" s="7">
        <v>4524835.45</v>
      </c>
      <c r="R2829" s="44" t="str">
        <f>VLOOKUP(F2829,'Set up'!$A$2:$E$64,5,FALSE)</f>
        <v>Trsf</v>
      </c>
    </row>
    <row r="2830" spans="1:19" ht="15" customHeight="1" x14ac:dyDescent="0.3">
      <c r="A2830" s="4">
        <v>45413</v>
      </c>
      <c r="B2830" s="5">
        <f t="shared" si="856"/>
        <v>5</v>
      </c>
      <c r="C2830" s="5">
        <f t="shared" si="857"/>
        <v>2024</v>
      </c>
      <c r="D2830" s="5" t="s">
        <v>2548</v>
      </c>
      <c r="E2830" s="5" t="str">
        <f>VLOOKUP(F2830,'Set up'!$A$2:$C$64,2,FALSE)</f>
        <v>C00000019</v>
      </c>
      <c r="F2830" s="1" t="s">
        <v>400</v>
      </c>
      <c r="G2830" s="99" t="s">
        <v>1469</v>
      </c>
      <c r="H2830" s="5">
        <v>1</v>
      </c>
      <c r="I2830" s="5" t="str">
        <f>VLOOKUP(F2830,'Set up'!$A$2:$C$64,3,FALSE)</f>
        <v>Cash</v>
      </c>
      <c r="J2830" s="5">
        <f>VLOOKUP(F2830,'Set up'!$A$2:$D$64,4,FALSE)</f>
        <v>0</v>
      </c>
      <c r="K2830" s="4">
        <f t="shared" si="850"/>
        <v>45413</v>
      </c>
      <c r="L2830" s="5">
        <f t="shared" si="851"/>
        <v>5</v>
      </c>
      <c r="M2830" s="5">
        <f t="shared" si="852"/>
        <v>2024</v>
      </c>
      <c r="N2830" s="12">
        <v>390</v>
      </c>
      <c r="O2830" s="12"/>
      <c r="P2830" s="6">
        <f t="shared" si="843"/>
        <v>390</v>
      </c>
      <c r="Q2830" s="7">
        <v>4527160.45</v>
      </c>
      <c r="R2830" s="44" t="str">
        <f>VLOOKUP(F2830,'Set up'!$A$2:$E$64,5,FALSE)</f>
        <v>Trsf</v>
      </c>
    </row>
    <row r="2831" spans="1:19" ht="15" customHeight="1" x14ac:dyDescent="0.3">
      <c r="A2831" s="4">
        <v>45413</v>
      </c>
      <c r="B2831" s="5">
        <f t="shared" si="856"/>
        <v>5</v>
      </c>
      <c r="C2831" s="5">
        <f t="shared" si="857"/>
        <v>2024</v>
      </c>
      <c r="D2831" s="5" t="s">
        <v>2548</v>
      </c>
      <c r="E2831" s="5" t="str">
        <f>VLOOKUP(F2831,'Set up'!$A$2:$C$64,2,FALSE)</f>
        <v>C00000019</v>
      </c>
      <c r="F2831" s="1" t="s">
        <v>400</v>
      </c>
      <c r="G2831" s="99" t="s">
        <v>791</v>
      </c>
      <c r="H2831" s="5">
        <v>3</v>
      </c>
      <c r="I2831" s="5" t="str">
        <f>VLOOKUP(F2831,'Set up'!$A$2:$C$64,3,FALSE)</f>
        <v>Cash</v>
      </c>
      <c r="J2831" s="5">
        <f>VLOOKUP(F2831,'Set up'!$A$2:$D$64,4,FALSE)</f>
        <v>0</v>
      </c>
      <c r="K2831" s="4">
        <f t="shared" si="850"/>
        <v>45413</v>
      </c>
      <c r="L2831" s="5">
        <f t="shared" si="851"/>
        <v>5</v>
      </c>
      <c r="M2831" s="5">
        <f t="shared" si="852"/>
        <v>2024</v>
      </c>
      <c r="N2831" s="12">
        <v>187.5</v>
      </c>
      <c r="O2831" s="12"/>
      <c r="P2831" s="6">
        <f t="shared" si="843"/>
        <v>187.5</v>
      </c>
      <c r="Q2831" s="7">
        <v>4527337.95</v>
      </c>
      <c r="R2831" s="44" t="str">
        <f>VLOOKUP(F2831,'Set up'!$A$2:$E$64,5,FALSE)</f>
        <v>Trsf</v>
      </c>
    </row>
    <row r="2832" spans="1:19" ht="15" customHeight="1" x14ac:dyDescent="0.3">
      <c r="A2832" s="4">
        <v>45415</v>
      </c>
      <c r="B2832" s="5">
        <f t="shared" si="856"/>
        <v>5</v>
      </c>
      <c r="C2832" s="5">
        <f t="shared" si="857"/>
        <v>2024</v>
      </c>
      <c r="D2832" s="5" t="s">
        <v>2549</v>
      </c>
      <c r="E2832" s="5" t="str">
        <f>VLOOKUP(F2832,'Set up'!$A$2:$C$64,2,FALSE)</f>
        <v>C00000014</v>
      </c>
      <c r="F2832" s="1" t="s">
        <v>262</v>
      </c>
      <c r="G2832" s="99" t="s">
        <v>2096</v>
      </c>
      <c r="H2832" s="5">
        <v>1</v>
      </c>
      <c r="I2832" s="5" t="str">
        <f>VLOOKUP(F2832,'Set up'!$A$2:$C$64,3,FALSE)</f>
        <v>Cash</v>
      </c>
      <c r="J2832" s="5">
        <f>VLOOKUP(F2832,'Set up'!$A$2:$D$64,4,FALSE)</f>
        <v>0</v>
      </c>
      <c r="K2832" s="4">
        <f t="shared" si="850"/>
        <v>45415</v>
      </c>
      <c r="L2832" s="5">
        <f t="shared" si="851"/>
        <v>5</v>
      </c>
      <c r="M2832" s="5">
        <f t="shared" si="852"/>
        <v>2024</v>
      </c>
      <c r="N2832" s="12">
        <v>283.8</v>
      </c>
      <c r="O2832" s="6">
        <f t="shared" ref="O2832:O2839" si="858">-N2832</f>
        <v>-283.8</v>
      </c>
      <c r="P2832" s="6">
        <f t="shared" si="843"/>
        <v>0</v>
      </c>
      <c r="Q2832" s="7">
        <v>4528433.45</v>
      </c>
      <c r="R2832" s="44" t="str">
        <f>VLOOKUP(F2832,'Set up'!$A$2:$E$64,5,FALSE)</f>
        <v>Cash</v>
      </c>
      <c r="S2832" s="1" t="s">
        <v>2626</v>
      </c>
    </row>
    <row r="2833" spans="1:19" ht="15" customHeight="1" x14ac:dyDescent="0.3">
      <c r="A2833" s="4">
        <v>45415</v>
      </c>
      <c r="B2833" s="5">
        <f t="shared" si="856"/>
        <v>5</v>
      </c>
      <c r="C2833" s="5">
        <f t="shared" si="857"/>
        <v>2024</v>
      </c>
      <c r="D2833" s="5" t="s">
        <v>2549</v>
      </c>
      <c r="E2833" s="5" t="str">
        <f>VLOOKUP(F2833,'Set up'!$A$2:$C$64,2,FALSE)</f>
        <v>C00000014</v>
      </c>
      <c r="F2833" s="1" t="s">
        <v>262</v>
      </c>
      <c r="G2833" s="99" t="s">
        <v>1886</v>
      </c>
      <c r="H2833" s="5">
        <v>1</v>
      </c>
      <c r="I2833" s="5" t="str">
        <f>VLOOKUP(F2833,'Set up'!$A$2:$C$64,3,FALSE)</f>
        <v>Cash</v>
      </c>
      <c r="J2833" s="5">
        <f>VLOOKUP(F2833,'Set up'!$A$2:$D$64,4,FALSE)</f>
        <v>0</v>
      </c>
      <c r="K2833" s="4">
        <f t="shared" si="850"/>
        <v>45415</v>
      </c>
      <c r="L2833" s="5">
        <f t="shared" si="851"/>
        <v>5</v>
      </c>
      <c r="M2833" s="5">
        <f t="shared" si="852"/>
        <v>2024</v>
      </c>
      <c r="N2833" s="12">
        <v>160</v>
      </c>
      <c r="O2833" s="6">
        <f t="shared" si="858"/>
        <v>-160</v>
      </c>
      <c r="P2833" s="6">
        <f t="shared" si="843"/>
        <v>0</v>
      </c>
      <c r="Q2833" s="7">
        <v>4530048.45</v>
      </c>
      <c r="R2833" s="44" t="str">
        <f>VLOOKUP(F2833,'Set up'!$A$2:$E$64,5,FALSE)</f>
        <v>Cash</v>
      </c>
      <c r="S2833" s="1" t="s">
        <v>2626</v>
      </c>
    </row>
    <row r="2834" spans="1:19" ht="15" customHeight="1" x14ac:dyDescent="0.3">
      <c r="A2834" s="4">
        <v>45416</v>
      </c>
      <c r="B2834" s="5">
        <f t="shared" si="856"/>
        <v>5</v>
      </c>
      <c r="C2834" s="5">
        <f t="shared" si="857"/>
        <v>2024</v>
      </c>
      <c r="D2834" s="5" t="s">
        <v>2550</v>
      </c>
      <c r="E2834" s="5" t="str">
        <f>VLOOKUP(F2834,'Set up'!$A$2:$C$64,2,FALSE)</f>
        <v>C00000042</v>
      </c>
      <c r="F2834" s="1" t="s">
        <v>2012</v>
      </c>
      <c r="G2834" s="99" t="s">
        <v>1110</v>
      </c>
      <c r="H2834" s="5">
        <v>8</v>
      </c>
      <c r="I2834" s="5" t="str">
        <f>VLOOKUP(F2834,'Set up'!$A$2:$C$64,3,FALSE)</f>
        <v>Cash</v>
      </c>
      <c r="J2834" s="5">
        <f>VLOOKUP(F2834,'Set up'!$A$2:$D$64,4,FALSE)</f>
        <v>0</v>
      </c>
      <c r="K2834" s="4">
        <f t="shared" si="850"/>
        <v>45416</v>
      </c>
      <c r="L2834" s="5">
        <f t="shared" si="851"/>
        <v>5</v>
      </c>
      <c r="M2834" s="5">
        <f t="shared" si="852"/>
        <v>2024</v>
      </c>
      <c r="N2834" s="12">
        <v>500</v>
      </c>
      <c r="O2834" s="6">
        <f t="shared" si="858"/>
        <v>-500</v>
      </c>
      <c r="P2834" s="6">
        <f t="shared" si="843"/>
        <v>0</v>
      </c>
      <c r="Q2834" s="7">
        <v>4530575.95</v>
      </c>
      <c r="R2834" s="44" t="str">
        <f>VLOOKUP(F2834,'Set up'!$A$2:$E$64,5,FALSE)</f>
        <v>Trsf</v>
      </c>
      <c r="S2834" s="1" t="s">
        <v>3149</v>
      </c>
    </row>
    <row r="2835" spans="1:19" ht="15" customHeight="1" x14ac:dyDescent="0.3">
      <c r="A2835" s="4">
        <v>45416</v>
      </c>
      <c r="B2835" s="5">
        <f t="shared" si="856"/>
        <v>5</v>
      </c>
      <c r="C2835" s="5">
        <f t="shared" si="857"/>
        <v>2024</v>
      </c>
      <c r="D2835" s="5" t="s">
        <v>2551</v>
      </c>
      <c r="E2835" s="5" t="str">
        <f>VLOOKUP(F2835,'Set up'!$A$2:$C$64,2,FALSE)</f>
        <v>C00000042</v>
      </c>
      <c r="F2835" s="1" t="s">
        <v>2012</v>
      </c>
      <c r="G2835" s="99" t="s">
        <v>2552</v>
      </c>
      <c r="H2835" s="5">
        <v>8</v>
      </c>
      <c r="I2835" s="5" t="str">
        <f>VLOOKUP(F2835,'Set up'!$A$2:$C$64,3,FALSE)</f>
        <v>Cash</v>
      </c>
      <c r="J2835" s="5">
        <f>VLOOKUP(F2835,'Set up'!$A$2:$D$64,4,FALSE)</f>
        <v>0</v>
      </c>
      <c r="K2835" s="4">
        <f t="shared" si="850"/>
        <v>45416</v>
      </c>
      <c r="L2835" s="5">
        <f t="shared" si="851"/>
        <v>5</v>
      </c>
      <c r="M2835" s="5">
        <f t="shared" si="852"/>
        <v>2024</v>
      </c>
      <c r="N2835" s="12">
        <v>13024</v>
      </c>
      <c r="O2835" s="6">
        <f t="shared" si="858"/>
        <v>-13024</v>
      </c>
      <c r="P2835" s="6">
        <f t="shared" si="843"/>
        <v>0</v>
      </c>
      <c r="Q2835" s="7">
        <v>4552867.95</v>
      </c>
      <c r="R2835" s="44" t="str">
        <f>VLOOKUP(F2835,'Set up'!$A$2:$E$64,5,FALSE)</f>
        <v>Trsf</v>
      </c>
      <c r="S2835" s="1" t="s">
        <v>3150</v>
      </c>
    </row>
    <row r="2836" spans="1:19" ht="15" customHeight="1" x14ac:dyDescent="0.3">
      <c r="A2836" s="4">
        <v>45416</v>
      </c>
      <c r="B2836" s="5">
        <f t="shared" si="856"/>
        <v>5</v>
      </c>
      <c r="C2836" s="5">
        <f t="shared" si="857"/>
        <v>2024</v>
      </c>
      <c r="D2836" s="5" t="s">
        <v>2551</v>
      </c>
      <c r="E2836" s="5" t="str">
        <f>VLOOKUP(F2836,'Set up'!$A$2:$C$64,2,FALSE)</f>
        <v>C00000042</v>
      </c>
      <c r="F2836" s="1" t="s">
        <v>2012</v>
      </c>
      <c r="G2836" s="99" t="s">
        <v>913</v>
      </c>
      <c r="H2836" s="5">
        <v>22</v>
      </c>
      <c r="I2836" s="5" t="str">
        <f>VLOOKUP(F2836,'Set up'!$A$2:$C$64,3,FALSE)</f>
        <v>Cash</v>
      </c>
      <c r="J2836" s="5">
        <f>VLOOKUP(F2836,'Set up'!$A$2:$D$64,4,FALSE)</f>
        <v>0</v>
      </c>
      <c r="K2836" s="4">
        <f t="shared" si="850"/>
        <v>45416</v>
      </c>
      <c r="L2836" s="5">
        <f t="shared" si="851"/>
        <v>5</v>
      </c>
      <c r="M2836" s="5">
        <f t="shared" si="852"/>
        <v>2024</v>
      </c>
      <c r="N2836" s="12">
        <v>3828</v>
      </c>
      <c r="O2836" s="6">
        <f t="shared" si="858"/>
        <v>-3828</v>
      </c>
      <c r="P2836" s="6">
        <f t="shared" si="843"/>
        <v>0</v>
      </c>
      <c r="Q2836" s="7">
        <v>4545411.95</v>
      </c>
      <c r="R2836" s="44" t="str">
        <f>VLOOKUP(F2836,'Set up'!$A$2:$E$64,5,FALSE)</f>
        <v>Trsf</v>
      </c>
      <c r="S2836" s="1" t="s">
        <v>3151</v>
      </c>
    </row>
    <row r="2837" spans="1:19" ht="15" customHeight="1" x14ac:dyDescent="0.3">
      <c r="A2837" s="4">
        <v>45416</v>
      </c>
      <c r="B2837" s="5">
        <f t="shared" si="856"/>
        <v>5</v>
      </c>
      <c r="C2837" s="5">
        <f t="shared" si="857"/>
        <v>2024</v>
      </c>
      <c r="D2837" s="5" t="s">
        <v>2551</v>
      </c>
      <c r="E2837" s="5" t="str">
        <f>VLOOKUP(F2837,'Set up'!$A$2:$C$64,2,FALSE)</f>
        <v>C00000042</v>
      </c>
      <c r="F2837" s="1" t="s">
        <v>2012</v>
      </c>
      <c r="G2837" s="99" t="s">
        <v>1922</v>
      </c>
      <c r="H2837" s="5">
        <v>12</v>
      </c>
      <c r="I2837" s="5" t="str">
        <f>VLOOKUP(F2837,'Set up'!$A$2:$C$64,3,FALSE)</f>
        <v>Cash</v>
      </c>
      <c r="J2837" s="5">
        <f>VLOOKUP(F2837,'Set up'!$A$2:$D$64,4,FALSE)</f>
        <v>0</v>
      </c>
      <c r="K2837" s="4">
        <f t="shared" si="850"/>
        <v>45416</v>
      </c>
      <c r="L2837" s="5">
        <f t="shared" si="851"/>
        <v>5</v>
      </c>
      <c r="M2837" s="5">
        <f t="shared" si="852"/>
        <v>2024</v>
      </c>
      <c r="N2837" s="12">
        <v>2808</v>
      </c>
      <c r="O2837" s="6">
        <f t="shared" si="858"/>
        <v>-2808</v>
      </c>
      <c r="P2837" s="6">
        <f t="shared" ref="P2837:P2900" si="859">SUM(N2837+O2837)</f>
        <v>0</v>
      </c>
      <c r="Q2837" s="7">
        <v>4544831.95</v>
      </c>
      <c r="R2837" s="44" t="str">
        <f>VLOOKUP(F2837,'Set up'!$A$2:$E$64,5,FALSE)</f>
        <v>Trsf</v>
      </c>
      <c r="S2837" s="1" t="s">
        <v>3152</v>
      </c>
    </row>
    <row r="2838" spans="1:19" ht="15" customHeight="1" x14ac:dyDescent="0.3">
      <c r="A2838" s="4">
        <v>45416</v>
      </c>
      <c r="B2838" s="5">
        <f t="shared" si="856"/>
        <v>5</v>
      </c>
      <c r="C2838" s="5">
        <f t="shared" si="857"/>
        <v>2024</v>
      </c>
      <c r="D2838" s="5" t="s">
        <v>2551</v>
      </c>
      <c r="E2838" s="5" t="str">
        <f>VLOOKUP(F2838,'Set up'!$A$2:$C$64,2,FALSE)</f>
        <v>C00000042</v>
      </c>
      <c r="F2838" s="1" t="s">
        <v>2012</v>
      </c>
      <c r="G2838" s="99" t="s">
        <v>1073</v>
      </c>
      <c r="H2838" s="5">
        <v>1</v>
      </c>
      <c r="I2838" s="5" t="str">
        <f>VLOOKUP(F2838,'Set up'!$A$2:$C$64,3,FALSE)</f>
        <v>Cash</v>
      </c>
      <c r="J2838" s="5">
        <f>VLOOKUP(F2838,'Set up'!$A$2:$D$64,4,FALSE)</f>
        <v>0</v>
      </c>
      <c r="K2838" s="4">
        <f t="shared" si="850"/>
        <v>45416</v>
      </c>
      <c r="L2838" s="5">
        <f t="shared" si="851"/>
        <v>5</v>
      </c>
      <c r="M2838" s="5">
        <f t="shared" si="852"/>
        <v>2024</v>
      </c>
      <c r="N2838" s="12">
        <v>1000</v>
      </c>
      <c r="O2838" s="6">
        <f t="shared" si="858"/>
        <v>-1000</v>
      </c>
      <c r="P2838" s="6">
        <f t="shared" si="859"/>
        <v>0</v>
      </c>
      <c r="Q2838" s="7">
        <v>4543418.95</v>
      </c>
      <c r="R2838" s="44" t="str">
        <f>VLOOKUP(F2838,'Set up'!$A$2:$E$64,5,FALSE)</f>
        <v>Trsf</v>
      </c>
      <c r="S2838" s="1" t="s">
        <v>3153</v>
      </c>
    </row>
    <row r="2839" spans="1:19" ht="15" customHeight="1" x14ac:dyDescent="0.3">
      <c r="A2839" s="4">
        <v>45416</v>
      </c>
      <c r="B2839" s="5">
        <f t="shared" si="856"/>
        <v>5</v>
      </c>
      <c r="C2839" s="5">
        <f t="shared" si="857"/>
        <v>2024</v>
      </c>
      <c r="D2839" s="5" t="s">
        <v>2551</v>
      </c>
      <c r="E2839" s="5" t="str">
        <f>VLOOKUP(F2839,'Set up'!$A$2:$C$64,2,FALSE)</f>
        <v>C00000042</v>
      </c>
      <c r="F2839" s="1" t="s">
        <v>2012</v>
      </c>
      <c r="G2839" s="99" t="s">
        <v>1061</v>
      </c>
      <c r="H2839" s="5">
        <v>4</v>
      </c>
      <c r="I2839" s="5" t="str">
        <f>VLOOKUP(F2839,'Set up'!$A$2:$C$64,3,FALSE)</f>
        <v>Cash</v>
      </c>
      <c r="J2839" s="5">
        <f>VLOOKUP(F2839,'Set up'!$A$2:$D$64,4,FALSE)</f>
        <v>0</v>
      </c>
      <c r="K2839" s="4">
        <f t="shared" si="850"/>
        <v>45416</v>
      </c>
      <c r="L2839" s="5">
        <f t="shared" si="851"/>
        <v>5</v>
      </c>
      <c r="M2839" s="5">
        <f t="shared" si="852"/>
        <v>2024</v>
      </c>
      <c r="N2839" s="12">
        <v>380</v>
      </c>
      <c r="O2839" s="6">
        <f t="shared" si="858"/>
        <v>-380</v>
      </c>
      <c r="P2839" s="6">
        <f t="shared" si="859"/>
        <v>0</v>
      </c>
      <c r="Q2839" s="7">
        <v>4544426.95</v>
      </c>
      <c r="R2839" s="44" t="str">
        <f>VLOOKUP(F2839,'Set up'!$A$2:$E$64,5,FALSE)</f>
        <v>Trsf</v>
      </c>
      <c r="S2839" s="1" t="s">
        <v>3154</v>
      </c>
    </row>
    <row r="2840" spans="1:19" ht="15" customHeight="1" x14ac:dyDescent="0.3">
      <c r="A2840" s="4">
        <v>45419</v>
      </c>
      <c r="B2840" s="5">
        <f t="shared" si="856"/>
        <v>5</v>
      </c>
      <c r="C2840" s="5">
        <f t="shared" si="857"/>
        <v>2024</v>
      </c>
      <c r="D2840" s="5" t="s">
        <v>2553</v>
      </c>
      <c r="E2840" s="5" t="str">
        <f>VLOOKUP(F2840,'Set up'!$A$2:$C$64,2,FALSE)</f>
        <v>C00000026</v>
      </c>
      <c r="F2840" s="1" t="s">
        <v>784</v>
      </c>
      <c r="G2840" s="99" t="s">
        <v>2552</v>
      </c>
      <c r="H2840" s="5">
        <v>2</v>
      </c>
      <c r="I2840" s="5" t="str">
        <f>VLOOKUP(F2840,'Set up'!$A$2:$C$64,3,FALSE)</f>
        <v>Cash</v>
      </c>
      <c r="J2840" s="5">
        <f>VLOOKUP(F2840,'Set up'!$A$2:$D$64,4,FALSE)</f>
        <v>0</v>
      </c>
      <c r="K2840" s="4">
        <f t="shared" si="850"/>
        <v>45419</v>
      </c>
      <c r="L2840" s="5">
        <f t="shared" si="851"/>
        <v>5</v>
      </c>
      <c r="M2840" s="5">
        <f t="shared" si="852"/>
        <v>2024</v>
      </c>
      <c r="N2840" s="12">
        <v>3476</v>
      </c>
      <c r="O2840" s="12">
        <f>-3000-476</f>
        <v>-3476</v>
      </c>
      <c r="P2840" s="6">
        <f t="shared" si="859"/>
        <v>0</v>
      </c>
      <c r="Q2840" s="7">
        <v>4548143.95</v>
      </c>
      <c r="R2840" s="44" t="str">
        <f>VLOOKUP(F2840,'Set up'!$A$2:$E$64,5,FALSE)</f>
        <v>Trsf</v>
      </c>
      <c r="S2840" s="1" t="s">
        <v>2716</v>
      </c>
    </row>
    <row r="2841" spans="1:19" ht="15" customHeight="1" x14ac:dyDescent="0.3">
      <c r="A2841" s="4">
        <v>45419</v>
      </c>
      <c r="B2841" s="5">
        <f t="shared" si="856"/>
        <v>5</v>
      </c>
      <c r="C2841" s="5">
        <f t="shared" si="857"/>
        <v>2024</v>
      </c>
      <c r="D2841" s="5" t="s">
        <v>2553</v>
      </c>
      <c r="E2841" s="5" t="str">
        <f>VLOOKUP(F2841,'Set up'!$A$2:$C$64,2,FALSE)</f>
        <v>C00000026</v>
      </c>
      <c r="F2841" s="1" t="s">
        <v>784</v>
      </c>
      <c r="G2841" s="99" t="s">
        <v>1411</v>
      </c>
      <c r="H2841" s="5">
        <v>1</v>
      </c>
      <c r="I2841" s="5" t="str">
        <f>VLOOKUP(F2841,'Set up'!$A$2:$C$64,3,FALSE)</f>
        <v>Cash</v>
      </c>
      <c r="J2841" s="5">
        <f>VLOOKUP(F2841,'Set up'!$A$2:$D$64,4,FALSE)</f>
        <v>0</v>
      </c>
      <c r="K2841" s="4">
        <f t="shared" si="850"/>
        <v>45419</v>
      </c>
      <c r="L2841" s="5">
        <f t="shared" si="851"/>
        <v>5</v>
      </c>
      <c r="M2841" s="5">
        <f t="shared" si="852"/>
        <v>2024</v>
      </c>
      <c r="N2841" s="12">
        <v>405</v>
      </c>
      <c r="O2841" s="6">
        <f t="shared" ref="O2841:O2850" si="860">-N2841</f>
        <v>-405</v>
      </c>
      <c r="P2841" s="6">
        <f t="shared" si="859"/>
        <v>0</v>
      </c>
      <c r="Q2841" s="7">
        <v>4545356.75</v>
      </c>
      <c r="R2841" s="44" t="str">
        <f>VLOOKUP(F2841,'Set up'!$A$2:$E$64,5,FALSE)</f>
        <v>Trsf</v>
      </c>
      <c r="S2841" s="1" t="s">
        <v>2717</v>
      </c>
    </row>
    <row r="2842" spans="1:19" ht="15" customHeight="1" x14ac:dyDescent="0.3">
      <c r="A2842" s="4">
        <v>45419</v>
      </c>
      <c r="B2842" s="5">
        <f t="shared" si="856"/>
        <v>5</v>
      </c>
      <c r="C2842" s="5">
        <f t="shared" si="857"/>
        <v>2024</v>
      </c>
      <c r="D2842" s="5" t="s">
        <v>2553</v>
      </c>
      <c r="E2842" s="5" t="str">
        <f>VLOOKUP(F2842,'Set up'!$A$2:$C$64,2,FALSE)</f>
        <v>C00000026</v>
      </c>
      <c r="F2842" s="1" t="s">
        <v>784</v>
      </c>
      <c r="G2842" s="99" t="s">
        <v>17</v>
      </c>
      <c r="H2842" s="5">
        <v>2</v>
      </c>
      <c r="I2842" s="5" t="str">
        <f>VLOOKUP(F2842,'Set up'!$A$2:$C$64,3,FALSE)</f>
        <v>Cash</v>
      </c>
      <c r="J2842" s="5">
        <f>VLOOKUP(F2842,'Set up'!$A$2:$D$64,4,FALSE)</f>
        <v>0</v>
      </c>
      <c r="K2842" s="4">
        <f t="shared" si="850"/>
        <v>45419</v>
      </c>
      <c r="L2842" s="5">
        <f t="shared" si="851"/>
        <v>5</v>
      </c>
      <c r="M2842" s="5">
        <f t="shared" si="852"/>
        <v>2024</v>
      </c>
      <c r="N2842" s="12">
        <v>220</v>
      </c>
      <c r="O2842" s="6">
        <f t="shared" si="860"/>
        <v>-220</v>
      </c>
      <c r="P2842" s="6">
        <f t="shared" si="859"/>
        <v>0</v>
      </c>
      <c r="Q2842" s="7">
        <v>4545331.75</v>
      </c>
      <c r="R2842" s="44" t="str">
        <f>VLOOKUP(F2842,'Set up'!$A$2:$E$64,5,FALSE)</f>
        <v>Trsf</v>
      </c>
      <c r="S2842" s="1" t="s">
        <v>2718</v>
      </c>
    </row>
    <row r="2843" spans="1:19" ht="15" customHeight="1" x14ac:dyDescent="0.3">
      <c r="A2843" s="4">
        <v>45419</v>
      </c>
      <c r="B2843" s="5">
        <f t="shared" si="856"/>
        <v>5</v>
      </c>
      <c r="C2843" s="5">
        <f t="shared" si="857"/>
        <v>2024</v>
      </c>
      <c r="D2843" s="5" t="s">
        <v>2553</v>
      </c>
      <c r="E2843" s="5" t="str">
        <f>VLOOKUP(F2843,'Set up'!$A$2:$C$64,2,FALSE)</f>
        <v>C00000026</v>
      </c>
      <c r="F2843" s="1" t="s">
        <v>784</v>
      </c>
      <c r="G2843" s="99" t="s">
        <v>2144</v>
      </c>
      <c r="H2843" s="5">
        <v>2</v>
      </c>
      <c r="I2843" s="5" t="str">
        <f>VLOOKUP(F2843,'Set up'!$A$2:$C$64,3,FALSE)</f>
        <v>Cash</v>
      </c>
      <c r="J2843" s="5">
        <f>VLOOKUP(F2843,'Set up'!$A$2:$D$64,4,FALSE)</f>
        <v>0</v>
      </c>
      <c r="K2843" s="4">
        <f t="shared" si="850"/>
        <v>45419</v>
      </c>
      <c r="L2843" s="5">
        <f t="shared" si="851"/>
        <v>5</v>
      </c>
      <c r="M2843" s="5">
        <f t="shared" si="852"/>
        <v>2024</v>
      </c>
      <c r="N2843" s="12">
        <v>567.6</v>
      </c>
      <c r="O2843" s="6">
        <f t="shared" si="860"/>
        <v>-567.6</v>
      </c>
      <c r="P2843" s="6">
        <f t="shared" si="859"/>
        <v>0</v>
      </c>
      <c r="Q2843" s="7">
        <v>4545844.3499999996</v>
      </c>
      <c r="R2843" s="44" t="str">
        <f>VLOOKUP(F2843,'Set up'!$A$2:$E$64,5,FALSE)</f>
        <v>Trsf</v>
      </c>
      <c r="S2843" s="1" t="s">
        <v>2719</v>
      </c>
    </row>
    <row r="2844" spans="1:19" ht="15" customHeight="1" x14ac:dyDescent="0.3">
      <c r="A2844" s="4">
        <v>45419</v>
      </c>
      <c r="B2844" s="5">
        <f t="shared" si="856"/>
        <v>5</v>
      </c>
      <c r="C2844" s="5">
        <f t="shared" si="857"/>
        <v>2024</v>
      </c>
      <c r="D2844" s="5" t="s">
        <v>2553</v>
      </c>
      <c r="E2844" s="5" t="str">
        <f>VLOOKUP(F2844,'Set up'!$A$2:$C$64,2,FALSE)</f>
        <v>C00000026</v>
      </c>
      <c r="F2844" s="1" t="s">
        <v>784</v>
      </c>
      <c r="G2844" s="99" t="s">
        <v>949</v>
      </c>
      <c r="H2844" s="5">
        <v>2</v>
      </c>
      <c r="I2844" s="5" t="str">
        <f>VLOOKUP(F2844,'Set up'!$A$2:$C$64,3,FALSE)</f>
        <v>Cash</v>
      </c>
      <c r="J2844" s="5">
        <f>VLOOKUP(F2844,'Set up'!$A$2:$D$64,4,FALSE)</f>
        <v>0</v>
      </c>
      <c r="K2844" s="4">
        <f t="shared" si="850"/>
        <v>45419</v>
      </c>
      <c r="L2844" s="5">
        <f t="shared" si="851"/>
        <v>5</v>
      </c>
      <c r="M2844" s="5">
        <f t="shared" si="852"/>
        <v>2024</v>
      </c>
      <c r="N2844" s="12">
        <v>120</v>
      </c>
      <c r="O2844" s="6">
        <f t="shared" si="860"/>
        <v>-120</v>
      </c>
      <c r="P2844" s="6">
        <f t="shared" si="859"/>
        <v>0</v>
      </c>
      <c r="Q2844" s="7">
        <v>4545506.75</v>
      </c>
      <c r="R2844" s="44" t="str">
        <f>VLOOKUP(F2844,'Set up'!$A$2:$E$64,5,FALSE)</f>
        <v>Trsf</v>
      </c>
      <c r="S2844" s="1" t="s">
        <v>2720</v>
      </c>
    </row>
    <row r="2845" spans="1:19" ht="15" customHeight="1" x14ac:dyDescent="0.3">
      <c r="A2845" s="4">
        <v>45419</v>
      </c>
      <c r="B2845" s="5">
        <f t="shared" si="856"/>
        <v>5</v>
      </c>
      <c r="C2845" s="5">
        <f t="shared" si="857"/>
        <v>2024</v>
      </c>
      <c r="D2845" s="5" t="s">
        <v>2553</v>
      </c>
      <c r="E2845" s="5" t="str">
        <f>VLOOKUP(F2845,'Set up'!$A$2:$C$64,2,FALSE)</f>
        <v>C00000026</v>
      </c>
      <c r="F2845" s="1" t="s">
        <v>784</v>
      </c>
      <c r="G2845" s="99" t="s">
        <v>1743</v>
      </c>
      <c r="H2845" s="5">
        <v>1</v>
      </c>
      <c r="I2845" s="5" t="str">
        <f>VLOOKUP(F2845,'Set up'!$A$2:$C$64,3,FALSE)</f>
        <v>Cash</v>
      </c>
      <c r="J2845" s="5">
        <f>VLOOKUP(F2845,'Set up'!$A$2:$D$64,4,FALSE)</f>
        <v>0</v>
      </c>
      <c r="K2845" s="4">
        <f t="shared" si="850"/>
        <v>45419</v>
      </c>
      <c r="L2845" s="5">
        <f t="shared" si="851"/>
        <v>5</v>
      </c>
      <c r="M2845" s="5">
        <f t="shared" si="852"/>
        <v>2024</v>
      </c>
      <c r="N2845" s="12">
        <v>55.2</v>
      </c>
      <c r="O2845" s="6">
        <f t="shared" si="860"/>
        <v>-55.2</v>
      </c>
      <c r="P2845" s="6">
        <f t="shared" si="859"/>
        <v>0</v>
      </c>
      <c r="Q2845" s="7">
        <v>4545561.95</v>
      </c>
      <c r="R2845" s="44" t="str">
        <f>VLOOKUP(F2845,'Set up'!$A$2:$E$64,5,FALSE)</f>
        <v>Trsf</v>
      </c>
      <c r="S2845" s="1" t="s">
        <v>2721</v>
      </c>
    </row>
    <row r="2846" spans="1:19" ht="15" customHeight="1" x14ac:dyDescent="0.3">
      <c r="A2846" s="4">
        <v>45421</v>
      </c>
      <c r="B2846" s="5">
        <f t="shared" si="856"/>
        <v>5</v>
      </c>
      <c r="C2846" s="5">
        <f t="shared" si="857"/>
        <v>2024</v>
      </c>
      <c r="D2846" s="5" t="s">
        <v>2554</v>
      </c>
      <c r="E2846" s="5" t="str">
        <f>VLOOKUP(F2846,'Set up'!$A$2:$C$64,2,FALSE)</f>
        <v>C00000037</v>
      </c>
      <c r="F2846" s="1" t="s">
        <v>1309</v>
      </c>
      <c r="G2846" s="99" t="s">
        <v>2555</v>
      </c>
      <c r="H2846" s="5">
        <v>3</v>
      </c>
      <c r="I2846" s="5">
        <f>VLOOKUP(F2846,'Set up'!$A$2:$C$64,3,FALSE)</f>
        <v>30</v>
      </c>
      <c r="J2846" s="5">
        <f>VLOOKUP(F2846,'Set up'!$A$2:$D$64,4,FALSE)</f>
        <v>30</v>
      </c>
      <c r="K2846" s="4">
        <f t="shared" si="850"/>
        <v>45451</v>
      </c>
      <c r="L2846" s="5">
        <f t="shared" si="851"/>
        <v>6</v>
      </c>
      <c r="M2846" s="5">
        <f t="shared" si="852"/>
        <v>2024</v>
      </c>
      <c r="N2846" s="12">
        <v>5280</v>
      </c>
      <c r="O2846" s="6">
        <f t="shared" si="860"/>
        <v>-5280</v>
      </c>
      <c r="P2846" s="6">
        <f t="shared" si="859"/>
        <v>0</v>
      </c>
      <c r="Q2846" s="7">
        <v>4552524.75</v>
      </c>
      <c r="R2846" s="44" t="str">
        <f>VLOOKUP(F2846,'Set up'!$A$2:$E$64,5,FALSE)</f>
        <v>Chq</v>
      </c>
      <c r="S2846" s="1" t="s">
        <v>2878</v>
      </c>
    </row>
    <row r="2847" spans="1:19" ht="15" customHeight="1" x14ac:dyDescent="0.3">
      <c r="A2847" s="4">
        <v>45421</v>
      </c>
      <c r="B2847" s="5">
        <f t="shared" si="856"/>
        <v>5</v>
      </c>
      <c r="C2847" s="5">
        <f t="shared" si="857"/>
        <v>2024</v>
      </c>
      <c r="D2847" s="5" t="s">
        <v>2554</v>
      </c>
      <c r="E2847" s="5" t="str">
        <f>VLOOKUP(F2847,'Set up'!$A$2:$C$64,2,FALSE)</f>
        <v>C00000037</v>
      </c>
      <c r="F2847" s="1" t="s">
        <v>1309</v>
      </c>
      <c r="G2847" s="99" t="s">
        <v>707</v>
      </c>
      <c r="H2847" s="5">
        <v>1</v>
      </c>
      <c r="I2847" s="5">
        <f>VLOOKUP(F2847,'Set up'!$A$2:$C$64,3,FALSE)</f>
        <v>30</v>
      </c>
      <c r="J2847" s="5">
        <f>VLOOKUP(F2847,'Set up'!$A$2:$D$64,4,FALSE)</f>
        <v>30</v>
      </c>
      <c r="K2847" s="4">
        <f t="shared" si="850"/>
        <v>45451</v>
      </c>
      <c r="L2847" s="5">
        <f t="shared" si="851"/>
        <v>6</v>
      </c>
      <c r="M2847" s="5">
        <f t="shared" si="852"/>
        <v>2024</v>
      </c>
      <c r="N2847" s="12">
        <v>421.2</v>
      </c>
      <c r="O2847" s="6">
        <f t="shared" si="860"/>
        <v>-421.2</v>
      </c>
      <c r="P2847" s="6">
        <f t="shared" si="859"/>
        <v>0</v>
      </c>
      <c r="Q2847" s="7">
        <v>4548220.95</v>
      </c>
      <c r="R2847" s="44" t="str">
        <f>VLOOKUP(F2847,'Set up'!$A$2:$E$64,5,FALSE)</f>
        <v>Chq</v>
      </c>
      <c r="S2847" s="1" t="s">
        <v>2878</v>
      </c>
    </row>
    <row r="2848" spans="1:19" ht="15" customHeight="1" x14ac:dyDescent="0.3">
      <c r="A2848" s="4">
        <v>45421</v>
      </c>
      <c r="B2848" s="5">
        <f t="shared" si="856"/>
        <v>5</v>
      </c>
      <c r="C2848" s="5">
        <f t="shared" si="857"/>
        <v>2024</v>
      </c>
      <c r="D2848" s="5" t="s">
        <v>2554</v>
      </c>
      <c r="E2848" s="5" t="str">
        <f>VLOOKUP(F2848,'Set up'!$A$2:$C$64,2,FALSE)</f>
        <v>C00000037</v>
      </c>
      <c r="F2848" s="1" t="s">
        <v>1309</v>
      </c>
      <c r="G2848" s="99" t="s">
        <v>2556</v>
      </c>
      <c r="H2848" s="5">
        <v>1</v>
      </c>
      <c r="I2848" s="5">
        <f>VLOOKUP(F2848,'Set up'!$A$2:$C$64,3,FALSE)</f>
        <v>30</v>
      </c>
      <c r="J2848" s="5">
        <f>VLOOKUP(F2848,'Set up'!$A$2:$D$64,4,FALSE)</f>
        <v>30</v>
      </c>
      <c r="K2848" s="4">
        <f t="shared" si="850"/>
        <v>45451</v>
      </c>
      <c r="L2848" s="5">
        <f t="shared" si="851"/>
        <v>6</v>
      </c>
      <c r="M2848" s="5">
        <f t="shared" si="852"/>
        <v>2024</v>
      </c>
      <c r="N2848" s="12">
        <v>421.2</v>
      </c>
      <c r="O2848" s="6">
        <f t="shared" si="860"/>
        <v>-421.2</v>
      </c>
      <c r="P2848" s="6">
        <f t="shared" si="859"/>
        <v>0</v>
      </c>
      <c r="Q2848" s="7">
        <v>4548315.95</v>
      </c>
      <c r="R2848" s="44" t="str">
        <f>VLOOKUP(F2848,'Set up'!$A$2:$E$64,5,FALSE)</f>
        <v>Chq</v>
      </c>
      <c r="S2848" s="1" t="s">
        <v>2878</v>
      </c>
    </row>
    <row r="2849" spans="1:19" ht="15" customHeight="1" x14ac:dyDescent="0.3">
      <c r="A2849" s="4">
        <v>45421</v>
      </c>
      <c r="B2849" s="5">
        <f t="shared" si="856"/>
        <v>5</v>
      </c>
      <c r="C2849" s="5">
        <f t="shared" si="857"/>
        <v>2024</v>
      </c>
      <c r="D2849" s="5" t="s">
        <v>2554</v>
      </c>
      <c r="E2849" s="5" t="str">
        <f>VLOOKUP(F2849,'Set up'!$A$2:$C$64,2,FALSE)</f>
        <v>C00000037</v>
      </c>
      <c r="F2849" s="1" t="s">
        <v>1309</v>
      </c>
      <c r="G2849" s="99" t="s">
        <v>1405</v>
      </c>
      <c r="H2849" s="5">
        <v>5</v>
      </c>
      <c r="I2849" s="5">
        <f>VLOOKUP(F2849,'Set up'!$A$2:$C$64,3,FALSE)</f>
        <v>30</v>
      </c>
      <c r="J2849" s="5">
        <f>VLOOKUP(F2849,'Set up'!$A$2:$D$64,4,FALSE)</f>
        <v>30</v>
      </c>
      <c r="K2849" s="4">
        <f t="shared" si="850"/>
        <v>45451</v>
      </c>
      <c r="L2849" s="5">
        <f t="shared" si="851"/>
        <v>6</v>
      </c>
      <c r="M2849" s="5">
        <f t="shared" si="852"/>
        <v>2024</v>
      </c>
      <c r="N2849" s="12">
        <v>240</v>
      </c>
      <c r="O2849" s="6">
        <f t="shared" si="860"/>
        <v>-240</v>
      </c>
      <c r="P2849" s="6">
        <f t="shared" si="859"/>
        <v>0</v>
      </c>
      <c r="Q2849" s="7">
        <v>4548447.25</v>
      </c>
      <c r="R2849" s="44" t="str">
        <f>VLOOKUP(F2849,'Set up'!$A$2:$E$64,5,FALSE)</f>
        <v>Chq</v>
      </c>
      <c r="S2849" s="1" t="s">
        <v>2878</v>
      </c>
    </row>
    <row r="2850" spans="1:19" ht="15" customHeight="1" x14ac:dyDescent="0.3">
      <c r="A2850" s="4">
        <v>45421</v>
      </c>
      <c r="B2850" s="5">
        <f t="shared" si="856"/>
        <v>5</v>
      </c>
      <c r="C2850" s="5">
        <f t="shared" si="857"/>
        <v>2024</v>
      </c>
      <c r="D2850" s="5" t="s">
        <v>2554</v>
      </c>
      <c r="E2850" s="5" t="str">
        <f>VLOOKUP(F2850,'Set up'!$A$2:$C$64,2,FALSE)</f>
        <v>C00000037</v>
      </c>
      <c r="F2850" s="1" t="s">
        <v>1309</v>
      </c>
      <c r="G2850" s="99" t="s">
        <v>1110</v>
      </c>
      <c r="H2850" s="5">
        <v>5</v>
      </c>
      <c r="I2850" s="5">
        <f>VLOOKUP(F2850,'Set up'!$A$2:$C$64,3,FALSE)</f>
        <v>30</v>
      </c>
      <c r="J2850" s="5">
        <f>VLOOKUP(F2850,'Set up'!$A$2:$D$64,4,FALSE)</f>
        <v>30</v>
      </c>
      <c r="K2850" s="4">
        <f t="shared" si="850"/>
        <v>45451</v>
      </c>
      <c r="L2850" s="5">
        <f t="shared" si="851"/>
        <v>6</v>
      </c>
      <c r="M2850" s="5">
        <f t="shared" si="852"/>
        <v>2024</v>
      </c>
      <c r="N2850" s="12">
        <v>312.5</v>
      </c>
      <c r="O2850" s="6">
        <f t="shared" si="860"/>
        <v>-312.5</v>
      </c>
      <c r="P2850" s="6">
        <f t="shared" si="859"/>
        <v>0</v>
      </c>
      <c r="Q2850" s="7">
        <v>4548999.75</v>
      </c>
      <c r="R2850" s="44" t="str">
        <f>VLOOKUP(F2850,'Set up'!$A$2:$E$64,5,FALSE)</f>
        <v>Chq</v>
      </c>
      <c r="S2850" s="1" t="s">
        <v>2878</v>
      </c>
    </row>
    <row r="2851" spans="1:19" ht="15" customHeight="1" x14ac:dyDescent="0.3">
      <c r="A2851" s="4">
        <v>45422</v>
      </c>
      <c r="B2851" s="5">
        <f t="shared" si="856"/>
        <v>5</v>
      </c>
      <c r="C2851" s="5">
        <f t="shared" si="857"/>
        <v>2024</v>
      </c>
      <c r="D2851" s="5" t="s">
        <v>2557</v>
      </c>
      <c r="E2851" s="5" t="str">
        <f>VLOOKUP(F2851,'Set up'!$A$2:$C$64,2,FALSE)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up'!$A$2:$C$64,3,FALSE)</f>
        <v>Cash</v>
      </c>
      <c r="J2851" s="5">
        <f>VLOOKUP(F2851,'Set up'!$A$2:$D$64,4,FALSE)</f>
        <v>0</v>
      </c>
      <c r="K2851" s="4">
        <f t="shared" si="850"/>
        <v>45422</v>
      </c>
      <c r="L2851" s="5">
        <f t="shared" si="851"/>
        <v>5</v>
      </c>
      <c r="M2851" s="5">
        <f t="shared" si="852"/>
        <v>2024</v>
      </c>
      <c r="N2851" s="12">
        <v>3476</v>
      </c>
      <c r="O2851" s="6">
        <f t="shared" ref="O2851:O2857" si="861">-N2851</f>
        <v>-3476</v>
      </c>
      <c r="P2851" s="6">
        <f t="shared" si="859"/>
        <v>0</v>
      </c>
      <c r="Q2851" s="7">
        <v>4553813.25</v>
      </c>
      <c r="R2851" s="44" t="str">
        <f>VLOOKUP(F2851,'Set up'!$A$2:$E$64,5,FALSE)</f>
        <v>Chq</v>
      </c>
      <c r="S2851" s="1" t="s">
        <v>2837</v>
      </c>
    </row>
    <row r="2852" spans="1:19" ht="15" customHeight="1" x14ac:dyDescent="0.3">
      <c r="A2852" s="4">
        <v>45422</v>
      </c>
      <c r="B2852" s="5">
        <f t="shared" si="856"/>
        <v>5</v>
      </c>
      <c r="C2852" s="5">
        <f t="shared" si="857"/>
        <v>2024</v>
      </c>
      <c r="D2852" s="5" t="s">
        <v>2557</v>
      </c>
      <c r="E2852" s="5" t="str">
        <f>VLOOKUP(F2852,'Set up'!$A$2:$C$64,2,FALSE)</f>
        <v>C00000006</v>
      </c>
      <c r="F2852" s="1" t="s">
        <v>43</v>
      </c>
      <c r="G2852" s="99" t="s">
        <v>1796</v>
      </c>
      <c r="H2852" s="5">
        <v>6</v>
      </c>
      <c r="I2852" s="5" t="str">
        <f>VLOOKUP(F2852,'Set up'!$A$2:$C$64,3,FALSE)</f>
        <v>Cash</v>
      </c>
      <c r="J2852" s="5">
        <f>VLOOKUP(F2852,'Set up'!$A$2:$D$64,4,FALSE)</f>
        <v>0</v>
      </c>
      <c r="K2852" s="4">
        <f t="shared" si="850"/>
        <v>45422</v>
      </c>
      <c r="L2852" s="5">
        <f t="shared" si="851"/>
        <v>5</v>
      </c>
      <c r="M2852" s="5">
        <f t="shared" si="852"/>
        <v>2024</v>
      </c>
      <c r="N2852" s="12">
        <v>1350</v>
      </c>
      <c r="O2852" s="6">
        <f t="shared" si="861"/>
        <v>-1350</v>
      </c>
      <c r="P2852" s="6">
        <f t="shared" si="859"/>
        <v>0</v>
      </c>
      <c r="Q2852" s="7">
        <v>4552107.25</v>
      </c>
      <c r="R2852" s="44" t="str">
        <f>VLOOKUP(F2852,'Set up'!$A$2:$E$64,5,FALSE)</f>
        <v>Chq</v>
      </c>
      <c r="S2852" s="1" t="s">
        <v>2837</v>
      </c>
    </row>
    <row r="2853" spans="1:19" ht="15" customHeight="1" x14ac:dyDescent="0.3">
      <c r="A2853" s="4">
        <v>45422</v>
      </c>
      <c r="B2853" s="5">
        <f t="shared" si="856"/>
        <v>5</v>
      </c>
      <c r="C2853" s="5">
        <f t="shared" si="857"/>
        <v>2024</v>
      </c>
      <c r="D2853" s="5" t="s">
        <v>2557</v>
      </c>
      <c r="E2853" s="5" t="str">
        <f>VLOOKUP(F2853,'Set up'!$A$2:$C$64,2,FALSE)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up'!$A$2:$C$64,3,FALSE)</f>
        <v>Cash</v>
      </c>
      <c r="J2853" s="5">
        <f>VLOOKUP(F2853,'Set up'!$A$2:$D$64,4,FALSE)</f>
        <v>0</v>
      </c>
      <c r="K2853" s="4">
        <f t="shared" si="850"/>
        <v>45422</v>
      </c>
      <c r="L2853" s="5">
        <f t="shared" si="851"/>
        <v>5</v>
      </c>
      <c r="M2853" s="5">
        <f t="shared" si="852"/>
        <v>2024</v>
      </c>
      <c r="N2853" s="12">
        <v>220</v>
      </c>
      <c r="O2853" s="6">
        <f t="shared" si="861"/>
        <v>-220</v>
      </c>
      <c r="P2853" s="6">
        <f t="shared" si="859"/>
        <v>0</v>
      </c>
      <c r="Q2853" s="7">
        <v>4551037.25</v>
      </c>
      <c r="R2853" s="44" t="str">
        <f>VLOOKUP(F2853,'Set up'!$A$2:$E$64,5,FALSE)</f>
        <v>Chq</v>
      </c>
      <c r="S2853" s="1" t="s">
        <v>2837</v>
      </c>
    </row>
    <row r="2854" spans="1:19" ht="15" customHeight="1" x14ac:dyDescent="0.3">
      <c r="A2854" s="4">
        <v>45422</v>
      </c>
      <c r="B2854" s="5">
        <f t="shared" si="856"/>
        <v>5</v>
      </c>
      <c r="C2854" s="5">
        <f t="shared" si="857"/>
        <v>2024</v>
      </c>
      <c r="D2854" s="5" t="s">
        <v>2557</v>
      </c>
      <c r="E2854" s="5" t="str">
        <f>VLOOKUP(F2854,'Set up'!$A$2:$C$64,2,FALSE)</f>
        <v>C00000006</v>
      </c>
      <c r="F2854" s="1" t="s">
        <v>43</v>
      </c>
      <c r="G2854" s="99" t="s">
        <v>293</v>
      </c>
      <c r="H2854" s="5">
        <v>2</v>
      </c>
      <c r="I2854" s="5" t="str">
        <f>VLOOKUP(F2854,'Set up'!$A$2:$C$64,3,FALSE)</f>
        <v>Cash</v>
      </c>
      <c r="J2854" s="5">
        <f>VLOOKUP(F2854,'Set up'!$A$2:$D$64,4,FALSE)</f>
        <v>0</v>
      </c>
      <c r="K2854" s="4">
        <f t="shared" si="850"/>
        <v>45422</v>
      </c>
      <c r="L2854" s="5">
        <f t="shared" si="851"/>
        <v>5</v>
      </c>
      <c r="M2854" s="5">
        <f t="shared" si="852"/>
        <v>2024</v>
      </c>
      <c r="N2854" s="12">
        <v>96</v>
      </c>
      <c r="O2854" s="6">
        <f t="shared" si="861"/>
        <v>-96</v>
      </c>
      <c r="P2854" s="6">
        <f t="shared" si="859"/>
        <v>0</v>
      </c>
      <c r="Q2854" s="7">
        <v>4551333.25</v>
      </c>
      <c r="R2854" s="44" t="str">
        <f>VLOOKUP(F2854,'Set up'!$A$2:$E$64,5,FALSE)</f>
        <v>Chq</v>
      </c>
      <c r="S2854" s="1" t="s">
        <v>2837</v>
      </c>
    </row>
    <row r="2855" spans="1:19" ht="15" customHeight="1" x14ac:dyDescent="0.3">
      <c r="A2855" s="4">
        <v>45422</v>
      </c>
      <c r="B2855" s="5">
        <f t="shared" si="856"/>
        <v>5</v>
      </c>
      <c r="C2855" s="5">
        <f t="shared" si="857"/>
        <v>2024</v>
      </c>
      <c r="D2855" s="5" t="s">
        <v>2557</v>
      </c>
      <c r="E2855" s="5" t="str">
        <f>VLOOKUP(F2855,'Set up'!$A$2:$C$64,2,FALSE)</f>
        <v>C00000006</v>
      </c>
      <c r="F2855" s="1" t="s">
        <v>43</v>
      </c>
      <c r="G2855" s="99" t="s">
        <v>2558</v>
      </c>
      <c r="H2855" s="5">
        <v>1</v>
      </c>
      <c r="I2855" s="5" t="str">
        <f>VLOOKUP(F2855,'Set up'!$A$2:$C$64,3,FALSE)</f>
        <v>Cash</v>
      </c>
      <c r="J2855" s="5">
        <f>VLOOKUP(F2855,'Set up'!$A$2:$D$64,4,FALSE)</f>
        <v>0</v>
      </c>
      <c r="K2855" s="4">
        <f t="shared" si="850"/>
        <v>45422</v>
      </c>
      <c r="L2855" s="5">
        <f t="shared" si="851"/>
        <v>5</v>
      </c>
      <c r="M2855" s="5">
        <f t="shared" si="852"/>
        <v>2024</v>
      </c>
      <c r="N2855" s="12">
        <v>275</v>
      </c>
      <c r="O2855" s="6">
        <f t="shared" si="861"/>
        <v>-275</v>
      </c>
      <c r="P2855" s="6">
        <f t="shared" si="859"/>
        <v>0</v>
      </c>
      <c r="Q2855" s="7">
        <v>4551622.25</v>
      </c>
      <c r="R2855" s="44" t="str">
        <f>VLOOKUP(F2855,'Set up'!$A$2:$E$64,5,FALSE)</f>
        <v>Chq</v>
      </c>
      <c r="S2855" s="1" t="s">
        <v>2837</v>
      </c>
    </row>
    <row r="2856" spans="1:19" ht="15" customHeight="1" x14ac:dyDescent="0.3">
      <c r="A2856" s="4">
        <v>45422</v>
      </c>
      <c r="B2856" s="5">
        <f t="shared" si="856"/>
        <v>5</v>
      </c>
      <c r="C2856" s="5">
        <f t="shared" si="857"/>
        <v>2024</v>
      </c>
      <c r="D2856" s="5" t="s">
        <v>2557</v>
      </c>
      <c r="E2856" s="5" t="str">
        <f>VLOOKUP(F2856,'Set up'!$A$2:$C$64,2,FALSE)</f>
        <v>C00000006</v>
      </c>
      <c r="F2856" s="1" t="s">
        <v>43</v>
      </c>
      <c r="G2856" s="99" t="s">
        <v>1661</v>
      </c>
      <c r="H2856" s="5">
        <v>1</v>
      </c>
      <c r="I2856" s="5" t="str">
        <f>VLOOKUP(F2856,'Set up'!$A$2:$C$64,3,FALSE)</f>
        <v>Cash</v>
      </c>
      <c r="J2856" s="5">
        <f>VLOOKUP(F2856,'Set up'!$A$2:$D$64,4,FALSE)</f>
        <v>0</v>
      </c>
      <c r="K2856" s="4">
        <f t="shared" si="850"/>
        <v>45422</v>
      </c>
      <c r="L2856" s="5">
        <f t="shared" si="851"/>
        <v>5</v>
      </c>
      <c r="M2856" s="5">
        <f t="shared" si="852"/>
        <v>2024</v>
      </c>
      <c r="N2856" s="12">
        <v>160</v>
      </c>
      <c r="O2856" s="6">
        <f t="shared" si="861"/>
        <v>-160</v>
      </c>
      <c r="P2856" s="6">
        <f t="shared" si="859"/>
        <v>0</v>
      </c>
      <c r="Q2856" s="7">
        <v>4551981.25</v>
      </c>
      <c r="R2856" s="44" t="str">
        <f>VLOOKUP(F2856,'Set up'!$A$2:$E$64,5,FALSE)</f>
        <v>Chq</v>
      </c>
      <c r="S2856" s="1" t="s">
        <v>2837</v>
      </c>
    </row>
    <row r="2857" spans="1:19" ht="15" customHeight="1" x14ac:dyDescent="0.3">
      <c r="A2857" s="4">
        <v>45421</v>
      </c>
      <c r="B2857" s="5">
        <f t="shared" si="856"/>
        <v>5</v>
      </c>
      <c r="C2857" s="5">
        <f t="shared" si="857"/>
        <v>2024</v>
      </c>
      <c r="D2857" s="5" t="s">
        <v>2559</v>
      </c>
      <c r="E2857" s="5" t="str">
        <f>VLOOKUP(F2857,'Set up'!$A$2:$C$64,2,FALSE)</f>
        <v>C00000042</v>
      </c>
      <c r="F2857" s="1" t="s">
        <v>2012</v>
      </c>
      <c r="G2857" s="99" t="s">
        <v>1110</v>
      </c>
      <c r="H2857" s="5">
        <v>7</v>
      </c>
      <c r="I2857" s="5" t="str">
        <f>VLOOKUP(F2857,'Set up'!$A$2:$C$64,3,FALSE)</f>
        <v>Cash</v>
      </c>
      <c r="J2857" s="5">
        <f>VLOOKUP(F2857,'Set up'!$A$2:$D$64,4,FALSE)</f>
        <v>0</v>
      </c>
      <c r="K2857" s="4">
        <f t="shared" si="850"/>
        <v>45421</v>
      </c>
      <c r="L2857" s="5">
        <f t="shared" si="851"/>
        <v>5</v>
      </c>
      <c r="M2857" s="5">
        <f t="shared" si="852"/>
        <v>2024</v>
      </c>
      <c r="N2857" s="12">
        <v>437.5</v>
      </c>
      <c r="O2857" s="6">
        <f t="shared" si="861"/>
        <v>-437.5</v>
      </c>
      <c r="P2857" s="6">
        <f t="shared" si="859"/>
        <v>0</v>
      </c>
      <c r="Q2857" s="7">
        <v>4552443.75</v>
      </c>
      <c r="R2857" s="44" t="str">
        <f>VLOOKUP(F2857,'Set up'!$A$2:$E$64,5,FALSE)</f>
        <v>Trsf</v>
      </c>
      <c r="S2857" s="1" t="s">
        <v>3155</v>
      </c>
    </row>
    <row r="2858" spans="1:19" ht="15" customHeight="1" x14ac:dyDescent="0.3">
      <c r="A2858" s="4">
        <v>45421</v>
      </c>
      <c r="B2858" s="5">
        <f t="shared" si="856"/>
        <v>5</v>
      </c>
      <c r="C2858" s="5">
        <f t="shared" si="857"/>
        <v>2024</v>
      </c>
      <c r="D2858" s="5" t="s">
        <v>2560</v>
      </c>
      <c r="E2858" s="5" t="str">
        <f>VLOOKUP(F2858,'Set up'!$A$2:$C$64,2,FALSE)</f>
        <v>C00000042</v>
      </c>
      <c r="F2858" s="1" t="s">
        <v>2012</v>
      </c>
      <c r="G2858" s="99" t="s">
        <v>2552</v>
      </c>
      <c r="H2858" s="5">
        <v>7</v>
      </c>
      <c r="I2858" s="5" t="str">
        <f>VLOOKUP(F2858,'Set up'!$A$2:$C$64,3,FALSE)</f>
        <v>Cash</v>
      </c>
      <c r="J2858" s="5">
        <f>VLOOKUP(F2858,'Set up'!$A$2:$D$64,4,FALSE)</f>
        <v>0</v>
      </c>
      <c r="K2858" s="4">
        <f t="shared" si="850"/>
        <v>45421</v>
      </c>
      <c r="L2858" s="5">
        <f t="shared" si="851"/>
        <v>5</v>
      </c>
      <c r="M2858" s="5">
        <f t="shared" si="852"/>
        <v>2024</v>
      </c>
      <c r="N2858" s="12">
        <v>11396</v>
      </c>
      <c r="O2858" s="6">
        <f>-2702.6-8693.4</f>
        <v>-11396</v>
      </c>
      <c r="P2858" s="6">
        <f t="shared" si="859"/>
        <v>0</v>
      </c>
      <c r="Q2858" s="7">
        <v>4566658.25</v>
      </c>
      <c r="R2858" s="44" t="str">
        <f>VLOOKUP(F2858,'Set up'!$A$2:$E$64,5,FALSE)</f>
        <v>Trsf</v>
      </c>
      <c r="S2858" s="1" t="s">
        <v>3156</v>
      </c>
    </row>
    <row r="2859" spans="1:19" ht="15" customHeight="1" x14ac:dyDescent="0.3">
      <c r="A2859" s="4">
        <v>45421</v>
      </c>
      <c r="B2859" s="5">
        <f t="shared" si="856"/>
        <v>5</v>
      </c>
      <c r="C2859" s="5">
        <f t="shared" si="857"/>
        <v>2024</v>
      </c>
      <c r="D2859" s="5" t="s">
        <v>2560</v>
      </c>
      <c r="E2859" s="5" t="str">
        <f>VLOOKUP(F2859,'Set up'!$A$2:$C$64,2,FALSE)</f>
        <v>C00000042</v>
      </c>
      <c r="F2859" s="1" t="s">
        <v>2012</v>
      </c>
      <c r="G2859" s="99" t="s">
        <v>913</v>
      </c>
      <c r="H2859" s="5">
        <v>21</v>
      </c>
      <c r="I2859" s="5" t="str">
        <f>VLOOKUP(F2859,'Set up'!$A$2:$C$64,3,FALSE)</f>
        <v>Cash</v>
      </c>
      <c r="J2859" s="5">
        <f>VLOOKUP(F2859,'Set up'!$A$2:$D$64,4,FALSE)</f>
        <v>0</v>
      </c>
      <c r="K2859" s="4">
        <f t="shared" si="850"/>
        <v>45421</v>
      </c>
      <c r="L2859" s="5">
        <f t="shared" si="851"/>
        <v>5</v>
      </c>
      <c r="M2859" s="5">
        <f t="shared" si="852"/>
        <v>2024</v>
      </c>
      <c r="N2859" s="12">
        <v>3654</v>
      </c>
      <c r="O2859" s="6">
        <f>-N2859</f>
        <v>-3654</v>
      </c>
      <c r="P2859" s="6">
        <f>SUM(N2859+O2859)</f>
        <v>0</v>
      </c>
      <c r="Q2859" s="7">
        <v>4560544.25</v>
      </c>
      <c r="R2859" s="44" t="str">
        <f>VLOOKUP(F2859,'Set up'!$A$2:$E$64,5,FALSE)</f>
        <v>Trsf</v>
      </c>
      <c r="S2859" s="1" t="s">
        <v>3148</v>
      </c>
    </row>
    <row r="2860" spans="1:19" ht="15" customHeight="1" x14ac:dyDescent="0.3">
      <c r="A2860" s="4">
        <v>45421</v>
      </c>
      <c r="B2860" s="5">
        <f t="shared" si="856"/>
        <v>5</v>
      </c>
      <c r="C2860" s="5">
        <f t="shared" si="857"/>
        <v>2024</v>
      </c>
      <c r="D2860" s="5" t="s">
        <v>2560</v>
      </c>
      <c r="E2860" s="5" t="str">
        <f>VLOOKUP(F2860,'Set up'!$A$2:$C$64,2,FALSE)</f>
        <v>C00000042</v>
      </c>
      <c r="F2860" s="1" t="s">
        <v>2012</v>
      </c>
      <c r="G2860" s="99" t="s">
        <v>1922</v>
      </c>
      <c r="H2860" s="5">
        <v>7</v>
      </c>
      <c r="I2860" s="5" t="str">
        <f>VLOOKUP(F2860,'Set up'!$A$2:$C$64,3,FALSE)</f>
        <v>Cash</v>
      </c>
      <c r="J2860" s="5">
        <f>VLOOKUP(F2860,'Set up'!$A$2:$D$64,4,FALSE)</f>
        <v>0</v>
      </c>
      <c r="K2860" s="4">
        <f t="shared" si="850"/>
        <v>45421</v>
      </c>
      <c r="L2860" s="5">
        <f t="shared" si="851"/>
        <v>5</v>
      </c>
      <c r="M2860" s="5">
        <f t="shared" si="852"/>
        <v>2024</v>
      </c>
      <c r="N2860" s="12">
        <v>1638</v>
      </c>
      <c r="O2860" s="6">
        <f>-N2860</f>
        <v>-1638</v>
      </c>
      <c r="P2860" s="6">
        <f>SUM(N2860+O2860)</f>
        <v>0</v>
      </c>
      <c r="Q2860" s="7">
        <v>4558978.25</v>
      </c>
      <c r="R2860" s="44" t="str">
        <f>VLOOKUP(F2860,'Set up'!$A$2:$E$64,5,FALSE)</f>
        <v>Trsf</v>
      </c>
      <c r="S2860" s="1" t="s">
        <v>3148</v>
      </c>
    </row>
    <row r="2861" spans="1:19" ht="15" customHeight="1" x14ac:dyDescent="0.3">
      <c r="A2861" s="4">
        <v>45421</v>
      </c>
      <c r="B2861" s="5">
        <f t="shared" si="856"/>
        <v>5</v>
      </c>
      <c r="C2861" s="5">
        <f t="shared" si="857"/>
        <v>2024</v>
      </c>
      <c r="D2861" s="5" t="s">
        <v>2560</v>
      </c>
      <c r="E2861" s="5" t="str">
        <f>VLOOKUP(F2861,'Set up'!$A$2:$C$64,2,FALSE)</f>
        <v>C00000042</v>
      </c>
      <c r="F2861" s="1" t="s">
        <v>2012</v>
      </c>
      <c r="G2861" s="99" t="s">
        <v>1073</v>
      </c>
      <c r="H2861" s="5">
        <v>1</v>
      </c>
      <c r="I2861" s="5" t="str">
        <f>VLOOKUP(F2861,'Set up'!$A$2:$C$64,3,FALSE)</f>
        <v>Cash</v>
      </c>
      <c r="J2861" s="5">
        <f>VLOOKUP(F2861,'Set up'!$A$2:$D$64,4,FALSE)</f>
        <v>0</v>
      </c>
      <c r="K2861" s="4">
        <f t="shared" si="850"/>
        <v>45421</v>
      </c>
      <c r="L2861" s="5">
        <f t="shared" si="851"/>
        <v>5</v>
      </c>
      <c r="M2861" s="5">
        <f t="shared" si="852"/>
        <v>2024</v>
      </c>
      <c r="N2861" s="12">
        <v>1000</v>
      </c>
      <c r="O2861" s="6">
        <f>-N2861</f>
        <v>-1000</v>
      </c>
      <c r="P2861" s="6">
        <f t="shared" si="859"/>
        <v>0</v>
      </c>
      <c r="Q2861" s="7">
        <v>4558777.75</v>
      </c>
      <c r="R2861" s="44" t="str">
        <f>VLOOKUP(F2861,'Set up'!$A$2:$E$64,5,FALSE)</f>
        <v>Trsf</v>
      </c>
      <c r="S2861" s="1" t="s">
        <v>3157</v>
      </c>
    </row>
    <row r="2862" spans="1:19" ht="15" customHeight="1" x14ac:dyDescent="0.3">
      <c r="A2862" s="4">
        <v>45421</v>
      </c>
      <c r="B2862" s="5">
        <f t="shared" si="856"/>
        <v>5</v>
      </c>
      <c r="C2862" s="5">
        <f t="shared" si="857"/>
        <v>2024</v>
      </c>
      <c r="D2862" s="5" t="s">
        <v>2560</v>
      </c>
      <c r="E2862" s="5" t="str">
        <f>VLOOKUP(F2862,'Set up'!$A$2:$C$64,2,FALSE)</f>
        <v>C00000042</v>
      </c>
      <c r="F2862" s="1" t="s">
        <v>2012</v>
      </c>
      <c r="G2862" s="99" t="s">
        <v>1061</v>
      </c>
      <c r="H2862" s="5">
        <v>4</v>
      </c>
      <c r="I2862" s="5" t="str">
        <f>VLOOKUP(F2862,'Set up'!$A$2:$C$64,3,FALSE)</f>
        <v>Cash</v>
      </c>
      <c r="J2862" s="5">
        <f>VLOOKUP(F2862,'Set up'!$A$2:$D$64,4,FALSE)</f>
        <v>0</v>
      </c>
      <c r="K2862" s="4">
        <f t="shared" si="850"/>
        <v>45421</v>
      </c>
      <c r="L2862" s="5">
        <f t="shared" si="851"/>
        <v>5</v>
      </c>
      <c r="M2862" s="5">
        <f t="shared" si="852"/>
        <v>2024</v>
      </c>
      <c r="N2862" s="12">
        <v>380</v>
      </c>
      <c r="O2862" s="6">
        <f>-N2862</f>
        <v>-380</v>
      </c>
      <c r="P2862" s="6">
        <f t="shared" si="859"/>
        <v>0</v>
      </c>
      <c r="Q2862" s="7">
        <v>4558157.75</v>
      </c>
      <c r="R2862" s="44" t="str">
        <f>VLOOKUP(F2862,'Set up'!$A$2:$E$64,5,FALSE)</f>
        <v>Trsf</v>
      </c>
      <c r="S2862" s="1" t="s">
        <v>3158</v>
      </c>
    </row>
    <row r="2863" spans="1:19" ht="15" customHeight="1" x14ac:dyDescent="0.3">
      <c r="A2863" s="4">
        <v>45422</v>
      </c>
      <c r="B2863" s="5">
        <f t="shared" si="856"/>
        <v>5</v>
      </c>
      <c r="C2863" s="5">
        <f t="shared" si="857"/>
        <v>2024</v>
      </c>
      <c r="D2863" s="5" t="s">
        <v>2561</v>
      </c>
      <c r="E2863" s="5" t="str">
        <f>VLOOKUP(F2863,'Set up'!$A$2:$C$64,2,FALSE)</f>
        <v>C00000019</v>
      </c>
      <c r="F2863" s="1" t="s">
        <v>400</v>
      </c>
      <c r="G2863" s="99" t="s">
        <v>95</v>
      </c>
      <c r="H2863" s="5">
        <v>1</v>
      </c>
      <c r="I2863" s="5" t="str">
        <f>VLOOKUP(F2863,'Set up'!$A$2:$C$64,3,FALSE)</f>
        <v>Cash</v>
      </c>
      <c r="J2863" s="5">
        <f>VLOOKUP(F2863,'Set up'!$A$2:$D$64,4,FALSE)</f>
        <v>0</v>
      </c>
      <c r="K2863" s="4">
        <f t="shared" si="850"/>
        <v>45422</v>
      </c>
      <c r="L2863" s="5">
        <f t="shared" si="851"/>
        <v>5</v>
      </c>
      <c r="M2863" s="5">
        <f t="shared" si="852"/>
        <v>2024</v>
      </c>
      <c r="N2863" s="12">
        <v>1760</v>
      </c>
      <c r="O2863" s="12"/>
      <c r="P2863" s="6">
        <f t="shared" si="859"/>
        <v>1760</v>
      </c>
      <c r="Q2863" s="7">
        <v>4570933.75</v>
      </c>
      <c r="R2863" s="44" t="str">
        <f>VLOOKUP(F2863,'Set up'!$A$2:$E$64,5,FALSE)</f>
        <v>Trsf</v>
      </c>
    </row>
    <row r="2864" spans="1:19" ht="15" customHeight="1" x14ac:dyDescent="0.3">
      <c r="A2864" s="4">
        <v>45422</v>
      </c>
      <c r="B2864" s="5">
        <f t="shared" si="856"/>
        <v>5</v>
      </c>
      <c r="C2864" s="5">
        <f t="shared" si="857"/>
        <v>2024</v>
      </c>
      <c r="D2864" s="5" t="s">
        <v>2561</v>
      </c>
      <c r="E2864" s="5" t="str">
        <f>VLOOKUP(F2864,'Set up'!$A$2:$C$64,2,FALSE)</f>
        <v>C00000019</v>
      </c>
      <c r="F2864" s="1" t="s">
        <v>400</v>
      </c>
      <c r="G2864" s="99" t="s">
        <v>2141</v>
      </c>
      <c r="H2864" s="5">
        <v>1</v>
      </c>
      <c r="I2864" s="5" t="str">
        <f>VLOOKUP(F2864,'Set up'!$A$2:$C$64,3,FALSE)</f>
        <v>Cash</v>
      </c>
      <c r="J2864" s="5">
        <f>VLOOKUP(F2864,'Set up'!$A$2:$D$64,4,FALSE)</f>
        <v>0</v>
      </c>
      <c r="K2864" s="4">
        <f t="shared" si="850"/>
        <v>45422</v>
      </c>
      <c r="L2864" s="5">
        <f t="shared" si="851"/>
        <v>5</v>
      </c>
      <c r="M2864" s="5">
        <f t="shared" si="852"/>
        <v>2024</v>
      </c>
      <c r="N2864" s="12">
        <v>405</v>
      </c>
      <c r="O2864" s="12"/>
      <c r="P2864" s="6">
        <f t="shared" si="859"/>
        <v>405</v>
      </c>
      <c r="Q2864" s="7">
        <v>4573232.75</v>
      </c>
      <c r="R2864" s="44" t="str">
        <f>VLOOKUP(F2864,'Set up'!$A$2:$E$64,5,FALSE)</f>
        <v>Trsf</v>
      </c>
    </row>
    <row r="2865" spans="1:19" ht="15" customHeight="1" x14ac:dyDescent="0.3">
      <c r="A2865" s="4">
        <v>45422</v>
      </c>
      <c r="B2865" s="5">
        <f t="shared" si="856"/>
        <v>5</v>
      </c>
      <c r="C2865" s="5">
        <f t="shared" si="857"/>
        <v>2024</v>
      </c>
      <c r="D2865" s="5" t="s">
        <v>2561</v>
      </c>
      <c r="E2865" s="5" t="str">
        <f>VLOOKUP(F2865,'Set up'!$A$2:$C$64,2,FALSE)</f>
        <v>C00000019</v>
      </c>
      <c r="F2865" s="1" t="s">
        <v>400</v>
      </c>
      <c r="G2865" s="99" t="s">
        <v>791</v>
      </c>
      <c r="H2865" s="5">
        <v>3</v>
      </c>
      <c r="I2865" s="5" t="str">
        <f>VLOOKUP(F2865,'Set up'!$A$2:$C$64,3,FALSE)</f>
        <v>Cash</v>
      </c>
      <c r="J2865" s="5">
        <f>VLOOKUP(F2865,'Set up'!$A$2:$D$64,4,FALSE)</f>
        <v>0</v>
      </c>
      <c r="K2865" s="4">
        <f t="shared" si="850"/>
        <v>45422</v>
      </c>
      <c r="L2865" s="5">
        <f t="shared" si="851"/>
        <v>5</v>
      </c>
      <c r="M2865" s="5">
        <f t="shared" si="852"/>
        <v>2024</v>
      </c>
      <c r="N2865" s="12">
        <v>187.5</v>
      </c>
      <c r="O2865" s="12"/>
      <c r="P2865" s="6">
        <f t="shared" si="859"/>
        <v>187.5</v>
      </c>
      <c r="Q2865" s="7">
        <v>4574887.25</v>
      </c>
      <c r="R2865" s="44" t="str">
        <f>VLOOKUP(F2865,'Set up'!$A$2:$E$64,5,FALSE)</f>
        <v>Trsf</v>
      </c>
    </row>
    <row r="2866" spans="1:19" ht="15" customHeight="1" x14ac:dyDescent="0.3">
      <c r="A2866" s="4">
        <v>45422</v>
      </c>
      <c r="B2866" s="5">
        <f t="shared" si="856"/>
        <v>5</v>
      </c>
      <c r="C2866" s="5">
        <f t="shared" si="857"/>
        <v>2024</v>
      </c>
      <c r="D2866" s="5" t="s">
        <v>2561</v>
      </c>
      <c r="E2866" s="5" t="str">
        <f>VLOOKUP(F2866,'Set up'!$A$2:$C$64,2,FALSE)</f>
        <v>C00000019</v>
      </c>
      <c r="F2866" s="1" t="s">
        <v>400</v>
      </c>
      <c r="G2866" s="99" t="s">
        <v>1660</v>
      </c>
      <c r="H2866" s="5">
        <v>1</v>
      </c>
      <c r="I2866" s="5" t="str">
        <f>VLOOKUP(F2866,'Set up'!$A$2:$C$64,3,FALSE)</f>
        <v>Cash</v>
      </c>
      <c r="J2866" s="5">
        <f>VLOOKUP(F2866,'Set up'!$A$2:$D$64,4,FALSE)</f>
        <v>0</v>
      </c>
      <c r="K2866" s="4">
        <f t="shared" si="850"/>
        <v>45422</v>
      </c>
      <c r="L2866" s="5">
        <f t="shared" si="851"/>
        <v>5</v>
      </c>
      <c r="M2866" s="5">
        <f t="shared" si="852"/>
        <v>2024</v>
      </c>
      <c r="N2866" s="12">
        <v>160</v>
      </c>
      <c r="O2866" s="12"/>
      <c r="P2866" s="6">
        <f t="shared" si="859"/>
        <v>160</v>
      </c>
      <c r="Q2866" s="7">
        <v>4575859.75</v>
      </c>
      <c r="R2866" s="44" t="str">
        <f>VLOOKUP(F2866,'Set up'!$A$2:$E$64,5,FALSE)</f>
        <v>Trsf</v>
      </c>
    </row>
    <row r="2867" spans="1:19" ht="15" customHeight="1" x14ac:dyDescent="0.3">
      <c r="A2867" s="4">
        <v>45422</v>
      </c>
      <c r="B2867" s="5">
        <f t="shared" si="856"/>
        <v>5</v>
      </c>
      <c r="C2867" s="5">
        <f t="shared" si="857"/>
        <v>2024</v>
      </c>
      <c r="D2867" s="5" t="s">
        <v>2562</v>
      </c>
      <c r="E2867" s="5" t="str">
        <f>VLOOKUP(F2867,'Set up'!$A$2:$C$64,2,FALSE)</f>
        <v>C00000010</v>
      </c>
      <c r="F2867" s="1" t="s">
        <v>62</v>
      </c>
      <c r="G2867" s="99" t="s">
        <v>1178</v>
      </c>
      <c r="H2867" s="5">
        <v>6</v>
      </c>
      <c r="I2867" s="5">
        <f>VLOOKUP(F2867,'Set up'!$A$2:$C$64,3,FALSE)</f>
        <v>120</v>
      </c>
      <c r="J2867" s="5">
        <f>VLOOKUP(F2867,'Set up'!$A$2:$D$64,4,FALSE)</f>
        <v>120</v>
      </c>
      <c r="K2867" s="4">
        <f t="shared" ref="K2867:K2930" si="862">A2867+J2867</f>
        <v>45542</v>
      </c>
      <c r="L2867" s="5">
        <f t="shared" ref="L2867:L2930" si="863">MONTH(K2867)</f>
        <v>9</v>
      </c>
      <c r="M2867" s="5">
        <f t="shared" ref="M2867:M2930" si="864">YEAR(K2867)</f>
        <v>2024</v>
      </c>
      <c r="N2867" s="12">
        <v>9768</v>
      </c>
      <c r="O2867" s="6">
        <f t="shared" ref="O2867:O2872" si="865">-N2867</f>
        <v>-9768</v>
      </c>
      <c r="P2867" s="6">
        <f t="shared" si="859"/>
        <v>0</v>
      </c>
      <c r="Q2867" s="7">
        <v>4532478.45</v>
      </c>
      <c r="R2867" s="44" t="str">
        <f>VLOOKUP(F2867,'Set up'!$A$2:$E$64,5,FALSE)</f>
        <v>Trsf</v>
      </c>
      <c r="S2867" s="1" t="s">
        <v>3065</v>
      </c>
    </row>
    <row r="2868" spans="1:19" ht="15" customHeight="1" x14ac:dyDescent="0.3">
      <c r="A2868" s="4">
        <v>45422</v>
      </c>
      <c r="B2868" s="5">
        <f t="shared" si="856"/>
        <v>5</v>
      </c>
      <c r="C2868" s="5">
        <f t="shared" si="857"/>
        <v>2024</v>
      </c>
      <c r="D2868" s="5" t="s">
        <v>2562</v>
      </c>
      <c r="E2868" s="5" t="str">
        <f>VLOOKUP(F2868,'Set up'!$A$2:$C$64,2,FALSE)</f>
        <v>C00000010</v>
      </c>
      <c r="F2868" s="1" t="s">
        <v>62</v>
      </c>
      <c r="G2868" s="99" t="s">
        <v>1392</v>
      </c>
      <c r="H2868" s="5">
        <v>10</v>
      </c>
      <c r="I2868" s="5">
        <f>VLOOKUP(F2868,'Set up'!$A$2:$C$64,3,FALSE)</f>
        <v>120</v>
      </c>
      <c r="J2868" s="5">
        <f>VLOOKUP(F2868,'Set up'!$A$2:$D$64,4,FALSE)</f>
        <v>120</v>
      </c>
      <c r="K2868" s="4">
        <f t="shared" si="862"/>
        <v>45542</v>
      </c>
      <c r="L2868" s="5">
        <f t="shared" si="863"/>
        <v>9</v>
      </c>
      <c r="M2868" s="5">
        <f t="shared" si="864"/>
        <v>2024</v>
      </c>
      <c r="N2868" s="12">
        <v>1740</v>
      </c>
      <c r="O2868" s="6">
        <f t="shared" si="865"/>
        <v>-1740</v>
      </c>
      <c r="P2868" s="6">
        <f t="shared" si="859"/>
        <v>0</v>
      </c>
      <c r="Q2868" s="7">
        <v>4526575.45</v>
      </c>
      <c r="R2868" s="44" t="str">
        <f>VLOOKUP(F2868,'Set up'!$A$2:$E$64,5,FALSE)</f>
        <v>Trsf</v>
      </c>
      <c r="S2868" s="1" t="s">
        <v>3065</v>
      </c>
    </row>
    <row r="2869" spans="1:19" ht="15" customHeight="1" x14ac:dyDescent="0.3">
      <c r="A2869" s="4">
        <v>45422</v>
      </c>
      <c r="B2869" s="5">
        <f t="shared" si="856"/>
        <v>5</v>
      </c>
      <c r="C2869" s="5">
        <f t="shared" si="857"/>
        <v>2024</v>
      </c>
      <c r="D2869" s="5" t="s">
        <v>2562</v>
      </c>
      <c r="E2869" s="5" t="str">
        <f>VLOOKUP(F2869,'Set up'!$A$2:$C$64,2,FALSE)</f>
        <v>C00000010</v>
      </c>
      <c r="F2869" s="1" t="s">
        <v>62</v>
      </c>
      <c r="G2869" s="99" t="s">
        <v>791</v>
      </c>
      <c r="H2869" s="5">
        <v>10</v>
      </c>
      <c r="I2869" s="5">
        <f>VLOOKUP(F2869,'Set up'!$A$2:$C$64,3,FALSE)</f>
        <v>120</v>
      </c>
      <c r="J2869" s="5">
        <f>VLOOKUP(F2869,'Set up'!$A$2:$D$64,4,FALSE)</f>
        <v>120</v>
      </c>
      <c r="K2869" s="4">
        <f t="shared" si="862"/>
        <v>45542</v>
      </c>
      <c r="L2869" s="5">
        <f t="shared" si="863"/>
        <v>9</v>
      </c>
      <c r="M2869" s="5">
        <f t="shared" si="864"/>
        <v>2024</v>
      </c>
      <c r="N2869" s="12">
        <v>575</v>
      </c>
      <c r="O2869" s="6">
        <f t="shared" si="865"/>
        <v>-575</v>
      </c>
      <c r="P2869" s="6">
        <f t="shared" si="859"/>
        <v>0</v>
      </c>
      <c r="Q2869" s="7">
        <v>4527735.45</v>
      </c>
      <c r="R2869" s="44" t="str">
        <f>VLOOKUP(F2869,'Set up'!$A$2:$E$64,5,FALSE)</f>
        <v>Trsf</v>
      </c>
      <c r="S2869" s="1" t="s">
        <v>3065</v>
      </c>
    </row>
    <row r="2870" spans="1:19" ht="15" customHeight="1" x14ac:dyDescent="0.3">
      <c r="A2870" s="4">
        <v>45422</v>
      </c>
      <c r="B2870" s="5">
        <f t="shared" si="856"/>
        <v>5</v>
      </c>
      <c r="C2870" s="5">
        <f t="shared" si="857"/>
        <v>2024</v>
      </c>
      <c r="D2870" s="5" t="s">
        <v>2562</v>
      </c>
      <c r="E2870" s="5" t="str">
        <f>VLOOKUP(F2870,'Set up'!$A$2:$C$64,2,FALSE)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up'!$A$2:$C$64,3,FALSE)</f>
        <v>120</v>
      </c>
      <c r="J2870" s="5">
        <f>VLOOKUP(F2870,'Set up'!$A$2:$D$64,4,FALSE)</f>
        <v>120</v>
      </c>
      <c r="K2870" s="4">
        <f t="shared" si="862"/>
        <v>45542</v>
      </c>
      <c r="L2870" s="5">
        <f t="shared" si="863"/>
        <v>9</v>
      </c>
      <c r="M2870" s="5">
        <f t="shared" si="864"/>
        <v>2024</v>
      </c>
      <c r="N2870" s="12">
        <v>440</v>
      </c>
      <c r="O2870" s="6">
        <f t="shared" si="865"/>
        <v>-440</v>
      </c>
      <c r="P2870" s="6">
        <f t="shared" si="859"/>
        <v>0</v>
      </c>
      <c r="Q2870" s="7">
        <v>4527777.95</v>
      </c>
      <c r="R2870" s="44" t="str">
        <f>VLOOKUP(F2870,'Set up'!$A$2:$E$64,5,FALSE)</f>
        <v>Trsf</v>
      </c>
      <c r="S2870" s="1" t="s">
        <v>3065</v>
      </c>
    </row>
    <row r="2871" spans="1:19" ht="15" customHeight="1" x14ac:dyDescent="0.3">
      <c r="A2871" s="4">
        <v>45422</v>
      </c>
      <c r="B2871" s="5">
        <f t="shared" si="856"/>
        <v>5</v>
      </c>
      <c r="C2871" s="5">
        <f t="shared" si="857"/>
        <v>2024</v>
      </c>
      <c r="D2871" s="5" t="s">
        <v>2562</v>
      </c>
      <c r="E2871" s="5" t="str">
        <f>VLOOKUP(F2871,'Set up'!$A$2:$C$64,2,FALSE)</f>
        <v>C00000010</v>
      </c>
      <c r="F2871" s="1" t="s">
        <v>62</v>
      </c>
      <c r="G2871" s="99" t="s">
        <v>2449</v>
      </c>
      <c r="H2871" s="5">
        <v>1</v>
      </c>
      <c r="I2871" s="5">
        <f>VLOOKUP(F2871,'Set up'!$A$2:$C$64,3,FALSE)</f>
        <v>120</v>
      </c>
      <c r="J2871" s="5">
        <f>VLOOKUP(F2871,'Set up'!$A$2:$D$64,4,FALSE)</f>
        <v>120</v>
      </c>
      <c r="K2871" s="4">
        <f t="shared" si="862"/>
        <v>45542</v>
      </c>
      <c r="L2871" s="5">
        <f t="shared" si="863"/>
        <v>9</v>
      </c>
      <c r="M2871" s="5">
        <f t="shared" si="864"/>
        <v>2024</v>
      </c>
      <c r="N2871" s="12">
        <v>420</v>
      </c>
      <c r="O2871" s="6">
        <f t="shared" si="865"/>
        <v>-420</v>
      </c>
      <c r="P2871" s="6">
        <f t="shared" si="859"/>
        <v>0</v>
      </c>
      <c r="Q2871" s="7">
        <v>4528853.45</v>
      </c>
      <c r="R2871" s="44" t="str">
        <f>VLOOKUP(F2871,'Set up'!$A$2:$E$64,5,FALSE)</f>
        <v>Trsf</v>
      </c>
      <c r="S2871" s="1" t="s">
        <v>3065</v>
      </c>
    </row>
    <row r="2872" spans="1:19" ht="15" customHeight="1" x14ac:dyDescent="0.3">
      <c r="A2872" s="4">
        <v>45422</v>
      </c>
      <c r="B2872" s="5">
        <f t="shared" si="856"/>
        <v>5</v>
      </c>
      <c r="C2872" s="5">
        <f t="shared" si="857"/>
        <v>2024</v>
      </c>
      <c r="D2872" s="5" t="s">
        <v>2562</v>
      </c>
      <c r="E2872" s="5" t="str">
        <f>VLOOKUP(F2872,'Set up'!$A$2:$C$64,2,FALSE)</f>
        <v>C00000010</v>
      </c>
      <c r="F2872" s="1" t="s">
        <v>62</v>
      </c>
      <c r="G2872" s="99" t="s">
        <v>614</v>
      </c>
      <c r="H2872" s="5">
        <v>1</v>
      </c>
      <c r="I2872" s="5">
        <f>VLOOKUP(F2872,'Set up'!$A$2:$C$64,3,FALSE)</f>
        <v>120</v>
      </c>
      <c r="J2872" s="5">
        <f>VLOOKUP(F2872,'Set up'!$A$2:$D$64,4,FALSE)</f>
        <v>120</v>
      </c>
      <c r="K2872" s="4">
        <f t="shared" si="862"/>
        <v>45542</v>
      </c>
      <c r="L2872" s="5">
        <f t="shared" si="863"/>
        <v>9</v>
      </c>
      <c r="M2872" s="5">
        <f t="shared" si="864"/>
        <v>2024</v>
      </c>
      <c r="N2872" s="12">
        <v>395</v>
      </c>
      <c r="O2872" s="6">
        <f t="shared" si="865"/>
        <v>-395</v>
      </c>
      <c r="P2872" s="6">
        <f t="shared" si="859"/>
        <v>0</v>
      </c>
      <c r="Q2872" s="7">
        <v>4530443.45</v>
      </c>
      <c r="R2872" s="44" t="str">
        <f>VLOOKUP(F2872,'Set up'!$A$2:$E$64,5,FALSE)</f>
        <v>Trsf</v>
      </c>
      <c r="S2872" s="1" t="s">
        <v>3065</v>
      </c>
    </row>
    <row r="2873" spans="1:19" ht="15" customHeight="1" x14ac:dyDescent="0.3">
      <c r="A2873" s="4">
        <v>45426</v>
      </c>
      <c r="B2873" s="5">
        <f t="shared" si="856"/>
        <v>5</v>
      </c>
      <c r="C2873" s="5">
        <f t="shared" si="857"/>
        <v>2024</v>
      </c>
      <c r="D2873" s="5" t="s">
        <v>2563</v>
      </c>
      <c r="E2873" s="5" t="str">
        <f>VLOOKUP(F2873,'Set up'!$A$2:$C$64,2,FALSE)</f>
        <v>C00000042</v>
      </c>
      <c r="F2873" s="1" t="s">
        <v>2012</v>
      </c>
      <c r="G2873" s="99" t="s">
        <v>913</v>
      </c>
      <c r="H2873" s="5">
        <v>4</v>
      </c>
      <c r="I2873" s="5" t="str">
        <f>VLOOKUP(F2873,'Set up'!$A$2:$C$64,3,FALSE)</f>
        <v>Cash</v>
      </c>
      <c r="J2873" s="5">
        <f>VLOOKUP(F2873,'Set up'!$A$2:$D$64,4,FALSE)</f>
        <v>0</v>
      </c>
      <c r="K2873" s="4">
        <f t="shared" si="862"/>
        <v>45426</v>
      </c>
      <c r="L2873" s="5">
        <f t="shared" si="863"/>
        <v>5</v>
      </c>
      <c r="M2873" s="5">
        <f t="shared" si="864"/>
        <v>2024</v>
      </c>
      <c r="N2873" s="12">
        <v>696</v>
      </c>
      <c r="O2873" s="6">
        <f>-N2873</f>
        <v>-696</v>
      </c>
      <c r="P2873" s="6">
        <f t="shared" si="859"/>
        <v>0</v>
      </c>
      <c r="Q2873" s="7">
        <v>4531271.95</v>
      </c>
      <c r="R2873" s="44" t="str">
        <f>VLOOKUP(F2873,'Set up'!$A$2:$E$64,5,FALSE)</f>
        <v>Trsf</v>
      </c>
      <c r="S2873" s="1" t="s">
        <v>3159</v>
      </c>
    </row>
    <row r="2874" spans="1:19" ht="15" customHeight="1" x14ac:dyDescent="0.3">
      <c r="A2874" s="4">
        <v>45426</v>
      </c>
      <c r="B2874" s="5">
        <f t="shared" si="856"/>
        <v>5</v>
      </c>
      <c r="C2874" s="5">
        <f t="shared" si="857"/>
        <v>2024</v>
      </c>
      <c r="D2874" s="5" t="s">
        <v>2563</v>
      </c>
      <c r="E2874" s="5" t="str">
        <f>VLOOKUP(F2874,'Set up'!$A$2:$C$64,2,FALSE)</f>
        <v>C00000042</v>
      </c>
      <c r="F2874" s="1" t="s">
        <v>2012</v>
      </c>
      <c r="G2874" s="99" t="s">
        <v>1922</v>
      </c>
      <c r="H2874" s="5">
        <v>2</v>
      </c>
      <c r="I2874" s="5" t="str">
        <f>VLOOKUP(F2874,'Set up'!$A$2:$C$64,3,FALSE)</f>
        <v>Cash</v>
      </c>
      <c r="J2874" s="5">
        <f>VLOOKUP(F2874,'Set up'!$A$2:$D$64,4,FALSE)</f>
        <v>0</v>
      </c>
      <c r="K2874" s="4">
        <f t="shared" si="862"/>
        <v>45426</v>
      </c>
      <c r="L2874" s="5">
        <f t="shared" si="863"/>
        <v>5</v>
      </c>
      <c r="M2874" s="5">
        <f t="shared" si="864"/>
        <v>2024</v>
      </c>
      <c r="N2874" s="12">
        <v>468</v>
      </c>
      <c r="O2874" s="6">
        <f>-N2874</f>
        <v>-468</v>
      </c>
      <c r="P2874" s="6">
        <f t="shared" si="859"/>
        <v>0</v>
      </c>
      <c r="Q2874" s="7">
        <v>4553335.95</v>
      </c>
      <c r="R2874" s="44" t="str">
        <f>VLOOKUP(F2874,'Set up'!$A$2:$E$64,5,FALSE)</f>
        <v>Trsf</v>
      </c>
      <c r="S2874" s="1" t="s">
        <v>3160</v>
      </c>
    </row>
    <row r="2875" spans="1:19" ht="15" customHeight="1" x14ac:dyDescent="0.3">
      <c r="A2875" s="4">
        <v>45426</v>
      </c>
      <c r="B2875" s="5">
        <f t="shared" si="856"/>
        <v>5</v>
      </c>
      <c r="C2875" s="5">
        <f t="shared" si="857"/>
        <v>2024</v>
      </c>
      <c r="D2875" s="5" t="s">
        <v>2563</v>
      </c>
      <c r="E2875" s="5" t="str">
        <f>VLOOKUP(F2875,'Set up'!$A$2:$C$64,2,FALSE)</f>
        <v>C00000042</v>
      </c>
      <c r="F2875" s="1" t="s">
        <v>2012</v>
      </c>
      <c r="G2875" s="99" t="s">
        <v>1073</v>
      </c>
      <c r="H2875" s="5">
        <v>1</v>
      </c>
      <c r="I2875" s="5" t="str">
        <f>VLOOKUP(F2875,'Set up'!$A$2:$C$64,3,FALSE)</f>
        <v>Cash</v>
      </c>
      <c r="J2875" s="5">
        <f>VLOOKUP(F2875,'Set up'!$A$2:$D$64,4,FALSE)</f>
        <v>0</v>
      </c>
      <c r="K2875" s="4">
        <f t="shared" si="862"/>
        <v>45426</v>
      </c>
      <c r="L2875" s="5">
        <f t="shared" si="863"/>
        <v>5</v>
      </c>
      <c r="M2875" s="5">
        <f t="shared" si="864"/>
        <v>2024</v>
      </c>
      <c r="N2875" s="12">
        <v>1000</v>
      </c>
      <c r="O2875" s="6">
        <f>-N2875</f>
        <v>-1000</v>
      </c>
      <c r="P2875" s="6">
        <f t="shared" si="859"/>
        <v>0</v>
      </c>
      <c r="Q2875" s="7">
        <v>4546411.95</v>
      </c>
      <c r="R2875" s="44" t="str">
        <f>VLOOKUP(F2875,'Set up'!$A$2:$E$64,5,FALSE)</f>
        <v>Trsf</v>
      </c>
      <c r="S2875" s="1" t="s">
        <v>3157</v>
      </c>
    </row>
    <row r="2876" spans="1:19" ht="15" customHeight="1" x14ac:dyDescent="0.3">
      <c r="A2876" s="4">
        <v>45426</v>
      </c>
      <c r="B2876" s="5">
        <f t="shared" si="856"/>
        <v>5</v>
      </c>
      <c r="C2876" s="5">
        <f t="shared" si="857"/>
        <v>2024</v>
      </c>
      <c r="D2876" s="5" t="s">
        <v>2563</v>
      </c>
      <c r="E2876" s="5" t="str">
        <f>VLOOKUP(F2876,'Set up'!$A$2:$C$64,2,FALSE)</f>
        <v>C00000042</v>
      </c>
      <c r="F2876" s="1" t="s">
        <v>2012</v>
      </c>
      <c r="G2876" s="99" t="s">
        <v>1061</v>
      </c>
      <c r="H2876" s="5">
        <v>4</v>
      </c>
      <c r="I2876" s="5" t="str">
        <f>VLOOKUP(F2876,'Set up'!$A$2:$C$64,3,FALSE)</f>
        <v>Cash</v>
      </c>
      <c r="J2876" s="5">
        <f>VLOOKUP(F2876,'Set up'!$A$2:$D$64,4,FALSE)</f>
        <v>0</v>
      </c>
      <c r="K2876" s="4">
        <f t="shared" si="862"/>
        <v>45426</v>
      </c>
      <c r="L2876" s="5">
        <f t="shared" si="863"/>
        <v>5</v>
      </c>
      <c r="M2876" s="5">
        <f t="shared" si="864"/>
        <v>2024</v>
      </c>
      <c r="N2876" s="12">
        <v>380</v>
      </c>
      <c r="O2876" s="6">
        <f>-N2876</f>
        <v>-380</v>
      </c>
      <c r="P2876" s="6">
        <f t="shared" si="859"/>
        <v>0</v>
      </c>
      <c r="Q2876" s="7">
        <v>4545211.95</v>
      </c>
      <c r="R2876" s="44" t="str">
        <f>VLOOKUP(F2876,'Set up'!$A$2:$E$64,5,FALSE)</f>
        <v>Trsf</v>
      </c>
      <c r="S2876" s="1" t="s">
        <v>3158</v>
      </c>
    </row>
    <row r="2877" spans="1:19" ht="15" customHeight="1" x14ac:dyDescent="0.3">
      <c r="A2877" s="4">
        <v>45429</v>
      </c>
      <c r="B2877" s="5">
        <f t="shared" si="856"/>
        <v>5</v>
      </c>
      <c r="C2877" s="5">
        <f t="shared" si="857"/>
        <v>2024</v>
      </c>
      <c r="D2877" s="5" t="s">
        <v>2564</v>
      </c>
      <c r="E2877" s="5" t="str">
        <f>VLOOKUP(F2877,'Set up'!$A$2:$C$64,2,FALSE)</f>
        <v>C00000042</v>
      </c>
      <c r="F2877" s="1" t="s">
        <v>2012</v>
      </c>
      <c r="G2877" s="99" t="s">
        <v>1110</v>
      </c>
      <c r="H2877" s="5">
        <v>5</v>
      </c>
      <c r="I2877" s="5" t="str">
        <f>VLOOKUP(F2877,'Set up'!$A$2:$C$64,3,FALSE)</f>
        <v>Cash</v>
      </c>
      <c r="J2877" s="5">
        <f>VLOOKUP(F2877,'Set up'!$A$2:$D$64,4,FALSE)</f>
        <v>0</v>
      </c>
      <c r="K2877" s="4">
        <f t="shared" si="862"/>
        <v>45429</v>
      </c>
      <c r="L2877" s="5">
        <f t="shared" si="863"/>
        <v>5</v>
      </c>
      <c r="M2877" s="5">
        <f t="shared" si="864"/>
        <v>2024</v>
      </c>
      <c r="N2877" s="12">
        <v>312.5</v>
      </c>
      <c r="O2877" s="6">
        <f>-N2877</f>
        <v>-312.5</v>
      </c>
      <c r="P2877" s="6">
        <f t="shared" si="859"/>
        <v>0</v>
      </c>
      <c r="Q2877" s="7">
        <v>4543731.45</v>
      </c>
      <c r="R2877" s="44" t="str">
        <f>VLOOKUP(F2877,'Set up'!$A$2:$E$64,5,FALSE)</f>
        <v>Trsf</v>
      </c>
      <c r="S2877" s="1" t="s">
        <v>3161</v>
      </c>
    </row>
    <row r="2878" spans="1:19" ht="15" customHeight="1" x14ac:dyDescent="0.3">
      <c r="A2878" s="4">
        <v>45429</v>
      </c>
      <c r="B2878" s="5">
        <f t="shared" si="856"/>
        <v>5</v>
      </c>
      <c r="C2878" s="5">
        <f t="shared" si="857"/>
        <v>2024</v>
      </c>
      <c r="D2878" s="5" t="s">
        <v>2565</v>
      </c>
      <c r="E2878" s="5" t="str">
        <f>VLOOKUP(F2878,'Set up'!$A$2:$C$64,2,FALSE)</f>
        <v>C00000042</v>
      </c>
      <c r="F2878" s="1" t="s">
        <v>2012</v>
      </c>
      <c r="G2878" s="99" t="s">
        <v>2552</v>
      </c>
      <c r="H2878" s="5">
        <v>5</v>
      </c>
      <c r="I2878" s="5" t="str">
        <f>VLOOKUP(F2878,'Set up'!$A$2:$C$64,3,FALSE)</f>
        <v>Cash</v>
      </c>
      <c r="J2878" s="5">
        <f>VLOOKUP(F2878,'Set up'!$A$2:$D$64,4,FALSE)</f>
        <v>0</v>
      </c>
      <c r="K2878" s="4">
        <f t="shared" si="862"/>
        <v>45429</v>
      </c>
      <c r="L2878" s="5">
        <f t="shared" si="863"/>
        <v>5</v>
      </c>
      <c r="M2878" s="5">
        <f t="shared" si="864"/>
        <v>2024</v>
      </c>
      <c r="N2878" s="12">
        <v>8140</v>
      </c>
      <c r="O2878" s="12">
        <f>-1778.1-6361.9</f>
        <v>-8140</v>
      </c>
      <c r="P2878" s="6">
        <f t="shared" si="859"/>
        <v>0</v>
      </c>
      <c r="Q2878" s="7">
        <v>4552566.95</v>
      </c>
      <c r="R2878" s="44" t="str">
        <f>VLOOKUP(F2878,'Set up'!$A$2:$E$64,5,FALSE)</f>
        <v>Trsf</v>
      </c>
      <c r="S2878" s="1" t="s">
        <v>3162</v>
      </c>
    </row>
    <row r="2879" spans="1:19" ht="15" customHeight="1" x14ac:dyDescent="0.3">
      <c r="A2879" s="4">
        <v>45429</v>
      </c>
      <c r="B2879" s="5">
        <f t="shared" si="856"/>
        <v>5</v>
      </c>
      <c r="C2879" s="5">
        <f t="shared" si="857"/>
        <v>2024</v>
      </c>
      <c r="D2879" s="5" t="s">
        <v>2565</v>
      </c>
      <c r="E2879" s="5" t="str">
        <f>VLOOKUP(F2879,'Set up'!$A$2:$C$64,2,FALSE)</f>
        <v>C00000042</v>
      </c>
      <c r="F2879" s="1" t="s">
        <v>2012</v>
      </c>
      <c r="G2879" s="99" t="s">
        <v>913</v>
      </c>
      <c r="H2879" s="5">
        <v>15</v>
      </c>
      <c r="I2879" s="5" t="str">
        <f>VLOOKUP(F2879,'Set up'!$A$2:$C$64,3,FALSE)</f>
        <v>Cash</v>
      </c>
      <c r="J2879" s="5">
        <f>VLOOKUP(F2879,'Set up'!$A$2:$D$64,4,FALSE)</f>
        <v>0</v>
      </c>
      <c r="K2879" s="4">
        <f t="shared" si="862"/>
        <v>45429</v>
      </c>
      <c r="L2879" s="5">
        <f t="shared" si="863"/>
        <v>5</v>
      </c>
      <c r="M2879" s="5">
        <f t="shared" si="864"/>
        <v>2024</v>
      </c>
      <c r="N2879" s="12">
        <v>2610</v>
      </c>
      <c r="O2879" s="6">
        <f>-N2879</f>
        <v>-2610</v>
      </c>
      <c r="P2879" s="6">
        <f t="shared" si="859"/>
        <v>0</v>
      </c>
      <c r="Q2879" s="7">
        <v>4550753.95</v>
      </c>
      <c r="R2879" s="44" t="str">
        <f>VLOOKUP(F2879,'Set up'!$A$2:$E$64,5,FALSE)</f>
        <v>Trsf</v>
      </c>
      <c r="S2879" s="1" t="s">
        <v>3163</v>
      </c>
    </row>
    <row r="2880" spans="1:19" ht="15" customHeight="1" x14ac:dyDescent="0.3">
      <c r="A2880" s="4">
        <v>45429</v>
      </c>
      <c r="B2880" s="5">
        <f t="shared" si="856"/>
        <v>5</v>
      </c>
      <c r="C2880" s="5">
        <f t="shared" si="857"/>
        <v>2024</v>
      </c>
      <c r="D2880" s="5" t="s">
        <v>2565</v>
      </c>
      <c r="E2880" s="5" t="str">
        <f>VLOOKUP(F2880,'Set up'!$A$2:$C$64,2,FALSE)</f>
        <v>C00000042</v>
      </c>
      <c r="F2880" s="1" t="s">
        <v>2012</v>
      </c>
      <c r="G2880" s="99" t="s">
        <v>1922</v>
      </c>
      <c r="H2880" s="5">
        <v>8</v>
      </c>
      <c r="I2880" s="5" t="str">
        <f>VLOOKUP(F2880,'Set up'!$A$2:$C$64,3,FALSE)</f>
        <v>Cash</v>
      </c>
      <c r="J2880" s="5">
        <f>VLOOKUP(F2880,'Set up'!$A$2:$D$64,4,FALSE)</f>
        <v>0</v>
      </c>
      <c r="K2880" s="4">
        <f t="shared" si="862"/>
        <v>45429</v>
      </c>
      <c r="L2880" s="5">
        <f t="shared" si="863"/>
        <v>5</v>
      </c>
      <c r="M2880" s="5">
        <f t="shared" si="864"/>
        <v>2024</v>
      </c>
      <c r="N2880" s="12">
        <v>1872</v>
      </c>
      <c r="O2880" s="6">
        <f>-N2880</f>
        <v>-1872</v>
      </c>
      <c r="P2880" s="6">
        <f t="shared" si="859"/>
        <v>0</v>
      </c>
      <c r="Q2880" s="7">
        <v>4547228.75</v>
      </c>
      <c r="R2880" s="44" t="str">
        <f>VLOOKUP(F2880,'Set up'!$A$2:$E$64,5,FALSE)</f>
        <v>Trsf</v>
      </c>
      <c r="S2880" s="1" t="s">
        <v>3164</v>
      </c>
    </row>
    <row r="2881" spans="1:19" ht="15" customHeight="1" x14ac:dyDescent="0.3">
      <c r="A2881" s="4">
        <v>45429</v>
      </c>
      <c r="B2881" s="5">
        <f t="shared" si="856"/>
        <v>5</v>
      </c>
      <c r="C2881" s="5">
        <f t="shared" si="857"/>
        <v>2024</v>
      </c>
      <c r="D2881" s="5" t="s">
        <v>2565</v>
      </c>
      <c r="E2881" s="5" t="str">
        <f>VLOOKUP(F2881,'Set up'!$A$2:$C$64,2,FALSE)</f>
        <v>C00000042</v>
      </c>
      <c r="F2881" s="1" t="s">
        <v>2012</v>
      </c>
      <c r="G2881" s="99" t="s">
        <v>1073</v>
      </c>
      <c r="H2881" s="5">
        <v>1</v>
      </c>
      <c r="I2881" s="5" t="str">
        <f>VLOOKUP(F2881,'Set up'!$A$2:$C$64,3,FALSE)</f>
        <v>Cash</v>
      </c>
      <c r="J2881" s="5">
        <f>VLOOKUP(F2881,'Set up'!$A$2:$D$64,4,FALSE)</f>
        <v>0</v>
      </c>
      <c r="K2881" s="4">
        <f t="shared" si="862"/>
        <v>45429</v>
      </c>
      <c r="L2881" s="5">
        <f t="shared" si="863"/>
        <v>5</v>
      </c>
      <c r="M2881" s="5">
        <f t="shared" si="864"/>
        <v>2024</v>
      </c>
      <c r="N2881" s="12">
        <v>1000</v>
      </c>
      <c r="O2881" s="6">
        <f>-N2881</f>
        <v>-1000</v>
      </c>
      <c r="P2881" s="6">
        <f t="shared" si="859"/>
        <v>0</v>
      </c>
      <c r="Q2881" s="7">
        <v>4546331.75</v>
      </c>
      <c r="R2881" s="44" t="str">
        <f>VLOOKUP(F2881,'Set up'!$A$2:$E$64,5,FALSE)</f>
        <v>Trsf</v>
      </c>
      <c r="S2881" s="1" t="s">
        <v>3165</v>
      </c>
    </row>
    <row r="2882" spans="1:19" ht="15" customHeight="1" x14ac:dyDescent="0.3">
      <c r="A2882" s="4">
        <v>45432</v>
      </c>
      <c r="B2882" s="5">
        <f t="shared" si="856"/>
        <v>5</v>
      </c>
      <c r="C2882" s="5">
        <f t="shared" si="857"/>
        <v>2024</v>
      </c>
      <c r="D2882" s="5" t="s">
        <v>2566</v>
      </c>
      <c r="E2882" s="5" t="str">
        <f>VLOOKUP(F2882,'Set up'!$A$2:$C$64,2,FALSE)</f>
        <v>C00000021</v>
      </c>
      <c r="F2882" s="1" t="s">
        <v>491</v>
      </c>
      <c r="G2882" s="99" t="s">
        <v>67</v>
      </c>
      <c r="H2882" s="5">
        <v>1</v>
      </c>
      <c r="I2882" s="5" t="str">
        <f>VLOOKUP(F2882,'Set up'!$A$2:$C$64,3,FALSE)</f>
        <v>Cash</v>
      </c>
      <c r="J2882" s="5">
        <f>VLOOKUP(F2882,'Set up'!$A$2:$D$64,4,FALSE)</f>
        <v>0</v>
      </c>
      <c r="K2882" s="4">
        <f t="shared" si="862"/>
        <v>45432</v>
      </c>
      <c r="L2882" s="5">
        <f t="shared" si="863"/>
        <v>5</v>
      </c>
      <c r="M2882" s="5">
        <f t="shared" si="864"/>
        <v>2024</v>
      </c>
      <c r="N2882" s="12">
        <v>1760</v>
      </c>
      <c r="O2882" s="12"/>
      <c r="P2882" s="6">
        <f t="shared" si="859"/>
        <v>1760</v>
      </c>
      <c r="Q2882" s="7">
        <v>4547604.3499999996</v>
      </c>
      <c r="R2882" s="44" t="str">
        <f>VLOOKUP(F2882,'Set up'!$A$2:$E$64,5,FALSE)</f>
        <v>PD Chq</v>
      </c>
    </row>
    <row r="2883" spans="1:19" ht="15" customHeight="1" x14ac:dyDescent="0.3">
      <c r="A2883" s="4">
        <v>45432</v>
      </c>
      <c r="B2883" s="5">
        <f t="shared" si="856"/>
        <v>5</v>
      </c>
      <c r="C2883" s="5">
        <f t="shared" si="857"/>
        <v>2024</v>
      </c>
      <c r="D2883" s="5" t="s">
        <v>2566</v>
      </c>
      <c r="E2883" s="5" t="str">
        <f>VLOOKUP(F2883,'Set up'!$A$2:$C$64,2,FALSE)</f>
        <v>C00000021</v>
      </c>
      <c r="F2883" s="1" t="s">
        <v>491</v>
      </c>
      <c r="G2883" s="99" t="s">
        <v>2129</v>
      </c>
      <c r="H2883" s="5">
        <v>2</v>
      </c>
      <c r="I2883" s="5" t="str">
        <f>VLOOKUP(F2883,'Set up'!$A$2:$C$64,3,FALSE)</f>
        <v>Cash</v>
      </c>
      <c r="J2883" s="5">
        <f>VLOOKUP(F2883,'Set up'!$A$2:$D$64,4,FALSE)</f>
        <v>0</v>
      </c>
      <c r="K2883" s="4">
        <f t="shared" si="862"/>
        <v>45432</v>
      </c>
      <c r="L2883" s="5">
        <f t="shared" si="863"/>
        <v>5</v>
      </c>
      <c r="M2883" s="5">
        <f t="shared" si="864"/>
        <v>2024</v>
      </c>
      <c r="N2883" s="12">
        <v>555</v>
      </c>
      <c r="O2883" s="12"/>
      <c r="P2883" s="6">
        <f t="shared" si="859"/>
        <v>555</v>
      </c>
      <c r="Q2883" s="7">
        <v>4546061.75</v>
      </c>
      <c r="R2883" s="44" t="str">
        <f>VLOOKUP(F2883,'Set up'!$A$2:$E$64,5,FALSE)</f>
        <v>PD Chq</v>
      </c>
    </row>
    <row r="2884" spans="1:19" ht="15" customHeight="1" x14ac:dyDescent="0.3">
      <c r="A2884" s="4">
        <v>45432</v>
      </c>
      <c r="B2884" s="5">
        <f t="shared" si="856"/>
        <v>5</v>
      </c>
      <c r="C2884" s="5">
        <f t="shared" si="857"/>
        <v>2024</v>
      </c>
      <c r="D2884" s="5" t="s">
        <v>2566</v>
      </c>
      <c r="E2884" s="5" t="str">
        <f>VLOOKUP(F2884,'Set up'!$A$2:$C$64,2,FALSE)</f>
        <v>C00000021</v>
      </c>
      <c r="F2884" s="1" t="s">
        <v>491</v>
      </c>
      <c r="G2884" s="99" t="s">
        <v>1061</v>
      </c>
      <c r="H2884" s="5">
        <v>1</v>
      </c>
      <c r="I2884" s="5" t="str">
        <f>VLOOKUP(F2884,'Set up'!$A$2:$C$64,3,FALSE)</f>
        <v>Cash</v>
      </c>
      <c r="J2884" s="5">
        <f>VLOOKUP(F2884,'Set up'!$A$2:$D$64,4,FALSE)</f>
        <v>0</v>
      </c>
      <c r="K2884" s="4">
        <f t="shared" si="862"/>
        <v>45432</v>
      </c>
      <c r="L2884" s="5">
        <f t="shared" si="863"/>
        <v>5</v>
      </c>
      <c r="M2884" s="5">
        <f t="shared" si="864"/>
        <v>2024</v>
      </c>
      <c r="N2884" s="12">
        <v>95</v>
      </c>
      <c r="O2884" s="12"/>
      <c r="P2884" s="6">
        <f t="shared" si="859"/>
        <v>95</v>
      </c>
      <c r="Q2884" s="7">
        <v>4545656.95</v>
      </c>
      <c r="R2884" s="44" t="str">
        <f>VLOOKUP(F2884,'Set up'!$A$2:$E$64,5,FALSE)</f>
        <v>PD Chq</v>
      </c>
    </row>
    <row r="2885" spans="1:19" ht="15" customHeight="1" x14ac:dyDescent="0.3">
      <c r="A2885" s="4">
        <v>45432</v>
      </c>
      <c r="B2885" s="5">
        <f t="shared" si="856"/>
        <v>5</v>
      </c>
      <c r="C2885" s="5">
        <f t="shared" si="857"/>
        <v>2024</v>
      </c>
      <c r="D2885" s="5" t="s">
        <v>2566</v>
      </c>
      <c r="E2885" s="5" t="str">
        <f>VLOOKUP(F2885,'Set up'!$A$2:$C$64,2,FALSE)</f>
        <v>C00000021</v>
      </c>
      <c r="F2885" s="1" t="s">
        <v>491</v>
      </c>
      <c r="G2885" s="99" t="s">
        <v>54</v>
      </c>
      <c r="H2885" s="5">
        <v>5</v>
      </c>
      <c r="I2885" s="5" t="str">
        <f>VLOOKUP(F2885,'Set up'!$A$2:$C$64,3,FALSE)</f>
        <v>Cash</v>
      </c>
      <c r="J2885" s="5">
        <f>VLOOKUP(F2885,'Set up'!$A$2:$D$64,4,FALSE)</f>
        <v>0</v>
      </c>
      <c r="K2885" s="4">
        <f t="shared" si="862"/>
        <v>45432</v>
      </c>
      <c r="L2885" s="5">
        <f t="shared" si="863"/>
        <v>5</v>
      </c>
      <c r="M2885" s="5">
        <f t="shared" si="864"/>
        <v>2024</v>
      </c>
      <c r="N2885" s="12">
        <v>312.5</v>
      </c>
      <c r="O2885" s="12"/>
      <c r="P2885" s="6">
        <f t="shared" si="859"/>
        <v>312.5</v>
      </c>
      <c r="Q2885" s="7">
        <v>4552837.25</v>
      </c>
      <c r="R2885" s="44" t="str">
        <f>VLOOKUP(F2885,'Set up'!$A$2:$E$64,5,FALSE)</f>
        <v>PD Chq</v>
      </c>
    </row>
    <row r="2886" spans="1:19" ht="15" customHeight="1" x14ac:dyDescent="0.3">
      <c r="A2886" s="4">
        <v>45437</v>
      </c>
      <c r="B2886" s="5">
        <f t="shared" si="856"/>
        <v>5</v>
      </c>
      <c r="C2886" s="5">
        <f t="shared" si="857"/>
        <v>2024</v>
      </c>
      <c r="D2886" s="5" t="s">
        <v>2567</v>
      </c>
      <c r="E2886" s="5" t="str">
        <f>VLOOKUP(F2886,'Set up'!$A$2:$C$64,2,FALSE)</f>
        <v>C00000021</v>
      </c>
      <c r="F2886" s="1" t="s">
        <v>491</v>
      </c>
      <c r="G2886" s="99" t="s">
        <v>67</v>
      </c>
      <c r="H2886" s="5">
        <v>1</v>
      </c>
      <c r="I2886" s="5" t="str">
        <f>VLOOKUP(F2886,'Set up'!$A$2:$C$64,3,FALSE)</f>
        <v>Cash</v>
      </c>
      <c r="J2886" s="5">
        <f>VLOOKUP(F2886,'Set up'!$A$2:$D$64,4,FALSE)</f>
        <v>0</v>
      </c>
      <c r="K2886" s="4">
        <f t="shared" si="862"/>
        <v>45437</v>
      </c>
      <c r="L2886" s="5">
        <f t="shared" si="863"/>
        <v>5</v>
      </c>
      <c r="M2886" s="5">
        <f t="shared" si="864"/>
        <v>2024</v>
      </c>
      <c r="N2886" s="12">
        <v>1760</v>
      </c>
      <c r="O2886" s="12"/>
      <c r="P2886" s="6">
        <f t="shared" si="859"/>
        <v>1760</v>
      </c>
      <c r="Q2886" s="7">
        <v>4549980.95</v>
      </c>
      <c r="R2886" s="44" t="str">
        <f>VLOOKUP(F2886,'Set up'!$A$2:$E$64,5,FALSE)</f>
        <v>PD Chq</v>
      </c>
    </row>
    <row r="2887" spans="1:19" ht="15" customHeight="1" x14ac:dyDescent="0.3">
      <c r="A2887" s="4">
        <v>45437</v>
      </c>
      <c r="B2887" s="5">
        <f t="shared" si="856"/>
        <v>5</v>
      </c>
      <c r="C2887" s="5">
        <f t="shared" si="857"/>
        <v>2024</v>
      </c>
      <c r="D2887" s="5" t="s">
        <v>2567</v>
      </c>
      <c r="E2887" s="5" t="str">
        <f>VLOOKUP(F2887,'Set up'!$A$2:$C$64,2,FALSE)</f>
        <v>C00000021</v>
      </c>
      <c r="F2887" s="1" t="s">
        <v>491</v>
      </c>
      <c r="G2887" s="99" t="s">
        <v>2129</v>
      </c>
      <c r="H2887" s="5">
        <v>2</v>
      </c>
      <c r="I2887" s="5" t="str">
        <f>VLOOKUP(F2887,'Set up'!$A$2:$C$64,3,FALSE)</f>
        <v>Cash</v>
      </c>
      <c r="J2887" s="5">
        <f>VLOOKUP(F2887,'Set up'!$A$2:$D$64,4,FALSE)</f>
        <v>0</v>
      </c>
      <c r="K2887" s="4">
        <f t="shared" si="862"/>
        <v>45437</v>
      </c>
      <c r="L2887" s="5">
        <f t="shared" si="863"/>
        <v>5</v>
      </c>
      <c r="M2887" s="5">
        <f t="shared" si="864"/>
        <v>2024</v>
      </c>
      <c r="N2887" s="12">
        <v>555</v>
      </c>
      <c r="O2887" s="12"/>
      <c r="P2887" s="6">
        <f t="shared" si="859"/>
        <v>555</v>
      </c>
      <c r="Q2887" s="7">
        <v>4548870.95</v>
      </c>
      <c r="R2887" s="44" t="str">
        <f>VLOOKUP(F2887,'Set up'!$A$2:$E$64,5,FALSE)</f>
        <v>PD Chq</v>
      </c>
    </row>
    <row r="2888" spans="1:19" ht="15" customHeight="1" x14ac:dyDescent="0.3">
      <c r="A2888" s="4">
        <v>45437</v>
      </c>
      <c r="B2888" s="5">
        <f t="shared" si="856"/>
        <v>5</v>
      </c>
      <c r="C2888" s="5">
        <f t="shared" si="857"/>
        <v>2024</v>
      </c>
      <c r="D2888" s="5" t="s">
        <v>2567</v>
      </c>
      <c r="E2888" s="5" t="str">
        <f>VLOOKUP(F2888,'Set up'!$A$2:$C$64,2,FALSE)</f>
        <v>C00000021</v>
      </c>
      <c r="F2888" s="1" t="s">
        <v>491</v>
      </c>
      <c r="G2888" s="99" t="s">
        <v>1061</v>
      </c>
      <c r="H2888" s="5">
        <v>1</v>
      </c>
      <c r="I2888" s="5" t="str">
        <f>VLOOKUP(F2888,'Set up'!$A$2:$C$64,3,FALSE)</f>
        <v>Cash</v>
      </c>
      <c r="J2888" s="5">
        <f>VLOOKUP(F2888,'Set up'!$A$2:$D$64,4,FALSE)</f>
        <v>0</v>
      </c>
      <c r="K2888" s="4">
        <f t="shared" si="862"/>
        <v>45437</v>
      </c>
      <c r="L2888" s="5">
        <f t="shared" si="863"/>
        <v>5</v>
      </c>
      <c r="M2888" s="5">
        <f t="shared" si="864"/>
        <v>2024</v>
      </c>
      <c r="N2888" s="12">
        <v>95</v>
      </c>
      <c r="O2888" s="12"/>
      <c r="P2888" s="6">
        <f t="shared" si="859"/>
        <v>95</v>
      </c>
      <c r="Q2888" s="7">
        <v>4548542.25</v>
      </c>
      <c r="R2888" s="44" t="str">
        <f>VLOOKUP(F2888,'Set up'!$A$2:$E$64,5,FALSE)</f>
        <v>PD Chq</v>
      </c>
    </row>
    <row r="2889" spans="1:19" ht="15" customHeight="1" x14ac:dyDescent="0.3">
      <c r="A2889" s="4">
        <v>45440</v>
      </c>
      <c r="B2889" s="5">
        <f t="shared" si="856"/>
        <v>5</v>
      </c>
      <c r="C2889" s="5">
        <f t="shared" si="857"/>
        <v>2024</v>
      </c>
      <c r="D2889" s="5" t="s">
        <v>2568</v>
      </c>
      <c r="E2889" s="5" t="str">
        <f>VLOOKUP(F2889,'Set up'!$A$2:$C$64,2,FALSE)</f>
        <v>C00000019</v>
      </c>
      <c r="F2889" s="1" t="s">
        <v>400</v>
      </c>
      <c r="G2889" s="99" t="s">
        <v>719</v>
      </c>
      <c r="H2889" s="5">
        <v>1</v>
      </c>
      <c r="I2889" s="5" t="str">
        <f>VLOOKUP(F2889,'Set up'!$A$2:$C$64,3,FALSE)</f>
        <v>Cash</v>
      </c>
      <c r="J2889" s="5">
        <f>VLOOKUP(F2889,'Set up'!$A$2:$D$64,4,FALSE)</f>
        <v>0</v>
      </c>
      <c r="K2889" s="4">
        <f t="shared" si="862"/>
        <v>45440</v>
      </c>
      <c r="L2889" s="5">
        <f t="shared" si="863"/>
        <v>5</v>
      </c>
      <c r="M2889" s="5">
        <f t="shared" si="864"/>
        <v>2024</v>
      </c>
      <c r="N2889" s="12">
        <v>1760</v>
      </c>
      <c r="O2889" s="12"/>
      <c r="P2889" s="6">
        <f t="shared" si="859"/>
        <v>1760</v>
      </c>
      <c r="Q2889" s="7">
        <v>4550759.75</v>
      </c>
      <c r="R2889" s="44" t="str">
        <f>VLOOKUP(F2889,'Set up'!$A$2:$E$64,5,FALSE)</f>
        <v>Trsf</v>
      </c>
    </row>
    <row r="2890" spans="1:19" ht="15" customHeight="1" x14ac:dyDescent="0.3">
      <c r="A2890" s="4">
        <v>45440</v>
      </c>
      <c r="B2890" s="5">
        <f t="shared" si="856"/>
        <v>5</v>
      </c>
      <c r="C2890" s="5">
        <f t="shared" si="857"/>
        <v>2024</v>
      </c>
      <c r="D2890" s="5" t="s">
        <v>2568</v>
      </c>
      <c r="E2890" s="5" t="str">
        <f>VLOOKUP(F2890,'Set up'!$A$2:$C$64,2,FALSE)</f>
        <v>C00000019</v>
      </c>
      <c r="F2890" s="1" t="s">
        <v>400</v>
      </c>
      <c r="G2890" s="99" t="s">
        <v>1411</v>
      </c>
      <c r="H2890" s="5">
        <v>1</v>
      </c>
      <c r="I2890" s="5" t="str">
        <f>VLOOKUP(F2890,'Set up'!$A$2:$C$64,3,FALSE)</f>
        <v>Cash</v>
      </c>
      <c r="J2890" s="5">
        <f>VLOOKUP(F2890,'Set up'!$A$2:$D$64,4,FALSE)</f>
        <v>0</v>
      </c>
      <c r="K2890" s="4">
        <f t="shared" si="862"/>
        <v>45440</v>
      </c>
      <c r="L2890" s="5">
        <f t="shared" si="863"/>
        <v>5</v>
      </c>
      <c r="M2890" s="5">
        <f t="shared" si="864"/>
        <v>2024</v>
      </c>
      <c r="N2890" s="12">
        <v>405</v>
      </c>
      <c r="O2890" s="12"/>
      <c r="P2890" s="6">
        <f t="shared" si="859"/>
        <v>405</v>
      </c>
      <c r="Q2890" s="7">
        <v>4554218.25</v>
      </c>
      <c r="R2890" s="44" t="str">
        <f>VLOOKUP(F2890,'Set up'!$A$2:$E$64,5,FALSE)</f>
        <v>Trsf</v>
      </c>
    </row>
    <row r="2891" spans="1:19" ht="15" customHeight="1" x14ac:dyDescent="0.3">
      <c r="A2891" s="4">
        <v>45440</v>
      </c>
      <c r="B2891" s="5">
        <f t="shared" si="856"/>
        <v>5</v>
      </c>
      <c r="C2891" s="5">
        <f t="shared" si="857"/>
        <v>2024</v>
      </c>
      <c r="D2891" s="5" t="s">
        <v>2568</v>
      </c>
      <c r="E2891" s="5" t="str">
        <f>VLOOKUP(F2891,'Set up'!$A$2:$C$64,2,FALSE)</f>
        <v>C00000019</v>
      </c>
      <c r="F2891" s="1" t="s">
        <v>400</v>
      </c>
      <c r="G2891" s="99" t="s">
        <v>46</v>
      </c>
      <c r="H2891" s="5">
        <v>1</v>
      </c>
      <c r="I2891" s="5" t="str">
        <f>VLOOKUP(F2891,'Set up'!$A$2:$C$64,3,FALSE)</f>
        <v>Cash</v>
      </c>
      <c r="J2891" s="5">
        <f>VLOOKUP(F2891,'Set up'!$A$2:$D$64,4,FALSE)</f>
        <v>0</v>
      </c>
      <c r="K2891" s="4">
        <f t="shared" si="862"/>
        <v>45440</v>
      </c>
      <c r="L2891" s="5">
        <f t="shared" si="863"/>
        <v>5</v>
      </c>
      <c r="M2891" s="5">
        <f t="shared" si="864"/>
        <v>2024</v>
      </c>
      <c r="N2891" s="12">
        <v>110</v>
      </c>
      <c r="O2891" s="12"/>
      <c r="P2891" s="6">
        <f t="shared" si="859"/>
        <v>110</v>
      </c>
      <c r="Q2891" s="7">
        <v>4552217.25</v>
      </c>
      <c r="R2891" s="44" t="str">
        <f>VLOOKUP(F2891,'Set up'!$A$2:$E$64,5,FALSE)</f>
        <v>Trsf</v>
      </c>
    </row>
    <row r="2892" spans="1:19" ht="15" customHeight="1" x14ac:dyDescent="0.3">
      <c r="A2892" s="4">
        <v>45440</v>
      </c>
      <c r="B2892" s="5">
        <f t="shared" ref="B2892:B2909" si="866">MONTH(A2892)</f>
        <v>5</v>
      </c>
      <c r="C2892" s="5">
        <f t="shared" ref="C2892:C2909" si="867">YEAR(A2892)</f>
        <v>2024</v>
      </c>
      <c r="D2892" s="5" t="s">
        <v>2568</v>
      </c>
      <c r="E2892" s="5" t="str">
        <f>VLOOKUP(F2892,'Set up'!$A$2:$C$64,2,FALSE)</f>
        <v>C00000019</v>
      </c>
      <c r="F2892" s="1" t="s">
        <v>400</v>
      </c>
      <c r="G2892" s="99" t="s">
        <v>894</v>
      </c>
      <c r="H2892" s="5">
        <v>1</v>
      </c>
      <c r="I2892" s="5" t="str">
        <f>VLOOKUP(F2892,'Set up'!$A$2:$C$64,3,FALSE)</f>
        <v>Cash</v>
      </c>
      <c r="J2892" s="5">
        <f>VLOOKUP(F2892,'Set up'!$A$2:$D$64,4,FALSE)</f>
        <v>0</v>
      </c>
      <c r="K2892" s="4">
        <f t="shared" si="862"/>
        <v>45440</v>
      </c>
      <c r="L2892" s="5">
        <f t="shared" si="863"/>
        <v>5</v>
      </c>
      <c r="M2892" s="5">
        <f t="shared" si="864"/>
        <v>2024</v>
      </c>
      <c r="N2892" s="12">
        <v>150</v>
      </c>
      <c r="O2892" s="12"/>
      <c r="P2892" s="6">
        <f t="shared" si="859"/>
        <v>150</v>
      </c>
      <c r="Q2892" s="7">
        <v>4551187.25</v>
      </c>
      <c r="R2892" s="44" t="str">
        <f>VLOOKUP(F2892,'Set up'!$A$2:$E$64,5,FALSE)</f>
        <v>Trsf</v>
      </c>
    </row>
    <row r="2893" spans="1:19" ht="15" customHeight="1" x14ac:dyDescent="0.3">
      <c r="A2893" s="4">
        <v>45440</v>
      </c>
      <c r="B2893" s="5">
        <f t="shared" si="866"/>
        <v>5</v>
      </c>
      <c r="C2893" s="5">
        <f t="shared" si="867"/>
        <v>2024</v>
      </c>
      <c r="D2893" s="5" t="s">
        <v>2568</v>
      </c>
      <c r="E2893" s="5" t="str">
        <f>VLOOKUP(F2893,'Set up'!$A$2:$C$64,2,FALSE)</f>
        <v>C00000019</v>
      </c>
      <c r="F2893" s="1" t="s">
        <v>400</v>
      </c>
      <c r="G2893" s="99" t="s">
        <v>2098</v>
      </c>
      <c r="H2893" s="5">
        <v>1</v>
      </c>
      <c r="I2893" s="5" t="str">
        <f>VLOOKUP(F2893,'Set up'!$A$2:$C$64,3,FALSE)</f>
        <v>Cash</v>
      </c>
      <c r="J2893" s="5">
        <f>VLOOKUP(F2893,'Set up'!$A$2:$D$64,4,FALSE)</f>
        <v>0</v>
      </c>
      <c r="K2893" s="4">
        <f t="shared" si="862"/>
        <v>45440</v>
      </c>
      <c r="L2893" s="5">
        <f t="shared" si="863"/>
        <v>5</v>
      </c>
      <c r="M2893" s="5">
        <f t="shared" si="864"/>
        <v>2024</v>
      </c>
      <c r="N2893" s="12">
        <v>283.8</v>
      </c>
      <c r="O2893" s="12"/>
      <c r="P2893" s="6">
        <f t="shared" si="859"/>
        <v>283.8</v>
      </c>
      <c r="Q2893" s="7">
        <v>4551617.05</v>
      </c>
      <c r="R2893" s="44" t="str">
        <f>VLOOKUP(F2893,'Set up'!$A$2:$E$64,5,FALSE)</f>
        <v>Trsf</v>
      </c>
    </row>
    <row r="2894" spans="1:19" ht="15" customHeight="1" x14ac:dyDescent="0.3">
      <c r="A2894" s="4">
        <v>45440</v>
      </c>
      <c r="B2894" s="5">
        <f t="shared" si="866"/>
        <v>5</v>
      </c>
      <c r="C2894" s="5">
        <f t="shared" si="867"/>
        <v>2024</v>
      </c>
      <c r="D2894" s="5" t="s">
        <v>2569</v>
      </c>
      <c r="E2894" s="5" t="str">
        <f>VLOOKUP(F2894,'Set up'!$A$2:$C$64,2,FALSE)</f>
        <v>C00000014</v>
      </c>
      <c r="F2894" s="1" t="s">
        <v>262</v>
      </c>
      <c r="G2894" s="99" t="s">
        <v>303</v>
      </c>
      <c r="H2894" s="5">
        <v>1</v>
      </c>
      <c r="I2894" s="5" t="str">
        <f>VLOOKUP(F2894,'Set up'!$A$2:$C$64,3,FALSE)</f>
        <v>Cash</v>
      </c>
      <c r="J2894" s="5">
        <f>VLOOKUP(F2894,'Set up'!$A$2:$D$64,4,FALSE)</f>
        <v>0</v>
      </c>
      <c r="K2894" s="4">
        <f t="shared" si="862"/>
        <v>45440</v>
      </c>
      <c r="L2894" s="5">
        <f t="shared" si="863"/>
        <v>5</v>
      </c>
      <c r="M2894" s="5">
        <f t="shared" si="864"/>
        <v>2024</v>
      </c>
      <c r="N2894" s="12">
        <v>1650</v>
      </c>
      <c r="O2894" s="6">
        <f t="shared" ref="O2894:O2901" si="868">-N2894</f>
        <v>-1650</v>
      </c>
      <c r="P2894" s="6">
        <f t="shared" si="859"/>
        <v>0</v>
      </c>
      <c r="Q2894" s="7">
        <v>4553272.25</v>
      </c>
      <c r="R2894" s="44" t="str">
        <f>VLOOKUP(F2894,'Set up'!$A$2:$E$64,5,FALSE)</f>
        <v>Cash</v>
      </c>
      <c r="S2894" s="1" t="s">
        <v>2627</v>
      </c>
    </row>
    <row r="2895" spans="1:19" ht="15" customHeight="1" x14ac:dyDescent="0.3">
      <c r="A2895" s="4">
        <v>45440</v>
      </c>
      <c r="B2895" s="5">
        <f t="shared" si="866"/>
        <v>5</v>
      </c>
      <c r="C2895" s="5">
        <f t="shared" si="867"/>
        <v>2024</v>
      </c>
      <c r="D2895" s="5" t="s">
        <v>2569</v>
      </c>
      <c r="E2895" s="5" t="str">
        <f>VLOOKUP(F2895,'Set up'!$A$2:$C$64,2,FALSE)</f>
        <v>C00000014</v>
      </c>
      <c r="F2895" s="1" t="s">
        <v>262</v>
      </c>
      <c r="G2895" s="99" t="s">
        <v>2570</v>
      </c>
      <c r="H2895" s="5">
        <v>4</v>
      </c>
      <c r="I2895" s="5" t="str">
        <f>VLOOKUP(F2895,'Set up'!$A$2:$C$64,3,FALSE)</f>
        <v>Cash</v>
      </c>
      <c r="J2895" s="5">
        <f>VLOOKUP(F2895,'Set up'!$A$2:$D$64,4,FALSE)</f>
        <v>0</v>
      </c>
      <c r="K2895" s="4">
        <f t="shared" si="862"/>
        <v>45440</v>
      </c>
      <c r="L2895" s="5">
        <f t="shared" si="863"/>
        <v>5</v>
      </c>
      <c r="M2895" s="5">
        <f t="shared" si="864"/>
        <v>2024</v>
      </c>
      <c r="N2895" s="12">
        <v>840</v>
      </c>
      <c r="O2895" s="6">
        <f t="shared" si="868"/>
        <v>-840</v>
      </c>
      <c r="P2895" s="6">
        <f t="shared" si="859"/>
        <v>0</v>
      </c>
      <c r="Q2895" s="7">
        <v>4552821.25</v>
      </c>
      <c r="R2895" s="44" t="str">
        <f>VLOOKUP(F2895,'Set up'!$A$2:$E$64,5,FALSE)</f>
        <v>Cash</v>
      </c>
      <c r="S2895" s="1" t="s">
        <v>2627</v>
      </c>
    </row>
    <row r="2896" spans="1:19" ht="15" customHeight="1" x14ac:dyDescent="0.3">
      <c r="A2896" s="4">
        <v>45440</v>
      </c>
      <c r="B2896" s="5">
        <f t="shared" si="866"/>
        <v>5</v>
      </c>
      <c r="C2896" s="5">
        <f t="shared" si="867"/>
        <v>2024</v>
      </c>
      <c r="D2896" s="5" t="s">
        <v>2569</v>
      </c>
      <c r="E2896" s="5" t="str">
        <f>VLOOKUP(F2896,'Set up'!$A$2:$C$64,2,FALSE)</f>
        <v>C00000014</v>
      </c>
      <c r="F2896" s="1" t="s">
        <v>262</v>
      </c>
      <c r="G2896" s="99" t="s">
        <v>2571</v>
      </c>
      <c r="H2896" s="5">
        <v>1</v>
      </c>
      <c r="I2896" s="5" t="str">
        <f>VLOOKUP(F2896,'Set up'!$A$2:$C$64,3,FALSE)</f>
        <v>Cash</v>
      </c>
      <c r="J2896" s="5">
        <f>VLOOKUP(F2896,'Set up'!$A$2:$D$64,4,FALSE)</f>
        <v>0</v>
      </c>
      <c r="K2896" s="4">
        <f t="shared" si="862"/>
        <v>45440</v>
      </c>
      <c r="L2896" s="5">
        <f t="shared" si="863"/>
        <v>5</v>
      </c>
      <c r="M2896" s="5">
        <f t="shared" si="864"/>
        <v>2024</v>
      </c>
      <c r="N2896" s="12">
        <v>280</v>
      </c>
      <c r="O2896" s="6">
        <f t="shared" si="868"/>
        <v>-280</v>
      </c>
      <c r="P2896" s="6">
        <f t="shared" si="859"/>
        <v>0</v>
      </c>
      <c r="Q2896" s="7">
        <v>4552723.75</v>
      </c>
      <c r="R2896" s="44" t="str">
        <f>VLOOKUP(F2896,'Set up'!$A$2:$E$64,5,FALSE)</f>
        <v>Cash</v>
      </c>
      <c r="S2896" s="1" t="s">
        <v>2627</v>
      </c>
    </row>
    <row r="2897" spans="1:19" ht="15" customHeight="1" x14ac:dyDescent="0.3">
      <c r="A2897" s="4">
        <v>45440</v>
      </c>
      <c r="B2897" s="5">
        <f t="shared" si="866"/>
        <v>5</v>
      </c>
      <c r="C2897" s="5">
        <f t="shared" si="867"/>
        <v>2024</v>
      </c>
      <c r="D2897" s="5" t="s">
        <v>2569</v>
      </c>
      <c r="E2897" s="5" t="str">
        <f>VLOOKUP(F2897,'Set up'!$A$2:$C$64,2,FALSE)</f>
        <v>C00000014</v>
      </c>
      <c r="F2897" s="1" t="s">
        <v>262</v>
      </c>
      <c r="G2897" s="99" t="s">
        <v>1886</v>
      </c>
      <c r="H2897" s="5">
        <v>2</v>
      </c>
      <c r="I2897" s="5" t="str">
        <f>VLOOKUP(F2897,'Set up'!$A$2:$C$64,3,FALSE)</f>
        <v>Cash</v>
      </c>
      <c r="J2897" s="5">
        <f>VLOOKUP(F2897,'Set up'!$A$2:$D$64,4,FALSE)</f>
        <v>0</v>
      </c>
      <c r="K2897" s="4">
        <f t="shared" si="862"/>
        <v>45440</v>
      </c>
      <c r="L2897" s="5">
        <f t="shared" si="863"/>
        <v>5</v>
      </c>
      <c r="M2897" s="5">
        <f t="shared" si="864"/>
        <v>2024</v>
      </c>
      <c r="N2897" s="12">
        <v>320</v>
      </c>
      <c r="O2897" s="6">
        <f t="shared" si="868"/>
        <v>-320</v>
      </c>
      <c r="P2897" s="6">
        <f t="shared" si="859"/>
        <v>0</v>
      </c>
      <c r="Q2897" s="7">
        <v>4566978.25</v>
      </c>
      <c r="R2897" s="44" t="str">
        <f>VLOOKUP(F2897,'Set up'!$A$2:$E$64,5,FALSE)</f>
        <v>Cash</v>
      </c>
      <c r="S2897" s="1" t="s">
        <v>2627</v>
      </c>
    </row>
    <row r="2898" spans="1:19" ht="15" customHeight="1" x14ac:dyDescent="0.3">
      <c r="A2898" s="4">
        <v>45440</v>
      </c>
      <c r="B2898" s="5">
        <f t="shared" si="866"/>
        <v>5</v>
      </c>
      <c r="C2898" s="5">
        <f t="shared" si="867"/>
        <v>2024</v>
      </c>
      <c r="D2898" s="5" t="s">
        <v>2569</v>
      </c>
      <c r="E2898" s="5" t="str">
        <f>VLOOKUP(F2898,'Set up'!$A$2:$C$64,2,FALSE)</f>
        <v>C00000014</v>
      </c>
      <c r="F2898" s="1" t="s">
        <v>262</v>
      </c>
      <c r="G2898" s="99" t="s">
        <v>2098</v>
      </c>
      <c r="H2898" s="5">
        <v>1</v>
      </c>
      <c r="I2898" s="5" t="str">
        <f>VLOOKUP(F2898,'Set up'!$A$2:$C$64,3,FALSE)</f>
        <v>Cash</v>
      </c>
      <c r="J2898" s="5">
        <f>VLOOKUP(F2898,'Set up'!$A$2:$D$64,4,FALSE)</f>
        <v>0</v>
      </c>
      <c r="K2898" s="4">
        <f t="shared" si="862"/>
        <v>45440</v>
      </c>
      <c r="L2898" s="5">
        <f t="shared" si="863"/>
        <v>5</v>
      </c>
      <c r="M2898" s="5">
        <f t="shared" si="864"/>
        <v>2024</v>
      </c>
      <c r="N2898" s="12">
        <v>283.8</v>
      </c>
      <c r="O2898" s="6">
        <f t="shared" si="868"/>
        <v>-283.8</v>
      </c>
      <c r="P2898" s="6">
        <f t="shared" si="859"/>
        <v>0</v>
      </c>
      <c r="Q2898" s="7">
        <v>4560828.05</v>
      </c>
      <c r="R2898" s="44" t="str">
        <f>VLOOKUP(F2898,'Set up'!$A$2:$E$64,5,FALSE)</f>
        <v>Cash</v>
      </c>
      <c r="S2898" s="1" t="s">
        <v>2627</v>
      </c>
    </row>
    <row r="2899" spans="1:19" ht="15" customHeight="1" x14ac:dyDescent="0.3">
      <c r="A2899" s="4">
        <v>45441</v>
      </c>
      <c r="B2899" s="5">
        <f t="shared" si="866"/>
        <v>5</v>
      </c>
      <c r="C2899" s="5">
        <f t="shared" si="867"/>
        <v>2024</v>
      </c>
      <c r="D2899" s="5" t="s">
        <v>2572</v>
      </c>
      <c r="E2899" s="5" t="str">
        <f>VLOOKUP(F2899,'Set up'!$A$2:$C$64,2,FALSE)</f>
        <v>C00000046</v>
      </c>
      <c r="F2899" s="1" t="s">
        <v>2284</v>
      </c>
      <c r="G2899" s="99" t="s">
        <v>2573</v>
      </c>
      <c r="H2899" s="5">
        <v>1</v>
      </c>
      <c r="I2899" s="5" t="str">
        <f>VLOOKUP(F2899,'Set up'!$A$2:$C$64,3,FALSE)</f>
        <v>Cash</v>
      </c>
      <c r="J2899" s="5">
        <f>VLOOKUP(F2899,'Set up'!$A$2:$D$64,4,FALSE)</f>
        <v>0</v>
      </c>
      <c r="K2899" s="4">
        <f t="shared" si="862"/>
        <v>45441</v>
      </c>
      <c r="L2899" s="5">
        <f t="shared" si="863"/>
        <v>5</v>
      </c>
      <c r="M2899" s="5">
        <f t="shared" si="864"/>
        <v>2024</v>
      </c>
      <c r="N2899" s="12">
        <v>240</v>
      </c>
      <c r="O2899" s="6">
        <f t="shared" si="868"/>
        <v>-240</v>
      </c>
      <c r="P2899" s="6">
        <f t="shared" si="859"/>
        <v>0</v>
      </c>
      <c r="Q2899" s="7">
        <v>4575939.75</v>
      </c>
      <c r="R2899" s="44" t="str">
        <f>VLOOKUP(F2899,'Set up'!$A$2:$E$64,5,FALSE)</f>
        <v>Cash</v>
      </c>
      <c r="S2899" s="1" t="s">
        <v>2630</v>
      </c>
    </row>
    <row r="2900" spans="1:19" ht="15" customHeight="1" x14ac:dyDescent="0.3">
      <c r="A2900" s="4">
        <v>45441</v>
      </c>
      <c r="B2900" s="5">
        <f t="shared" si="866"/>
        <v>5</v>
      </c>
      <c r="C2900" s="5">
        <f t="shared" si="867"/>
        <v>2024</v>
      </c>
      <c r="D2900" s="5" t="s">
        <v>2572</v>
      </c>
      <c r="E2900" s="5" t="str">
        <f>VLOOKUP(F2900,'Set up'!$A$2:$C$64,2,FALSE)</f>
        <v>C00000046</v>
      </c>
      <c r="F2900" s="1" t="s">
        <v>2284</v>
      </c>
      <c r="G2900" s="99" t="s">
        <v>2574</v>
      </c>
      <c r="H2900" s="5">
        <v>1</v>
      </c>
      <c r="I2900" s="5" t="str">
        <f>VLOOKUP(F2900,'Set up'!$A$2:$C$64,3,FALSE)</f>
        <v>Cash</v>
      </c>
      <c r="J2900" s="5">
        <f>VLOOKUP(F2900,'Set up'!$A$2:$D$64,4,FALSE)</f>
        <v>0</v>
      </c>
      <c r="K2900" s="4">
        <f t="shared" si="862"/>
        <v>45441</v>
      </c>
      <c r="L2900" s="5">
        <f t="shared" si="863"/>
        <v>5</v>
      </c>
      <c r="M2900" s="5">
        <f t="shared" si="864"/>
        <v>2024</v>
      </c>
      <c r="N2900" s="12">
        <v>225</v>
      </c>
      <c r="O2900" s="6">
        <f t="shared" si="868"/>
        <v>-225</v>
      </c>
      <c r="P2900" s="6">
        <f t="shared" si="859"/>
        <v>0</v>
      </c>
      <c r="Q2900" s="7">
        <v>4522935.45</v>
      </c>
      <c r="R2900" s="44" t="str">
        <f>VLOOKUP(F2900,'Set up'!$A$2:$E$64,5,FALSE)</f>
        <v>Cash</v>
      </c>
      <c r="S2900" s="1" t="s">
        <v>2630</v>
      </c>
    </row>
    <row r="2901" spans="1:19" ht="15" customHeight="1" x14ac:dyDescent="0.3">
      <c r="A2901" s="4">
        <v>45441</v>
      </c>
      <c r="B2901" s="5">
        <f t="shared" si="866"/>
        <v>5</v>
      </c>
      <c r="C2901" s="5">
        <f t="shared" si="867"/>
        <v>2024</v>
      </c>
      <c r="D2901" s="5" t="s">
        <v>2572</v>
      </c>
      <c r="E2901" s="5" t="str">
        <f>VLOOKUP(F2901,'Set up'!$A$2:$C$64,2,FALSE)</f>
        <v>C00000046</v>
      </c>
      <c r="F2901" s="1" t="s">
        <v>2284</v>
      </c>
      <c r="G2901" s="99" t="s">
        <v>1654</v>
      </c>
      <c r="H2901" s="5">
        <v>1</v>
      </c>
      <c r="I2901" s="5" t="str">
        <f>VLOOKUP(F2901,'Set up'!$A$2:$C$64,3,FALSE)</f>
        <v>Cash</v>
      </c>
      <c r="J2901" s="5">
        <f>VLOOKUP(F2901,'Set up'!$A$2:$D$64,4,FALSE)</f>
        <v>0</v>
      </c>
      <c r="K2901" s="4">
        <f t="shared" si="862"/>
        <v>45441</v>
      </c>
      <c r="L2901" s="5">
        <f t="shared" si="863"/>
        <v>5</v>
      </c>
      <c r="M2901" s="5">
        <f t="shared" si="864"/>
        <v>2024</v>
      </c>
      <c r="N2901" s="12">
        <v>258</v>
      </c>
      <c r="O2901" s="6">
        <f t="shared" si="868"/>
        <v>-258</v>
      </c>
      <c r="P2901" s="6">
        <f t="shared" ref="P2901:P2964" si="869">SUM(N2901+O2901)</f>
        <v>0</v>
      </c>
      <c r="Q2901" s="7">
        <v>4525093.45</v>
      </c>
      <c r="R2901" s="44" t="str">
        <f>VLOOKUP(F2901,'Set up'!$A$2:$E$64,5,FALSE)</f>
        <v>Cash</v>
      </c>
      <c r="S2901" s="1" t="s">
        <v>2630</v>
      </c>
    </row>
    <row r="2902" spans="1:19" ht="15" customHeight="1" x14ac:dyDescent="0.3">
      <c r="A2902" s="4">
        <v>45441</v>
      </c>
      <c r="B2902" s="5">
        <f t="shared" si="866"/>
        <v>5</v>
      </c>
      <c r="C2902" s="5">
        <f t="shared" si="867"/>
        <v>2024</v>
      </c>
      <c r="D2902" s="5" t="s">
        <v>2575</v>
      </c>
      <c r="E2902" s="5" t="str">
        <f>VLOOKUP(F2902,'Set up'!$A$2:$C$64,2,FALSE)</f>
        <v>C00000044</v>
      </c>
      <c r="F2902" s="1" t="s">
        <v>2929</v>
      </c>
      <c r="G2902" s="99" t="s">
        <v>1178</v>
      </c>
      <c r="H2902" s="5">
        <v>1</v>
      </c>
      <c r="I2902" s="5" t="str">
        <f>VLOOKUP(F2902,'Set up'!$A$2:$C$64,3,FALSE)</f>
        <v>Cash</v>
      </c>
      <c r="J2902" s="5">
        <f>VLOOKUP(F2902,'Set up'!$A$2:$D$64,4,FALSE)</f>
        <v>0</v>
      </c>
      <c r="K2902" s="4">
        <f t="shared" si="862"/>
        <v>45441</v>
      </c>
      <c r="L2902" s="5">
        <f t="shared" si="863"/>
        <v>5</v>
      </c>
      <c r="M2902" s="5">
        <f t="shared" si="864"/>
        <v>2024</v>
      </c>
      <c r="N2902" s="12">
        <v>1672</v>
      </c>
      <c r="O2902" s="6">
        <f t="shared" ref="O2902:O2904" si="870">-N2902</f>
        <v>-1672</v>
      </c>
      <c r="P2902" s="6">
        <f t="shared" si="869"/>
        <v>0</v>
      </c>
      <c r="Q2902" s="7">
        <v>4528832.45</v>
      </c>
      <c r="R2902" s="44" t="str">
        <f>VLOOKUP(F2902,'Set up'!$A$2:$E$64,5,FALSE)</f>
        <v>Cash</v>
      </c>
      <c r="S2902" s="1" t="s">
        <v>2625</v>
      </c>
    </row>
    <row r="2903" spans="1:19" ht="15" customHeight="1" x14ac:dyDescent="0.3">
      <c r="A2903" s="4">
        <v>45441</v>
      </c>
      <c r="B2903" s="5">
        <f t="shared" si="866"/>
        <v>5</v>
      </c>
      <c r="C2903" s="5">
        <f t="shared" si="867"/>
        <v>2024</v>
      </c>
      <c r="D2903" s="5" t="s">
        <v>2575</v>
      </c>
      <c r="E2903" s="5" t="str">
        <f>VLOOKUP(F2903,'Set up'!$A$2:$C$64,2,FALSE)</f>
        <v>C00000044</v>
      </c>
      <c r="F2903" s="1" t="s">
        <v>2929</v>
      </c>
      <c r="G2903" s="99" t="s">
        <v>2570</v>
      </c>
      <c r="H2903" s="5">
        <v>3</v>
      </c>
      <c r="I2903" s="5" t="str">
        <f>VLOOKUP(F2903,'Set up'!$A$2:$C$64,3,FALSE)</f>
        <v>Cash</v>
      </c>
      <c r="J2903" s="5">
        <f>VLOOKUP(F2903,'Set up'!$A$2:$D$64,4,FALSE)</f>
        <v>0</v>
      </c>
      <c r="K2903" s="4">
        <f t="shared" si="862"/>
        <v>45441</v>
      </c>
      <c r="L2903" s="5">
        <f t="shared" si="863"/>
        <v>5</v>
      </c>
      <c r="M2903" s="5">
        <f t="shared" si="864"/>
        <v>2024</v>
      </c>
      <c r="N2903" s="12">
        <v>630</v>
      </c>
      <c r="O2903" s="6">
        <f t="shared" si="870"/>
        <v>-630</v>
      </c>
      <c r="P2903" s="6">
        <f t="shared" si="869"/>
        <v>0</v>
      </c>
      <c r="Q2903" s="7">
        <v>4527967.95</v>
      </c>
      <c r="R2903" s="44" t="str">
        <f>VLOOKUP(F2903,'Set up'!$A$2:$E$64,5,FALSE)</f>
        <v>Cash</v>
      </c>
      <c r="S2903" s="1" t="s">
        <v>2625</v>
      </c>
    </row>
    <row r="2904" spans="1:19" ht="15" customHeight="1" x14ac:dyDescent="0.3">
      <c r="A2904" s="4">
        <v>45441</v>
      </c>
      <c r="B2904" s="5">
        <f t="shared" si="866"/>
        <v>5</v>
      </c>
      <c r="C2904" s="5">
        <f t="shared" si="867"/>
        <v>2024</v>
      </c>
      <c r="D2904" s="5" t="s">
        <v>2575</v>
      </c>
      <c r="E2904" s="5" t="str">
        <f>VLOOKUP(F2904,'Set up'!$A$2:$C$64,2,FALSE)</f>
        <v>C00000044</v>
      </c>
      <c r="F2904" s="1" t="s">
        <v>2929</v>
      </c>
      <c r="G2904" s="99" t="s">
        <v>46</v>
      </c>
      <c r="H2904" s="5">
        <v>1</v>
      </c>
      <c r="I2904" s="5" t="str">
        <f>VLOOKUP(F2904,'Set up'!$A$2:$C$64,3,FALSE)</f>
        <v>Cash</v>
      </c>
      <c r="J2904" s="5">
        <f>VLOOKUP(F2904,'Set up'!$A$2:$D$64,4,FALSE)</f>
        <v>0</v>
      </c>
      <c r="K2904" s="4">
        <f t="shared" si="862"/>
        <v>45441</v>
      </c>
      <c r="L2904" s="5">
        <f t="shared" si="863"/>
        <v>5</v>
      </c>
      <c r="M2904" s="5">
        <f t="shared" si="864"/>
        <v>2024</v>
      </c>
      <c r="N2904" s="12">
        <v>110</v>
      </c>
      <c r="O2904" s="6">
        <f t="shared" si="870"/>
        <v>-110</v>
      </c>
      <c r="P2904" s="6">
        <f t="shared" si="869"/>
        <v>0</v>
      </c>
      <c r="Q2904" s="7">
        <v>4528543.45</v>
      </c>
      <c r="R2904" s="44" t="str">
        <f>VLOOKUP(F2904,'Set up'!$A$2:$E$64,5,FALSE)</f>
        <v>Cash</v>
      </c>
      <c r="S2904" s="1" t="s">
        <v>2625</v>
      </c>
    </row>
    <row r="2905" spans="1:19" ht="15" customHeight="1" x14ac:dyDescent="0.3">
      <c r="A2905" s="4">
        <v>45441</v>
      </c>
      <c r="B2905" s="5">
        <f t="shared" si="866"/>
        <v>5</v>
      </c>
      <c r="C2905" s="5">
        <f t="shared" si="867"/>
        <v>2024</v>
      </c>
      <c r="D2905" s="5" t="s">
        <v>2576</v>
      </c>
      <c r="E2905" s="5" t="str">
        <f>VLOOKUP(F2905,'Set up'!$A$2:$C$64,2,FALSE)</f>
        <v>C00000042</v>
      </c>
      <c r="F2905" s="1" t="s">
        <v>2012</v>
      </c>
      <c r="G2905" s="99" t="s">
        <v>1110</v>
      </c>
      <c r="H2905" s="5">
        <v>7</v>
      </c>
      <c r="I2905" s="5" t="str">
        <f>VLOOKUP(F2905,'Set up'!$A$2:$C$64,3,FALSE)</f>
        <v>Cash</v>
      </c>
      <c r="J2905" s="5">
        <f>VLOOKUP(F2905,'Set up'!$A$2:$D$64,4,FALSE)</f>
        <v>0</v>
      </c>
      <c r="K2905" s="4">
        <f t="shared" si="862"/>
        <v>45441</v>
      </c>
      <c r="L2905" s="5">
        <f t="shared" si="863"/>
        <v>5</v>
      </c>
      <c r="M2905" s="5">
        <f t="shared" si="864"/>
        <v>2024</v>
      </c>
      <c r="N2905" s="12">
        <v>437.5</v>
      </c>
      <c r="O2905" s="6">
        <f>-N2905</f>
        <v>-437.5</v>
      </c>
      <c r="P2905" s="6">
        <f t="shared" si="869"/>
        <v>0</v>
      </c>
      <c r="Q2905" s="7">
        <v>4530485.95</v>
      </c>
      <c r="R2905" s="44" t="str">
        <f>VLOOKUP(F2905,'Set up'!$A$2:$E$64,5,FALSE)</f>
        <v>Trsf</v>
      </c>
      <c r="S2905" s="1" t="s">
        <v>3166</v>
      </c>
    </row>
    <row r="2906" spans="1:19" ht="15" customHeight="1" x14ac:dyDescent="0.3">
      <c r="A2906" s="4">
        <v>45441</v>
      </c>
      <c r="B2906" s="5">
        <f t="shared" si="866"/>
        <v>5</v>
      </c>
      <c r="C2906" s="5">
        <f t="shared" si="867"/>
        <v>2024</v>
      </c>
      <c r="D2906" s="5" t="s">
        <v>2577</v>
      </c>
      <c r="E2906" s="5" t="str">
        <f>VLOOKUP(F2906,'Set up'!$A$2:$C$64,2,FALSE)</f>
        <v>C00000042</v>
      </c>
      <c r="F2906" s="1" t="s">
        <v>2012</v>
      </c>
      <c r="G2906" s="99" t="s">
        <v>2552</v>
      </c>
      <c r="H2906" s="5">
        <v>7</v>
      </c>
      <c r="I2906" s="5" t="str">
        <f>VLOOKUP(F2906,'Set up'!$A$2:$C$64,3,FALSE)</f>
        <v>Cash</v>
      </c>
      <c r="J2906" s="5">
        <f>VLOOKUP(F2906,'Set up'!$A$2:$D$64,4,FALSE)</f>
        <v>0</v>
      </c>
      <c r="K2906" s="4">
        <f t="shared" si="862"/>
        <v>45441</v>
      </c>
      <c r="L2906" s="5">
        <f t="shared" si="863"/>
        <v>5</v>
      </c>
      <c r="M2906" s="5">
        <f t="shared" si="864"/>
        <v>2024</v>
      </c>
      <c r="N2906" s="12">
        <v>11396</v>
      </c>
      <c r="O2906" s="6">
        <f>-N2906</f>
        <v>-11396</v>
      </c>
      <c r="P2906" s="6">
        <f t="shared" si="869"/>
        <v>0</v>
      </c>
      <c r="Q2906" s="7">
        <v>4541971.95</v>
      </c>
      <c r="R2906" s="44" t="str">
        <f>VLOOKUP(F2906,'Set up'!$A$2:$E$64,5,FALSE)</f>
        <v>Trsf</v>
      </c>
      <c r="S2906" s="1" t="s">
        <v>3167</v>
      </c>
    </row>
    <row r="2907" spans="1:19" ht="15" customHeight="1" x14ac:dyDescent="0.3">
      <c r="A2907" s="4">
        <v>45441</v>
      </c>
      <c r="B2907" s="5">
        <f t="shared" si="866"/>
        <v>5</v>
      </c>
      <c r="C2907" s="5">
        <f t="shared" si="867"/>
        <v>2024</v>
      </c>
      <c r="D2907" s="5" t="s">
        <v>2577</v>
      </c>
      <c r="E2907" s="5" t="str">
        <f>VLOOKUP(F2907,'Set up'!$A$2:$C$64,2,FALSE)</f>
        <v>C00000042</v>
      </c>
      <c r="F2907" s="1" t="s">
        <v>2012</v>
      </c>
      <c r="G2907" s="99" t="s">
        <v>2578</v>
      </c>
      <c r="H2907" s="5">
        <v>20</v>
      </c>
      <c r="I2907" s="5" t="str">
        <f>VLOOKUP(F2907,'Set up'!$A$2:$C$64,3,FALSE)</f>
        <v>Cash</v>
      </c>
      <c r="J2907" s="5">
        <f>VLOOKUP(F2907,'Set up'!$A$2:$D$64,4,FALSE)</f>
        <v>0</v>
      </c>
      <c r="K2907" s="4">
        <f t="shared" si="862"/>
        <v>45441</v>
      </c>
      <c r="L2907" s="5">
        <f t="shared" si="863"/>
        <v>5</v>
      </c>
      <c r="M2907" s="5">
        <f t="shared" si="864"/>
        <v>2024</v>
      </c>
      <c r="N2907" s="12">
        <v>3480</v>
      </c>
      <c r="O2907" s="6">
        <f>-N2907</f>
        <v>-3480</v>
      </c>
      <c r="P2907" s="6">
        <f t="shared" si="869"/>
        <v>0</v>
      </c>
      <c r="Q2907" s="7">
        <v>4556347.95</v>
      </c>
      <c r="R2907" s="44" t="str">
        <f>VLOOKUP(F2907,'Set up'!$A$2:$E$64,5,FALSE)</f>
        <v>Trsf</v>
      </c>
      <c r="S2907" s="1" t="s">
        <v>3168</v>
      </c>
    </row>
    <row r="2908" spans="1:19" ht="15" customHeight="1" x14ac:dyDescent="0.3">
      <c r="A2908" s="4">
        <v>45441</v>
      </c>
      <c r="B2908" s="5">
        <f t="shared" si="866"/>
        <v>5</v>
      </c>
      <c r="C2908" s="5">
        <f t="shared" si="867"/>
        <v>2024</v>
      </c>
      <c r="D2908" s="5" t="s">
        <v>2577</v>
      </c>
      <c r="E2908" s="5" t="str">
        <f>VLOOKUP(F2908,'Set up'!$A$2:$C$64,2,FALSE)</f>
        <v>C00000042</v>
      </c>
      <c r="F2908" s="1" t="s">
        <v>2012</v>
      </c>
      <c r="G2908" s="99" t="s">
        <v>1922</v>
      </c>
      <c r="H2908" s="5">
        <v>10</v>
      </c>
      <c r="I2908" s="5" t="str">
        <f>VLOOKUP(F2908,'Set up'!$A$2:$C$64,3,FALSE)</f>
        <v>Cash</v>
      </c>
      <c r="J2908" s="5">
        <f>VLOOKUP(F2908,'Set up'!$A$2:$D$64,4,FALSE)</f>
        <v>0</v>
      </c>
      <c r="K2908" s="4">
        <f t="shared" si="862"/>
        <v>45441</v>
      </c>
      <c r="L2908" s="5">
        <f t="shared" si="863"/>
        <v>5</v>
      </c>
      <c r="M2908" s="5">
        <f t="shared" si="864"/>
        <v>2024</v>
      </c>
      <c r="N2908" s="12">
        <v>2340</v>
      </c>
      <c r="O2908" s="6">
        <f>-N2908</f>
        <v>-2340</v>
      </c>
      <c r="P2908" s="6">
        <f t="shared" si="869"/>
        <v>0</v>
      </c>
      <c r="Q2908" s="7">
        <v>4547751.95</v>
      </c>
      <c r="R2908" s="44" t="str">
        <f>VLOOKUP(F2908,'Set up'!$A$2:$E$64,5,FALSE)</f>
        <v>Trsf</v>
      </c>
      <c r="S2908" s="1" t="s">
        <v>3169</v>
      </c>
    </row>
    <row r="2909" spans="1:19" ht="15" customHeight="1" x14ac:dyDescent="0.3">
      <c r="A2909" s="4">
        <v>45441</v>
      </c>
      <c r="B2909" s="5">
        <f t="shared" si="866"/>
        <v>5</v>
      </c>
      <c r="C2909" s="5">
        <f t="shared" si="867"/>
        <v>2024</v>
      </c>
      <c r="D2909" s="5" t="s">
        <v>2577</v>
      </c>
      <c r="E2909" s="5" t="str">
        <f>VLOOKUP(F2909,'Set up'!$A$2:$C$64,2,FALSE)</f>
        <v>C00000042</v>
      </c>
      <c r="F2909" s="1" t="s">
        <v>2012</v>
      </c>
      <c r="G2909" s="99" t="s">
        <v>1073</v>
      </c>
      <c r="H2909" s="5">
        <v>2</v>
      </c>
      <c r="I2909" s="5" t="str">
        <f>VLOOKUP(F2909,'Set up'!$A$2:$C$64,3,FALSE)</f>
        <v>Cash</v>
      </c>
      <c r="J2909" s="5">
        <f>VLOOKUP(F2909,'Set up'!$A$2:$D$64,4,FALSE)</f>
        <v>0</v>
      </c>
      <c r="K2909" s="4">
        <f t="shared" si="862"/>
        <v>45441</v>
      </c>
      <c r="L2909" s="5">
        <f t="shared" si="863"/>
        <v>5</v>
      </c>
      <c r="M2909" s="5">
        <f t="shared" si="864"/>
        <v>2024</v>
      </c>
      <c r="N2909" s="12">
        <v>2000</v>
      </c>
      <c r="O2909" s="6">
        <f>-N2909</f>
        <v>-2000</v>
      </c>
      <c r="P2909" s="6">
        <f t="shared" si="869"/>
        <v>0</v>
      </c>
      <c r="Q2909" s="7">
        <v>4546831.95</v>
      </c>
      <c r="R2909" s="44" t="str">
        <f>VLOOKUP(F2909,'Set up'!$A$2:$E$64,5,FALSE)</f>
        <v>Trsf</v>
      </c>
      <c r="S2909" s="1" t="s">
        <v>3170</v>
      </c>
    </row>
    <row r="2910" spans="1:19" ht="15" customHeight="1" x14ac:dyDescent="0.3">
      <c r="A2910" s="4">
        <v>45444</v>
      </c>
      <c r="B2910" s="5">
        <f t="shared" ref="B2910:B2973" si="871">MONTH(A2910)</f>
        <v>6</v>
      </c>
      <c r="C2910" s="5">
        <f t="shared" ref="C2910:C2973" si="872">YEAR(A2910)</f>
        <v>2024</v>
      </c>
      <c r="D2910" s="5" t="s">
        <v>2634</v>
      </c>
      <c r="E2910" s="5" t="str">
        <f>VLOOKUP(F2910,'Set up'!$A$2:$C$64,2,FALSE)</f>
        <v>C00000010</v>
      </c>
      <c r="F2910" s="1" t="s">
        <v>62</v>
      </c>
      <c r="G2910" s="99" t="s">
        <v>1402</v>
      </c>
      <c r="H2910" s="5">
        <v>8</v>
      </c>
      <c r="I2910" s="5">
        <f>VLOOKUP(F2910,'Set up'!$A$2:$C$64,3,FALSE)</f>
        <v>120</v>
      </c>
      <c r="J2910" s="5">
        <f>VLOOKUP(F2910,'Set up'!$A$2:$D$64,4,FALSE)</f>
        <v>120</v>
      </c>
      <c r="K2910" s="4">
        <f t="shared" si="862"/>
        <v>45564</v>
      </c>
      <c r="L2910" s="5">
        <f t="shared" si="863"/>
        <v>9</v>
      </c>
      <c r="M2910" s="5">
        <f t="shared" si="864"/>
        <v>2024</v>
      </c>
      <c r="N2910" s="12">
        <v>13024</v>
      </c>
      <c r="O2910" s="6">
        <f t="shared" ref="O2910:O2916" si="873">-N2910</f>
        <v>-13024</v>
      </c>
      <c r="P2910" s="6">
        <f t="shared" si="869"/>
        <v>0</v>
      </c>
      <c r="Q2910" s="7">
        <v>4519680.45</v>
      </c>
      <c r="R2910" s="44" t="str">
        <f>VLOOKUP(F2910,'Set up'!$A$2:$E$64,5,FALSE)</f>
        <v>Trsf</v>
      </c>
      <c r="S2910" s="1" t="s">
        <v>3147</v>
      </c>
    </row>
    <row r="2911" spans="1:19" ht="15" customHeight="1" x14ac:dyDescent="0.3">
      <c r="A2911" s="4">
        <v>45444</v>
      </c>
      <c r="B2911" s="5">
        <f t="shared" si="871"/>
        <v>6</v>
      </c>
      <c r="C2911" s="5">
        <f t="shared" si="872"/>
        <v>2024</v>
      </c>
      <c r="D2911" s="5" t="s">
        <v>2634</v>
      </c>
      <c r="E2911" s="5" t="str">
        <f>VLOOKUP(F2911,'Set up'!$A$2:$C$64,2,FALSE)</f>
        <v>C00000010</v>
      </c>
      <c r="F2911" s="1" t="s">
        <v>62</v>
      </c>
      <c r="G2911" s="99" t="s">
        <v>1543</v>
      </c>
      <c r="H2911" s="5">
        <v>15</v>
      </c>
      <c r="I2911" s="5">
        <f>VLOOKUP(F2911,'Set up'!$A$2:$C$64,3,FALSE)</f>
        <v>120</v>
      </c>
      <c r="J2911" s="5">
        <f>VLOOKUP(F2911,'Set up'!$A$2:$D$64,4,FALSE)</f>
        <v>120</v>
      </c>
      <c r="K2911" s="4">
        <f t="shared" si="862"/>
        <v>45564</v>
      </c>
      <c r="L2911" s="5">
        <f t="shared" si="863"/>
        <v>9</v>
      </c>
      <c r="M2911" s="5">
        <f t="shared" si="864"/>
        <v>2024</v>
      </c>
      <c r="N2911" s="12">
        <v>2610</v>
      </c>
      <c r="O2911" s="6">
        <f t="shared" si="873"/>
        <v>-2610</v>
      </c>
      <c r="P2911" s="6">
        <f t="shared" si="869"/>
        <v>0</v>
      </c>
      <c r="Q2911" s="7">
        <v>4512742.45</v>
      </c>
      <c r="R2911" s="44" t="str">
        <f>VLOOKUP(F2911,'Set up'!$A$2:$E$64,5,FALSE)</f>
        <v>Trsf</v>
      </c>
      <c r="S2911" s="1" t="s">
        <v>3147</v>
      </c>
    </row>
    <row r="2912" spans="1:19" ht="15" customHeight="1" x14ac:dyDescent="0.3">
      <c r="A2912" s="4">
        <v>45444</v>
      </c>
      <c r="B2912" s="5">
        <f t="shared" si="871"/>
        <v>6</v>
      </c>
      <c r="C2912" s="5">
        <f t="shared" si="872"/>
        <v>2024</v>
      </c>
      <c r="D2912" s="5" t="s">
        <v>2634</v>
      </c>
      <c r="E2912" s="5" t="str">
        <f>VLOOKUP(F2912,'Set up'!$A$2:$C$64,2,FALSE)</f>
        <v>C00000010</v>
      </c>
      <c r="F2912" s="1" t="s">
        <v>62</v>
      </c>
      <c r="G2912" s="99" t="s">
        <v>2635</v>
      </c>
      <c r="H2912" s="5">
        <v>15</v>
      </c>
      <c r="I2912" s="5">
        <f>VLOOKUP(F2912,'Set up'!$A$2:$C$64,3,FALSE)</f>
        <v>120</v>
      </c>
      <c r="J2912" s="5">
        <f>VLOOKUP(F2912,'Set up'!$A$2:$D$64,4,FALSE)</f>
        <v>120</v>
      </c>
      <c r="K2912" s="4">
        <f t="shared" si="862"/>
        <v>45564</v>
      </c>
      <c r="L2912" s="5">
        <f t="shared" si="863"/>
        <v>9</v>
      </c>
      <c r="M2912" s="5">
        <f t="shared" si="864"/>
        <v>2024</v>
      </c>
      <c r="N2912" s="12">
        <v>862.5</v>
      </c>
      <c r="O2912" s="6">
        <f t="shared" si="873"/>
        <v>-862.5</v>
      </c>
      <c r="P2912" s="6">
        <f t="shared" si="869"/>
        <v>0</v>
      </c>
      <c r="Q2912" s="7">
        <v>4511669.95</v>
      </c>
      <c r="R2912" s="44" t="str">
        <f>VLOOKUP(F2912,'Set up'!$A$2:$E$64,5,FALSE)</f>
        <v>Trsf</v>
      </c>
      <c r="S2912" s="1" t="s">
        <v>3147</v>
      </c>
    </row>
    <row r="2913" spans="1:21" ht="15" customHeight="1" x14ac:dyDescent="0.3">
      <c r="A2913" s="4">
        <v>45444</v>
      </c>
      <c r="B2913" s="5">
        <f t="shared" si="871"/>
        <v>6</v>
      </c>
      <c r="C2913" s="5">
        <f t="shared" si="872"/>
        <v>2024</v>
      </c>
      <c r="D2913" s="5" t="s">
        <v>2634</v>
      </c>
      <c r="E2913" s="5" t="str">
        <f>VLOOKUP(F2913,'Set up'!$A$2:$C$64,2,FALSE)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up'!$A$2:$C$64,3,FALSE)</f>
        <v>120</v>
      </c>
      <c r="J2913" s="5">
        <f>VLOOKUP(F2913,'Set up'!$A$2:$D$64,4,FALSE)</f>
        <v>120</v>
      </c>
      <c r="K2913" s="4">
        <f t="shared" si="862"/>
        <v>45564</v>
      </c>
      <c r="L2913" s="5">
        <f t="shared" si="863"/>
        <v>9</v>
      </c>
      <c r="M2913" s="5">
        <f t="shared" si="864"/>
        <v>2024</v>
      </c>
      <c r="N2913" s="12">
        <v>440</v>
      </c>
      <c r="O2913" s="6">
        <f t="shared" si="873"/>
        <v>-440</v>
      </c>
      <c r="P2913" s="6">
        <f t="shared" si="869"/>
        <v>0</v>
      </c>
      <c r="Q2913" s="7">
        <v>4511622.45</v>
      </c>
      <c r="R2913" s="44" t="str">
        <f>VLOOKUP(F2913,'Set up'!$A$2:$E$64,5,FALSE)</f>
        <v>Trsf</v>
      </c>
      <c r="S2913" s="1" t="s">
        <v>3147</v>
      </c>
    </row>
    <row r="2914" spans="1:21" ht="15" customHeight="1" x14ac:dyDescent="0.3">
      <c r="A2914" s="4">
        <v>45444</v>
      </c>
      <c r="B2914" s="5">
        <f t="shared" si="871"/>
        <v>6</v>
      </c>
      <c r="C2914" s="5">
        <f t="shared" si="872"/>
        <v>2024</v>
      </c>
      <c r="D2914" s="5" t="s">
        <v>2634</v>
      </c>
      <c r="E2914" s="5" t="str">
        <f>VLOOKUP(F2914,'Set up'!$A$2:$C$64,2,FALSE)</f>
        <v>C00000010</v>
      </c>
      <c r="F2914" s="1" t="s">
        <v>62</v>
      </c>
      <c r="G2914" s="99" t="s">
        <v>2449</v>
      </c>
      <c r="H2914" s="5">
        <v>1</v>
      </c>
      <c r="I2914" s="5">
        <f>VLOOKUP(F2914,'Set up'!$A$2:$C$64,3,FALSE)</f>
        <v>120</v>
      </c>
      <c r="J2914" s="5">
        <f>VLOOKUP(F2914,'Set up'!$A$2:$D$64,4,FALSE)</f>
        <v>120</v>
      </c>
      <c r="K2914" s="4">
        <f t="shared" si="862"/>
        <v>45564</v>
      </c>
      <c r="L2914" s="5">
        <f t="shared" si="863"/>
        <v>9</v>
      </c>
      <c r="M2914" s="5">
        <f t="shared" si="864"/>
        <v>2024</v>
      </c>
      <c r="N2914" s="12">
        <v>420</v>
      </c>
      <c r="O2914" s="6">
        <f t="shared" si="873"/>
        <v>-420</v>
      </c>
      <c r="P2914" s="6">
        <f t="shared" si="869"/>
        <v>0</v>
      </c>
      <c r="Q2914" s="7">
        <v>4521370.45</v>
      </c>
      <c r="R2914" s="44" t="str">
        <f>VLOOKUP(F2914,'Set up'!$A$2:$E$64,5,FALSE)</f>
        <v>Trsf</v>
      </c>
      <c r="S2914" s="1" t="s">
        <v>3147</v>
      </c>
    </row>
    <row r="2915" spans="1:21" ht="15" customHeight="1" x14ac:dyDescent="0.3">
      <c r="A2915" s="4">
        <v>45444</v>
      </c>
      <c r="B2915" s="5">
        <f t="shared" si="871"/>
        <v>6</v>
      </c>
      <c r="C2915" s="5">
        <f t="shared" si="872"/>
        <v>2024</v>
      </c>
      <c r="D2915" s="5" t="s">
        <v>2634</v>
      </c>
      <c r="E2915" s="5" t="str">
        <f>VLOOKUP(F2915,'Set up'!$A$2:$C$64,2,FALSE)</f>
        <v>C00000010</v>
      </c>
      <c r="F2915" s="1" t="s">
        <v>62</v>
      </c>
      <c r="G2915" s="99" t="s">
        <v>614</v>
      </c>
      <c r="H2915" s="5">
        <v>1</v>
      </c>
      <c r="I2915" s="5">
        <f>VLOOKUP(F2915,'Set up'!$A$2:$C$64,3,FALSE)</f>
        <v>120</v>
      </c>
      <c r="J2915" s="5">
        <f>VLOOKUP(F2915,'Set up'!$A$2:$D$64,4,FALSE)</f>
        <v>120</v>
      </c>
      <c r="K2915" s="4">
        <f t="shared" si="862"/>
        <v>45564</v>
      </c>
      <c r="L2915" s="5">
        <f t="shared" si="863"/>
        <v>9</v>
      </c>
      <c r="M2915" s="5">
        <f t="shared" si="864"/>
        <v>2024</v>
      </c>
      <c r="N2915" s="12">
        <v>395</v>
      </c>
      <c r="O2915" s="6">
        <f t="shared" si="873"/>
        <v>-395</v>
      </c>
      <c r="P2915" s="6">
        <f t="shared" si="869"/>
        <v>0</v>
      </c>
      <c r="Q2915" s="7">
        <v>4524825.45</v>
      </c>
      <c r="R2915" s="44" t="str">
        <f>VLOOKUP(F2915,'Set up'!$A$2:$E$64,5,FALSE)</f>
        <v>Trsf</v>
      </c>
      <c r="S2915" s="1" t="s">
        <v>3147</v>
      </c>
    </row>
    <row r="2916" spans="1:21" ht="15" customHeight="1" x14ac:dyDescent="0.3">
      <c r="A2916" s="4">
        <v>45444</v>
      </c>
      <c r="B2916" s="5">
        <f t="shared" si="871"/>
        <v>6</v>
      </c>
      <c r="C2916" s="5">
        <f t="shared" si="872"/>
        <v>2024</v>
      </c>
      <c r="D2916" s="5" t="s">
        <v>2634</v>
      </c>
      <c r="E2916" s="5" t="str">
        <f>VLOOKUP(F2916,'Set up'!$A$2:$C$64,2,FALSE)</f>
        <v>C00000010</v>
      </c>
      <c r="F2916" s="1" t="s">
        <v>62</v>
      </c>
      <c r="G2916" s="99" t="s">
        <v>946</v>
      </c>
      <c r="H2916" s="5">
        <v>4</v>
      </c>
      <c r="I2916" s="5">
        <f>VLOOKUP(F2916,'Set up'!$A$2:$C$64,3,FALSE)</f>
        <v>120</v>
      </c>
      <c r="J2916" s="5">
        <f>VLOOKUP(F2916,'Set up'!$A$2:$D$64,4,FALSE)</f>
        <v>120</v>
      </c>
      <c r="K2916" s="4">
        <f t="shared" si="862"/>
        <v>45564</v>
      </c>
      <c r="L2916" s="5">
        <f t="shared" si="863"/>
        <v>9</v>
      </c>
      <c r="M2916" s="5">
        <f t="shared" si="864"/>
        <v>2024</v>
      </c>
      <c r="N2916" s="12">
        <v>230.4</v>
      </c>
      <c r="O2916" s="6">
        <f t="shared" si="873"/>
        <v>-230.4</v>
      </c>
      <c r="P2916" s="6">
        <f t="shared" si="869"/>
        <v>0</v>
      </c>
      <c r="Q2916" s="7">
        <v>4527000.8500000006</v>
      </c>
      <c r="R2916" s="44" t="str">
        <f>VLOOKUP(F2916,'Set up'!$A$2:$E$64,5,FALSE)</f>
        <v>Trsf</v>
      </c>
      <c r="S2916" s="1" t="s">
        <v>3147</v>
      </c>
    </row>
    <row r="2917" spans="1:21" ht="15" customHeight="1" x14ac:dyDescent="0.3">
      <c r="A2917" s="4">
        <v>45444</v>
      </c>
      <c r="B2917" s="5">
        <f t="shared" si="871"/>
        <v>6</v>
      </c>
      <c r="C2917" s="5">
        <f t="shared" si="872"/>
        <v>2024</v>
      </c>
      <c r="D2917" s="5" t="s">
        <v>2636</v>
      </c>
      <c r="E2917" s="5" t="str">
        <f>VLOOKUP(F2917,'Set up'!$A$2:$C$64,2,FALSE)</f>
        <v>C00000021</v>
      </c>
      <c r="F2917" s="1" t="s">
        <v>491</v>
      </c>
      <c r="G2917" s="99" t="s">
        <v>67</v>
      </c>
      <c r="H2917" s="5">
        <v>1</v>
      </c>
      <c r="I2917" s="5" t="str">
        <f>VLOOKUP(F2917,'Set up'!$A$2:$C$64,3,FALSE)</f>
        <v>Cash</v>
      </c>
      <c r="J2917" s="5">
        <f>VLOOKUP(F2917,'Set up'!$A$2:$D$64,4,FALSE)</f>
        <v>0</v>
      </c>
      <c r="K2917" s="4">
        <f t="shared" si="862"/>
        <v>45444</v>
      </c>
      <c r="L2917" s="5">
        <f t="shared" si="863"/>
        <v>6</v>
      </c>
      <c r="M2917" s="5">
        <f t="shared" si="864"/>
        <v>2024</v>
      </c>
      <c r="N2917" s="12">
        <v>1760</v>
      </c>
      <c r="O2917" s="12"/>
      <c r="P2917" s="6">
        <f t="shared" si="869"/>
        <v>1760</v>
      </c>
      <c r="Q2917" s="7">
        <v>4528910.45</v>
      </c>
      <c r="R2917" s="44" t="str">
        <f>VLOOKUP(F2917,'Set up'!$A$2:$E$64,5,FALSE)</f>
        <v>PD Chq</v>
      </c>
    </row>
    <row r="2918" spans="1:21" ht="15" customHeight="1" x14ac:dyDescent="0.3">
      <c r="A2918" s="4">
        <v>45444</v>
      </c>
      <c r="B2918" s="5">
        <f t="shared" si="871"/>
        <v>6</v>
      </c>
      <c r="C2918" s="5">
        <f t="shared" si="872"/>
        <v>2024</v>
      </c>
      <c r="D2918" s="5" t="s">
        <v>2636</v>
      </c>
      <c r="E2918" s="5" t="str">
        <f>VLOOKUP(F2918,'Set up'!$A$2:$C$64,2,FALSE)</f>
        <v>C00000021</v>
      </c>
      <c r="F2918" s="1" t="s">
        <v>491</v>
      </c>
      <c r="G2918" s="99" t="s">
        <v>2129</v>
      </c>
      <c r="H2918" s="5">
        <v>2</v>
      </c>
      <c r="I2918" s="5" t="str">
        <f>VLOOKUP(F2918,'Set up'!$A$2:$C$64,3,FALSE)</f>
        <v>Cash</v>
      </c>
      <c r="J2918" s="5">
        <f>VLOOKUP(F2918,'Set up'!$A$2:$D$64,4,FALSE)</f>
        <v>0</v>
      </c>
      <c r="K2918" s="4">
        <f t="shared" si="862"/>
        <v>45444</v>
      </c>
      <c r="L2918" s="5">
        <f t="shared" si="863"/>
        <v>6</v>
      </c>
      <c r="M2918" s="5">
        <f t="shared" si="864"/>
        <v>2024</v>
      </c>
      <c r="N2918" s="12">
        <v>555</v>
      </c>
      <c r="O2918" s="12"/>
      <c r="P2918" s="6">
        <f t="shared" si="869"/>
        <v>555</v>
      </c>
      <c r="Q2918" s="7">
        <v>4528705.45</v>
      </c>
      <c r="R2918" s="44" t="str">
        <f>VLOOKUP(F2918,'Set up'!$A$2:$E$64,5,FALSE)</f>
        <v>PD Chq</v>
      </c>
    </row>
    <row r="2919" spans="1:21" ht="15" customHeight="1" x14ac:dyDescent="0.3">
      <c r="A2919" s="4">
        <v>45444</v>
      </c>
      <c r="B2919" s="5">
        <f t="shared" si="871"/>
        <v>6</v>
      </c>
      <c r="C2919" s="5">
        <f t="shared" si="872"/>
        <v>2024</v>
      </c>
      <c r="D2919" s="5" t="s">
        <v>2636</v>
      </c>
      <c r="E2919" s="5" t="str">
        <f>VLOOKUP(F2919,'Set up'!$A$2:$C$64,2,FALSE)</f>
        <v>C00000021</v>
      </c>
      <c r="F2919" s="1" t="s">
        <v>491</v>
      </c>
      <c r="G2919" s="99" t="s">
        <v>1061</v>
      </c>
      <c r="H2919" s="5">
        <v>1</v>
      </c>
      <c r="I2919" s="5" t="str">
        <f>VLOOKUP(F2919,'Set up'!$A$2:$C$64,3,FALSE)</f>
        <v>Cash</v>
      </c>
      <c r="J2919" s="5">
        <f>VLOOKUP(F2919,'Set up'!$A$2:$D$64,4,FALSE)</f>
        <v>0</v>
      </c>
      <c r="K2919" s="4">
        <f t="shared" si="862"/>
        <v>45444</v>
      </c>
      <c r="L2919" s="5">
        <f t="shared" si="863"/>
        <v>6</v>
      </c>
      <c r="M2919" s="5">
        <f t="shared" si="864"/>
        <v>2024</v>
      </c>
      <c r="N2919" s="12">
        <v>95</v>
      </c>
      <c r="O2919" s="12"/>
      <c r="P2919" s="6">
        <f t="shared" si="869"/>
        <v>95</v>
      </c>
      <c r="Q2919" s="7">
        <v>4529983.45</v>
      </c>
      <c r="R2919" s="44" t="str">
        <f>VLOOKUP(F2919,'Set up'!$A$2:$E$64,5,FALSE)</f>
        <v>PD Chq</v>
      </c>
    </row>
    <row r="2920" spans="1:21" ht="15" customHeight="1" x14ac:dyDescent="0.3">
      <c r="A2920" s="4">
        <v>45447</v>
      </c>
      <c r="B2920" s="5">
        <f t="shared" si="871"/>
        <v>6</v>
      </c>
      <c r="C2920" s="5">
        <f t="shared" si="872"/>
        <v>2024</v>
      </c>
      <c r="D2920" s="5" t="s">
        <v>2637</v>
      </c>
      <c r="E2920" s="5" t="str">
        <f>VLOOKUP(F2920,'Set up'!$A$2:$C$64,2,FALSE)</f>
        <v>C00000014</v>
      </c>
      <c r="F2920" s="1" t="s">
        <v>262</v>
      </c>
      <c r="G2920" s="99" t="s">
        <v>303</v>
      </c>
      <c r="H2920" s="5">
        <v>1</v>
      </c>
      <c r="I2920" s="5" t="str">
        <f>VLOOKUP(F2920,'Set up'!$A$2:$C$64,3,FALSE)</f>
        <v>Cash</v>
      </c>
      <c r="J2920" s="5">
        <f>VLOOKUP(F2920,'Set up'!$A$2:$D$64,4,FALSE)</f>
        <v>0</v>
      </c>
      <c r="K2920" s="4">
        <f t="shared" si="862"/>
        <v>45447</v>
      </c>
      <c r="L2920" s="5">
        <f t="shared" si="863"/>
        <v>6</v>
      </c>
      <c r="M2920" s="5">
        <f t="shared" si="864"/>
        <v>2024</v>
      </c>
      <c r="N2920" s="12">
        <v>1650</v>
      </c>
      <c r="O2920" s="6">
        <f t="shared" ref="O2920:O2922" si="874">-N2920</f>
        <v>-1650</v>
      </c>
      <c r="P2920" s="6">
        <f t="shared" si="869"/>
        <v>0</v>
      </c>
      <c r="Q2920" s="7">
        <v>4531725.95</v>
      </c>
      <c r="R2920" s="44" t="str">
        <f>VLOOKUP(F2920,'Set up'!$A$2:$E$64,5,FALSE)</f>
        <v>Cash</v>
      </c>
      <c r="S2920" s="1" t="s">
        <v>2672</v>
      </c>
    </row>
    <row r="2921" spans="1:21" ht="15" customHeight="1" x14ac:dyDescent="0.3">
      <c r="A2921" s="4">
        <v>45447</v>
      </c>
      <c r="B2921" s="5">
        <f t="shared" si="871"/>
        <v>6</v>
      </c>
      <c r="C2921" s="5">
        <f t="shared" si="872"/>
        <v>2024</v>
      </c>
      <c r="D2921" s="5" t="s">
        <v>2637</v>
      </c>
      <c r="E2921" s="5" t="str">
        <f>VLOOKUP(F2921,'Set up'!$A$2:$C$64,2,FALSE)</f>
        <v>C00000014</v>
      </c>
      <c r="F2921" s="1" t="s">
        <v>262</v>
      </c>
      <c r="G2921" s="99" t="s">
        <v>2571</v>
      </c>
      <c r="H2921" s="5">
        <v>1</v>
      </c>
      <c r="I2921" s="5" t="str">
        <f>VLOOKUP(F2921,'Set up'!$A$2:$C$64,3,FALSE)</f>
        <v>Cash</v>
      </c>
      <c r="J2921" s="5">
        <f>VLOOKUP(F2921,'Set up'!$A$2:$D$64,4,FALSE)</f>
        <v>0</v>
      </c>
      <c r="K2921" s="4">
        <f t="shared" si="862"/>
        <v>45447</v>
      </c>
      <c r="L2921" s="5">
        <f t="shared" si="863"/>
        <v>6</v>
      </c>
      <c r="M2921" s="5">
        <f t="shared" si="864"/>
        <v>2024</v>
      </c>
      <c r="N2921" s="12">
        <v>280</v>
      </c>
      <c r="O2921" s="6">
        <f t="shared" si="874"/>
        <v>-280</v>
      </c>
      <c r="P2921" s="6">
        <f t="shared" si="869"/>
        <v>0</v>
      </c>
      <c r="Q2921" s="7">
        <v>4540123.95</v>
      </c>
      <c r="R2921" s="44" t="str">
        <f>VLOOKUP(F2921,'Set up'!$A$2:$E$64,5,FALSE)</f>
        <v>Cash</v>
      </c>
      <c r="S2921" s="1" t="s">
        <v>2672</v>
      </c>
    </row>
    <row r="2922" spans="1:21" ht="15" customHeight="1" x14ac:dyDescent="0.3">
      <c r="A2922" s="4">
        <v>45447</v>
      </c>
      <c r="B2922" s="5">
        <f t="shared" si="871"/>
        <v>6</v>
      </c>
      <c r="C2922" s="5">
        <f t="shared" si="872"/>
        <v>2024</v>
      </c>
      <c r="D2922" s="5" t="s">
        <v>2637</v>
      </c>
      <c r="E2922" s="5" t="str">
        <f>VLOOKUP(F2922,'Set up'!$A$2:$C$64,2,FALSE)</f>
        <v>C00000014</v>
      </c>
      <c r="F2922" s="1" t="s">
        <v>262</v>
      </c>
      <c r="G2922" s="99" t="s">
        <v>1886</v>
      </c>
      <c r="H2922" s="5">
        <v>1</v>
      </c>
      <c r="I2922" s="5" t="str">
        <f>VLOOKUP(F2922,'Set up'!$A$2:$C$64,3,FALSE)</f>
        <v>Cash</v>
      </c>
      <c r="J2922" s="5">
        <f>VLOOKUP(F2922,'Set up'!$A$2:$D$64,4,FALSE)</f>
        <v>0</v>
      </c>
      <c r="K2922" s="4">
        <f t="shared" si="862"/>
        <v>45447</v>
      </c>
      <c r="L2922" s="5">
        <f t="shared" si="863"/>
        <v>6</v>
      </c>
      <c r="M2922" s="5">
        <f t="shared" si="864"/>
        <v>2024</v>
      </c>
      <c r="N2922" s="12">
        <v>160</v>
      </c>
      <c r="O2922" s="6">
        <f t="shared" si="874"/>
        <v>-160</v>
      </c>
      <c r="P2922" s="6">
        <f t="shared" si="869"/>
        <v>0</v>
      </c>
      <c r="Q2922" s="7">
        <v>4541743.95</v>
      </c>
      <c r="R2922" s="44" t="str">
        <f>VLOOKUP(F2922,'Set up'!$A$2:$E$64,5,FALSE)</f>
        <v>Cash</v>
      </c>
      <c r="S2922" s="1" t="s">
        <v>2672</v>
      </c>
    </row>
    <row r="2923" spans="1:21" ht="15" customHeight="1" x14ac:dyDescent="0.3">
      <c r="A2923" s="4">
        <v>45447</v>
      </c>
      <c r="B2923" s="5">
        <f t="shared" si="871"/>
        <v>6</v>
      </c>
      <c r="C2923" s="5">
        <f t="shared" si="872"/>
        <v>2024</v>
      </c>
      <c r="D2923" s="5" t="s">
        <v>2638</v>
      </c>
      <c r="E2923" s="5" t="str">
        <f>VLOOKUP(F2923,'Set up'!$A$2:$C$64,2,FALSE)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up'!$A$2:$C$64,3,FALSE)</f>
        <v>45</v>
      </c>
      <c r="J2923" s="5">
        <f>VLOOKUP(F2923,'Set up'!$A$2:$D$64,4,FALSE)</f>
        <v>45</v>
      </c>
      <c r="K2923" s="4">
        <f t="shared" si="862"/>
        <v>45492</v>
      </c>
      <c r="L2923" s="5">
        <f t="shared" si="863"/>
        <v>7</v>
      </c>
      <c r="M2923" s="5">
        <f t="shared" si="864"/>
        <v>2024</v>
      </c>
      <c r="N2923" s="12">
        <v>1738</v>
      </c>
      <c r="O2923" s="12">
        <f>-1000-738</f>
        <v>-1738</v>
      </c>
      <c r="P2923" s="6">
        <f t="shared" si="869"/>
        <v>0</v>
      </c>
      <c r="Q2923" s="7">
        <v>4543761.95</v>
      </c>
      <c r="R2923" s="44" t="str">
        <f>VLOOKUP(F2923,'Set up'!$A$2:$E$64,5,FALSE)</f>
        <v>PD Chq</v>
      </c>
      <c r="S2923" s="1" t="s">
        <v>2831</v>
      </c>
      <c r="U2923" s="1" t="s">
        <v>3603</v>
      </c>
    </row>
    <row r="2924" spans="1:21" ht="15" customHeight="1" x14ac:dyDescent="0.3">
      <c r="A2924" s="4">
        <v>45447</v>
      </c>
      <c r="B2924" s="5">
        <f t="shared" si="871"/>
        <v>6</v>
      </c>
      <c r="C2924" s="5">
        <f t="shared" si="872"/>
        <v>2024</v>
      </c>
      <c r="D2924" s="5" t="s">
        <v>2638</v>
      </c>
      <c r="E2924" s="5" t="str">
        <f>VLOOKUP(F2924,'Set up'!$A$2:$C$64,2,FALSE)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up'!$A$2:$C$64,3,FALSE)</f>
        <v>45</v>
      </c>
      <c r="J2924" s="5">
        <f>VLOOKUP(F2924,'Set up'!$A$2:$D$64,4,FALSE)</f>
        <v>45</v>
      </c>
      <c r="K2924" s="4">
        <f t="shared" si="862"/>
        <v>45492</v>
      </c>
      <c r="L2924" s="5">
        <f t="shared" si="863"/>
        <v>7</v>
      </c>
      <c r="M2924" s="5">
        <f t="shared" si="864"/>
        <v>2024</v>
      </c>
      <c r="N2924" s="12">
        <v>220</v>
      </c>
      <c r="O2924" s="6">
        <f>-N2924</f>
        <v>-220</v>
      </c>
      <c r="P2924" s="6">
        <f t="shared" si="869"/>
        <v>0</v>
      </c>
      <c r="Q2924" s="7">
        <v>4542638.95</v>
      </c>
      <c r="R2924" s="44" t="str">
        <f>VLOOKUP(F2924,'Set up'!$A$2:$E$64,5,FALSE)</f>
        <v>PD Chq</v>
      </c>
      <c r="S2924" s="1" t="s">
        <v>2832</v>
      </c>
      <c r="U2924" s="1" t="s">
        <v>3603</v>
      </c>
    </row>
    <row r="2925" spans="1:21" ht="15" customHeight="1" x14ac:dyDescent="0.3">
      <c r="A2925" s="4">
        <v>45448</v>
      </c>
      <c r="B2925" s="5">
        <f t="shared" si="871"/>
        <v>6</v>
      </c>
      <c r="C2925" s="5">
        <f t="shared" si="872"/>
        <v>2024</v>
      </c>
      <c r="D2925" s="5" t="s">
        <v>2639</v>
      </c>
      <c r="E2925" s="5" t="str">
        <f>VLOOKUP(F2925,'Set up'!$A$2:$C$64,2,FALSE)</f>
        <v>C00000046</v>
      </c>
      <c r="F2925" s="1" t="s">
        <v>2284</v>
      </c>
      <c r="G2925" s="99" t="s">
        <v>2098</v>
      </c>
      <c r="H2925" s="5">
        <v>1</v>
      </c>
      <c r="I2925" s="5" t="str">
        <f>VLOOKUP(F2925,'Set up'!$A$2:$C$64,3,FALSE)</f>
        <v>Cash</v>
      </c>
      <c r="J2925" s="5">
        <f>VLOOKUP(F2925,'Set up'!$A$2:$D$64,4,FALSE)</f>
        <v>0</v>
      </c>
      <c r="K2925" s="4">
        <f t="shared" si="862"/>
        <v>45448</v>
      </c>
      <c r="L2925" s="5">
        <f t="shared" si="863"/>
        <v>6</v>
      </c>
      <c r="M2925" s="5">
        <f t="shared" si="864"/>
        <v>2024</v>
      </c>
      <c r="N2925" s="12">
        <v>283.8</v>
      </c>
      <c r="O2925" s="6">
        <f t="shared" ref="O2925" si="875">-N2925</f>
        <v>-283.8</v>
      </c>
      <c r="P2925" s="6">
        <f t="shared" si="869"/>
        <v>0</v>
      </c>
      <c r="Q2925" s="7">
        <v>4544330.75</v>
      </c>
      <c r="R2925" s="44" t="str">
        <f>VLOOKUP(F2925,'Set up'!$A$2:$E$64,5,FALSE)</f>
        <v>Cash</v>
      </c>
      <c r="S2925" s="1" t="s">
        <v>2673</v>
      </c>
    </row>
    <row r="2926" spans="1:21" ht="15" customHeight="1" x14ac:dyDescent="0.3">
      <c r="A2926" s="4">
        <v>45449</v>
      </c>
      <c r="B2926" s="5">
        <f t="shared" si="871"/>
        <v>6</v>
      </c>
      <c r="C2926" s="5">
        <f t="shared" si="872"/>
        <v>2024</v>
      </c>
      <c r="D2926" s="5" t="s">
        <v>2640</v>
      </c>
      <c r="E2926" s="5" t="str">
        <f>VLOOKUP(F2926,'Set up'!$A$2:$C$64,2,FALSE)</f>
        <v>C00000042</v>
      </c>
      <c r="F2926" s="1" t="s">
        <v>2012</v>
      </c>
      <c r="G2926" s="99" t="s">
        <v>1110</v>
      </c>
      <c r="H2926" s="5">
        <v>10</v>
      </c>
      <c r="I2926" s="5" t="str">
        <f>VLOOKUP(F2926,'Set up'!$A$2:$C$64,3,FALSE)</f>
        <v>Cash</v>
      </c>
      <c r="J2926" s="5">
        <f>VLOOKUP(F2926,'Set up'!$A$2:$D$64,4,FALSE)</f>
        <v>0</v>
      </c>
      <c r="K2926" s="4">
        <f t="shared" si="862"/>
        <v>45449</v>
      </c>
      <c r="L2926" s="5">
        <f t="shared" si="863"/>
        <v>6</v>
      </c>
      <c r="M2926" s="5">
        <f t="shared" si="864"/>
        <v>2024</v>
      </c>
      <c r="N2926" s="12">
        <v>625</v>
      </c>
      <c r="O2926" s="6">
        <f>-N2926</f>
        <v>-625</v>
      </c>
      <c r="P2926" s="6">
        <f t="shared" si="869"/>
        <v>0</v>
      </c>
      <c r="Q2926" s="7">
        <v>4545292.95</v>
      </c>
      <c r="R2926" s="44" t="str">
        <f>VLOOKUP(F2926,'Set up'!$A$2:$E$64,5,FALSE)</f>
        <v>Trsf</v>
      </c>
      <c r="S2926" s="1" t="s">
        <v>3171</v>
      </c>
    </row>
    <row r="2927" spans="1:21" ht="15" customHeight="1" x14ac:dyDescent="0.3">
      <c r="A2927" s="4">
        <v>45449</v>
      </c>
      <c r="B2927" s="5">
        <f t="shared" si="871"/>
        <v>6</v>
      </c>
      <c r="C2927" s="5">
        <f t="shared" si="872"/>
        <v>2024</v>
      </c>
      <c r="D2927" s="5" t="s">
        <v>2641</v>
      </c>
      <c r="E2927" s="5" t="str">
        <f>VLOOKUP(F2927,'Set up'!$A$2:$C$64,2,FALSE)</f>
        <v>C00000042</v>
      </c>
      <c r="F2927" s="1" t="s">
        <v>2012</v>
      </c>
      <c r="G2927" s="99" t="s">
        <v>2552</v>
      </c>
      <c r="H2927" s="5">
        <v>10</v>
      </c>
      <c r="I2927" s="5" t="str">
        <f>VLOOKUP(F2927,'Set up'!$A$2:$C$64,3,FALSE)</f>
        <v>Cash</v>
      </c>
      <c r="J2927" s="5">
        <f>VLOOKUP(F2927,'Set up'!$A$2:$D$64,4,FALSE)</f>
        <v>0</v>
      </c>
      <c r="K2927" s="4">
        <f t="shared" si="862"/>
        <v>45449</v>
      </c>
      <c r="L2927" s="5">
        <f t="shared" si="863"/>
        <v>6</v>
      </c>
      <c r="M2927" s="5">
        <f t="shared" si="864"/>
        <v>2024</v>
      </c>
      <c r="N2927" s="12">
        <v>16280</v>
      </c>
      <c r="O2927" s="6">
        <f>-N2927</f>
        <v>-16280</v>
      </c>
      <c r="P2927" s="6">
        <f t="shared" si="869"/>
        <v>0</v>
      </c>
      <c r="Q2927" s="7">
        <v>4561231.75</v>
      </c>
      <c r="R2927" s="44" t="str">
        <f>VLOOKUP(F2927,'Set up'!$A$2:$E$64,5,FALSE)</f>
        <v>Trsf</v>
      </c>
      <c r="S2927" s="1" t="s">
        <v>3172</v>
      </c>
    </row>
    <row r="2928" spans="1:21" ht="15" customHeight="1" x14ac:dyDescent="0.3">
      <c r="A2928" s="4">
        <v>45449</v>
      </c>
      <c r="B2928" s="5">
        <f t="shared" si="871"/>
        <v>6</v>
      </c>
      <c r="C2928" s="5">
        <f t="shared" si="872"/>
        <v>2024</v>
      </c>
      <c r="D2928" s="5" t="s">
        <v>2641</v>
      </c>
      <c r="E2928" s="5" t="str">
        <f>VLOOKUP(F2928,'Set up'!$A$2:$C$64,2,FALSE)</f>
        <v>C00000042</v>
      </c>
      <c r="F2928" s="1" t="s">
        <v>2012</v>
      </c>
      <c r="G2928" s="99" t="s">
        <v>2578</v>
      </c>
      <c r="H2928" s="5">
        <v>30</v>
      </c>
      <c r="I2928" s="5" t="str">
        <f>VLOOKUP(F2928,'Set up'!$A$2:$C$64,3,FALSE)</f>
        <v>Cash</v>
      </c>
      <c r="J2928" s="5">
        <f>VLOOKUP(F2928,'Set up'!$A$2:$D$64,4,FALSE)</f>
        <v>0</v>
      </c>
      <c r="K2928" s="4">
        <f t="shared" si="862"/>
        <v>45449</v>
      </c>
      <c r="L2928" s="5">
        <f t="shared" si="863"/>
        <v>6</v>
      </c>
      <c r="M2928" s="5">
        <f t="shared" si="864"/>
        <v>2024</v>
      </c>
      <c r="N2928" s="12">
        <v>5220</v>
      </c>
      <c r="O2928" s="12">
        <f>-1597.6-3622.4</f>
        <v>-5220</v>
      </c>
      <c r="P2928" s="6">
        <f t="shared" si="869"/>
        <v>0</v>
      </c>
      <c r="Q2928" s="7">
        <v>4550331.75</v>
      </c>
      <c r="R2928" s="44" t="str">
        <f>VLOOKUP(F2928,'Set up'!$A$2:$E$64,5,FALSE)</f>
        <v>Trsf</v>
      </c>
      <c r="S2928" s="1" t="s">
        <v>3173</v>
      </c>
    </row>
    <row r="2929" spans="1:19" ht="15" customHeight="1" x14ac:dyDescent="0.3">
      <c r="A2929" s="4">
        <v>45449</v>
      </c>
      <c r="B2929" s="5">
        <f t="shared" si="871"/>
        <v>6</v>
      </c>
      <c r="C2929" s="5">
        <f t="shared" si="872"/>
        <v>2024</v>
      </c>
      <c r="D2929" s="5" t="s">
        <v>2641</v>
      </c>
      <c r="E2929" s="5" t="str">
        <f>VLOOKUP(F2929,'Set up'!$A$2:$C$64,2,FALSE)</f>
        <v>C00000042</v>
      </c>
      <c r="F2929" s="1" t="s">
        <v>2012</v>
      </c>
      <c r="G2929" s="99" t="s">
        <v>1922</v>
      </c>
      <c r="H2929" s="5">
        <v>15</v>
      </c>
      <c r="I2929" s="5" t="str">
        <f>VLOOKUP(F2929,'Set up'!$A$2:$C$64,3,FALSE)</f>
        <v>Cash</v>
      </c>
      <c r="J2929" s="5">
        <f>VLOOKUP(F2929,'Set up'!$A$2:$D$64,4,FALSE)</f>
        <v>0</v>
      </c>
      <c r="K2929" s="4">
        <f t="shared" si="862"/>
        <v>45449</v>
      </c>
      <c r="L2929" s="5">
        <f t="shared" si="863"/>
        <v>6</v>
      </c>
      <c r="M2929" s="5">
        <f t="shared" si="864"/>
        <v>2024</v>
      </c>
      <c r="N2929" s="12">
        <v>3510</v>
      </c>
      <c r="O2929" s="6">
        <f>-N2929</f>
        <v>-3510</v>
      </c>
      <c r="P2929" s="6">
        <f t="shared" si="869"/>
        <v>0</v>
      </c>
      <c r="Q2929" s="7">
        <v>4548786.75</v>
      </c>
      <c r="R2929" s="44" t="str">
        <f>VLOOKUP(F2929,'Set up'!$A$2:$E$64,5,FALSE)</f>
        <v>Trsf</v>
      </c>
      <c r="S2929" s="1" t="s">
        <v>3174</v>
      </c>
    </row>
    <row r="2930" spans="1:19" ht="15" customHeight="1" x14ac:dyDescent="0.3">
      <c r="A2930" s="4">
        <v>45449</v>
      </c>
      <c r="B2930" s="5">
        <f t="shared" si="871"/>
        <v>6</v>
      </c>
      <c r="C2930" s="5">
        <f t="shared" si="872"/>
        <v>2024</v>
      </c>
      <c r="D2930" s="5" t="s">
        <v>2641</v>
      </c>
      <c r="E2930" s="5" t="str">
        <f>VLOOKUP(F2930,'Set up'!$A$2:$C$64,2,FALSE)</f>
        <v>C00000042</v>
      </c>
      <c r="F2930" s="1" t="s">
        <v>2012</v>
      </c>
      <c r="G2930" s="99" t="s">
        <v>1061</v>
      </c>
      <c r="H2930" s="5">
        <v>6</v>
      </c>
      <c r="I2930" s="5" t="str">
        <f>VLOOKUP(F2930,'Set up'!$A$2:$C$64,3,FALSE)</f>
        <v>Cash</v>
      </c>
      <c r="J2930" s="5">
        <f>VLOOKUP(F2930,'Set up'!$A$2:$D$64,4,FALSE)</f>
        <v>0</v>
      </c>
      <c r="K2930" s="4">
        <f t="shared" si="862"/>
        <v>45449</v>
      </c>
      <c r="L2930" s="5">
        <f t="shared" si="863"/>
        <v>6</v>
      </c>
      <c r="M2930" s="5">
        <f t="shared" si="864"/>
        <v>2024</v>
      </c>
      <c r="N2930" s="12">
        <v>570</v>
      </c>
      <c r="O2930" s="6">
        <f>-N2930</f>
        <v>-570</v>
      </c>
      <c r="P2930" s="6">
        <f t="shared" si="869"/>
        <v>0</v>
      </c>
      <c r="Q2930" s="7">
        <v>4545956.75</v>
      </c>
      <c r="R2930" s="44" t="str">
        <f>VLOOKUP(F2930,'Set up'!$A$2:$E$64,5,FALSE)</f>
        <v>Trsf</v>
      </c>
      <c r="S2930" s="1" t="s">
        <v>3175</v>
      </c>
    </row>
    <row r="2931" spans="1:19" ht="15" customHeight="1" x14ac:dyDescent="0.3">
      <c r="A2931" s="4">
        <v>45449</v>
      </c>
      <c r="B2931" s="5">
        <f t="shared" si="871"/>
        <v>6</v>
      </c>
      <c r="C2931" s="5">
        <f t="shared" si="872"/>
        <v>2024</v>
      </c>
      <c r="D2931" s="5" t="s">
        <v>2641</v>
      </c>
      <c r="E2931" s="5" t="str">
        <f>VLOOKUP(F2931,'Set up'!$A$2:$C$64,2,FALSE)</f>
        <v>C00000042</v>
      </c>
      <c r="F2931" s="1" t="s">
        <v>2012</v>
      </c>
      <c r="G2931" s="99" t="s">
        <v>17</v>
      </c>
      <c r="H2931" s="5">
        <v>2</v>
      </c>
      <c r="I2931" s="5" t="str">
        <f>VLOOKUP(F2931,'Set up'!$A$2:$C$64,3,FALSE)</f>
        <v>Cash</v>
      </c>
      <c r="J2931" s="5">
        <f>VLOOKUP(F2931,'Set up'!$A$2:$D$64,4,FALSE)</f>
        <v>0</v>
      </c>
      <c r="K2931" s="4">
        <f t="shared" ref="K2931:K2994" si="876">A2931+J2931</f>
        <v>45449</v>
      </c>
      <c r="L2931" s="5">
        <f t="shared" ref="L2931:L2994" si="877">MONTH(K2931)</f>
        <v>6</v>
      </c>
      <c r="M2931" s="5">
        <f t="shared" ref="M2931:M2994" si="878">YEAR(K2931)</f>
        <v>2024</v>
      </c>
      <c r="N2931" s="12">
        <v>220</v>
      </c>
      <c r="O2931" s="6">
        <f>-N2931</f>
        <v>-220</v>
      </c>
      <c r="P2931" s="6">
        <f t="shared" si="869"/>
        <v>0</v>
      </c>
      <c r="Q2931" s="7">
        <v>4545726.75</v>
      </c>
      <c r="R2931" s="44" t="str">
        <f>VLOOKUP(F2931,'Set up'!$A$2:$E$64,5,FALSE)</f>
        <v>Trsf</v>
      </c>
      <c r="S2931" s="1" t="s">
        <v>3176</v>
      </c>
    </row>
    <row r="2932" spans="1:19" ht="15" customHeight="1" x14ac:dyDescent="0.3">
      <c r="A2932" s="4">
        <v>45450</v>
      </c>
      <c r="B2932" s="5">
        <f t="shared" si="871"/>
        <v>6</v>
      </c>
      <c r="C2932" s="5">
        <f t="shared" si="872"/>
        <v>2024</v>
      </c>
      <c r="D2932" s="5" t="s">
        <v>2642</v>
      </c>
      <c r="E2932" s="5" t="str">
        <f>VLOOKUP(F2932,'Set up'!$A$2:$C$64,2,FALSE)</f>
        <v>C00000019</v>
      </c>
      <c r="F2932" s="1" t="s">
        <v>400</v>
      </c>
      <c r="G2932" s="99" t="s">
        <v>95</v>
      </c>
      <c r="H2932" s="5">
        <v>1</v>
      </c>
      <c r="I2932" s="5" t="str">
        <f>VLOOKUP(F2932,'Set up'!$A$2:$C$64,3,FALSE)</f>
        <v>Cash</v>
      </c>
      <c r="J2932" s="5">
        <f>VLOOKUP(F2932,'Set up'!$A$2:$D$64,4,FALSE)</f>
        <v>0</v>
      </c>
      <c r="K2932" s="4">
        <f t="shared" si="876"/>
        <v>45450</v>
      </c>
      <c r="L2932" s="5">
        <f t="shared" si="877"/>
        <v>6</v>
      </c>
      <c r="M2932" s="5">
        <f t="shared" si="878"/>
        <v>2024</v>
      </c>
      <c r="N2932" s="12">
        <v>1760</v>
      </c>
      <c r="O2932" s="12"/>
      <c r="P2932" s="6">
        <f t="shared" si="869"/>
        <v>1760</v>
      </c>
      <c r="Q2932" s="7">
        <v>4549004.75</v>
      </c>
      <c r="R2932" s="44" t="str">
        <f>VLOOKUP(F2932,'Set up'!$A$2:$E$64,5,FALSE)</f>
        <v>Trsf</v>
      </c>
    </row>
    <row r="2933" spans="1:19" ht="15" customHeight="1" x14ac:dyDescent="0.3">
      <c r="A2933" s="4">
        <v>45450</v>
      </c>
      <c r="B2933" s="5">
        <f t="shared" si="871"/>
        <v>6</v>
      </c>
      <c r="C2933" s="5">
        <f t="shared" si="872"/>
        <v>2024</v>
      </c>
      <c r="D2933" s="5" t="s">
        <v>2642</v>
      </c>
      <c r="E2933" s="5" t="str">
        <f>VLOOKUP(F2933,'Set up'!$A$2:$C$64,2,FALSE)</f>
        <v>C00000019</v>
      </c>
      <c r="F2933" s="1" t="s">
        <v>400</v>
      </c>
      <c r="G2933" s="99" t="s">
        <v>2635</v>
      </c>
      <c r="H2933" s="5">
        <v>2</v>
      </c>
      <c r="I2933" s="5" t="str">
        <f>VLOOKUP(F2933,'Set up'!$A$2:$C$64,3,FALSE)</f>
        <v>Cash</v>
      </c>
      <c r="J2933" s="5">
        <f>VLOOKUP(F2933,'Set up'!$A$2:$D$64,4,FALSE)</f>
        <v>0</v>
      </c>
      <c r="K2933" s="4">
        <f t="shared" si="876"/>
        <v>45450</v>
      </c>
      <c r="L2933" s="5">
        <f t="shared" si="877"/>
        <v>6</v>
      </c>
      <c r="M2933" s="5">
        <f t="shared" si="878"/>
        <v>2024</v>
      </c>
      <c r="N2933" s="12">
        <v>125</v>
      </c>
      <c r="O2933" s="12"/>
      <c r="P2933" s="6">
        <f t="shared" si="869"/>
        <v>125</v>
      </c>
      <c r="Q2933" s="7">
        <v>4547924.75</v>
      </c>
      <c r="R2933" s="44" t="str">
        <f>VLOOKUP(F2933,'Set up'!$A$2:$E$64,5,FALSE)</f>
        <v>Trsf</v>
      </c>
    </row>
    <row r="2934" spans="1:19" ht="15" customHeight="1" x14ac:dyDescent="0.3">
      <c r="A2934" s="4">
        <v>45450</v>
      </c>
      <c r="B2934" s="5">
        <f t="shared" si="871"/>
        <v>6</v>
      </c>
      <c r="C2934" s="5">
        <f t="shared" si="872"/>
        <v>2024</v>
      </c>
      <c r="D2934" s="5" t="s">
        <v>2642</v>
      </c>
      <c r="E2934" s="5" t="str">
        <f>VLOOKUP(F2934,'Set up'!$A$2:$C$64,2,FALSE)</f>
        <v>C00000019</v>
      </c>
      <c r="F2934" s="1" t="s">
        <v>400</v>
      </c>
      <c r="G2934" s="99" t="s">
        <v>17</v>
      </c>
      <c r="H2934" s="5">
        <v>1</v>
      </c>
      <c r="I2934" s="5" t="str">
        <f>VLOOKUP(F2934,'Set up'!$A$2:$C$64,3,FALSE)</f>
        <v>Cash</v>
      </c>
      <c r="J2934" s="5">
        <f>VLOOKUP(F2934,'Set up'!$A$2:$D$64,4,FALSE)</f>
        <v>0</v>
      </c>
      <c r="K2934" s="4">
        <f t="shared" si="876"/>
        <v>45450</v>
      </c>
      <c r="L2934" s="5">
        <f t="shared" si="877"/>
        <v>6</v>
      </c>
      <c r="M2934" s="5">
        <f t="shared" si="878"/>
        <v>2024</v>
      </c>
      <c r="N2934" s="12">
        <v>110</v>
      </c>
      <c r="O2934" s="12"/>
      <c r="P2934" s="6">
        <f t="shared" si="869"/>
        <v>110</v>
      </c>
      <c r="Q2934" s="7">
        <v>4548004.75</v>
      </c>
      <c r="R2934" s="44" t="str">
        <f>VLOOKUP(F2934,'Set up'!$A$2:$E$64,5,FALSE)</f>
        <v>Trsf</v>
      </c>
    </row>
    <row r="2935" spans="1:19" ht="15" customHeight="1" x14ac:dyDescent="0.3">
      <c r="A2935" s="4">
        <v>45450</v>
      </c>
      <c r="B2935" s="5">
        <f t="shared" si="871"/>
        <v>6</v>
      </c>
      <c r="C2935" s="5">
        <f t="shared" si="872"/>
        <v>2024</v>
      </c>
      <c r="D2935" s="5" t="s">
        <v>2642</v>
      </c>
      <c r="E2935" s="5" t="str">
        <f>VLOOKUP(F2935,'Set up'!$A$2:$C$64,2,FALSE)</f>
        <v>C00000019</v>
      </c>
      <c r="F2935" s="1" t="s">
        <v>400</v>
      </c>
      <c r="G2935" s="99" t="s">
        <v>1469</v>
      </c>
      <c r="H2935" s="5">
        <v>1</v>
      </c>
      <c r="I2935" s="5" t="str">
        <f>VLOOKUP(F2935,'Set up'!$A$2:$C$64,3,FALSE)</f>
        <v>Cash</v>
      </c>
      <c r="J2935" s="5">
        <f>VLOOKUP(F2935,'Set up'!$A$2:$D$64,4,FALSE)</f>
        <v>0</v>
      </c>
      <c r="K2935" s="4">
        <f t="shared" si="876"/>
        <v>45450</v>
      </c>
      <c r="L2935" s="5">
        <f t="shared" si="877"/>
        <v>6</v>
      </c>
      <c r="M2935" s="5">
        <f t="shared" si="878"/>
        <v>2024</v>
      </c>
      <c r="N2935" s="12">
        <v>395</v>
      </c>
      <c r="O2935" s="12"/>
      <c r="P2935" s="6">
        <f t="shared" si="869"/>
        <v>395</v>
      </c>
      <c r="Q2935" s="7">
        <v>4548602.25</v>
      </c>
      <c r="R2935" s="44" t="str">
        <f>VLOOKUP(F2935,'Set up'!$A$2:$E$64,5,FALSE)</f>
        <v>Trsf</v>
      </c>
    </row>
    <row r="2936" spans="1:19" ht="15" customHeight="1" x14ac:dyDescent="0.3">
      <c r="A2936" s="4">
        <v>45451</v>
      </c>
      <c r="B2936" s="5">
        <f t="shared" si="871"/>
        <v>6</v>
      </c>
      <c r="C2936" s="5">
        <f t="shared" si="872"/>
        <v>2024</v>
      </c>
      <c r="D2936" s="5" t="s">
        <v>2643</v>
      </c>
      <c r="E2936" s="5" t="str">
        <f>VLOOKUP(F2936,'Set up'!$A$2:$C$64,2,FALSE)</f>
        <v>C00000037</v>
      </c>
      <c r="F2936" s="1" t="s">
        <v>1309</v>
      </c>
      <c r="G2936" s="99" t="s">
        <v>2555</v>
      </c>
      <c r="H2936" s="5">
        <v>3</v>
      </c>
      <c r="I2936" s="5">
        <f>VLOOKUP(F2936,'Set up'!$A$2:$C$64,3,FALSE)</f>
        <v>30</v>
      </c>
      <c r="J2936" s="5">
        <f>VLOOKUP(F2936,'Set up'!$A$2:$D$64,4,FALSE)</f>
        <v>30</v>
      </c>
      <c r="K2936" s="4">
        <f t="shared" si="876"/>
        <v>45481</v>
      </c>
      <c r="L2936" s="5">
        <f t="shared" si="877"/>
        <v>7</v>
      </c>
      <c r="M2936" s="5">
        <f t="shared" si="878"/>
        <v>2024</v>
      </c>
      <c r="N2936" s="12">
        <v>5280</v>
      </c>
      <c r="O2936" s="6">
        <f t="shared" ref="O2936:O2939" si="879">-N2936</f>
        <v>-5280</v>
      </c>
      <c r="P2936" s="6">
        <f t="shared" si="869"/>
        <v>0</v>
      </c>
      <c r="Q2936" s="7">
        <v>4553967.25</v>
      </c>
      <c r="R2936" s="44" t="str">
        <f>VLOOKUP(F2936,'Set up'!$A$2:$E$64,5,FALSE)</f>
        <v>Chq</v>
      </c>
      <c r="S2936" s="1" t="s">
        <v>3049</v>
      </c>
    </row>
    <row r="2937" spans="1:19" ht="15" customHeight="1" x14ac:dyDescent="0.3">
      <c r="A2937" s="4">
        <v>45451</v>
      </c>
      <c r="B2937" s="5">
        <f t="shared" si="871"/>
        <v>6</v>
      </c>
      <c r="C2937" s="5">
        <f t="shared" si="872"/>
        <v>2024</v>
      </c>
      <c r="D2937" s="5" t="s">
        <v>2643</v>
      </c>
      <c r="E2937" s="5" t="str">
        <f>VLOOKUP(F2937,'Set up'!$A$2:$C$64,2,FALSE)</f>
        <v>C00000037</v>
      </c>
      <c r="F2937" s="1" t="s">
        <v>1309</v>
      </c>
      <c r="G2937" s="99" t="s">
        <v>707</v>
      </c>
      <c r="H2937" s="5">
        <v>3</v>
      </c>
      <c r="I2937" s="5">
        <f>VLOOKUP(F2937,'Set up'!$A$2:$C$64,3,FALSE)</f>
        <v>30</v>
      </c>
      <c r="J2937" s="5">
        <f>VLOOKUP(F2937,'Set up'!$A$2:$D$64,4,FALSE)</f>
        <v>30</v>
      </c>
      <c r="K2937" s="4">
        <f t="shared" si="876"/>
        <v>45481</v>
      </c>
      <c r="L2937" s="5">
        <f t="shared" si="877"/>
        <v>7</v>
      </c>
      <c r="M2937" s="5">
        <f t="shared" si="878"/>
        <v>2024</v>
      </c>
      <c r="N2937" s="12">
        <v>1263.5999999999999</v>
      </c>
      <c r="O2937" s="6">
        <f t="shared" si="879"/>
        <v>-1263.5999999999999</v>
      </c>
      <c r="P2937" s="6">
        <f t="shared" si="869"/>
        <v>0</v>
      </c>
      <c r="Q2937" s="7">
        <v>4551600.8499999996</v>
      </c>
      <c r="R2937" s="44" t="str">
        <f>VLOOKUP(F2937,'Set up'!$A$2:$E$64,5,FALSE)</f>
        <v>Chq</v>
      </c>
      <c r="S2937" s="1" t="s">
        <v>3049</v>
      </c>
    </row>
    <row r="2938" spans="1:19" ht="15" customHeight="1" x14ac:dyDescent="0.3">
      <c r="A2938" s="4">
        <v>45451</v>
      </c>
      <c r="B2938" s="5">
        <f t="shared" si="871"/>
        <v>6</v>
      </c>
      <c r="C2938" s="5">
        <f t="shared" si="872"/>
        <v>2024</v>
      </c>
      <c r="D2938" s="5" t="s">
        <v>2643</v>
      </c>
      <c r="E2938" s="5" t="str">
        <f>VLOOKUP(F2938,'Set up'!$A$2:$C$64,2,FALSE)</f>
        <v>C00000037</v>
      </c>
      <c r="F2938" s="1" t="s">
        <v>1309</v>
      </c>
      <c r="G2938" s="99" t="s">
        <v>1405</v>
      </c>
      <c r="H2938" s="5">
        <v>3</v>
      </c>
      <c r="I2938" s="5">
        <f>VLOOKUP(F2938,'Set up'!$A$2:$C$64,3,FALSE)</f>
        <v>30</v>
      </c>
      <c r="J2938" s="5">
        <f>VLOOKUP(F2938,'Set up'!$A$2:$D$64,4,FALSE)</f>
        <v>30</v>
      </c>
      <c r="K2938" s="4">
        <f t="shared" si="876"/>
        <v>45481</v>
      </c>
      <c r="L2938" s="5">
        <f t="shared" si="877"/>
        <v>7</v>
      </c>
      <c r="M2938" s="5">
        <f t="shared" si="878"/>
        <v>2024</v>
      </c>
      <c r="N2938" s="12">
        <v>144</v>
      </c>
      <c r="O2938" s="6">
        <f t="shared" si="879"/>
        <v>-144</v>
      </c>
      <c r="P2938" s="6">
        <f t="shared" si="869"/>
        <v>0</v>
      </c>
      <c r="Q2938" s="7">
        <v>4550901.25</v>
      </c>
      <c r="R2938" s="44" t="str">
        <f>VLOOKUP(F2938,'Set up'!$A$2:$E$64,5,FALSE)</f>
        <v>Chq</v>
      </c>
      <c r="S2938" s="1" t="s">
        <v>3049</v>
      </c>
    </row>
    <row r="2939" spans="1:19" ht="15" customHeight="1" x14ac:dyDescent="0.3">
      <c r="A2939" s="4">
        <v>45451</v>
      </c>
      <c r="B2939" s="5">
        <f t="shared" si="871"/>
        <v>6</v>
      </c>
      <c r="C2939" s="5">
        <f t="shared" si="872"/>
        <v>2024</v>
      </c>
      <c r="D2939" s="5" t="s">
        <v>2643</v>
      </c>
      <c r="E2939" s="5" t="str">
        <f>VLOOKUP(F2939,'Set up'!$A$2:$C$64,2,FALSE)</f>
        <v>C00000037</v>
      </c>
      <c r="F2939" s="1" t="s">
        <v>1309</v>
      </c>
      <c r="G2939" s="99" t="s">
        <v>2144</v>
      </c>
      <c r="H2939" s="5">
        <v>2</v>
      </c>
      <c r="I2939" s="5">
        <f>VLOOKUP(F2939,'Set up'!$A$2:$C$64,3,FALSE)</f>
        <v>30</v>
      </c>
      <c r="J2939" s="5">
        <f>VLOOKUP(F2939,'Set up'!$A$2:$D$64,4,FALSE)</f>
        <v>30</v>
      </c>
      <c r="K2939" s="4">
        <f t="shared" si="876"/>
        <v>45481</v>
      </c>
      <c r="L2939" s="5">
        <f t="shared" si="877"/>
        <v>7</v>
      </c>
      <c r="M2939" s="5">
        <f t="shared" si="878"/>
        <v>2024</v>
      </c>
      <c r="N2939" s="12">
        <v>572</v>
      </c>
      <c r="O2939" s="6">
        <f t="shared" si="879"/>
        <v>-572</v>
      </c>
      <c r="P2939" s="6">
        <f t="shared" si="869"/>
        <v>0</v>
      </c>
      <c r="Q2939" s="7">
        <v>4551389.25</v>
      </c>
      <c r="R2939" s="44" t="str">
        <f>VLOOKUP(F2939,'Set up'!$A$2:$E$64,5,FALSE)</f>
        <v>Chq</v>
      </c>
      <c r="S2939" s="1" t="s">
        <v>3049</v>
      </c>
    </row>
    <row r="2940" spans="1:19" ht="15" customHeight="1" x14ac:dyDescent="0.3">
      <c r="A2940" s="4">
        <v>45455</v>
      </c>
      <c r="B2940" s="5">
        <f t="shared" si="871"/>
        <v>6</v>
      </c>
      <c r="C2940" s="5">
        <f t="shared" si="872"/>
        <v>2024</v>
      </c>
      <c r="D2940" s="5" t="s">
        <v>2644</v>
      </c>
      <c r="E2940" s="5" t="str">
        <f>VLOOKUP(F2940,'Set up'!$A$2:$C$64,2,FALSE)</f>
        <v>C00000027</v>
      </c>
      <c r="F2940" s="1" t="s">
        <v>859</v>
      </c>
      <c r="G2940" s="99" t="s">
        <v>95</v>
      </c>
      <c r="H2940" s="5">
        <v>3</v>
      </c>
      <c r="I2940" s="5" t="str">
        <f>VLOOKUP(F2940,'Set up'!$A$2:$C$64,3,FALSE)</f>
        <v>Cash</v>
      </c>
      <c r="J2940" s="5">
        <f>VLOOKUP(F2940,'Set up'!$A$2:$D$64,4,FALSE)</f>
        <v>0</v>
      </c>
      <c r="K2940" s="4">
        <f t="shared" si="876"/>
        <v>45455</v>
      </c>
      <c r="L2940" s="5">
        <f t="shared" si="877"/>
        <v>6</v>
      </c>
      <c r="M2940" s="5">
        <f t="shared" si="878"/>
        <v>2024</v>
      </c>
      <c r="N2940" s="12">
        <v>5280</v>
      </c>
      <c r="O2940" s="12">
        <f>-2654.3-2625.7</f>
        <v>-5280</v>
      </c>
      <c r="P2940" s="6">
        <f t="shared" si="869"/>
        <v>0</v>
      </c>
      <c r="Q2940" s="7">
        <v>4556517.25</v>
      </c>
      <c r="R2940" s="44" t="str">
        <f>VLOOKUP(F2940,'Set up'!$A$2:$E$64,5,FALSE)</f>
        <v>Trsf</v>
      </c>
      <c r="S2940" s="1" t="s">
        <v>2980</v>
      </c>
    </row>
    <row r="2941" spans="1:19" ht="15" customHeight="1" x14ac:dyDescent="0.3">
      <c r="A2941" s="4">
        <v>45455</v>
      </c>
      <c r="B2941" s="5">
        <f t="shared" si="871"/>
        <v>6</v>
      </c>
      <c r="C2941" s="5">
        <f t="shared" si="872"/>
        <v>2024</v>
      </c>
      <c r="D2941" s="5" t="s">
        <v>2644</v>
      </c>
      <c r="E2941" s="5" t="str">
        <f>VLOOKUP(F2941,'Set up'!$A$2:$C$64,2,FALSE)</f>
        <v>C00000027</v>
      </c>
      <c r="F2941" s="1" t="s">
        <v>859</v>
      </c>
      <c r="G2941" s="99" t="s">
        <v>2144</v>
      </c>
      <c r="H2941" s="5">
        <v>2</v>
      </c>
      <c r="I2941" s="5" t="str">
        <f>VLOOKUP(F2941,'Set up'!$A$2:$C$64,3,FALSE)</f>
        <v>Cash</v>
      </c>
      <c r="J2941" s="5">
        <f>VLOOKUP(F2941,'Set up'!$A$2:$D$64,4,FALSE)</f>
        <v>0</v>
      </c>
      <c r="K2941" s="4">
        <f t="shared" si="876"/>
        <v>45455</v>
      </c>
      <c r="L2941" s="5">
        <f t="shared" si="877"/>
        <v>6</v>
      </c>
      <c r="M2941" s="5">
        <f t="shared" si="878"/>
        <v>2024</v>
      </c>
      <c r="N2941" s="12">
        <v>563.20000000000005</v>
      </c>
      <c r="O2941" s="6">
        <f t="shared" ref="O2941:O2946" si="880">-N2941</f>
        <v>-563.20000000000005</v>
      </c>
      <c r="P2941" s="6">
        <f t="shared" si="869"/>
        <v>0</v>
      </c>
      <c r="Q2941" s="7">
        <v>4551910.45</v>
      </c>
      <c r="R2941" s="44" t="str">
        <f>VLOOKUP(F2941,'Set up'!$A$2:$E$64,5,FALSE)</f>
        <v>Trsf</v>
      </c>
      <c r="S2941" s="1" t="s">
        <v>2981</v>
      </c>
    </row>
    <row r="2942" spans="1:19" ht="15" customHeight="1" x14ac:dyDescent="0.3">
      <c r="A2942" s="4">
        <v>45455</v>
      </c>
      <c r="B2942" s="5">
        <f t="shared" si="871"/>
        <v>6</v>
      </c>
      <c r="C2942" s="5">
        <f t="shared" si="872"/>
        <v>2024</v>
      </c>
      <c r="D2942" s="5" t="s">
        <v>2644</v>
      </c>
      <c r="E2942" s="5" t="str">
        <f>VLOOKUP(F2942,'Set up'!$A$2:$C$64,2,FALSE)</f>
        <v>C00000027</v>
      </c>
      <c r="F2942" s="1" t="s">
        <v>859</v>
      </c>
      <c r="G2942" s="99" t="s">
        <v>1399</v>
      </c>
      <c r="H2942" s="5">
        <v>1</v>
      </c>
      <c r="I2942" s="5" t="str">
        <f>VLOOKUP(F2942,'Set up'!$A$2:$C$64,3,FALSE)</f>
        <v>Cash</v>
      </c>
      <c r="J2942" s="5">
        <f>VLOOKUP(F2942,'Set up'!$A$2:$D$64,4,FALSE)</f>
        <v>0</v>
      </c>
      <c r="K2942" s="4">
        <f t="shared" si="876"/>
        <v>45455</v>
      </c>
      <c r="L2942" s="5">
        <f t="shared" si="877"/>
        <v>6</v>
      </c>
      <c r="M2942" s="5">
        <f t="shared" si="878"/>
        <v>2024</v>
      </c>
      <c r="N2942" s="12">
        <v>160</v>
      </c>
      <c r="O2942" s="6">
        <f t="shared" si="880"/>
        <v>-160</v>
      </c>
      <c r="P2942" s="6">
        <f t="shared" si="869"/>
        <v>0</v>
      </c>
      <c r="Q2942" s="7">
        <v>4551981.25</v>
      </c>
      <c r="R2942" s="44" t="str">
        <f>VLOOKUP(F2942,'Set up'!$A$2:$E$64,5,FALSE)</f>
        <v>Trsf</v>
      </c>
      <c r="S2942" s="1" t="s">
        <v>2982</v>
      </c>
    </row>
    <row r="2943" spans="1:19" ht="15" customHeight="1" x14ac:dyDescent="0.3">
      <c r="A2943" s="4">
        <v>45455</v>
      </c>
      <c r="B2943" s="5">
        <f t="shared" si="871"/>
        <v>6</v>
      </c>
      <c r="C2943" s="5">
        <f t="shared" si="872"/>
        <v>2024</v>
      </c>
      <c r="D2943" s="5" t="s">
        <v>2644</v>
      </c>
      <c r="E2943" s="5" t="str">
        <f>VLOOKUP(F2943,'Set up'!$A$2:$C$64,2,FALSE)</f>
        <v>C00000027</v>
      </c>
      <c r="F2943" s="1" t="s">
        <v>859</v>
      </c>
      <c r="G2943" s="99" t="s">
        <v>2137</v>
      </c>
      <c r="H2943" s="5">
        <v>1</v>
      </c>
      <c r="I2943" s="5" t="str">
        <f>VLOOKUP(F2943,'Set up'!$A$2:$C$64,3,FALSE)</f>
        <v>Cash</v>
      </c>
      <c r="J2943" s="5">
        <f>VLOOKUP(F2943,'Set up'!$A$2:$D$64,4,FALSE)</f>
        <v>0</v>
      </c>
      <c r="K2943" s="4">
        <f t="shared" si="876"/>
        <v>45455</v>
      </c>
      <c r="L2943" s="5">
        <f t="shared" si="877"/>
        <v>6</v>
      </c>
      <c r="M2943" s="5">
        <f t="shared" si="878"/>
        <v>2024</v>
      </c>
      <c r="N2943" s="12">
        <v>170</v>
      </c>
      <c r="O2943" s="6">
        <f t="shared" si="880"/>
        <v>-170</v>
      </c>
      <c r="P2943" s="6">
        <f t="shared" si="869"/>
        <v>0</v>
      </c>
      <c r="Q2943" s="7">
        <v>4552176.25</v>
      </c>
      <c r="R2943" s="44" t="str">
        <f>VLOOKUP(F2943,'Set up'!$A$2:$E$64,5,FALSE)</f>
        <v>Trsf</v>
      </c>
      <c r="S2943" s="1" t="s">
        <v>2983</v>
      </c>
    </row>
    <row r="2944" spans="1:19" ht="15" customHeight="1" x14ac:dyDescent="0.3">
      <c r="A2944" s="4">
        <v>45455</v>
      </c>
      <c r="B2944" s="5">
        <f t="shared" si="871"/>
        <v>6</v>
      </c>
      <c r="C2944" s="5">
        <f t="shared" si="872"/>
        <v>2024</v>
      </c>
      <c r="D2944" s="5" t="s">
        <v>2644</v>
      </c>
      <c r="E2944" s="5" t="str">
        <f>VLOOKUP(F2944,'Set up'!$A$2:$C$64,2,FALSE)</f>
        <v>C00000027</v>
      </c>
      <c r="F2944" s="1" t="s">
        <v>859</v>
      </c>
      <c r="G2944" s="99" t="s">
        <v>1061</v>
      </c>
      <c r="H2944" s="5">
        <v>2</v>
      </c>
      <c r="I2944" s="5" t="str">
        <f>VLOOKUP(F2944,'Set up'!$A$2:$C$64,3,FALSE)</f>
        <v>Cash</v>
      </c>
      <c r="J2944" s="5">
        <f>VLOOKUP(F2944,'Set up'!$A$2:$D$64,4,FALSE)</f>
        <v>0</v>
      </c>
      <c r="K2944" s="4">
        <f t="shared" si="876"/>
        <v>45455</v>
      </c>
      <c r="L2944" s="5">
        <f t="shared" si="877"/>
        <v>6</v>
      </c>
      <c r="M2944" s="5">
        <f t="shared" si="878"/>
        <v>2024</v>
      </c>
      <c r="N2944" s="12">
        <v>190</v>
      </c>
      <c r="O2944" s="6">
        <f t="shared" si="880"/>
        <v>-190</v>
      </c>
      <c r="P2944" s="6">
        <f t="shared" si="869"/>
        <v>0</v>
      </c>
      <c r="Q2944" s="7">
        <v>4555452.25</v>
      </c>
      <c r="R2944" s="44" t="str">
        <f>VLOOKUP(F2944,'Set up'!$A$2:$E$64,5,FALSE)</f>
        <v>Trsf</v>
      </c>
      <c r="S2944" s="1" t="s">
        <v>2984</v>
      </c>
    </row>
    <row r="2945" spans="1:19" ht="15" customHeight="1" x14ac:dyDescent="0.3">
      <c r="A2945" s="4">
        <v>45455</v>
      </c>
      <c r="B2945" s="5">
        <f t="shared" si="871"/>
        <v>6</v>
      </c>
      <c r="C2945" s="5">
        <f t="shared" si="872"/>
        <v>2024</v>
      </c>
      <c r="D2945" s="5" t="s">
        <v>2644</v>
      </c>
      <c r="E2945" s="5" t="str">
        <f>VLOOKUP(F2945,'Set up'!$A$2:$C$64,2,FALSE)</f>
        <v>C00000027</v>
      </c>
      <c r="F2945" s="1" t="s">
        <v>859</v>
      </c>
      <c r="G2945" s="99" t="s">
        <v>949</v>
      </c>
      <c r="H2945" s="5">
        <v>6</v>
      </c>
      <c r="I2945" s="5" t="str">
        <f>VLOOKUP(F2945,'Set up'!$A$2:$C$64,3,FALSE)</f>
        <v>Cash</v>
      </c>
      <c r="J2945" s="5">
        <f>VLOOKUP(F2945,'Set up'!$A$2:$D$64,4,FALSE)</f>
        <v>0</v>
      </c>
      <c r="K2945" s="4">
        <f t="shared" si="876"/>
        <v>45455</v>
      </c>
      <c r="L2945" s="5">
        <f t="shared" si="877"/>
        <v>6</v>
      </c>
      <c r="M2945" s="5">
        <f t="shared" si="878"/>
        <v>2024</v>
      </c>
      <c r="N2945" s="12">
        <v>360</v>
      </c>
      <c r="O2945" s="6">
        <f t="shared" si="880"/>
        <v>-360</v>
      </c>
      <c r="P2945" s="6">
        <f t="shared" si="869"/>
        <v>0</v>
      </c>
      <c r="Q2945" s="7">
        <v>4557250.25</v>
      </c>
      <c r="R2945" s="44" t="str">
        <f>VLOOKUP(F2945,'Set up'!$A$2:$E$64,5,FALSE)</f>
        <v>Trsf</v>
      </c>
      <c r="S2945" s="1" t="s">
        <v>2985</v>
      </c>
    </row>
    <row r="2946" spans="1:19" ht="15" customHeight="1" x14ac:dyDescent="0.3">
      <c r="A2946" s="4">
        <v>45455</v>
      </c>
      <c r="B2946" s="5">
        <f t="shared" si="871"/>
        <v>6</v>
      </c>
      <c r="C2946" s="5">
        <f t="shared" si="872"/>
        <v>2024</v>
      </c>
      <c r="D2946" s="5" t="s">
        <v>2644</v>
      </c>
      <c r="E2946" s="5" t="str">
        <f>VLOOKUP(F2946,'Set up'!$A$2:$C$64,2,FALSE)</f>
        <v>C00000027</v>
      </c>
      <c r="F2946" s="1" t="s">
        <v>859</v>
      </c>
      <c r="G2946" s="99" t="s">
        <v>2449</v>
      </c>
      <c r="H2946" s="5">
        <v>1</v>
      </c>
      <c r="I2946" s="5" t="str">
        <f>VLOOKUP(F2946,'Set up'!$A$2:$C$64,3,FALSE)</f>
        <v>Cash</v>
      </c>
      <c r="J2946" s="5">
        <f>VLOOKUP(F2946,'Set up'!$A$2:$D$64,4,FALSE)</f>
        <v>0</v>
      </c>
      <c r="K2946" s="4">
        <f t="shared" si="876"/>
        <v>45455</v>
      </c>
      <c r="L2946" s="5">
        <f t="shared" si="877"/>
        <v>6</v>
      </c>
      <c r="M2946" s="5">
        <f t="shared" si="878"/>
        <v>2024</v>
      </c>
      <c r="N2946" s="12">
        <v>420</v>
      </c>
      <c r="O2946" s="6">
        <f t="shared" si="880"/>
        <v>-420</v>
      </c>
      <c r="P2946" s="6">
        <f t="shared" si="869"/>
        <v>0</v>
      </c>
      <c r="Q2946" s="7">
        <v>4557760.25</v>
      </c>
      <c r="R2946" s="44" t="str">
        <f>VLOOKUP(F2946,'Set up'!$A$2:$E$64,5,FALSE)</f>
        <v>Trsf</v>
      </c>
      <c r="S2946" s="1" t="s">
        <v>2986</v>
      </c>
    </row>
    <row r="2947" spans="1:19" ht="15" customHeight="1" x14ac:dyDescent="0.3">
      <c r="A2947" s="4">
        <v>45455</v>
      </c>
      <c r="B2947" s="5">
        <f t="shared" si="871"/>
        <v>6</v>
      </c>
      <c r="C2947" s="5">
        <f t="shared" si="872"/>
        <v>2024</v>
      </c>
      <c r="D2947" s="5" t="s">
        <v>2645</v>
      </c>
      <c r="E2947" s="5" t="str">
        <f>VLOOKUP(F2947,'Set up'!$A$2:$C$64,2,FALSE)</f>
        <v>C00000042</v>
      </c>
      <c r="F2947" s="1" t="s">
        <v>2012</v>
      </c>
      <c r="G2947" s="99" t="s">
        <v>2646</v>
      </c>
      <c r="H2947" s="5">
        <v>2</v>
      </c>
      <c r="I2947" s="5" t="str">
        <f>VLOOKUP(F2947,'Set up'!$A$2:$C$64,3,FALSE)</f>
        <v>Cash</v>
      </c>
      <c r="J2947" s="5">
        <f>VLOOKUP(F2947,'Set up'!$A$2:$D$64,4,FALSE)</f>
        <v>0</v>
      </c>
      <c r="K2947" s="4">
        <f t="shared" si="876"/>
        <v>45455</v>
      </c>
      <c r="L2947" s="5">
        <f t="shared" si="877"/>
        <v>6</v>
      </c>
      <c r="M2947" s="5">
        <f t="shared" si="878"/>
        <v>2024</v>
      </c>
      <c r="N2947" s="12">
        <v>125</v>
      </c>
      <c r="O2947" s="6">
        <f t="shared" ref="O2947:O2957" si="881">-N2947</f>
        <v>-125</v>
      </c>
      <c r="P2947" s="6">
        <f t="shared" si="869"/>
        <v>0</v>
      </c>
      <c r="Q2947" s="7">
        <v>4557902.75</v>
      </c>
      <c r="R2947" s="44" t="str">
        <f>VLOOKUP(F2947,'Set up'!$A$2:$E$64,5,FALSE)</f>
        <v>Trsf</v>
      </c>
      <c r="S2947" s="1" t="s">
        <v>3179</v>
      </c>
    </row>
    <row r="2948" spans="1:19" ht="15" customHeight="1" x14ac:dyDescent="0.3">
      <c r="A2948" s="4">
        <v>45455</v>
      </c>
      <c r="B2948" s="5">
        <f t="shared" si="871"/>
        <v>6</v>
      </c>
      <c r="C2948" s="5">
        <f t="shared" si="872"/>
        <v>2024</v>
      </c>
      <c r="D2948" s="5" t="s">
        <v>2647</v>
      </c>
      <c r="E2948" s="5" t="str">
        <f>VLOOKUP(F2948,'Set up'!$A$2:$C$64,2,FALSE)</f>
        <v>C00000042</v>
      </c>
      <c r="F2948" s="1" t="s">
        <v>2012</v>
      </c>
      <c r="G2948" s="99" t="s">
        <v>2552</v>
      </c>
      <c r="H2948" s="5">
        <v>2</v>
      </c>
      <c r="I2948" s="5" t="str">
        <f>VLOOKUP(F2948,'Set up'!$A$2:$C$64,3,FALSE)</f>
        <v>Cash</v>
      </c>
      <c r="J2948" s="5">
        <f>VLOOKUP(F2948,'Set up'!$A$2:$D$64,4,FALSE)</f>
        <v>0</v>
      </c>
      <c r="K2948" s="4">
        <f t="shared" si="876"/>
        <v>45455</v>
      </c>
      <c r="L2948" s="5">
        <f t="shared" si="877"/>
        <v>6</v>
      </c>
      <c r="M2948" s="5">
        <f t="shared" si="878"/>
        <v>2024</v>
      </c>
      <c r="N2948" s="12">
        <v>3256</v>
      </c>
      <c r="O2948" s="6">
        <f t="shared" si="881"/>
        <v>-3256</v>
      </c>
      <c r="P2948" s="6">
        <f t="shared" si="869"/>
        <v>0</v>
      </c>
      <c r="Q2948" s="7">
        <v>4561033.75</v>
      </c>
      <c r="R2948" s="44" t="str">
        <f>VLOOKUP(F2948,'Set up'!$A$2:$E$64,5,FALSE)</f>
        <v>Trsf</v>
      </c>
      <c r="S2948" s="1" t="s">
        <v>3180</v>
      </c>
    </row>
    <row r="2949" spans="1:19" ht="15" customHeight="1" x14ac:dyDescent="0.3">
      <c r="A2949" s="4">
        <v>45455</v>
      </c>
      <c r="B2949" s="5">
        <f t="shared" si="871"/>
        <v>6</v>
      </c>
      <c r="C2949" s="5">
        <f t="shared" si="872"/>
        <v>2024</v>
      </c>
      <c r="D2949" s="5" t="s">
        <v>2647</v>
      </c>
      <c r="E2949" s="5" t="str">
        <f>VLOOKUP(F2949,'Set up'!$A$2:$C$64,2,FALSE)</f>
        <v>C00000042</v>
      </c>
      <c r="F2949" s="1" t="s">
        <v>2012</v>
      </c>
      <c r="G2949" s="99" t="s">
        <v>2578</v>
      </c>
      <c r="H2949" s="5">
        <v>7</v>
      </c>
      <c r="I2949" s="5" t="str">
        <f>VLOOKUP(F2949,'Set up'!$A$2:$C$64,3,FALSE)</f>
        <v>Cash</v>
      </c>
      <c r="J2949" s="5">
        <f>VLOOKUP(F2949,'Set up'!$A$2:$D$64,4,FALSE)</f>
        <v>0</v>
      </c>
      <c r="K2949" s="4">
        <f t="shared" si="876"/>
        <v>45455</v>
      </c>
      <c r="L2949" s="5">
        <f t="shared" si="877"/>
        <v>6</v>
      </c>
      <c r="M2949" s="5">
        <f t="shared" si="878"/>
        <v>2024</v>
      </c>
      <c r="N2949" s="12">
        <v>1218</v>
      </c>
      <c r="O2949" s="6">
        <f t="shared" si="881"/>
        <v>-1218</v>
      </c>
      <c r="P2949" s="6">
        <f t="shared" si="869"/>
        <v>0</v>
      </c>
      <c r="Q2949" s="7">
        <v>4570391.75</v>
      </c>
      <c r="R2949" s="44" t="str">
        <f>VLOOKUP(F2949,'Set up'!$A$2:$E$64,5,FALSE)</f>
        <v>Trsf</v>
      </c>
      <c r="S2949" s="1" t="s">
        <v>3181</v>
      </c>
    </row>
    <row r="2950" spans="1:19" ht="15" customHeight="1" x14ac:dyDescent="0.3">
      <c r="A2950" s="4">
        <v>45455</v>
      </c>
      <c r="B2950" s="5">
        <f t="shared" si="871"/>
        <v>6</v>
      </c>
      <c r="C2950" s="5">
        <f t="shared" si="872"/>
        <v>2024</v>
      </c>
      <c r="D2950" s="5" t="s">
        <v>2647</v>
      </c>
      <c r="E2950" s="5" t="str">
        <f>VLOOKUP(F2950,'Set up'!$A$2:$C$64,2,FALSE)</f>
        <v>C00000042</v>
      </c>
      <c r="F2950" s="1" t="s">
        <v>2012</v>
      </c>
      <c r="G2950" s="99" t="s">
        <v>1922</v>
      </c>
      <c r="H2950" s="5">
        <v>3</v>
      </c>
      <c r="I2950" s="5" t="str">
        <f>VLOOKUP(F2950,'Set up'!$A$2:$C$64,3,FALSE)</f>
        <v>Cash</v>
      </c>
      <c r="J2950" s="5">
        <f>VLOOKUP(F2950,'Set up'!$A$2:$D$64,4,FALSE)</f>
        <v>0</v>
      </c>
      <c r="K2950" s="4">
        <f t="shared" si="876"/>
        <v>45455</v>
      </c>
      <c r="L2950" s="5">
        <f t="shared" si="877"/>
        <v>6</v>
      </c>
      <c r="M2950" s="5">
        <f t="shared" si="878"/>
        <v>2024</v>
      </c>
      <c r="N2950" s="12">
        <v>702</v>
      </c>
      <c r="O2950" s="6">
        <f t="shared" si="881"/>
        <v>-702</v>
      </c>
      <c r="P2950" s="6">
        <f t="shared" si="869"/>
        <v>0</v>
      </c>
      <c r="Q2950" s="7">
        <v>4573529.75</v>
      </c>
      <c r="R2950" s="44" t="str">
        <f>VLOOKUP(F2950,'Set up'!$A$2:$E$64,5,FALSE)</f>
        <v>Trsf</v>
      </c>
      <c r="S2950" s="1" t="s">
        <v>3178</v>
      </c>
    </row>
    <row r="2951" spans="1:19" ht="15" customHeight="1" x14ac:dyDescent="0.3">
      <c r="A2951" s="4">
        <v>45455</v>
      </c>
      <c r="B2951" s="5">
        <f t="shared" si="871"/>
        <v>6</v>
      </c>
      <c r="C2951" s="5">
        <f t="shared" si="872"/>
        <v>2024</v>
      </c>
      <c r="D2951" s="5" t="s">
        <v>2647</v>
      </c>
      <c r="E2951" s="5" t="str">
        <f>VLOOKUP(F2951,'Set up'!$A$2:$C$64,2,FALSE)</f>
        <v>C00000042</v>
      </c>
      <c r="F2951" s="1" t="s">
        <v>2012</v>
      </c>
      <c r="G2951" s="99" t="s">
        <v>1073</v>
      </c>
      <c r="H2951" s="5">
        <v>1</v>
      </c>
      <c r="I2951" s="5" t="str">
        <f>VLOOKUP(F2951,'Set up'!$A$2:$C$64,3,FALSE)</f>
        <v>Cash</v>
      </c>
      <c r="J2951" s="5">
        <f>VLOOKUP(F2951,'Set up'!$A$2:$D$64,4,FALSE)</f>
        <v>0</v>
      </c>
      <c r="K2951" s="4">
        <f t="shared" si="876"/>
        <v>45455</v>
      </c>
      <c r="L2951" s="5">
        <f t="shared" si="877"/>
        <v>6</v>
      </c>
      <c r="M2951" s="5">
        <f t="shared" si="878"/>
        <v>2024</v>
      </c>
      <c r="N2951" s="12">
        <v>1000</v>
      </c>
      <c r="O2951" s="6">
        <f t="shared" si="881"/>
        <v>-1000</v>
      </c>
      <c r="P2951" s="6">
        <f t="shared" si="869"/>
        <v>0</v>
      </c>
      <c r="Q2951" s="7">
        <v>4575699.75</v>
      </c>
      <c r="R2951" s="44" t="str">
        <f>VLOOKUP(F2951,'Set up'!$A$2:$E$64,5,FALSE)</f>
        <v>Trsf</v>
      </c>
      <c r="S2951" s="1" t="s">
        <v>3182</v>
      </c>
    </row>
    <row r="2952" spans="1:19" ht="15" customHeight="1" x14ac:dyDescent="0.3">
      <c r="A2952" s="4">
        <v>45457</v>
      </c>
      <c r="B2952" s="5">
        <f t="shared" si="871"/>
        <v>6</v>
      </c>
      <c r="C2952" s="5">
        <f t="shared" si="872"/>
        <v>2024</v>
      </c>
      <c r="D2952" s="5" t="s">
        <v>2648</v>
      </c>
      <c r="E2952" s="5" t="str">
        <f>VLOOKUP(F2952,'Set up'!$A$2:$C$64,2,FALSE)</f>
        <v>C00000042</v>
      </c>
      <c r="F2952" s="1" t="s">
        <v>2012</v>
      </c>
      <c r="G2952" s="99" t="s">
        <v>2646</v>
      </c>
      <c r="H2952" s="5">
        <v>15</v>
      </c>
      <c r="I2952" s="5" t="str">
        <f>VLOOKUP(F2952,'Set up'!$A$2:$C$64,3,FALSE)</f>
        <v>Cash</v>
      </c>
      <c r="J2952" s="5">
        <f>VLOOKUP(F2952,'Set up'!$A$2:$D$64,4,FALSE)</f>
        <v>0</v>
      </c>
      <c r="K2952" s="4">
        <f t="shared" si="876"/>
        <v>45457</v>
      </c>
      <c r="L2952" s="5">
        <f t="shared" si="877"/>
        <v>6</v>
      </c>
      <c r="M2952" s="5">
        <f t="shared" si="878"/>
        <v>2024</v>
      </c>
      <c r="N2952" s="12">
        <v>937.5</v>
      </c>
      <c r="O2952" s="6">
        <f t="shared" si="881"/>
        <v>-937.5</v>
      </c>
      <c r="P2952" s="6">
        <f t="shared" si="869"/>
        <v>0</v>
      </c>
      <c r="Q2952" s="7">
        <v>4576637.25</v>
      </c>
      <c r="R2952" s="44" t="str">
        <f>VLOOKUP(F2952,'Set up'!$A$2:$E$64,5,FALSE)</f>
        <v>Trsf</v>
      </c>
      <c r="S2952" s="1" t="s">
        <v>3177</v>
      </c>
    </row>
    <row r="2953" spans="1:19" ht="15" customHeight="1" x14ac:dyDescent="0.3">
      <c r="A2953" s="4">
        <v>45457</v>
      </c>
      <c r="B2953" s="5">
        <f t="shared" si="871"/>
        <v>6</v>
      </c>
      <c r="C2953" s="5">
        <f t="shared" si="872"/>
        <v>2024</v>
      </c>
      <c r="D2953" s="5" t="s">
        <v>2649</v>
      </c>
      <c r="E2953" s="5" t="str">
        <f>VLOOKUP(F2953,'Set up'!$A$2:$C$64,2,FALSE)</f>
        <v>C00000042</v>
      </c>
      <c r="F2953" s="1" t="s">
        <v>2012</v>
      </c>
      <c r="G2953" s="99" t="s">
        <v>2552</v>
      </c>
      <c r="H2953" s="5">
        <v>15</v>
      </c>
      <c r="I2953" s="5" t="str">
        <f>VLOOKUP(F2953,'Set up'!$A$2:$C$64,3,FALSE)</f>
        <v>Cash</v>
      </c>
      <c r="J2953" s="5">
        <f>VLOOKUP(F2953,'Set up'!$A$2:$D$64,4,FALSE)</f>
        <v>0</v>
      </c>
      <c r="K2953" s="4">
        <f t="shared" si="876"/>
        <v>45457</v>
      </c>
      <c r="L2953" s="5">
        <f t="shared" si="877"/>
        <v>6</v>
      </c>
      <c r="M2953" s="5">
        <f t="shared" si="878"/>
        <v>2024</v>
      </c>
      <c r="N2953" s="12">
        <v>24420</v>
      </c>
      <c r="O2953" s="12">
        <f>-14839.1-9580.9</f>
        <v>-24420</v>
      </c>
      <c r="P2953" s="6">
        <f t="shared" si="869"/>
        <v>0</v>
      </c>
      <c r="Q2953" s="7">
        <v>4547130.45</v>
      </c>
      <c r="R2953" s="44" t="str">
        <f>VLOOKUP(F2953,'Set up'!$A$2:$E$64,5,FALSE)</f>
        <v>Trsf</v>
      </c>
      <c r="S2953" s="1" t="s">
        <v>3183</v>
      </c>
    </row>
    <row r="2954" spans="1:19" ht="15" customHeight="1" x14ac:dyDescent="0.3">
      <c r="A2954" s="4">
        <v>45457</v>
      </c>
      <c r="B2954" s="5">
        <f t="shared" si="871"/>
        <v>6</v>
      </c>
      <c r="C2954" s="5">
        <f t="shared" si="872"/>
        <v>2024</v>
      </c>
      <c r="D2954" s="5" t="s">
        <v>2649</v>
      </c>
      <c r="E2954" s="5" t="str">
        <f>VLOOKUP(F2954,'Set up'!$A$2:$C$64,2,FALSE)</f>
        <v>C00000042</v>
      </c>
      <c r="F2954" s="1" t="s">
        <v>2012</v>
      </c>
      <c r="G2954" s="99" t="s">
        <v>2578</v>
      </c>
      <c r="H2954" s="5">
        <v>45</v>
      </c>
      <c r="I2954" s="5" t="str">
        <f>VLOOKUP(F2954,'Set up'!$A$2:$C$64,3,FALSE)</f>
        <v>Cash</v>
      </c>
      <c r="J2954" s="5">
        <f>VLOOKUP(F2954,'Set up'!$A$2:$D$64,4,FALSE)</f>
        <v>0</v>
      </c>
      <c r="K2954" s="4">
        <f t="shared" si="876"/>
        <v>45457</v>
      </c>
      <c r="L2954" s="5">
        <f t="shared" si="877"/>
        <v>6</v>
      </c>
      <c r="M2954" s="5">
        <f t="shared" si="878"/>
        <v>2024</v>
      </c>
      <c r="N2954" s="12">
        <v>7830</v>
      </c>
      <c r="O2954" s="6">
        <f t="shared" si="881"/>
        <v>-7830</v>
      </c>
      <c r="P2954" s="6">
        <f t="shared" si="869"/>
        <v>0</v>
      </c>
      <c r="Q2954" s="7">
        <v>4532665.45</v>
      </c>
      <c r="R2954" s="44" t="str">
        <f>VLOOKUP(F2954,'Set up'!$A$2:$E$64,5,FALSE)</f>
        <v>Trsf</v>
      </c>
      <c r="S2954" s="1" t="s">
        <v>3184</v>
      </c>
    </row>
    <row r="2955" spans="1:19" ht="15" customHeight="1" x14ac:dyDescent="0.3">
      <c r="A2955" s="4">
        <v>45457</v>
      </c>
      <c r="B2955" s="5">
        <f t="shared" si="871"/>
        <v>6</v>
      </c>
      <c r="C2955" s="5">
        <f t="shared" si="872"/>
        <v>2024</v>
      </c>
      <c r="D2955" s="5" t="s">
        <v>2649</v>
      </c>
      <c r="E2955" s="5" t="str">
        <f>VLOOKUP(F2955,'Set up'!$A$2:$C$64,2,FALSE)</f>
        <v>C00000042</v>
      </c>
      <c r="F2955" s="1" t="s">
        <v>2012</v>
      </c>
      <c r="G2955" s="99" t="s">
        <v>1922</v>
      </c>
      <c r="H2955" s="5">
        <v>20</v>
      </c>
      <c r="I2955" s="5" t="str">
        <f>VLOOKUP(F2955,'Set up'!$A$2:$C$64,3,FALSE)</f>
        <v>Cash</v>
      </c>
      <c r="J2955" s="5">
        <f>VLOOKUP(F2955,'Set up'!$A$2:$D$64,4,FALSE)</f>
        <v>0</v>
      </c>
      <c r="K2955" s="4">
        <f t="shared" si="876"/>
        <v>45457</v>
      </c>
      <c r="L2955" s="5">
        <f t="shared" si="877"/>
        <v>6</v>
      </c>
      <c r="M2955" s="5">
        <f t="shared" si="878"/>
        <v>2024</v>
      </c>
      <c r="N2955" s="12">
        <v>4680</v>
      </c>
      <c r="O2955" s="6">
        <f t="shared" si="881"/>
        <v>-4680</v>
      </c>
      <c r="P2955" s="6">
        <f t="shared" si="869"/>
        <v>0</v>
      </c>
      <c r="Q2955" s="7">
        <v>4531840.45</v>
      </c>
      <c r="R2955" s="44" t="str">
        <f>VLOOKUP(F2955,'Set up'!$A$2:$E$64,5,FALSE)</f>
        <v>Trsf</v>
      </c>
      <c r="S2955" s="1" t="s">
        <v>3184</v>
      </c>
    </row>
    <row r="2956" spans="1:19" ht="15" customHeight="1" x14ac:dyDescent="0.3">
      <c r="A2956" s="4">
        <v>45457</v>
      </c>
      <c r="B2956" s="5">
        <f t="shared" si="871"/>
        <v>6</v>
      </c>
      <c r="C2956" s="5">
        <f t="shared" si="872"/>
        <v>2024</v>
      </c>
      <c r="D2956" s="5" t="s">
        <v>2649</v>
      </c>
      <c r="E2956" s="5" t="str">
        <f>VLOOKUP(F2956,'Set up'!$A$2:$C$64,2,FALSE)</f>
        <v>C00000042</v>
      </c>
      <c r="F2956" s="1" t="s">
        <v>2012</v>
      </c>
      <c r="G2956" s="99" t="s">
        <v>1061</v>
      </c>
      <c r="H2956" s="5">
        <v>8</v>
      </c>
      <c r="I2956" s="5" t="str">
        <f>VLOOKUP(F2956,'Set up'!$A$2:$C$64,3,FALSE)</f>
        <v>Cash</v>
      </c>
      <c r="J2956" s="5">
        <f>VLOOKUP(F2956,'Set up'!$A$2:$D$64,4,FALSE)</f>
        <v>0</v>
      </c>
      <c r="K2956" s="4">
        <f t="shared" si="876"/>
        <v>45457</v>
      </c>
      <c r="L2956" s="5">
        <f t="shared" si="877"/>
        <v>6</v>
      </c>
      <c r="M2956" s="5">
        <f t="shared" si="878"/>
        <v>2024</v>
      </c>
      <c r="N2956" s="12">
        <v>760</v>
      </c>
      <c r="O2956" s="6">
        <f t="shared" si="881"/>
        <v>-760</v>
      </c>
      <c r="P2956" s="6">
        <f t="shared" si="869"/>
        <v>0</v>
      </c>
      <c r="Q2956" s="7">
        <v>4528097.95</v>
      </c>
      <c r="R2956" s="44" t="str">
        <f>VLOOKUP(F2956,'Set up'!$A$2:$E$64,5,FALSE)</f>
        <v>Trsf</v>
      </c>
      <c r="S2956" s="1" t="s">
        <v>3185</v>
      </c>
    </row>
    <row r="2957" spans="1:19" ht="15" customHeight="1" x14ac:dyDescent="0.3">
      <c r="A2957" s="4">
        <v>45457</v>
      </c>
      <c r="B2957" s="5">
        <f t="shared" si="871"/>
        <v>6</v>
      </c>
      <c r="C2957" s="5">
        <f t="shared" si="872"/>
        <v>2024</v>
      </c>
      <c r="D2957" s="5" t="s">
        <v>2649</v>
      </c>
      <c r="E2957" s="5" t="str">
        <f>VLOOKUP(F2957,'Set up'!$A$2:$C$64,2,FALSE)</f>
        <v>C00000042</v>
      </c>
      <c r="F2957" s="1" t="s">
        <v>2012</v>
      </c>
      <c r="G2957" s="99" t="s">
        <v>1073</v>
      </c>
      <c r="H2957" s="5">
        <v>3</v>
      </c>
      <c r="I2957" s="5" t="str">
        <f>VLOOKUP(F2957,'Set up'!$A$2:$C$64,3,FALSE)</f>
        <v>Cash</v>
      </c>
      <c r="J2957" s="5">
        <f>VLOOKUP(F2957,'Set up'!$A$2:$D$64,4,FALSE)</f>
        <v>0</v>
      </c>
      <c r="K2957" s="4">
        <f t="shared" si="876"/>
        <v>45457</v>
      </c>
      <c r="L2957" s="5">
        <f t="shared" si="877"/>
        <v>6</v>
      </c>
      <c r="M2957" s="5">
        <f t="shared" si="878"/>
        <v>2024</v>
      </c>
      <c r="N2957" s="12">
        <v>3000</v>
      </c>
      <c r="O2957" s="6">
        <f t="shared" si="881"/>
        <v>-3000</v>
      </c>
      <c r="P2957" s="6">
        <f t="shared" si="869"/>
        <v>0</v>
      </c>
      <c r="Q2957" s="7">
        <v>4531433.45</v>
      </c>
      <c r="R2957" s="44" t="str">
        <f>VLOOKUP(F2957,'Set up'!$A$2:$E$64,5,FALSE)</f>
        <v>Trsf</v>
      </c>
      <c r="S2957" s="1" t="s">
        <v>3185</v>
      </c>
    </row>
    <row r="2958" spans="1:19" ht="15" customHeight="1" x14ac:dyDescent="0.3">
      <c r="A2958" s="4">
        <v>45463</v>
      </c>
      <c r="B2958" s="5">
        <f t="shared" si="871"/>
        <v>6</v>
      </c>
      <c r="C2958" s="5">
        <f t="shared" si="872"/>
        <v>2024</v>
      </c>
      <c r="D2958" s="5" t="s">
        <v>2650</v>
      </c>
      <c r="E2958" s="5" t="str">
        <f>VLOOKUP(F2958,'Set up'!$A$2:$C$64,2,FALSE)</f>
        <v>C00000049</v>
      </c>
      <c r="F2958" s="1" t="s">
        <v>2728</v>
      </c>
      <c r="G2958" s="99" t="s">
        <v>1997</v>
      </c>
      <c r="H2958" s="5">
        <v>3</v>
      </c>
      <c r="I2958" s="5" t="str">
        <f>VLOOKUP(F2958,'Set up'!$A$2:$C$64,3,FALSE)</f>
        <v>Cash</v>
      </c>
      <c r="J2958" s="5">
        <f>VLOOKUP(F2958,'Set up'!$A$2:$D$64,4,FALSE)</f>
        <v>0</v>
      </c>
      <c r="K2958" s="4">
        <f t="shared" si="876"/>
        <v>45463</v>
      </c>
      <c r="L2958" s="5">
        <f t="shared" si="877"/>
        <v>6</v>
      </c>
      <c r="M2958" s="5">
        <f t="shared" si="878"/>
        <v>2024</v>
      </c>
      <c r="N2958" s="12">
        <v>10800</v>
      </c>
      <c r="O2958" s="6">
        <f t="shared" ref="O2958:O2964" si="882">-N2958</f>
        <v>-10800</v>
      </c>
      <c r="P2958" s="6">
        <f t="shared" si="869"/>
        <v>0</v>
      </c>
      <c r="Q2958" s="7">
        <v>4540848.45</v>
      </c>
      <c r="R2958" s="44" t="str">
        <f>VLOOKUP(F2958,'Set up'!$A$2:$E$64,5,FALSE)</f>
        <v>Cash</v>
      </c>
      <c r="S2958" s="1" t="s">
        <v>2730</v>
      </c>
    </row>
    <row r="2959" spans="1:19" ht="15" customHeight="1" x14ac:dyDescent="0.3">
      <c r="A2959" s="4">
        <v>45463</v>
      </c>
      <c r="B2959" s="5">
        <f t="shared" si="871"/>
        <v>6</v>
      </c>
      <c r="C2959" s="5">
        <f t="shared" si="872"/>
        <v>2024</v>
      </c>
      <c r="D2959" s="5" t="s">
        <v>2650</v>
      </c>
      <c r="E2959" s="5" t="str">
        <f>VLOOKUP(F2959,'Set up'!$A$2:$C$64,2,FALSE)</f>
        <v>C00000049</v>
      </c>
      <c r="F2959" s="1" t="s">
        <v>2728</v>
      </c>
      <c r="G2959" s="99" t="s">
        <v>1543</v>
      </c>
      <c r="H2959" s="5">
        <v>4</v>
      </c>
      <c r="I2959" s="5" t="str">
        <f>VLOOKUP(F2959,'Set up'!$A$2:$C$64,3,FALSE)</f>
        <v>Cash</v>
      </c>
      <c r="J2959" s="5">
        <f>VLOOKUP(F2959,'Set up'!$A$2:$D$64,4,FALSE)</f>
        <v>0</v>
      </c>
      <c r="K2959" s="4">
        <f t="shared" si="876"/>
        <v>45463</v>
      </c>
      <c r="L2959" s="5">
        <f t="shared" si="877"/>
        <v>6</v>
      </c>
      <c r="M2959" s="5">
        <f t="shared" si="878"/>
        <v>2024</v>
      </c>
      <c r="N2959" s="12">
        <v>900</v>
      </c>
      <c r="O2959" s="6">
        <f t="shared" si="882"/>
        <v>-900</v>
      </c>
      <c r="P2959" s="6">
        <f t="shared" si="869"/>
        <v>0</v>
      </c>
      <c r="Q2959" s="7">
        <v>4531475.95</v>
      </c>
      <c r="R2959" s="44" t="str">
        <f>VLOOKUP(F2959,'Set up'!$A$2:$E$64,5,FALSE)</f>
        <v>Cash</v>
      </c>
      <c r="S2959" s="1" t="s">
        <v>2730</v>
      </c>
    </row>
    <row r="2960" spans="1:19" ht="15" customHeight="1" x14ac:dyDescent="0.3">
      <c r="A2960" s="4">
        <v>45463</v>
      </c>
      <c r="B2960" s="5">
        <f t="shared" si="871"/>
        <v>6</v>
      </c>
      <c r="C2960" s="5">
        <f t="shared" si="872"/>
        <v>2024</v>
      </c>
      <c r="D2960" s="5" t="s">
        <v>2650</v>
      </c>
      <c r="E2960" s="5" t="str">
        <f>VLOOKUP(F2960,'Set up'!$A$2:$C$64,2,FALSE)</f>
        <v>C00000049</v>
      </c>
      <c r="F2960" s="1" t="s">
        <v>2728</v>
      </c>
      <c r="G2960" s="99" t="s">
        <v>2523</v>
      </c>
      <c r="H2960" s="5">
        <v>4</v>
      </c>
      <c r="I2960" s="5" t="str">
        <f>VLOOKUP(F2960,'Set up'!$A$2:$C$64,3,FALSE)</f>
        <v>Cash</v>
      </c>
      <c r="J2960" s="5">
        <f>VLOOKUP(F2960,'Set up'!$A$2:$D$64,4,FALSE)</f>
        <v>0</v>
      </c>
      <c r="K2960" s="4">
        <f t="shared" si="876"/>
        <v>45463</v>
      </c>
      <c r="L2960" s="5">
        <f t="shared" si="877"/>
        <v>6</v>
      </c>
      <c r="M2960" s="5">
        <f t="shared" si="878"/>
        <v>2024</v>
      </c>
      <c r="N2960" s="12">
        <v>900</v>
      </c>
      <c r="O2960" s="6">
        <f t="shared" si="882"/>
        <v>-900</v>
      </c>
      <c r="P2960" s="6">
        <f t="shared" si="869"/>
        <v>0</v>
      </c>
      <c r="Q2960" s="7">
        <v>4553767.95</v>
      </c>
      <c r="R2960" s="44" t="str">
        <f>VLOOKUP(F2960,'Set up'!$A$2:$E$64,5,FALSE)</f>
        <v>Cash</v>
      </c>
      <c r="S2960" s="1" t="s">
        <v>2730</v>
      </c>
    </row>
    <row r="2961" spans="1:19" ht="15" customHeight="1" x14ac:dyDescent="0.3">
      <c r="A2961" s="4">
        <v>45463</v>
      </c>
      <c r="B2961" s="5">
        <f t="shared" si="871"/>
        <v>6</v>
      </c>
      <c r="C2961" s="5">
        <f t="shared" si="872"/>
        <v>2024</v>
      </c>
      <c r="D2961" s="5" t="s">
        <v>2650</v>
      </c>
      <c r="E2961" s="5" t="str">
        <f>VLOOKUP(F2961,'Set up'!$A$2:$C$64,2,FALSE)</f>
        <v>C00000049</v>
      </c>
      <c r="F2961" s="1" t="s">
        <v>2728</v>
      </c>
      <c r="G2961" s="99" t="s">
        <v>17</v>
      </c>
      <c r="H2961" s="5">
        <v>1</v>
      </c>
      <c r="I2961" s="5" t="str">
        <f>VLOOKUP(F2961,'Set up'!$A$2:$C$64,3,FALSE)</f>
        <v>Cash</v>
      </c>
      <c r="J2961" s="5">
        <f>VLOOKUP(F2961,'Set up'!$A$2:$D$64,4,FALSE)</f>
        <v>0</v>
      </c>
      <c r="K2961" s="4">
        <f t="shared" si="876"/>
        <v>45463</v>
      </c>
      <c r="L2961" s="5">
        <f t="shared" si="877"/>
        <v>6</v>
      </c>
      <c r="M2961" s="5">
        <f t="shared" si="878"/>
        <v>2024</v>
      </c>
      <c r="N2961" s="12">
        <v>110</v>
      </c>
      <c r="O2961" s="6">
        <f t="shared" si="882"/>
        <v>-110</v>
      </c>
      <c r="P2961" s="6">
        <f t="shared" si="869"/>
        <v>0</v>
      </c>
      <c r="Q2961" s="7">
        <v>4545521.95</v>
      </c>
      <c r="R2961" s="44" t="str">
        <f>VLOOKUP(F2961,'Set up'!$A$2:$E$64,5,FALSE)</f>
        <v>Cash</v>
      </c>
      <c r="S2961" s="1" t="s">
        <v>2730</v>
      </c>
    </row>
    <row r="2962" spans="1:19" ht="15" customHeight="1" x14ac:dyDescent="0.3">
      <c r="A2962" s="4">
        <v>45463</v>
      </c>
      <c r="B2962" s="5">
        <f t="shared" si="871"/>
        <v>6</v>
      </c>
      <c r="C2962" s="5">
        <f t="shared" si="872"/>
        <v>2024</v>
      </c>
      <c r="D2962" s="5" t="s">
        <v>2650</v>
      </c>
      <c r="E2962" s="5" t="str">
        <f>VLOOKUP(F2962,'Set up'!$A$2:$C$64,2,FALSE)</f>
        <v>C00000049</v>
      </c>
      <c r="F2962" s="1" t="s">
        <v>2728</v>
      </c>
      <c r="G2962" s="99" t="s">
        <v>2651</v>
      </c>
      <c r="H2962" s="5">
        <v>2</v>
      </c>
      <c r="I2962" s="5" t="str">
        <f>VLOOKUP(F2962,'Set up'!$A$2:$C$64,3,FALSE)</f>
        <v>Cash</v>
      </c>
      <c r="J2962" s="5">
        <f>VLOOKUP(F2962,'Set up'!$A$2:$D$64,4,FALSE)</f>
        <v>0</v>
      </c>
      <c r="K2962" s="4">
        <f t="shared" si="876"/>
        <v>45463</v>
      </c>
      <c r="L2962" s="5">
        <f t="shared" si="877"/>
        <v>6</v>
      </c>
      <c r="M2962" s="5">
        <f t="shared" si="878"/>
        <v>2024</v>
      </c>
      <c r="N2962" s="12">
        <v>90</v>
      </c>
      <c r="O2962" s="6">
        <f t="shared" si="882"/>
        <v>-90</v>
      </c>
      <c r="P2962" s="6">
        <f t="shared" si="869"/>
        <v>0</v>
      </c>
      <c r="Q2962" s="7">
        <v>4544921.95</v>
      </c>
      <c r="R2962" s="44" t="str">
        <f>VLOOKUP(F2962,'Set up'!$A$2:$E$64,5,FALSE)</f>
        <v>Cash</v>
      </c>
      <c r="S2962" s="1" t="s">
        <v>2730</v>
      </c>
    </row>
    <row r="2963" spans="1:19" ht="15" customHeight="1" x14ac:dyDescent="0.3">
      <c r="A2963" s="4">
        <v>45463</v>
      </c>
      <c r="B2963" s="5">
        <f t="shared" si="871"/>
        <v>6</v>
      </c>
      <c r="C2963" s="5">
        <f t="shared" si="872"/>
        <v>2024</v>
      </c>
      <c r="D2963" s="5" t="s">
        <v>2650</v>
      </c>
      <c r="E2963" s="5" t="str">
        <f>VLOOKUP(F2963,'Set up'!$A$2:$C$64,2,FALSE)</f>
        <v>C00000049</v>
      </c>
      <c r="F2963" s="1" t="s">
        <v>2728</v>
      </c>
      <c r="G2963" s="99" t="s">
        <v>2652</v>
      </c>
      <c r="H2963" s="5">
        <v>1</v>
      </c>
      <c r="I2963" s="5" t="str">
        <f>VLOOKUP(F2963,'Set up'!$A$2:$C$64,3,FALSE)</f>
        <v>Cash</v>
      </c>
      <c r="J2963" s="5">
        <f>VLOOKUP(F2963,'Set up'!$A$2:$D$64,4,FALSE)</f>
        <v>0</v>
      </c>
      <c r="K2963" s="4">
        <f t="shared" si="876"/>
        <v>45463</v>
      </c>
      <c r="L2963" s="5">
        <f t="shared" si="877"/>
        <v>6</v>
      </c>
      <c r="M2963" s="5">
        <f t="shared" si="878"/>
        <v>2024</v>
      </c>
      <c r="N2963" s="12">
        <v>48</v>
      </c>
      <c r="O2963" s="6">
        <f t="shared" si="882"/>
        <v>-48</v>
      </c>
      <c r="P2963" s="6">
        <f t="shared" si="869"/>
        <v>0</v>
      </c>
      <c r="Q2963" s="7">
        <v>4543466.95</v>
      </c>
      <c r="R2963" s="44" t="str">
        <f>VLOOKUP(F2963,'Set up'!$A$2:$E$64,5,FALSE)</f>
        <v>Cash</v>
      </c>
      <c r="S2963" s="1" t="s">
        <v>2730</v>
      </c>
    </row>
    <row r="2964" spans="1:19" ht="15" customHeight="1" x14ac:dyDescent="0.3">
      <c r="A2964" s="4">
        <v>45463</v>
      </c>
      <c r="B2964" s="5">
        <f t="shared" si="871"/>
        <v>6</v>
      </c>
      <c r="C2964" s="5">
        <f t="shared" si="872"/>
        <v>2024</v>
      </c>
      <c r="D2964" s="5" t="s">
        <v>2650</v>
      </c>
      <c r="E2964" s="5" t="str">
        <f>VLOOKUP(F2964,'Set up'!$A$2:$C$64,2,FALSE)</f>
        <v>C00000049</v>
      </c>
      <c r="F2964" s="1" t="s">
        <v>2728</v>
      </c>
      <c r="G2964" s="99" t="s">
        <v>2653</v>
      </c>
      <c r="H2964" s="5">
        <v>1</v>
      </c>
      <c r="I2964" s="5" t="str">
        <f>VLOOKUP(F2964,'Set up'!$A$2:$C$64,3,FALSE)</f>
        <v>Cash</v>
      </c>
      <c r="J2964" s="5">
        <f>VLOOKUP(F2964,'Set up'!$A$2:$D$64,4,FALSE)</f>
        <v>0</v>
      </c>
      <c r="K2964" s="4">
        <f t="shared" si="876"/>
        <v>45463</v>
      </c>
      <c r="L2964" s="5">
        <f t="shared" si="877"/>
        <v>6</v>
      </c>
      <c r="M2964" s="5">
        <f t="shared" si="878"/>
        <v>2024</v>
      </c>
      <c r="N2964" s="12">
        <v>48</v>
      </c>
      <c r="O2964" s="6">
        <f t="shared" si="882"/>
        <v>-48</v>
      </c>
      <c r="P2964" s="6">
        <f t="shared" si="869"/>
        <v>0</v>
      </c>
      <c r="Q2964" s="7">
        <v>4544474.95</v>
      </c>
      <c r="R2964" s="44" t="str">
        <f>VLOOKUP(F2964,'Set up'!$A$2:$E$64,5,FALSE)</f>
        <v>Cash</v>
      </c>
      <c r="S2964" s="1" t="s">
        <v>2730</v>
      </c>
    </row>
    <row r="2965" spans="1:19" ht="15" customHeight="1" x14ac:dyDescent="0.3">
      <c r="A2965" s="4">
        <v>45464</v>
      </c>
      <c r="B2965" s="5">
        <f t="shared" si="871"/>
        <v>6</v>
      </c>
      <c r="C2965" s="5">
        <f t="shared" si="872"/>
        <v>2024</v>
      </c>
      <c r="D2965" s="5" t="s">
        <v>2654</v>
      </c>
      <c r="E2965" s="5" t="str">
        <f>VLOOKUP(F2965,'Set up'!$A$2:$C$64,2,FALSE)</f>
        <v>C00000050</v>
      </c>
      <c r="F2965" s="1" t="s">
        <v>2656</v>
      </c>
      <c r="G2965" s="99" t="s">
        <v>1894</v>
      </c>
      <c r="H2965" s="5">
        <v>1</v>
      </c>
      <c r="I2965" s="5" t="str">
        <f>VLOOKUP(F2965,'Set up'!$A$2:$C$64,3,FALSE)</f>
        <v>Cash</v>
      </c>
      <c r="J2965" s="5">
        <f>VLOOKUP(F2965,'Set up'!$A$2:$D$64,4,FALSE)</f>
        <v>0</v>
      </c>
      <c r="K2965" s="4">
        <f t="shared" si="876"/>
        <v>45464</v>
      </c>
      <c r="L2965" s="5">
        <f t="shared" si="877"/>
        <v>6</v>
      </c>
      <c r="M2965" s="5">
        <f t="shared" si="878"/>
        <v>2024</v>
      </c>
      <c r="N2965" s="12">
        <v>1760</v>
      </c>
      <c r="O2965" s="6">
        <f t="shared" ref="O2965:O2968" si="883">-N2965</f>
        <v>-1760</v>
      </c>
      <c r="P2965" s="6">
        <f t="shared" ref="P2965:P3028" si="884">SUM(N2965+O2965)</f>
        <v>0</v>
      </c>
      <c r="Q2965" s="7">
        <v>4549903.95</v>
      </c>
      <c r="R2965" s="44" t="str">
        <f>VLOOKUP(F2965,'Set up'!$A$2:$E$64,5,FALSE)</f>
        <v>Cash</v>
      </c>
      <c r="S2965" s="1" t="s">
        <v>2670</v>
      </c>
    </row>
    <row r="2966" spans="1:19" ht="15" customHeight="1" x14ac:dyDescent="0.3">
      <c r="A2966" s="4">
        <v>45464</v>
      </c>
      <c r="B2966" s="5">
        <f t="shared" si="871"/>
        <v>6</v>
      </c>
      <c r="C2966" s="5">
        <f t="shared" si="872"/>
        <v>2024</v>
      </c>
      <c r="D2966" s="5" t="s">
        <v>2654</v>
      </c>
      <c r="E2966" s="5" t="str">
        <f>VLOOKUP(F2966,'Set up'!$A$2:$C$64,2,FALSE)</f>
        <v>C00000050</v>
      </c>
      <c r="F2966" s="1" t="s">
        <v>2656</v>
      </c>
      <c r="G2966" s="99" t="s">
        <v>1061</v>
      </c>
      <c r="H2966" s="5">
        <v>1</v>
      </c>
      <c r="I2966" s="5" t="str">
        <f>VLOOKUP(F2966,'Set up'!$A$2:$C$64,3,FALSE)</f>
        <v>Cash</v>
      </c>
      <c r="J2966" s="5">
        <f>VLOOKUP(F2966,'Set up'!$A$2:$D$64,4,FALSE)</f>
        <v>0</v>
      </c>
      <c r="K2966" s="4">
        <f t="shared" si="876"/>
        <v>45464</v>
      </c>
      <c r="L2966" s="5">
        <f t="shared" si="877"/>
        <v>6</v>
      </c>
      <c r="M2966" s="5">
        <f t="shared" si="878"/>
        <v>2024</v>
      </c>
      <c r="N2966" s="12">
        <v>95</v>
      </c>
      <c r="O2966" s="6">
        <f t="shared" si="883"/>
        <v>-95</v>
      </c>
      <c r="P2966" s="6">
        <f t="shared" si="884"/>
        <v>0</v>
      </c>
      <c r="Q2966" s="7">
        <v>4545451.75</v>
      </c>
      <c r="R2966" s="44" t="str">
        <f>VLOOKUP(F2966,'Set up'!$A$2:$E$64,5,FALSE)</f>
        <v>Cash</v>
      </c>
      <c r="S2966" s="1" t="s">
        <v>2670</v>
      </c>
    </row>
    <row r="2967" spans="1:19" ht="15" customHeight="1" x14ac:dyDescent="0.3">
      <c r="A2967" s="4">
        <v>45464</v>
      </c>
      <c r="B2967" s="5">
        <f t="shared" si="871"/>
        <v>6</v>
      </c>
      <c r="C2967" s="5">
        <f t="shared" si="872"/>
        <v>2024</v>
      </c>
      <c r="D2967" s="5" t="s">
        <v>2654</v>
      </c>
      <c r="E2967" s="5" t="str">
        <f>VLOOKUP(F2967,'Set up'!$A$2:$C$64,2,FALSE)</f>
        <v>C00000050</v>
      </c>
      <c r="F2967" s="1" t="s">
        <v>2656</v>
      </c>
      <c r="G2967" s="99" t="s">
        <v>54</v>
      </c>
      <c r="H2967" s="5">
        <v>5</v>
      </c>
      <c r="I2967" s="5" t="str">
        <f>VLOOKUP(F2967,'Set up'!$A$2:$C$64,3,FALSE)</f>
        <v>Cash</v>
      </c>
      <c r="J2967" s="5">
        <f>VLOOKUP(F2967,'Set up'!$A$2:$D$64,4,FALSE)</f>
        <v>0</v>
      </c>
      <c r="K2967" s="4">
        <f t="shared" si="876"/>
        <v>45464</v>
      </c>
      <c r="L2967" s="5">
        <f t="shared" si="877"/>
        <v>6</v>
      </c>
      <c r="M2967" s="5">
        <f t="shared" si="878"/>
        <v>2024</v>
      </c>
      <c r="N2967" s="12">
        <v>312.5</v>
      </c>
      <c r="O2967" s="6">
        <f t="shared" si="883"/>
        <v>-312.5</v>
      </c>
      <c r="P2967" s="6">
        <f t="shared" si="884"/>
        <v>0</v>
      </c>
      <c r="Q2967" s="7">
        <v>4545644.25</v>
      </c>
      <c r="R2967" s="44" t="str">
        <f>VLOOKUP(F2967,'Set up'!$A$2:$E$64,5,FALSE)</f>
        <v>Cash</v>
      </c>
      <c r="S2967" s="1" t="s">
        <v>2670</v>
      </c>
    </row>
    <row r="2968" spans="1:19" ht="15" customHeight="1" x14ac:dyDescent="0.3">
      <c r="A2968" s="4">
        <v>45464</v>
      </c>
      <c r="B2968" s="5">
        <f t="shared" si="871"/>
        <v>6</v>
      </c>
      <c r="C2968" s="5">
        <f t="shared" si="872"/>
        <v>2024</v>
      </c>
      <c r="D2968" s="5" t="s">
        <v>2654</v>
      </c>
      <c r="E2968" s="5" t="str">
        <f>VLOOKUP(F2968,'Set up'!$A$2:$C$64,2,FALSE)</f>
        <v>C00000050</v>
      </c>
      <c r="F2968" s="1" t="s">
        <v>2656</v>
      </c>
      <c r="G2968" s="99" t="s">
        <v>800</v>
      </c>
      <c r="H2968" s="5">
        <v>1</v>
      </c>
      <c r="I2968" s="5" t="str">
        <f>VLOOKUP(F2968,'Set up'!$A$2:$C$64,3,FALSE)</f>
        <v>Cash</v>
      </c>
      <c r="J2968" s="5">
        <f>VLOOKUP(F2968,'Set up'!$A$2:$D$64,4,FALSE)</f>
        <v>0</v>
      </c>
      <c r="K2968" s="4">
        <f t="shared" si="876"/>
        <v>45464</v>
      </c>
      <c r="L2968" s="5">
        <f t="shared" si="877"/>
        <v>6</v>
      </c>
      <c r="M2968" s="5">
        <f t="shared" si="878"/>
        <v>2024</v>
      </c>
      <c r="N2968" s="12">
        <v>225</v>
      </c>
      <c r="O2968" s="6">
        <f t="shared" si="883"/>
        <v>-225</v>
      </c>
      <c r="P2968" s="6">
        <f t="shared" si="884"/>
        <v>0</v>
      </c>
      <c r="Q2968" s="7">
        <v>4546069.3499999996</v>
      </c>
      <c r="R2968" s="44" t="str">
        <f>VLOOKUP(F2968,'Set up'!$A$2:$E$64,5,FALSE)</f>
        <v>Cash</v>
      </c>
      <c r="S2968" s="1" t="s">
        <v>2670</v>
      </c>
    </row>
    <row r="2969" spans="1:19" ht="15" customHeight="1" x14ac:dyDescent="0.3">
      <c r="A2969" s="4">
        <v>45465</v>
      </c>
      <c r="B2969" s="5">
        <f t="shared" si="871"/>
        <v>6</v>
      </c>
      <c r="C2969" s="5">
        <f t="shared" si="872"/>
        <v>2024</v>
      </c>
      <c r="D2969" s="5" t="s">
        <v>2657</v>
      </c>
      <c r="E2969" s="5" t="str">
        <f>VLOOKUP(F2969,'Set up'!$A$2:$C$64,2,FALSE)</f>
        <v>C00000019</v>
      </c>
      <c r="F2969" s="1" t="s">
        <v>400</v>
      </c>
      <c r="G2969" s="99" t="s">
        <v>95</v>
      </c>
      <c r="H2969" s="5">
        <v>1</v>
      </c>
      <c r="I2969" s="5" t="str">
        <f>VLOOKUP(F2969,'Set up'!$A$2:$C$64,3,FALSE)</f>
        <v>Cash</v>
      </c>
      <c r="J2969" s="5">
        <f>VLOOKUP(F2969,'Set up'!$A$2:$D$64,4,FALSE)</f>
        <v>0</v>
      </c>
      <c r="K2969" s="4">
        <f t="shared" si="876"/>
        <v>45465</v>
      </c>
      <c r="L2969" s="5">
        <f t="shared" si="877"/>
        <v>6</v>
      </c>
      <c r="M2969" s="5">
        <f t="shared" si="878"/>
        <v>2024</v>
      </c>
      <c r="N2969" s="12">
        <v>1760</v>
      </c>
      <c r="O2969" s="12"/>
      <c r="P2969" s="6">
        <f t="shared" si="884"/>
        <v>1760</v>
      </c>
      <c r="Q2969" s="7">
        <v>4547266.75</v>
      </c>
      <c r="R2969" s="44" t="str">
        <f>VLOOKUP(F2969,'Set up'!$A$2:$E$64,5,FALSE)</f>
        <v>Trsf</v>
      </c>
    </row>
    <row r="2970" spans="1:19" ht="15" customHeight="1" x14ac:dyDescent="0.3">
      <c r="A2970" s="4">
        <v>45465</v>
      </c>
      <c r="B2970" s="5">
        <f t="shared" si="871"/>
        <v>6</v>
      </c>
      <c r="C2970" s="5">
        <f t="shared" si="872"/>
        <v>2024</v>
      </c>
      <c r="D2970" s="5" t="s">
        <v>2657</v>
      </c>
      <c r="E2970" s="5" t="str">
        <f>VLOOKUP(F2970,'Set up'!$A$2:$C$64,2,FALSE)</f>
        <v>C00000019</v>
      </c>
      <c r="F2970" s="1" t="s">
        <v>400</v>
      </c>
      <c r="G2970" s="99" t="s">
        <v>1411</v>
      </c>
      <c r="H2970" s="5">
        <v>1</v>
      </c>
      <c r="I2970" s="5" t="str">
        <f>VLOOKUP(F2970,'Set up'!$A$2:$C$64,3,FALSE)</f>
        <v>Cash</v>
      </c>
      <c r="J2970" s="5">
        <f>VLOOKUP(F2970,'Set up'!$A$2:$D$64,4,FALSE)</f>
        <v>0</v>
      </c>
      <c r="K2970" s="4">
        <f t="shared" si="876"/>
        <v>45465</v>
      </c>
      <c r="L2970" s="5">
        <f t="shared" si="877"/>
        <v>6</v>
      </c>
      <c r="M2970" s="5">
        <f t="shared" si="878"/>
        <v>2024</v>
      </c>
      <c r="N2970" s="12">
        <v>405</v>
      </c>
      <c r="O2970" s="12"/>
      <c r="P2970" s="6">
        <f t="shared" si="884"/>
        <v>405</v>
      </c>
      <c r="Q2970" s="7">
        <v>4545966.95</v>
      </c>
      <c r="R2970" s="44" t="str">
        <f>VLOOKUP(F2970,'Set up'!$A$2:$E$64,5,FALSE)</f>
        <v>Trsf</v>
      </c>
    </row>
    <row r="2971" spans="1:19" ht="15" customHeight="1" x14ac:dyDescent="0.3">
      <c r="A2971" s="4">
        <v>45465</v>
      </c>
      <c r="B2971" s="5">
        <f t="shared" si="871"/>
        <v>6</v>
      </c>
      <c r="C2971" s="5">
        <f t="shared" si="872"/>
        <v>2024</v>
      </c>
      <c r="D2971" s="5" t="s">
        <v>2657</v>
      </c>
      <c r="E2971" s="5" t="str">
        <f>VLOOKUP(F2971,'Set up'!$A$2:$C$64,2,FALSE)</f>
        <v>C00000019</v>
      </c>
      <c r="F2971" s="1" t="s">
        <v>400</v>
      </c>
      <c r="G2971" s="99" t="s">
        <v>2635</v>
      </c>
      <c r="H2971" s="5">
        <v>3</v>
      </c>
      <c r="I2971" s="5" t="str">
        <f>VLOOKUP(F2971,'Set up'!$A$2:$C$64,3,FALSE)</f>
        <v>Cash</v>
      </c>
      <c r="J2971" s="5">
        <f>VLOOKUP(F2971,'Set up'!$A$2:$D$64,4,FALSE)</f>
        <v>0</v>
      </c>
      <c r="K2971" s="4">
        <f t="shared" si="876"/>
        <v>45465</v>
      </c>
      <c r="L2971" s="5">
        <f t="shared" si="877"/>
        <v>6</v>
      </c>
      <c r="M2971" s="5">
        <f t="shared" si="878"/>
        <v>2024</v>
      </c>
      <c r="N2971" s="12">
        <v>187.5</v>
      </c>
      <c r="O2971" s="12"/>
      <c r="P2971" s="6">
        <f t="shared" si="884"/>
        <v>187.5</v>
      </c>
      <c r="Q2971" s="7">
        <v>4552712.25</v>
      </c>
      <c r="R2971" s="44" t="str">
        <f>VLOOKUP(F2971,'Set up'!$A$2:$E$64,5,FALSE)</f>
        <v>Trsf</v>
      </c>
    </row>
    <row r="2972" spans="1:19" ht="15" customHeight="1" x14ac:dyDescent="0.3">
      <c r="A2972" s="4">
        <v>45465</v>
      </c>
      <c r="B2972" s="5">
        <f t="shared" si="871"/>
        <v>6</v>
      </c>
      <c r="C2972" s="5">
        <f t="shared" si="872"/>
        <v>2024</v>
      </c>
      <c r="D2972" s="5" t="s">
        <v>2657</v>
      </c>
      <c r="E2972" s="5" t="str">
        <f>VLOOKUP(F2972,'Set up'!$A$2:$C$64,2,FALSE)</f>
        <v>C00000019</v>
      </c>
      <c r="F2972" s="1" t="s">
        <v>400</v>
      </c>
      <c r="G2972" s="99" t="s">
        <v>17</v>
      </c>
      <c r="H2972" s="5">
        <v>1</v>
      </c>
      <c r="I2972" s="5" t="str">
        <f>VLOOKUP(F2972,'Set up'!$A$2:$C$64,3,FALSE)</f>
        <v>Cash</v>
      </c>
      <c r="J2972" s="5">
        <f>VLOOKUP(F2972,'Set up'!$A$2:$D$64,4,FALSE)</f>
        <v>0</v>
      </c>
      <c r="K2972" s="4">
        <f t="shared" si="876"/>
        <v>45465</v>
      </c>
      <c r="L2972" s="5">
        <f t="shared" si="877"/>
        <v>6</v>
      </c>
      <c r="M2972" s="5">
        <f t="shared" si="878"/>
        <v>2024</v>
      </c>
      <c r="N2972" s="12">
        <v>110</v>
      </c>
      <c r="O2972" s="12"/>
      <c r="P2972" s="6">
        <f t="shared" si="884"/>
        <v>110</v>
      </c>
      <c r="Q2972" s="7">
        <v>4548330.95</v>
      </c>
      <c r="R2972" s="44" t="str">
        <f>VLOOKUP(F2972,'Set up'!$A$2:$E$64,5,FALSE)</f>
        <v>Trsf</v>
      </c>
    </row>
    <row r="2973" spans="1:19" ht="15" customHeight="1" x14ac:dyDescent="0.3">
      <c r="A2973" s="4">
        <v>45467</v>
      </c>
      <c r="B2973" s="5">
        <f t="shared" si="871"/>
        <v>6</v>
      </c>
      <c r="C2973" s="5">
        <f t="shared" si="872"/>
        <v>2024</v>
      </c>
      <c r="D2973" s="5" t="s">
        <v>2658</v>
      </c>
      <c r="E2973" s="5" t="str">
        <f>VLOOKUP(F2973,'Set up'!$A$2:$C$64,2,FALSE)</f>
        <v>C00000010</v>
      </c>
      <c r="F2973" s="1" t="s">
        <v>62</v>
      </c>
      <c r="G2973" s="99" t="s">
        <v>1402</v>
      </c>
      <c r="H2973" s="5">
        <v>8</v>
      </c>
      <c r="I2973" s="5">
        <f>VLOOKUP(F2973,'Set up'!$A$2:$C$64,3,FALSE)</f>
        <v>120</v>
      </c>
      <c r="J2973" s="5">
        <f>VLOOKUP(F2973,'Set up'!$A$2:$D$64,4,FALSE)</f>
        <v>120</v>
      </c>
      <c r="K2973" s="4">
        <f t="shared" si="876"/>
        <v>45587</v>
      </c>
      <c r="L2973" s="5">
        <f t="shared" si="877"/>
        <v>10</v>
      </c>
      <c r="M2973" s="5">
        <f t="shared" si="878"/>
        <v>2024</v>
      </c>
      <c r="N2973" s="12">
        <v>13024</v>
      </c>
      <c r="O2973" s="6">
        <f t="shared" ref="O2973:O2980" si="885">-N2973</f>
        <v>-13024</v>
      </c>
      <c r="P2973" s="6">
        <f t="shared" si="884"/>
        <v>0</v>
      </c>
      <c r="Q2973" s="7">
        <v>4561339.95</v>
      </c>
      <c r="R2973" s="44" t="str">
        <f>VLOOKUP(F2973,'Set up'!$A$2:$E$64,5,FALSE)</f>
        <v>Trsf</v>
      </c>
      <c r="S2973" s="1" t="s">
        <v>3147</v>
      </c>
    </row>
    <row r="2974" spans="1:19" ht="15" customHeight="1" x14ac:dyDescent="0.3">
      <c r="A2974" s="4">
        <v>45467</v>
      </c>
      <c r="B2974" s="5">
        <f t="shared" ref="B2974:B2994" si="886">MONTH(A2974)</f>
        <v>6</v>
      </c>
      <c r="C2974" s="5">
        <f t="shared" ref="C2974:C2994" si="887">YEAR(A2974)</f>
        <v>2024</v>
      </c>
      <c r="D2974" s="5" t="s">
        <v>2658</v>
      </c>
      <c r="E2974" s="5" t="str">
        <f>VLOOKUP(F2974,'Set up'!$A$2:$C$64,2,FALSE)</f>
        <v>C00000010</v>
      </c>
      <c r="F2974" s="1" t="s">
        <v>62</v>
      </c>
      <c r="G2974" s="99" t="s">
        <v>2129</v>
      </c>
      <c r="H2974" s="5">
        <v>10</v>
      </c>
      <c r="I2974" s="5">
        <f>VLOOKUP(F2974,'Set up'!$A$2:$C$64,3,FALSE)</f>
        <v>120</v>
      </c>
      <c r="J2974" s="5">
        <f>VLOOKUP(F2974,'Set up'!$A$2:$D$64,4,FALSE)</f>
        <v>120</v>
      </c>
      <c r="K2974" s="4">
        <f t="shared" si="876"/>
        <v>45587</v>
      </c>
      <c r="L2974" s="5">
        <f t="shared" si="877"/>
        <v>10</v>
      </c>
      <c r="M2974" s="5">
        <f t="shared" si="878"/>
        <v>2024</v>
      </c>
      <c r="N2974" s="12">
        <v>2146</v>
      </c>
      <c r="O2974" s="6">
        <f t="shared" si="885"/>
        <v>-2146</v>
      </c>
      <c r="P2974" s="6">
        <f t="shared" si="884"/>
        <v>0</v>
      </c>
      <c r="Q2974" s="7">
        <v>4550593.25</v>
      </c>
      <c r="R2974" s="44" t="str">
        <f>VLOOKUP(F2974,'Set up'!$A$2:$E$64,5,FALSE)</f>
        <v>Trsf</v>
      </c>
      <c r="S2974" s="1" t="s">
        <v>3147</v>
      </c>
    </row>
    <row r="2975" spans="1:19" ht="15" customHeight="1" x14ac:dyDescent="0.3">
      <c r="A2975" s="4">
        <v>45467</v>
      </c>
      <c r="B2975" s="5">
        <f t="shared" si="886"/>
        <v>6</v>
      </c>
      <c r="C2975" s="5">
        <f t="shared" si="887"/>
        <v>2024</v>
      </c>
      <c r="D2975" s="5" t="s">
        <v>2658</v>
      </c>
      <c r="E2975" s="5" t="str">
        <f>VLOOKUP(F2975,'Set up'!$A$2:$C$64,2,FALSE)</f>
        <v>C00000010</v>
      </c>
      <c r="F2975" s="1" t="s">
        <v>62</v>
      </c>
      <c r="G2975" s="99" t="s">
        <v>2635</v>
      </c>
      <c r="H2975" s="5">
        <v>10</v>
      </c>
      <c r="I2975" s="5">
        <f>VLOOKUP(F2975,'Set up'!$A$2:$C$64,3,FALSE)</f>
        <v>120</v>
      </c>
      <c r="J2975" s="5">
        <f>VLOOKUP(F2975,'Set up'!$A$2:$D$64,4,FALSE)</f>
        <v>120</v>
      </c>
      <c r="K2975" s="4">
        <f t="shared" si="876"/>
        <v>45587</v>
      </c>
      <c r="L2975" s="5">
        <f t="shared" si="877"/>
        <v>10</v>
      </c>
      <c r="M2975" s="5">
        <f t="shared" si="878"/>
        <v>2024</v>
      </c>
      <c r="N2975" s="12">
        <v>575</v>
      </c>
      <c r="O2975" s="6">
        <f t="shared" si="885"/>
        <v>-575</v>
      </c>
      <c r="P2975" s="6">
        <f t="shared" si="884"/>
        <v>0</v>
      </c>
      <c r="Q2975" s="7">
        <v>4549574.75</v>
      </c>
      <c r="R2975" s="44" t="str">
        <f>VLOOKUP(F2975,'Set up'!$A$2:$E$64,5,FALSE)</f>
        <v>Trsf</v>
      </c>
      <c r="S2975" s="1" t="s">
        <v>3147</v>
      </c>
    </row>
    <row r="2976" spans="1:19" ht="15" customHeight="1" x14ac:dyDescent="0.3">
      <c r="A2976" s="4">
        <v>45467</v>
      </c>
      <c r="B2976" s="5">
        <f t="shared" si="886"/>
        <v>6</v>
      </c>
      <c r="C2976" s="5">
        <f t="shared" si="887"/>
        <v>2024</v>
      </c>
      <c r="D2976" s="5" t="s">
        <v>2658</v>
      </c>
      <c r="E2976" s="5" t="str">
        <f>VLOOKUP(F2976,'Set up'!$A$2:$C$64,2,FALSE)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up'!$A$2:$C$64,3,FALSE)</f>
        <v>120</v>
      </c>
      <c r="J2976" s="5">
        <f>VLOOKUP(F2976,'Set up'!$A$2:$D$64,4,FALSE)</f>
        <v>120</v>
      </c>
      <c r="K2976" s="4">
        <f t="shared" si="876"/>
        <v>45587</v>
      </c>
      <c r="L2976" s="5">
        <f t="shared" si="877"/>
        <v>10</v>
      </c>
      <c r="M2976" s="5">
        <f t="shared" si="878"/>
        <v>2024</v>
      </c>
      <c r="N2976" s="12">
        <v>880</v>
      </c>
      <c r="O2976" s="6">
        <f t="shared" si="885"/>
        <v>-880</v>
      </c>
      <c r="P2976" s="6">
        <f t="shared" si="884"/>
        <v>0</v>
      </c>
      <c r="Q2976" s="7">
        <v>4554693.25</v>
      </c>
      <c r="R2976" s="44" t="str">
        <f>VLOOKUP(F2976,'Set up'!$A$2:$E$64,5,FALSE)</f>
        <v>Trsf</v>
      </c>
      <c r="S2976" s="1" t="s">
        <v>3147</v>
      </c>
    </row>
    <row r="2977" spans="1:19" ht="15" customHeight="1" x14ac:dyDescent="0.3">
      <c r="A2977" s="4">
        <v>45468</v>
      </c>
      <c r="B2977" s="5">
        <f t="shared" si="886"/>
        <v>6</v>
      </c>
      <c r="C2977" s="5">
        <f t="shared" si="887"/>
        <v>2024</v>
      </c>
      <c r="D2977" s="5" t="s">
        <v>2659</v>
      </c>
      <c r="E2977" s="5" t="str">
        <f>VLOOKUP(F2977,'Set up'!$A$2:$C$64,2,FALSE)</f>
        <v>C00000009</v>
      </c>
      <c r="F2977" s="1" t="s">
        <v>58</v>
      </c>
      <c r="G2977" s="99" t="s">
        <v>2552</v>
      </c>
      <c r="H2977" s="5">
        <v>2</v>
      </c>
      <c r="I2977" s="5">
        <f>VLOOKUP(F2977,'Set up'!$A$2:$C$64,3,FALSE)</f>
        <v>60</v>
      </c>
      <c r="J2977" s="5">
        <f>VLOOKUP(F2977,'Set up'!$A$2:$D$64,4,FALSE)</f>
        <v>60</v>
      </c>
      <c r="K2977" s="4">
        <f t="shared" si="876"/>
        <v>45528</v>
      </c>
      <c r="L2977" s="5">
        <f t="shared" si="877"/>
        <v>8</v>
      </c>
      <c r="M2977" s="5">
        <f t="shared" si="878"/>
        <v>2024</v>
      </c>
      <c r="N2977" s="12">
        <v>3256</v>
      </c>
      <c r="O2977" s="6">
        <f t="shared" si="885"/>
        <v>-3256</v>
      </c>
      <c r="P2977" s="6">
        <f t="shared" si="884"/>
        <v>0</v>
      </c>
      <c r="Q2977" s="7">
        <v>4555363.25</v>
      </c>
      <c r="R2977" s="44" t="str">
        <f>VLOOKUP(F2977,'Set up'!$A$2:$E$64,5,FALSE)</f>
        <v>Chq</v>
      </c>
      <c r="S2977" s="1" t="s">
        <v>3327</v>
      </c>
    </row>
    <row r="2978" spans="1:19" ht="15" customHeight="1" x14ac:dyDescent="0.3">
      <c r="A2978" s="4">
        <v>45468</v>
      </c>
      <c r="B2978" s="5">
        <f t="shared" si="886"/>
        <v>6</v>
      </c>
      <c r="C2978" s="5">
        <f t="shared" si="887"/>
        <v>2024</v>
      </c>
      <c r="D2978" s="5" t="s">
        <v>2659</v>
      </c>
      <c r="E2978" s="5" t="str">
        <f>VLOOKUP(F2978,'Set up'!$A$2:$C$64,2,FALSE)</f>
        <v>C00000009</v>
      </c>
      <c r="F2978" s="1" t="s">
        <v>58</v>
      </c>
      <c r="G2978" s="99" t="s">
        <v>1411</v>
      </c>
      <c r="H2978" s="5">
        <v>3</v>
      </c>
      <c r="I2978" s="5">
        <f>VLOOKUP(F2978,'Set up'!$A$2:$C$64,3,FALSE)</f>
        <v>60</v>
      </c>
      <c r="J2978" s="5">
        <f>VLOOKUP(F2978,'Set up'!$A$2:$D$64,4,FALSE)</f>
        <v>60</v>
      </c>
      <c r="K2978" s="4">
        <f t="shared" si="876"/>
        <v>45528</v>
      </c>
      <c r="L2978" s="5">
        <f t="shared" si="877"/>
        <v>8</v>
      </c>
      <c r="M2978" s="5">
        <f t="shared" si="878"/>
        <v>2024</v>
      </c>
      <c r="N2978" s="12">
        <v>939.6</v>
      </c>
      <c r="O2978" s="6">
        <f t="shared" si="885"/>
        <v>-939.6</v>
      </c>
      <c r="P2978" s="6">
        <f t="shared" si="884"/>
        <v>0</v>
      </c>
      <c r="Q2978" s="7">
        <v>4551976.8499999996</v>
      </c>
      <c r="R2978" s="44" t="str">
        <f>VLOOKUP(F2978,'Set up'!$A$2:$E$64,5,FALSE)</f>
        <v>Chq</v>
      </c>
      <c r="S2978" s="1" t="s">
        <v>3327</v>
      </c>
    </row>
    <row r="2979" spans="1:19" ht="15" customHeight="1" x14ac:dyDescent="0.3">
      <c r="A2979" s="4">
        <v>45468</v>
      </c>
      <c r="B2979" s="5">
        <f t="shared" si="886"/>
        <v>6</v>
      </c>
      <c r="C2979" s="5">
        <f t="shared" si="887"/>
        <v>2024</v>
      </c>
      <c r="D2979" s="5" t="s">
        <v>2659</v>
      </c>
      <c r="E2979" s="5" t="str">
        <f>VLOOKUP(F2979,'Set up'!$A$2:$C$64,2,FALSE)</f>
        <v>C00000009</v>
      </c>
      <c r="F2979" s="1" t="s">
        <v>58</v>
      </c>
      <c r="G2979" s="99" t="s">
        <v>2133</v>
      </c>
      <c r="H2979" s="5">
        <v>2</v>
      </c>
      <c r="I2979" s="5">
        <f>VLOOKUP(F2979,'Set up'!$A$2:$C$64,3,FALSE)</f>
        <v>60</v>
      </c>
      <c r="J2979" s="5">
        <f>VLOOKUP(F2979,'Set up'!$A$2:$D$64,4,FALSE)</f>
        <v>60</v>
      </c>
      <c r="K2979" s="4">
        <f t="shared" si="876"/>
        <v>45528</v>
      </c>
      <c r="L2979" s="5">
        <f t="shared" si="877"/>
        <v>8</v>
      </c>
      <c r="M2979" s="5">
        <f t="shared" si="878"/>
        <v>2024</v>
      </c>
      <c r="N2979" s="12">
        <v>626.4</v>
      </c>
      <c r="O2979" s="6">
        <f t="shared" si="885"/>
        <v>-626.4</v>
      </c>
      <c r="P2979" s="6">
        <f t="shared" si="884"/>
        <v>0</v>
      </c>
      <c r="Q2979" s="7">
        <v>4551959.6500000004</v>
      </c>
      <c r="R2979" s="44" t="str">
        <f>VLOOKUP(F2979,'Set up'!$A$2:$E$64,5,FALSE)</f>
        <v>Chq</v>
      </c>
      <c r="S2979" s="1" t="s">
        <v>3327</v>
      </c>
    </row>
    <row r="2980" spans="1:19" ht="15" customHeight="1" x14ac:dyDescent="0.3">
      <c r="A2980" s="4">
        <v>45468</v>
      </c>
      <c r="B2980" s="5">
        <f t="shared" si="886"/>
        <v>6</v>
      </c>
      <c r="C2980" s="5">
        <f t="shared" si="887"/>
        <v>2024</v>
      </c>
      <c r="D2980" s="5" t="s">
        <v>2659</v>
      </c>
      <c r="E2980" s="5" t="str">
        <f>VLOOKUP(F2980,'Set up'!$A$2:$C$64,2,FALSE)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up'!$A$2:$C$64,3,FALSE)</f>
        <v>60</v>
      </c>
      <c r="J2980" s="5">
        <f>VLOOKUP(F2980,'Set up'!$A$2:$D$64,4,FALSE)</f>
        <v>60</v>
      </c>
      <c r="K2980" s="4">
        <f t="shared" si="876"/>
        <v>45528</v>
      </c>
      <c r="L2980" s="5">
        <f t="shared" si="877"/>
        <v>8</v>
      </c>
      <c r="M2980" s="5">
        <f t="shared" si="878"/>
        <v>2024</v>
      </c>
      <c r="N2980" s="12">
        <v>220</v>
      </c>
      <c r="O2980" s="6">
        <f t="shared" si="885"/>
        <v>-220</v>
      </c>
      <c r="P2980" s="6">
        <f t="shared" si="884"/>
        <v>0</v>
      </c>
      <c r="Q2980" s="7">
        <v>4551842.25</v>
      </c>
      <c r="R2980" s="44" t="str">
        <f>VLOOKUP(F2980,'Set up'!$A$2:$E$64,5,FALSE)</f>
        <v>Chq</v>
      </c>
      <c r="S2980" s="1" t="s">
        <v>3327</v>
      </c>
    </row>
    <row r="2981" spans="1:19" ht="15" customHeight="1" x14ac:dyDescent="0.3">
      <c r="A2981" s="4">
        <v>45469</v>
      </c>
      <c r="B2981" s="5">
        <f t="shared" si="886"/>
        <v>6</v>
      </c>
      <c r="C2981" s="5">
        <f t="shared" si="887"/>
        <v>2024</v>
      </c>
      <c r="D2981" s="5" t="s">
        <v>2660</v>
      </c>
      <c r="E2981" s="5" t="str">
        <f>VLOOKUP(F2981,'Set up'!$A$2:$C$64,2,FALSE)</f>
        <v>C00000010</v>
      </c>
      <c r="F2981" s="1" t="s">
        <v>62</v>
      </c>
      <c r="G2981" s="99" t="s">
        <v>2144</v>
      </c>
      <c r="H2981" s="5">
        <v>2</v>
      </c>
      <c r="I2981" s="5">
        <f>VLOOKUP(F2981,'Set up'!$A$2:$C$64,3,FALSE)</f>
        <v>120</v>
      </c>
      <c r="J2981" s="5">
        <f>VLOOKUP(F2981,'Set up'!$A$2:$D$64,4,FALSE)</f>
        <v>120</v>
      </c>
      <c r="K2981" s="4">
        <f t="shared" si="876"/>
        <v>45589</v>
      </c>
      <c r="L2981" s="5">
        <f t="shared" si="877"/>
        <v>10</v>
      </c>
      <c r="M2981" s="5">
        <f t="shared" si="878"/>
        <v>2024</v>
      </c>
      <c r="N2981" s="12">
        <v>523.6</v>
      </c>
      <c r="O2981" s="6">
        <f t="shared" ref="O2981:O2983" si="888">-N2981</f>
        <v>-523.6</v>
      </c>
      <c r="P2981" s="6">
        <f t="shared" si="884"/>
        <v>0</v>
      </c>
      <c r="Q2981" s="7">
        <v>4552504.8499999996</v>
      </c>
      <c r="R2981" s="44" t="str">
        <f>VLOOKUP(F2981,'Set up'!$A$2:$E$64,5,FALSE)</f>
        <v>Trsf</v>
      </c>
      <c r="S2981" s="1" t="s">
        <v>3147</v>
      </c>
    </row>
    <row r="2982" spans="1:19" ht="15" customHeight="1" x14ac:dyDescent="0.3">
      <c r="A2982" s="4">
        <v>45469</v>
      </c>
      <c r="B2982" s="5">
        <f t="shared" si="886"/>
        <v>6</v>
      </c>
      <c r="C2982" s="5">
        <f t="shared" si="887"/>
        <v>2024</v>
      </c>
      <c r="D2982" s="5" t="s">
        <v>2660</v>
      </c>
      <c r="E2982" s="5" t="str">
        <f>VLOOKUP(F2982,'Set up'!$A$2:$C$64,2,FALSE)</f>
        <v>C00000010</v>
      </c>
      <c r="F2982" s="1" t="s">
        <v>62</v>
      </c>
      <c r="G2982" s="99" t="s">
        <v>1393</v>
      </c>
      <c r="H2982" s="5">
        <v>2</v>
      </c>
      <c r="I2982" s="5">
        <f>VLOOKUP(F2982,'Set up'!$A$2:$C$64,3,FALSE)</f>
        <v>120</v>
      </c>
      <c r="J2982" s="5">
        <f>VLOOKUP(F2982,'Set up'!$A$2:$D$64,4,FALSE)</f>
        <v>120</v>
      </c>
      <c r="K2982" s="4">
        <f t="shared" si="876"/>
        <v>45589</v>
      </c>
      <c r="L2982" s="5">
        <f t="shared" si="877"/>
        <v>10</v>
      </c>
      <c r="M2982" s="5">
        <f t="shared" si="878"/>
        <v>2024</v>
      </c>
      <c r="N2982" s="12">
        <v>360</v>
      </c>
      <c r="O2982" s="6">
        <f t="shared" si="888"/>
        <v>-360</v>
      </c>
      <c r="P2982" s="6">
        <f t="shared" si="884"/>
        <v>0</v>
      </c>
      <c r="Q2982" s="7">
        <v>4552803.75</v>
      </c>
      <c r="R2982" s="44" t="str">
        <f>VLOOKUP(F2982,'Set up'!$A$2:$E$64,5,FALSE)</f>
        <v>Trsf</v>
      </c>
      <c r="S2982" s="1" t="s">
        <v>3147</v>
      </c>
    </row>
    <row r="2983" spans="1:19" ht="15" customHeight="1" x14ac:dyDescent="0.3">
      <c r="A2983" s="4">
        <v>45469</v>
      </c>
      <c r="B2983" s="5">
        <f t="shared" si="886"/>
        <v>6</v>
      </c>
      <c r="C2983" s="5">
        <f t="shared" si="887"/>
        <v>2024</v>
      </c>
      <c r="D2983" s="5" t="s">
        <v>2660</v>
      </c>
      <c r="E2983" s="5" t="str">
        <f>VLOOKUP(F2983,'Set up'!$A$2:$C$64,2,FALSE)</f>
        <v>C00000010</v>
      </c>
      <c r="F2983" s="1" t="s">
        <v>62</v>
      </c>
      <c r="G2983" s="99" t="s">
        <v>2661</v>
      </c>
      <c r="H2983" s="5">
        <v>1</v>
      </c>
      <c r="I2983" s="5">
        <f>VLOOKUP(F2983,'Set up'!$A$2:$C$64,3,FALSE)</f>
        <v>120</v>
      </c>
      <c r="J2983" s="5">
        <f>VLOOKUP(F2983,'Set up'!$A$2:$D$64,4,FALSE)</f>
        <v>120</v>
      </c>
      <c r="K2983" s="4">
        <f t="shared" si="876"/>
        <v>45589</v>
      </c>
      <c r="L2983" s="5">
        <f t="shared" si="877"/>
        <v>10</v>
      </c>
      <c r="M2983" s="5">
        <f t="shared" si="878"/>
        <v>2024</v>
      </c>
      <c r="N2983" s="12">
        <v>260</v>
      </c>
      <c r="O2983" s="6">
        <f t="shared" si="888"/>
        <v>-260</v>
      </c>
      <c r="P2983" s="6">
        <f t="shared" si="884"/>
        <v>0</v>
      </c>
      <c r="Q2983" s="7">
        <v>4566918.25</v>
      </c>
      <c r="R2983" s="44" t="str">
        <f>VLOOKUP(F2983,'Set up'!$A$2:$E$64,5,FALSE)</f>
        <v>Trsf</v>
      </c>
      <c r="S2983" s="1" t="s">
        <v>3147</v>
      </c>
    </row>
    <row r="2984" spans="1:19" ht="15" customHeight="1" x14ac:dyDescent="0.3">
      <c r="A2984" s="4">
        <v>45470</v>
      </c>
      <c r="B2984" s="5">
        <f t="shared" si="886"/>
        <v>6</v>
      </c>
      <c r="C2984" s="5">
        <f t="shared" si="887"/>
        <v>2024</v>
      </c>
      <c r="D2984" s="5" t="s">
        <v>2662</v>
      </c>
      <c r="E2984" s="5" t="str">
        <f>VLOOKUP(F2984,'Set up'!$A$2:$C$64,2,FALSE)</f>
        <v>C00000051</v>
      </c>
      <c r="F2984" s="1" t="s">
        <v>3061</v>
      </c>
      <c r="G2984" s="99" t="s">
        <v>1630</v>
      </c>
      <c r="H2984" s="5">
        <v>1</v>
      </c>
      <c r="I2984" s="5" t="str">
        <f>VLOOKUP(F2984,'Set up'!$A$2:$C$64,3,FALSE)</f>
        <v>Cash</v>
      </c>
      <c r="J2984" s="5">
        <f>VLOOKUP(F2984,'Set up'!$A$2:$D$64,4,FALSE)</f>
        <v>0</v>
      </c>
      <c r="K2984" s="4">
        <f t="shared" si="876"/>
        <v>45470</v>
      </c>
      <c r="L2984" s="5">
        <f t="shared" si="877"/>
        <v>6</v>
      </c>
      <c r="M2984" s="5">
        <f t="shared" si="878"/>
        <v>2024</v>
      </c>
      <c r="N2984" s="12">
        <v>337.5</v>
      </c>
      <c r="O2984" s="6">
        <f t="shared" ref="O2984:O2988" si="889">-N2984</f>
        <v>-337.5</v>
      </c>
      <c r="P2984" s="6">
        <f t="shared" si="884"/>
        <v>0</v>
      </c>
      <c r="Q2984" s="7">
        <v>4560881.75</v>
      </c>
      <c r="R2984" s="44" t="str">
        <f>VLOOKUP(F2984,'Set up'!$A$2:$E$64,5,FALSE)</f>
        <v>Cash</v>
      </c>
      <c r="S2984" s="1" t="s">
        <v>2732</v>
      </c>
    </row>
    <row r="2985" spans="1:19" ht="15" customHeight="1" x14ac:dyDescent="0.3">
      <c r="A2985" s="4">
        <v>45470</v>
      </c>
      <c r="B2985" s="5">
        <f t="shared" si="886"/>
        <v>6</v>
      </c>
      <c r="C2985" s="5">
        <f t="shared" si="887"/>
        <v>2024</v>
      </c>
      <c r="D2985" s="5" t="s">
        <v>2662</v>
      </c>
      <c r="E2985" s="5" t="str">
        <f>VLOOKUP(F2985,'Set up'!$A$2:$C$64,2,FALSE)</f>
        <v>C00000051</v>
      </c>
      <c r="F2985" s="1" t="s">
        <v>3061</v>
      </c>
      <c r="G2985" s="99" t="s">
        <v>2570</v>
      </c>
      <c r="H2985" s="5">
        <v>1</v>
      </c>
      <c r="I2985" s="5" t="str">
        <f>VLOOKUP(F2985,'Set up'!$A$2:$C$64,3,FALSE)</f>
        <v>Cash</v>
      </c>
      <c r="J2985" s="5">
        <f>VLOOKUP(F2985,'Set up'!$A$2:$D$64,4,FALSE)</f>
        <v>0</v>
      </c>
      <c r="K2985" s="4">
        <f t="shared" si="876"/>
        <v>45470</v>
      </c>
      <c r="L2985" s="5">
        <f t="shared" si="877"/>
        <v>6</v>
      </c>
      <c r="M2985" s="5">
        <f t="shared" si="878"/>
        <v>2024</v>
      </c>
      <c r="N2985" s="12">
        <v>255</v>
      </c>
      <c r="O2985" s="6">
        <f t="shared" si="889"/>
        <v>-255</v>
      </c>
      <c r="P2985" s="6">
        <f t="shared" si="884"/>
        <v>0</v>
      </c>
      <c r="Q2985" s="7">
        <v>4559233.25</v>
      </c>
      <c r="R2985" s="44" t="str">
        <f>VLOOKUP(F2985,'Set up'!$A$2:$E$64,5,FALSE)</f>
        <v>Cash</v>
      </c>
      <c r="S2985" s="1" t="s">
        <v>2732</v>
      </c>
    </row>
    <row r="2986" spans="1:19" ht="15" customHeight="1" x14ac:dyDescent="0.3">
      <c r="A2986" s="4">
        <v>45470</v>
      </c>
      <c r="B2986" s="5">
        <f t="shared" si="886"/>
        <v>6</v>
      </c>
      <c r="C2986" s="5">
        <f t="shared" si="887"/>
        <v>2024</v>
      </c>
      <c r="D2986" s="5" t="s">
        <v>2662</v>
      </c>
      <c r="E2986" s="5" t="str">
        <f>VLOOKUP(F2986,'Set up'!$A$2:$C$64,2,FALSE)</f>
        <v>C00000051</v>
      </c>
      <c r="F2986" s="1" t="s">
        <v>3061</v>
      </c>
      <c r="G2986" s="99" t="s">
        <v>1061</v>
      </c>
      <c r="H2986" s="5">
        <v>1</v>
      </c>
      <c r="I2986" s="5" t="str">
        <f>VLOOKUP(F2986,'Set up'!$A$2:$C$64,3,FALSE)</f>
        <v>Cash</v>
      </c>
      <c r="J2986" s="5">
        <f>VLOOKUP(F2986,'Set up'!$A$2:$D$64,4,FALSE)</f>
        <v>0</v>
      </c>
      <c r="K2986" s="4">
        <f t="shared" si="876"/>
        <v>45470</v>
      </c>
      <c r="L2986" s="5">
        <f t="shared" si="877"/>
        <v>6</v>
      </c>
      <c r="M2986" s="5">
        <f t="shared" si="878"/>
        <v>2024</v>
      </c>
      <c r="N2986" s="12">
        <v>100</v>
      </c>
      <c r="O2986" s="6">
        <f t="shared" si="889"/>
        <v>-100</v>
      </c>
      <c r="P2986" s="6">
        <f t="shared" si="884"/>
        <v>0</v>
      </c>
      <c r="Q2986" s="7">
        <v>4558877.75</v>
      </c>
      <c r="R2986" s="44" t="str">
        <f>VLOOKUP(F2986,'Set up'!$A$2:$E$64,5,FALSE)</f>
        <v>Cash</v>
      </c>
      <c r="S2986" s="1" t="s">
        <v>2732</v>
      </c>
    </row>
    <row r="2987" spans="1:19" ht="15" customHeight="1" x14ac:dyDescent="0.3">
      <c r="A2987" s="4">
        <v>45470</v>
      </c>
      <c r="B2987" s="5">
        <f t="shared" si="886"/>
        <v>6</v>
      </c>
      <c r="C2987" s="5">
        <f t="shared" si="887"/>
        <v>2024</v>
      </c>
      <c r="D2987" s="5" t="s">
        <v>2662</v>
      </c>
      <c r="E2987" s="5" t="str">
        <f>VLOOKUP(F2987,'Set up'!$A$2:$C$64,2,FALSE)</f>
        <v>C00000051</v>
      </c>
      <c r="F2987" s="1" t="s">
        <v>3061</v>
      </c>
      <c r="G2987" s="99" t="s">
        <v>2646</v>
      </c>
      <c r="H2987" s="5">
        <v>1</v>
      </c>
      <c r="I2987" s="5" t="str">
        <f>VLOOKUP(F2987,'Set up'!$A$2:$C$64,3,FALSE)</f>
        <v>Cash</v>
      </c>
      <c r="J2987" s="5">
        <f>VLOOKUP(F2987,'Set up'!$A$2:$D$64,4,FALSE)</f>
        <v>0</v>
      </c>
      <c r="K2987" s="4">
        <f t="shared" si="876"/>
        <v>45470</v>
      </c>
      <c r="L2987" s="5">
        <f t="shared" si="877"/>
        <v>6</v>
      </c>
      <c r="M2987" s="5">
        <f t="shared" si="878"/>
        <v>2024</v>
      </c>
      <c r="N2987" s="12">
        <v>62.5</v>
      </c>
      <c r="O2987" s="6">
        <f t="shared" si="889"/>
        <v>-62.5</v>
      </c>
      <c r="P2987" s="6">
        <f t="shared" si="884"/>
        <v>0</v>
      </c>
      <c r="Q2987" s="7">
        <v>4558220.25</v>
      </c>
      <c r="R2987" s="44" t="str">
        <f>VLOOKUP(F2987,'Set up'!$A$2:$E$64,5,FALSE)</f>
        <v>Cash</v>
      </c>
      <c r="S2987" s="1" t="s">
        <v>2732</v>
      </c>
    </row>
    <row r="2988" spans="1:19" ht="15" customHeight="1" x14ac:dyDescent="0.3">
      <c r="A2988" s="4">
        <v>45471</v>
      </c>
      <c r="B2988" s="5">
        <f t="shared" si="886"/>
        <v>6</v>
      </c>
      <c r="C2988" s="5">
        <f t="shared" si="887"/>
        <v>2024</v>
      </c>
      <c r="D2988" s="5" t="s">
        <v>2664</v>
      </c>
      <c r="E2988" s="5" t="str">
        <f>VLOOKUP(F2988,'Set up'!$A$2:$C$64,2,FALSE)</f>
        <v>C00000042</v>
      </c>
      <c r="F2988" s="1" t="s">
        <v>2012</v>
      </c>
      <c r="G2988" s="99" t="s">
        <v>2646</v>
      </c>
      <c r="H2988" s="5">
        <v>15</v>
      </c>
      <c r="I2988" s="5" t="str">
        <f>VLOOKUP(F2988,'Set up'!$A$2:$C$64,3,FALSE)</f>
        <v>Cash</v>
      </c>
      <c r="J2988" s="5">
        <f>VLOOKUP(F2988,'Set up'!$A$2:$D$64,4,FALSE)</f>
        <v>0</v>
      </c>
      <c r="K2988" s="4">
        <f t="shared" si="876"/>
        <v>45471</v>
      </c>
      <c r="L2988" s="5">
        <f t="shared" si="877"/>
        <v>6</v>
      </c>
      <c r="M2988" s="5">
        <f t="shared" si="878"/>
        <v>2024</v>
      </c>
      <c r="N2988" s="12">
        <v>937.5</v>
      </c>
      <c r="O2988" s="6">
        <f t="shared" si="889"/>
        <v>-937.5</v>
      </c>
      <c r="P2988" s="6">
        <f t="shared" si="884"/>
        <v>0</v>
      </c>
      <c r="Q2988" s="7">
        <v>4571871.25</v>
      </c>
      <c r="R2988" s="44" t="str">
        <f>VLOOKUP(F2988,'Set up'!$A$2:$E$64,5,FALSE)</f>
        <v>Trsf</v>
      </c>
      <c r="S2988" s="1" t="s">
        <v>3185</v>
      </c>
    </row>
    <row r="2989" spans="1:19" ht="15" customHeight="1" x14ac:dyDescent="0.3">
      <c r="A2989" s="4">
        <v>45471</v>
      </c>
      <c r="B2989" s="5">
        <f t="shared" si="886"/>
        <v>6</v>
      </c>
      <c r="C2989" s="5">
        <f t="shared" si="887"/>
        <v>2024</v>
      </c>
      <c r="D2989" s="5" t="s">
        <v>2665</v>
      </c>
      <c r="E2989" s="5" t="str">
        <f>VLOOKUP(F2989,'Set up'!$A$2:$C$64,2,FALSE)</f>
        <v>C00000042</v>
      </c>
      <c r="F2989" s="1" t="s">
        <v>2012</v>
      </c>
      <c r="G2989" s="99" t="s">
        <v>2552</v>
      </c>
      <c r="H2989" s="5">
        <v>15</v>
      </c>
      <c r="I2989" s="5" t="str">
        <f>VLOOKUP(F2989,'Set up'!$A$2:$C$64,3,FALSE)</f>
        <v>Cash</v>
      </c>
      <c r="J2989" s="5">
        <f>VLOOKUP(F2989,'Set up'!$A$2:$D$64,4,FALSE)</f>
        <v>0</v>
      </c>
      <c r="K2989" s="4">
        <f t="shared" si="876"/>
        <v>45471</v>
      </c>
      <c r="L2989" s="5">
        <f t="shared" si="877"/>
        <v>6</v>
      </c>
      <c r="M2989" s="5">
        <f t="shared" si="878"/>
        <v>2024</v>
      </c>
      <c r="N2989" s="12">
        <v>24420</v>
      </c>
      <c r="O2989" s="12">
        <f>-3211.6-21208.4</f>
        <v>-24420</v>
      </c>
      <c r="P2989" s="6">
        <f t="shared" si="884"/>
        <v>0</v>
      </c>
      <c r="Q2989" s="7">
        <v>4597652.75</v>
      </c>
      <c r="R2989" s="44" t="str">
        <f>VLOOKUP(F2989,'Set up'!$A$2:$E$64,5,FALSE)</f>
        <v>Trsf</v>
      </c>
      <c r="S2989" s="1" t="s">
        <v>3186</v>
      </c>
    </row>
    <row r="2990" spans="1:19" ht="15" customHeight="1" x14ac:dyDescent="0.3">
      <c r="A2990" s="4">
        <v>45471</v>
      </c>
      <c r="B2990" s="5">
        <f t="shared" si="886"/>
        <v>6</v>
      </c>
      <c r="C2990" s="5">
        <f t="shared" si="887"/>
        <v>2024</v>
      </c>
      <c r="D2990" s="5" t="s">
        <v>2665</v>
      </c>
      <c r="E2990" s="5" t="str">
        <f>VLOOKUP(F2990,'Set up'!$A$2:$C$64,2,FALSE)</f>
        <v>C00000042</v>
      </c>
      <c r="F2990" s="1" t="s">
        <v>2012</v>
      </c>
      <c r="G2990" s="99" t="s">
        <v>2370</v>
      </c>
      <c r="H2990" s="5">
        <v>45</v>
      </c>
      <c r="I2990" s="5" t="str">
        <f>VLOOKUP(F2990,'Set up'!$A$2:$C$64,3,FALSE)</f>
        <v>Cash</v>
      </c>
      <c r="J2990" s="5">
        <f>VLOOKUP(F2990,'Set up'!$A$2:$D$64,4,FALSE)</f>
        <v>0</v>
      </c>
      <c r="K2990" s="4">
        <f t="shared" si="876"/>
        <v>45471</v>
      </c>
      <c r="L2990" s="5">
        <f t="shared" si="877"/>
        <v>6</v>
      </c>
      <c r="M2990" s="5">
        <f t="shared" si="878"/>
        <v>2024</v>
      </c>
      <c r="N2990" s="12">
        <v>10156.5</v>
      </c>
      <c r="O2990" s="12">
        <f>-3791.6-6364.9</f>
        <v>-10156.5</v>
      </c>
      <c r="P2990" s="6">
        <f t="shared" si="884"/>
        <v>0</v>
      </c>
      <c r="Q2990" s="7">
        <v>4585043.75</v>
      </c>
      <c r="R2990" s="44" t="str">
        <f>VLOOKUP(F2990,'Set up'!$A$2:$E$64,5,FALSE)</f>
        <v>Trsf</v>
      </c>
      <c r="S2990" s="1" t="s">
        <v>3289</v>
      </c>
    </row>
    <row r="2991" spans="1:19" ht="15" customHeight="1" x14ac:dyDescent="0.3">
      <c r="A2991" s="4">
        <v>45471</v>
      </c>
      <c r="B2991" s="5">
        <f t="shared" si="886"/>
        <v>6</v>
      </c>
      <c r="C2991" s="5">
        <f t="shared" si="887"/>
        <v>2024</v>
      </c>
      <c r="D2991" s="5" t="s">
        <v>2665</v>
      </c>
      <c r="E2991" s="5" t="str">
        <f>VLOOKUP(F2991,'Set up'!$A$2:$C$64,2,FALSE)</f>
        <v>C00000042</v>
      </c>
      <c r="F2991" s="1" t="s">
        <v>2012</v>
      </c>
      <c r="G2991" s="99" t="s">
        <v>1922</v>
      </c>
      <c r="H2991" s="5">
        <v>3</v>
      </c>
      <c r="I2991" s="5" t="str">
        <f>VLOOKUP(F2991,'Set up'!$A$2:$C$64,3,FALSE)</f>
        <v>Cash</v>
      </c>
      <c r="J2991" s="5">
        <f>VLOOKUP(F2991,'Set up'!$A$2:$D$64,4,FALSE)</f>
        <v>0</v>
      </c>
      <c r="K2991" s="4">
        <f t="shared" si="876"/>
        <v>45471</v>
      </c>
      <c r="L2991" s="5">
        <f t="shared" si="877"/>
        <v>6</v>
      </c>
      <c r="M2991" s="5">
        <f t="shared" si="878"/>
        <v>2024</v>
      </c>
      <c r="N2991" s="12">
        <v>702</v>
      </c>
      <c r="O2991" s="6">
        <f t="shared" ref="O2991:O2994" si="890">-N2991</f>
        <v>-702</v>
      </c>
      <c r="P2991" s="6">
        <f t="shared" si="884"/>
        <v>0</v>
      </c>
      <c r="Q2991" s="7">
        <v>4576561.75</v>
      </c>
      <c r="R2991" s="44" t="str">
        <f>VLOOKUP(F2991,'Set up'!$A$2:$E$64,5,FALSE)</f>
        <v>Trsf</v>
      </c>
      <c r="S2991" s="1" t="s">
        <v>3290</v>
      </c>
    </row>
    <row r="2992" spans="1:19" ht="15" customHeight="1" x14ac:dyDescent="0.3">
      <c r="A2992" s="4">
        <v>45471</v>
      </c>
      <c r="B2992" s="5">
        <f t="shared" si="886"/>
        <v>6</v>
      </c>
      <c r="C2992" s="5">
        <f t="shared" si="887"/>
        <v>2024</v>
      </c>
      <c r="D2992" s="5" t="s">
        <v>2665</v>
      </c>
      <c r="E2992" s="5" t="str">
        <f>VLOOKUP(F2992,'Set up'!$A$2:$C$64,2,FALSE)</f>
        <v>C00000042</v>
      </c>
      <c r="F2992" s="1" t="s">
        <v>2012</v>
      </c>
      <c r="G2992" s="99" t="s">
        <v>655</v>
      </c>
      <c r="H2992" s="5">
        <v>17</v>
      </c>
      <c r="I2992" s="5" t="str">
        <f>VLOOKUP(F2992,'Set up'!$A$2:$C$64,3,FALSE)</f>
        <v>Cash</v>
      </c>
      <c r="J2992" s="5">
        <f>VLOOKUP(F2992,'Set up'!$A$2:$D$64,4,FALSE)</f>
        <v>0</v>
      </c>
      <c r="K2992" s="4">
        <f t="shared" si="876"/>
        <v>45471</v>
      </c>
      <c r="L2992" s="5">
        <f t="shared" si="877"/>
        <v>6</v>
      </c>
      <c r="M2992" s="5">
        <f t="shared" si="878"/>
        <v>2024</v>
      </c>
      <c r="N2992" s="12">
        <v>3740</v>
      </c>
      <c r="O2992" s="6">
        <f t="shared" si="890"/>
        <v>-3740</v>
      </c>
      <c r="P2992" s="6">
        <f t="shared" si="884"/>
        <v>0</v>
      </c>
      <c r="Q2992" s="7">
        <v>4536218.45</v>
      </c>
      <c r="R2992" s="44" t="str">
        <f>VLOOKUP(F2992,'Set up'!$A$2:$E$64,5,FALSE)</f>
        <v>Trsf</v>
      </c>
      <c r="S2992" s="1" t="s">
        <v>3291</v>
      </c>
    </row>
    <row r="2993" spans="1:19" ht="15" customHeight="1" x14ac:dyDescent="0.3">
      <c r="A2993" s="4">
        <v>45471</v>
      </c>
      <c r="B2993" s="5">
        <f t="shared" si="886"/>
        <v>6</v>
      </c>
      <c r="C2993" s="5">
        <f t="shared" si="887"/>
        <v>2024</v>
      </c>
      <c r="D2993" s="5" t="s">
        <v>2665</v>
      </c>
      <c r="E2993" s="5" t="str">
        <f>VLOOKUP(F2993,'Set up'!$A$2:$C$64,2,FALSE)</f>
        <v>C00000042</v>
      </c>
      <c r="F2993" s="1" t="s">
        <v>2012</v>
      </c>
      <c r="G2993" s="99" t="s">
        <v>1061</v>
      </c>
      <c r="H2993" s="5">
        <v>8</v>
      </c>
      <c r="I2993" s="5" t="str">
        <f>VLOOKUP(F2993,'Set up'!$A$2:$C$64,3,FALSE)</f>
        <v>Cash</v>
      </c>
      <c r="J2993" s="5">
        <f>VLOOKUP(F2993,'Set up'!$A$2:$D$64,4,FALSE)</f>
        <v>0</v>
      </c>
      <c r="K2993" s="4">
        <f t="shared" si="876"/>
        <v>45471</v>
      </c>
      <c r="L2993" s="5">
        <f t="shared" si="877"/>
        <v>6</v>
      </c>
      <c r="M2993" s="5">
        <f t="shared" si="878"/>
        <v>2024</v>
      </c>
      <c r="N2993" s="12">
        <v>760</v>
      </c>
      <c r="O2993" s="6">
        <f t="shared" si="890"/>
        <v>-760</v>
      </c>
      <c r="P2993" s="6">
        <f t="shared" si="884"/>
        <v>0</v>
      </c>
      <c r="Q2993" s="7">
        <v>4527335.45</v>
      </c>
      <c r="R2993" s="44" t="str">
        <f>VLOOKUP(F2993,'Set up'!$A$2:$E$64,5,FALSE)</f>
        <v>Trsf</v>
      </c>
      <c r="S2993" s="1" t="s">
        <v>3292</v>
      </c>
    </row>
    <row r="2994" spans="1:19" ht="15" customHeight="1" x14ac:dyDescent="0.3">
      <c r="A2994" s="4">
        <v>45471</v>
      </c>
      <c r="B2994" s="5">
        <f t="shared" si="886"/>
        <v>6</v>
      </c>
      <c r="C2994" s="5">
        <f t="shared" si="887"/>
        <v>2024</v>
      </c>
      <c r="D2994" s="5" t="s">
        <v>2665</v>
      </c>
      <c r="E2994" s="5" t="str">
        <f>VLOOKUP(F2994,'Set up'!$A$2:$C$64,2,FALSE)</f>
        <v>C00000042</v>
      </c>
      <c r="F2994" s="1" t="s">
        <v>2012</v>
      </c>
      <c r="G2994" s="99" t="s">
        <v>1073</v>
      </c>
      <c r="H2994" s="5">
        <v>2</v>
      </c>
      <c r="I2994" s="5" t="str">
        <f>VLOOKUP(F2994,'Set up'!$A$2:$C$64,3,FALSE)</f>
        <v>Cash</v>
      </c>
      <c r="J2994" s="5">
        <f>VLOOKUP(F2994,'Set up'!$A$2:$D$64,4,FALSE)</f>
        <v>0</v>
      </c>
      <c r="K2994" s="4">
        <f t="shared" si="876"/>
        <v>45471</v>
      </c>
      <c r="L2994" s="5">
        <f t="shared" si="877"/>
        <v>6</v>
      </c>
      <c r="M2994" s="5">
        <f t="shared" si="878"/>
        <v>2024</v>
      </c>
      <c r="N2994" s="12">
        <v>2000</v>
      </c>
      <c r="O2994" s="6">
        <f t="shared" si="890"/>
        <v>-2000</v>
      </c>
      <c r="P2994" s="6">
        <f t="shared" si="884"/>
        <v>0</v>
      </c>
      <c r="Q2994" s="7">
        <v>4529735.45</v>
      </c>
      <c r="R2994" s="44" t="str">
        <f>VLOOKUP(F2994,'Set up'!$A$2:$E$64,5,FALSE)</f>
        <v>Trsf</v>
      </c>
      <c r="S2994" s="1" t="s">
        <v>3293</v>
      </c>
    </row>
    <row r="2995" spans="1:19" ht="15" customHeight="1" x14ac:dyDescent="0.3">
      <c r="A2995" s="4">
        <v>45475</v>
      </c>
      <c r="B2995" s="5">
        <f t="shared" ref="B2995:B3058" si="891">MONTH(A2995)</f>
        <v>7</v>
      </c>
      <c r="C2995" s="5">
        <f t="shared" ref="C2995:C3058" si="892">YEAR(A2995)</f>
        <v>2024</v>
      </c>
      <c r="D2995" s="5" t="s">
        <v>2746</v>
      </c>
      <c r="E2995" s="5" t="str">
        <f>VLOOKUP(F2995,'Set up'!$A$2:$C$64,2,FALSE)</f>
        <v>C00000052</v>
      </c>
      <c r="F2995" s="1" t="s">
        <v>2734</v>
      </c>
      <c r="G2995" s="99" t="s">
        <v>2735</v>
      </c>
      <c r="H2995" s="5">
        <v>1</v>
      </c>
      <c r="I2995" s="5" t="str">
        <f>VLOOKUP(F2995,'Set up'!$A$2:$C$64,3,FALSE)</f>
        <v>Cash</v>
      </c>
      <c r="J2995" s="5">
        <f>VLOOKUP(F2995,'Set up'!$A$2:$D$64,4,FALSE)</f>
        <v>0</v>
      </c>
      <c r="K2995" s="4">
        <f t="shared" ref="K2995:K3058" si="893">A2995+J2995</f>
        <v>45475</v>
      </c>
      <c r="L2995" s="5">
        <f t="shared" ref="L2995:L3058" si="894">MONTH(K2995)</f>
        <v>7</v>
      </c>
      <c r="M2995" s="5">
        <f t="shared" ref="M2995:M3058" si="895">YEAR(K2995)</f>
        <v>2024</v>
      </c>
      <c r="N2995" s="12">
        <v>337.5</v>
      </c>
      <c r="O2995" s="6">
        <f t="shared" ref="O2995:O3003" si="896">-N2995</f>
        <v>-337.5</v>
      </c>
      <c r="P2995" s="6">
        <f t="shared" si="884"/>
        <v>0</v>
      </c>
      <c r="Q2995" s="7">
        <v>4911607.95</v>
      </c>
      <c r="R2995" s="44" t="str">
        <f>VLOOKUP(F2995,'Set up'!$A$2:$E$64,5,FALSE)</f>
        <v>Cash</v>
      </c>
      <c r="S2995" s="1" t="s">
        <v>2783</v>
      </c>
    </row>
    <row r="2996" spans="1:19" ht="15" customHeight="1" x14ac:dyDescent="0.3">
      <c r="A2996" s="4">
        <v>45475</v>
      </c>
      <c r="B2996" s="5">
        <f t="shared" si="891"/>
        <v>7</v>
      </c>
      <c r="C2996" s="5">
        <f t="shared" si="892"/>
        <v>2024</v>
      </c>
      <c r="D2996" s="5" t="s">
        <v>2746</v>
      </c>
      <c r="E2996" s="5" t="str">
        <f>VLOOKUP(F2996,'Set up'!$A$2:$C$64,2,FALSE)</f>
        <v>C00000052</v>
      </c>
      <c r="F2996" s="1" t="s">
        <v>2734</v>
      </c>
      <c r="G2996" s="99" t="s">
        <v>2570</v>
      </c>
      <c r="H2996" s="5">
        <v>1</v>
      </c>
      <c r="I2996" s="5" t="str">
        <f>VLOOKUP(F2996,'Set up'!$A$2:$C$64,3,FALSE)</f>
        <v>Cash</v>
      </c>
      <c r="J2996" s="5">
        <f>VLOOKUP(F2996,'Set up'!$A$2:$D$64,4,FALSE)</f>
        <v>0</v>
      </c>
      <c r="K2996" s="4">
        <f t="shared" si="893"/>
        <v>45475</v>
      </c>
      <c r="L2996" s="5">
        <f t="shared" si="894"/>
        <v>7</v>
      </c>
      <c r="M2996" s="5">
        <f t="shared" si="895"/>
        <v>2024</v>
      </c>
      <c r="N2996" s="12">
        <v>255</v>
      </c>
      <c r="O2996" s="6">
        <f t="shared" si="896"/>
        <v>-255</v>
      </c>
      <c r="P2996" s="6">
        <f t="shared" si="884"/>
        <v>0</v>
      </c>
      <c r="Q2996" s="7">
        <v>4911862.95</v>
      </c>
      <c r="R2996" s="44" t="str">
        <f>VLOOKUP(F2996,'Set up'!$A$2:$E$64,5,FALSE)</f>
        <v>Cash</v>
      </c>
      <c r="S2996" s="1" t="s">
        <v>2783</v>
      </c>
    </row>
    <row r="2997" spans="1:19" ht="15" customHeight="1" x14ac:dyDescent="0.3">
      <c r="A2997" s="4">
        <v>45475</v>
      </c>
      <c r="B2997" s="5">
        <f t="shared" si="891"/>
        <v>7</v>
      </c>
      <c r="C2997" s="5">
        <f t="shared" si="892"/>
        <v>2024</v>
      </c>
      <c r="D2997" s="5" t="s">
        <v>2746</v>
      </c>
      <c r="E2997" s="5" t="str">
        <f>VLOOKUP(F2997,'Set up'!$A$2:$C$64,2,FALSE)</f>
        <v>C00000052</v>
      </c>
      <c r="F2997" s="1" t="s">
        <v>2734</v>
      </c>
      <c r="G2997" s="99" t="s">
        <v>46</v>
      </c>
      <c r="H2997" s="5">
        <v>1</v>
      </c>
      <c r="I2997" s="5" t="str">
        <f>VLOOKUP(F2997,'Set up'!$A$2:$C$64,3,FALSE)</f>
        <v>Cash</v>
      </c>
      <c r="J2997" s="5">
        <f>VLOOKUP(F2997,'Set up'!$A$2:$D$64,4,FALSE)</f>
        <v>0</v>
      </c>
      <c r="K2997" s="4">
        <f t="shared" si="893"/>
        <v>45475</v>
      </c>
      <c r="L2997" s="5">
        <f t="shared" si="894"/>
        <v>7</v>
      </c>
      <c r="M2997" s="5">
        <f t="shared" si="895"/>
        <v>2024</v>
      </c>
      <c r="N2997" s="12">
        <v>115</v>
      </c>
      <c r="O2997" s="6">
        <f t="shared" si="896"/>
        <v>-115</v>
      </c>
      <c r="P2997" s="6">
        <f t="shared" si="884"/>
        <v>0</v>
      </c>
      <c r="Q2997" s="7">
        <v>4911977.95</v>
      </c>
      <c r="R2997" s="44" t="str">
        <f>VLOOKUP(F2997,'Set up'!$A$2:$E$64,5,FALSE)</f>
        <v>Cash</v>
      </c>
      <c r="S2997" s="1" t="s">
        <v>2783</v>
      </c>
    </row>
    <row r="2998" spans="1:19" ht="15" customHeight="1" x14ac:dyDescent="0.3">
      <c r="A2998" s="4">
        <v>45475</v>
      </c>
      <c r="B2998" s="5">
        <f t="shared" si="891"/>
        <v>7</v>
      </c>
      <c r="C2998" s="5">
        <f t="shared" si="892"/>
        <v>2024</v>
      </c>
      <c r="D2998" s="5" t="s">
        <v>2746</v>
      </c>
      <c r="E2998" s="5" t="str">
        <f>VLOOKUP(F2998,'Set up'!$A$2:$C$64,2,FALSE)</f>
        <v>C00000052</v>
      </c>
      <c r="F2998" s="1" t="s">
        <v>2734</v>
      </c>
      <c r="G2998" s="99" t="s">
        <v>1405</v>
      </c>
      <c r="H2998" s="5">
        <v>1</v>
      </c>
      <c r="I2998" s="5" t="str">
        <f>VLOOKUP(F2998,'Set up'!$A$2:$C$64,3,FALSE)</f>
        <v>Cash</v>
      </c>
      <c r="J2998" s="5">
        <f>VLOOKUP(F2998,'Set up'!$A$2:$D$64,4,FALSE)</f>
        <v>0</v>
      </c>
      <c r="K2998" s="4">
        <f t="shared" si="893"/>
        <v>45475</v>
      </c>
      <c r="L2998" s="5">
        <f t="shared" si="894"/>
        <v>7</v>
      </c>
      <c r="M2998" s="5">
        <f t="shared" si="895"/>
        <v>2024</v>
      </c>
      <c r="N2998" s="12">
        <v>49</v>
      </c>
      <c r="O2998" s="6">
        <f t="shared" si="896"/>
        <v>-49</v>
      </c>
      <c r="P2998" s="6">
        <f t="shared" si="884"/>
        <v>0</v>
      </c>
      <c r="Q2998" s="7">
        <v>4912026.95</v>
      </c>
      <c r="R2998" s="44" t="str">
        <f>VLOOKUP(F2998,'Set up'!$A$2:$E$64,5,FALSE)</f>
        <v>Cash</v>
      </c>
      <c r="S2998" s="1" t="s">
        <v>2783</v>
      </c>
    </row>
    <row r="2999" spans="1:19" ht="15" customHeight="1" x14ac:dyDescent="0.3">
      <c r="A2999" s="4">
        <v>45475</v>
      </c>
      <c r="B2999" s="5">
        <f t="shared" si="891"/>
        <v>7</v>
      </c>
      <c r="C2999" s="5">
        <f t="shared" si="892"/>
        <v>2024</v>
      </c>
      <c r="D2999" s="5" t="s">
        <v>2746</v>
      </c>
      <c r="E2999" s="5" t="str">
        <f>VLOOKUP(F2999,'Set up'!$A$2:$C$64,2,FALSE)</f>
        <v>C00000052</v>
      </c>
      <c r="F2999" s="1" t="s">
        <v>2734</v>
      </c>
      <c r="G2999" s="99" t="s">
        <v>2098</v>
      </c>
      <c r="H2999" s="5">
        <v>1</v>
      </c>
      <c r="I2999" s="5" t="str">
        <f>VLOOKUP(F2999,'Set up'!$A$2:$C$64,3,FALSE)</f>
        <v>Cash</v>
      </c>
      <c r="J2999" s="5">
        <f>VLOOKUP(F2999,'Set up'!$A$2:$D$64,4,FALSE)</f>
        <v>0</v>
      </c>
      <c r="K2999" s="4">
        <f t="shared" si="893"/>
        <v>45475</v>
      </c>
      <c r="L2999" s="5">
        <f t="shared" si="894"/>
        <v>7</v>
      </c>
      <c r="M2999" s="5">
        <f t="shared" si="895"/>
        <v>2024</v>
      </c>
      <c r="N2999" s="12">
        <v>297</v>
      </c>
      <c r="O2999" s="6">
        <f t="shared" si="896"/>
        <v>-297</v>
      </c>
      <c r="P2999" s="6">
        <f t="shared" si="884"/>
        <v>0</v>
      </c>
      <c r="Q2999" s="7">
        <v>4912323.95</v>
      </c>
      <c r="R2999" s="44" t="str">
        <f>VLOOKUP(F2999,'Set up'!$A$2:$E$64,5,FALSE)</f>
        <v>Cash</v>
      </c>
      <c r="S2999" s="1" t="s">
        <v>2783</v>
      </c>
    </row>
    <row r="3000" spans="1:19" ht="15" customHeight="1" x14ac:dyDescent="0.3">
      <c r="A3000" s="4">
        <v>45475</v>
      </c>
      <c r="B3000" s="5">
        <f t="shared" si="891"/>
        <v>7</v>
      </c>
      <c r="C3000" s="5">
        <f t="shared" si="892"/>
        <v>2024</v>
      </c>
      <c r="D3000" s="5" t="s">
        <v>2746</v>
      </c>
      <c r="E3000" s="5" t="str">
        <f>VLOOKUP(F3000,'Set up'!$A$2:$C$64,2,FALSE)</f>
        <v>C00000052</v>
      </c>
      <c r="F3000" s="1" t="s">
        <v>2734</v>
      </c>
      <c r="G3000" s="99" t="s">
        <v>2652</v>
      </c>
      <c r="H3000" s="5">
        <v>1</v>
      </c>
      <c r="I3000" s="5" t="str">
        <f>VLOOKUP(F3000,'Set up'!$A$2:$C$64,3,FALSE)</f>
        <v>Cash</v>
      </c>
      <c r="J3000" s="5">
        <f>VLOOKUP(F3000,'Set up'!$A$2:$D$64,4,FALSE)</f>
        <v>0</v>
      </c>
      <c r="K3000" s="4">
        <f t="shared" si="893"/>
        <v>45475</v>
      </c>
      <c r="L3000" s="5">
        <f t="shared" si="894"/>
        <v>7</v>
      </c>
      <c r="M3000" s="5">
        <f t="shared" si="895"/>
        <v>2024</v>
      </c>
      <c r="N3000" s="12">
        <v>48</v>
      </c>
      <c r="O3000" s="6">
        <f t="shared" si="896"/>
        <v>-48</v>
      </c>
      <c r="P3000" s="6">
        <f t="shared" si="884"/>
        <v>0</v>
      </c>
      <c r="Q3000" s="7">
        <v>4912371.95</v>
      </c>
      <c r="R3000" s="44" t="str">
        <f>VLOOKUP(F3000,'Set up'!$A$2:$E$64,5,FALSE)</f>
        <v>Cash</v>
      </c>
      <c r="S3000" s="1" t="s">
        <v>2783</v>
      </c>
    </row>
    <row r="3001" spans="1:19" ht="15" customHeight="1" x14ac:dyDescent="0.3">
      <c r="A3001" s="4">
        <v>45475</v>
      </c>
      <c r="B3001" s="5">
        <f t="shared" si="891"/>
        <v>7</v>
      </c>
      <c r="C3001" s="5">
        <f t="shared" si="892"/>
        <v>2024</v>
      </c>
      <c r="D3001" s="5" t="s">
        <v>2746</v>
      </c>
      <c r="E3001" s="5" t="str">
        <f>VLOOKUP(F3001,'Set up'!$A$2:$C$64,2,FALSE)</f>
        <v>C00000052</v>
      </c>
      <c r="F3001" s="1" t="s">
        <v>2734</v>
      </c>
      <c r="G3001" s="99" t="s">
        <v>2736</v>
      </c>
      <c r="H3001" s="5">
        <v>5</v>
      </c>
      <c r="I3001" s="5" t="str">
        <f>VLOOKUP(F3001,'Set up'!$A$2:$C$64,3,FALSE)</f>
        <v>Cash</v>
      </c>
      <c r="J3001" s="5">
        <f>VLOOKUP(F3001,'Set up'!$A$2:$D$64,4,FALSE)</f>
        <v>0</v>
      </c>
      <c r="K3001" s="4">
        <f t="shared" si="893"/>
        <v>45475</v>
      </c>
      <c r="L3001" s="5">
        <f t="shared" si="894"/>
        <v>7</v>
      </c>
      <c r="M3001" s="5">
        <f t="shared" si="895"/>
        <v>2024</v>
      </c>
      <c r="N3001" s="12">
        <v>30</v>
      </c>
      <c r="O3001" s="6">
        <f t="shared" si="896"/>
        <v>-30</v>
      </c>
      <c r="P3001" s="6">
        <f t="shared" si="884"/>
        <v>0</v>
      </c>
      <c r="Q3001" s="7">
        <v>4912401.95</v>
      </c>
      <c r="R3001" s="44" t="str">
        <f>VLOOKUP(F3001,'Set up'!$A$2:$E$64,5,FALSE)</f>
        <v>Cash</v>
      </c>
      <c r="S3001" s="1" t="s">
        <v>2783</v>
      </c>
    </row>
    <row r="3002" spans="1:19" ht="15" customHeight="1" x14ac:dyDescent="0.3">
      <c r="A3002" s="4">
        <v>45475</v>
      </c>
      <c r="B3002" s="5">
        <f t="shared" si="891"/>
        <v>7</v>
      </c>
      <c r="C3002" s="5">
        <f t="shared" si="892"/>
        <v>2024</v>
      </c>
      <c r="D3002" s="5" t="s">
        <v>2748</v>
      </c>
      <c r="E3002" s="5" t="str">
        <f>VLOOKUP(F3002,'Set up'!$A$2:$C$64,2,FALSE)</f>
        <v>C00000010</v>
      </c>
      <c r="F3002" s="1" t="s">
        <v>62</v>
      </c>
      <c r="G3002" s="99" t="s">
        <v>2137</v>
      </c>
      <c r="H3002" s="5">
        <v>1</v>
      </c>
      <c r="I3002" s="5">
        <f>VLOOKUP(F3002,'Set up'!$A$2:$C$64,3,FALSE)</f>
        <v>120</v>
      </c>
      <c r="J3002" s="5">
        <f>VLOOKUP(F3002,'Set up'!$A$2:$D$64,4,FALSE)</f>
        <v>120</v>
      </c>
      <c r="K3002" s="4">
        <f t="shared" si="893"/>
        <v>45595</v>
      </c>
      <c r="L3002" s="5">
        <f t="shared" si="894"/>
        <v>10</v>
      </c>
      <c r="M3002" s="5">
        <f t="shared" si="895"/>
        <v>2024</v>
      </c>
      <c r="N3002" s="12">
        <v>160</v>
      </c>
      <c r="O3002" s="6">
        <f t="shared" si="896"/>
        <v>-160</v>
      </c>
      <c r="P3002" s="6">
        <f t="shared" si="884"/>
        <v>0</v>
      </c>
      <c r="Q3002" s="7">
        <v>4912561.95</v>
      </c>
      <c r="R3002" s="44" t="str">
        <f>VLOOKUP(F3002,'Set up'!$A$2:$E$64,5,FALSE)</f>
        <v>Trsf</v>
      </c>
      <c r="S3002" s="1" t="s">
        <v>3288</v>
      </c>
    </row>
    <row r="3003" spans="1:19" ht="15" customHeight="1" x14ac:dyDescent="0.3">
      <c r="A3003" s="4">
        <v>45475</v>
      </c>
      <c r="B3003" s="5">
        <f t="shared" si="891"/>
        <v>7</v>
      </c>
      <c r="C3003" s="5">
        <f t="shared" si="892"/>
        <v>2024</v>
      </c>
      <c r="D3003" s="5" t="s">
        <v>2748</v>
      </c>
      <c r="E3003" s="5" t="str">
        <f>VLOOKUP(F3003,'Set up'!$A$2:$C$64,2,FALSE)</f>
        <v>C00000010</v>
      </c>
      <c r="F3003" s="1" t="s">
        <v>62</v>
      </c>
      <c r="G3003" s="99" t="s">
        <v>2737</v>
      </c>
      <c r="H3003" s="5">
        <v>1</v>
      </c>
      <c r="I3003" s="5">
        <f>VLOOKUP(F3003,'Set up'!$A$2:$C$64,3,FALSE)</f>
        <v>120</v>
      </c>
      <c r="J3003" s="5">
        <f>VLOOKUP(F3003,'Set up'!$A$2:$D$64,4,FALSE)</f>
        <v>120</v>
      </c>
      <c r="K3003" s="4">
        <f t="shared" si="893"/>
        <v>45595</v>
      </c>
      <c r="L3003" s="5">
        <f t="shared" si="894"/>
        <v>10</v>
      </c>
      <c r="M3003" s="5">
        <f t="shared" si="895"/>
        <v>2024</v>
      </c>
      <c r="N3003" s="12">
        <v>260</v>
      </c>
      <c r="O3003" s="6">
        <f t="shared" si="896"/>
        <v>-260</v>
      </c>
      <c r="P3003" s="6">
        <f t="shared" si="884"/>
        <v>0</v>
      </c>
      <c r="Q3003" s="7">
        <v>4912821.95</v>
      </c>
      <c r="R3003" s="44" t="str">
        <f>VLOOKUP(F3003,'Set up'!$A$2:$E$64,5,FALSE)</f>
        <v>Trsf</v>
      </c>
      <c r="S3003" s="1" t="s">
        <v>3288</v>
      </c>
    </row>
    <row r="3004" spans="1:19" ht="15" customHeight="1" x14ac:dyDescent="0.3">
      <c r="A3004" s="4">
        <v>45475</v>
      </c>
      <c r="B3004" s="5">
        <f t="shared" si="891"/>
        <v>7</v>
      </c>
      <c r="C3004" s="5">
        <f t="shared" si="892"/>
        <v>2024</v>
      </c>
      <c r="D3004" s="5" t="s">
        <v>2749</v>
      </c>
      <c r="E3004" s="5" t="str">
        <f>VLOOKUP(F3004,'Set up'!$A$2:$C$64,2,FALSE)</f>
        <v>C00000044</v>
      </c>
      <c r="F3004" s="1" t="s">
        <v>2929</v>
      </c>
      <c r="G3004" s="99" t="s">
        <v>2738</v>
      </c>
      <c r="H3004" s="5">
        <v>3</v>
      </c>
      <c r="I3004" s="5" t="str">
        <f>VLOOKUP(F3004,'Set up'!$A$2:$C$64,3,FALSE)</f>
        <v>Cash</v>
      </c>
      <c r="J3004" s="5">
        <f>VLOOKUP(F3004,'Set up'!$A$2:$D$64,4,FALSE)</f>
        <v>0</v>
      </c>
      <c r="K3004" s="4">
        <f t="shared" si="893"/>
        <v>45475</v>
      </c>
      <c r="L3004" s="5">
        <f t="shared" si="894"/>
        <v>7</v>
      </c>
      <c r="M3004" s="5">
        <f t="shared" si="895"/>
        <v>2024</v>
      </c>
      <c r="N3004" s="12">
        <v>534</v>
      </c>
      <c r="O3004" s="6">
        <f t="shared" ref="O3004:O3005" si="897">-N3004</f>
        <v>-534</v>
      </c>
      <c r="P3004" s="6">
        <f t="shared" si="884"/>
        <v>0</v>
      </c>
      <c r="Q3004" s="7">
        <v>4913355.95</v>
      </c>
      <c r="R3004" s="44" t="str">
        <f>VLOOKUP(F3004,'Set up'!$A$2:$E$64,5,FALSE)</f>
        <v>Cash</v>
      </c>
      <c r="S3004" s="1" t="s">
        <v>2824</v>
      </c>
    </row>
    <row r="3005" spans="1:19" ht="15" customHeight="1" x14ac:dyDescent="0.3">
      <c r="A3005" s="4">
        <v>45475</v>
      </c>
      <c r="B3005" s="5">
        <f t="shared" si="891"/>
        <v>7</v>
      </c>
      <c r="C3005" s="5">
        <f t="shared" si="892"/>
        <v>2024</v>
      </c>
      <c r="D3005" s="5" t="s">
        <v>2749</v>
      </c>
      <c r="E3005" s="5" t="str">
        <f>VLOOKUP(F3005,'Set up'!$A$2:$C$64,2,FALSE)</f>
        <v>C00000044</v>
      </c>
      <c r="F3005" s="1" t="s">
        <v>2929</v>
      </c>
      <c r="G3005" s="99" t="s">
        <v>1351</v>
      </c>
      <c r="H3005" s="5">
        <v>4</v>
      </c>
      <c r="I3005" s="5" t="str">
        <f>VLOOKUP(F3005,'Set up'!$A$2:$C$64,3,FALSE)</f>
        <v>Cash</v>
      </c>
      <c r="J3005" s="5">
        <f>VLOOKUP(F3005,'Set up'!$A$2:$D$64,4,FALSE)</f>
        <v>0</v>
      </c>
      <c r="K3005" s="4">
        <f t="shared" si="893"/>
        <v>45475</v>
      </c>
      <c r="L3005" s="5">
        <f t="shared" si="894"/>
        <v>7</v>
      </c>
      <c r="M3005" s="5">
        <f t="shared" si="895"/>
        <v>2024</v>
      </c>
      <c r="N3005" s="12">
        <v>552</v>
      </c>
      <c r="O3005" s="6">
        <f t="shared" si="897"/>
        <v>-552</v>
      </c>
      <c r="P3005" s="6">
        <f t="shared" si="884"/>
        <v>0</v>
      </c>
      <c r="Q3005" s="7">
        <v>4913907.95</v>
      </c>
      <c r="R3005" s="44" t="str">
        <f>VLOOKUP(F3005,'Set up'!$A$2:$E$64,5,FALSE)</f>
        <v>Cash</v>
      </c>
      <c r="S3005" s="1" t="s">
        <v>2824</v>
      </c>
    </row>
    <row r="3006" spans="1:19" ht="15" customHeight="1" x14ac:dyDescent="0.3">
      <c r="A3006" s="4">
        <v>45475</v>
      </c>
      <c r="B3006" s="5">
        <f t="shared" si="891"/>
        <v>7</v>
      </c>
      <c r="C3006" s="5">
        <f t="shared" si="892"/>
        <v>2024</v>
      </c>
      <c r="D3006" s="5" t="s">
        <v>2750</v>
      </c>
      <c r="E3006" s="5" t="str">
        <f>VLOOKUP(F3006,'Set up'!$A$2:$C$64,2,FALSE)</f>
        <v>C00000027</v>
      </c>
      <c r="F3006" s="1" t="s">
        <v>859</v>
      </c>
      <c r="G3006" s="99" t="s">
        <v>95</v>
      </c>
      <c r="H3006" s="5">
        <v>4</v>
      </c>
      <c r="I3006" s="5" t="str">
        <f>VLOOKUP(F3006,'Set up'!$A$2:$C$64,3,FALSE)</f>
        <v>Cash</v>
      </c>
      <c r="J3006" s="5">
        <f>VLOOKUP(F3006,'Set up'!$A$2:$D$64,4,FALSE)</f>
        <v>0</v>
      </c>
      <c r="K3006" s="4">
        <f t="shared" si="893"/>
        <v>45475</v>
      </c>
      <c r="L3006" s="5">
        <f t="shared" si="894"/>
        <v>7</v>
      </c>
      <c r="M3006" s="5">
        <f t="shared" si="895"/>
        <v>2024</v>
      </c>
      <c r="N3006" s="12">
        <v>7040</v>
      </c>
      <c r="O3006" s="12">
        <f>-511.1-5000-1528.9</f>
        <v>-7040</v>
      </c>
      <c r="P3006" s="6">
        <f t="shared" si="884"/>
        <v>0</v>
      </c>
      <c r="Q3006" s="7">
        <v>4920947.95</v>
      </c>
      <c r="R3006" s="44" t="str">
        <f>VLOOKUP(F3006,'Set up'!$A$2:$E$64,5,FALSE)</f>
        <v>Trsf</v>
      </c>
      <c r="S3006" s="1" t="s">
        <v>3364</v>
      </c>
    </row>
    <row r="3007" spans="1:19" ht="15" customHeight="1" x14ac:dyDescent="0.3">
      <c r="A3007" s="4">
        <v>45475</v>
      </c>
      <c r="B3007" s="5">
        <f t="shared" si="891"/>
        <v>7</v>
      </c>
      <c r="C3007" s="5">
        <f t="shared" si="892"/>
        <v>2024</v>
      </c>
      <c r="D3007" s="5" t="s">
        <v>2750</v>
      </c>
      <c r="E3007" s="5" t="str">
        <f>VLOOKUP(F3007,'Set up'!$A$2:$C$64,2,FALSE)</f>
        <v>C00000027</v>
      </c>
      <c r="F3007" s="1" t="s">
        <v>859</v>
      </c>
      <c r="G3007" s="99" t="s">
        <v>1744</v>
      </c>
      <c r="H3007" s="5">
        <v>1</v>
      </c>
      <c r="I3007" s="5" t="str">
        <f>VLOOKUP(F3007,'Set up'!$A$2:$C$64,3,FALSE)</f>
        <v>Cash</v>
      </c>
      <c r="J3007" s="5">
        <f>VLOOKUP(F3007,'Set up'!$A$2:$D$64,4,FALSE)</f>
        <v>0</v>
      </c>
      <c r="K3007" s="4">
        <f t="shared" si="893"/>
        <v>45475</v>
      </c>
      <c r="L3007" s="5">
        <f t="shared" si="894"/>
        <v>7</v>
      </c>
      <c r="M3007" s="5">
        <f t="shared" si="895"/>
        <v>2024</v>
      </c>
      <c r="N3007" s="12">
        <v>1108.4000000000001</v>
      </c>
      <c r="O3007" s="6">
        <f t="shared" ref="O3007:O3011" si="898">-N3007</f>
        <v>-1108.4000000000001</v>
      </c>
      <c r="P3007" s="6">
        <f t="shared" si="884"/>
        <v>0</v>
      </c>
      <c r="Q3007" s="7">
        <v>4922056.3500000006</v>
      </c>
      <c r="R3007" s="44" t="str">
        <f>VLOOKUP(F3007,'Set up'!$A$2:$E$64,5,FALSE)</f>
        <v>Trsf</v>
      </c>
      <c r="S3007" s="1" t="s">
        <v>3365</v>
      </c>
    </row>
    <row r="3008" spans="1:19" ht="15" customHeight="1" x14ac:dyDescent="0.3">
      <c r="A3008" s="4">
        <v>45475</v>
      </c>
      <c r="B3008" s="5">
        <f t="shared" si="891"/>
        <v>7</v>
      </c>
      <c r="C3008" s="5">
        <f t="shared" si="892"/>
        <v>2024</v>
      </c>
      <c r="D3008" s="5" t="s">
        <v>2750</v>
      </c>
      <c r="E3008" s="5" t="str">
        <f>VLOOKUP(F3008,'Set up'!$A$2:$C$64,2,FALSE)</f>
        <v>C00000027</v>
      </c>
      <c r="F3008" s="1" t="s">
        <v>859</v>
      </c>
      <c r="G3008" s="99" t="s">
        <v>1399</v>
      </c>
      <c r="H3008" s="5">
        <v>2</v>
      </c>
      <c r="I3008" s="5" t="str">
        <f>VLOOKUP(F3008,'Set up'!$A$2:$C$64,3,FALSE)</f>
        <v>Cash</v>
      </c>
      <c r="J3008" s="5">
        <f>VLOOKUP(F3008,'Set up'!$A$2:$D$64,4,FALSE)</f>
        <v>0</v>
      </c>
      <c r="K3008" s="4">
        <f t="shared" si="893"/>
        <v>45475</v>
      </c>
      <c r="L3008" s="5">
        <f t="shared" si="894"/>
        <v>7</v>
      </c>
      <c r="M3008" s="5">
        <f t="shared" si="895"/>
        <v>2024</v>
      </c>
      <c r="N3008" s="12">
        <v>320</v>
      </c>
      <c r="O3008" s="6">
        <f t="shared" si="898"/>
        <v>-320</v>
      </c>
      <c r="P3008" s="6">
        <f t="shared" si="884"/>
        <v>0</v>
      </c>
      <c r="Q3008" s="7">
        <v>4922376.3500000006</v>
      </c>
      <c r="R3008" s="44" t="str">
        <f>VLOOKUP(F3008,'Set up'!$A$2:$E$64,5,FALSE)</f>
        <v>Trsf</v>
      </c>
      <c r="S3008" s="1" t="s">
        <v>3366</v>
      </c>
    </row>
    <row r="3009" spans="1:21" ht="15" customHeight="1" x14ac:dyDescent="0.3">
      <c r="A3009" s="4">
        <v>45475</v>
      </c>
      <c r="B3009" s="5">
        <f t="shared" si="891"/>
        <v>7</v>
      </c>
      <c r="C3009" s="5">
        <f t="shared" si="892"/>
        <v>2024</v>
      </c>
      <c r="D3009" s="5" t="s">
        <v>2750</v>
      </c>
      <c r="E3009" s="5" t="str">
        <f>VLOOKUP(F3009,'Set up'!$A$2:$C$64,2,FALSE)</f>
        <v>C00000027</v>
      </c>
      <c r="F3009" s="1" t="s">
        <v>859</v>
      </c>
      <c r="G3009" s="99" t="s">
        <v>949</v>
      </c>
      <c r="H3009" s="5">
        <v>6</v>
      </c>
      <c r="I3009" s="5" t="str">
        <f>VLOOKUP(F3009,'Set up'!$A$2:$C$64,3,FALSE)</f>
        <v>Cash</v>
      </c>
      <c r="J3009" s="5">
        <f>VLOOKUP(F3009,'Set up'!$A$2:$D$64,4,FALSE)</f>
        <v>0</v>
      </c>
      <c r="K3009" s="4">
        <f t="shared" si="893"/>
        <v>45475</v>
      </c>
      <c r="L3009" s="5">
        <f t="shared" si="894"/>
        <v>7</v>
      </c>
      <c r="M3009" s="5">
        <f t="shared" si="895"/>
        <v>2024</v>
      </c>
      <c r="N3009" s="12">
        <v>360</v>
      </c>
      <c r="O3009" s="6">
        <f t="shared" si="898"/>
        <v>-360</v>
      </c>
      <c r="P3009" s="6">
        <f t="shared" si="884"/>
        <v>0</v>
      </c>
      <c r="Q3009" s="7">
        <v>4922736.3500000006</v>
      </c>
      <c r="R3009" s="44" t="str">
        <f>VLOOKUP(F3009,'Set up'!$A$2:$E$64,5,FALSE)</f>
        <v>Trsf</v>
      </c>
      <c r="S3009" s="1" t="s">
        <v>3367</v>
      </c>
    </row>
    <row r="3010" spans="1:21" ht="15" customHeight="1" x14ac:dyDescent="0.3">
      <c r="A3010" s="4">
        <v>45475</v>
      </c>
      <c r="B3010" s="5">
        <f t="shared" si="891"/>
        <v>7</v>
      </c>
      <c r="C3010" s="5">
        <f t="shared" si="892"/>
        <v>2024</v>
      </c>
      <c r="D3010" s="5" t="s">
        <v>2750</v>
      </c>
      <c r="E3010" s="5" t="str">
        <f>VLOOKUP(F3010,'Set up'!$A$2:$C$64,2,FALSE)</f>
        <v>C00000027</v>
      </c>
      <c r="F3010" s="1" t="s">
        <v>859</v>
      </c>
      <c r="G3010" s="99" t="s">
        <v>1061</v>
      </c>
      <c r="H3010" s="5">
        <v>2</v>
      </c>
      <c r="I3010" s="5" t="str">
        <f>VLOOKUP(F3010,'Set up'!$A$2:$C$64,3,FALSE)</f>
        <v>Cash</v>
      </c>
      <c r="J3010" s="5">
        <f>VLOOKUP(F3010,'Set up'!$A$2:$D$64,4,FALSE)</f>
        <v>0</v>
      </c>
      <c r="K3010" s="4">
        <f t="shared" si="893"/>
        <v>45475</v>
      </c>
      <c r="L3010" s="5">
        <f t="shared" si="894"/>
        <v>7</v>
      </c>
      <c r="M3010" s="5">
        <f t="shared" si="895"/>
        <v>2024</v>
      </c>
      <c r="N3010" s="12">
        <v>190</v>
      </c>
      <c r="O3010" s="6">
        <f t="shared" si="898"/>
        <v>-190</v>
      </c>
      <c r="P3010" s="6">
        <f t="shared" si="884"/>
        <v>0</v>
      </c>
      <c r="Q3010" s="7">
        <v>4922926.3500000006</v>
      </c>
      <c r="R3010" s="44" t="str">
        <f>VLOOKUP(F3010,'Set up'!$A$2:$E$64,5,FALSE)</f>
        <v>Trsf</v>
      </c>
      <c r="S3010" s="1" t="s">
        <v>3368</v>
      </c>
    </row>
    <row r="3011" spans="1:21" ht="15" customHeight="1" x14ac:dyDescent="0.3">
      <c r="A3011" s="4">
        <v>45475</v>
      </c>
      <c r="B3011" s="5">
        <f t="shared" si="891"/>
        <v>7</v>
      </c>
      <c r="C3011" s="5">
        <f t="shared" si="892"/>
        <v>2024</v>
      </c>
      <c r="D3011" s="5" t="s">
        <v>2750</v>
      </c>
      <c r="E3011" s="5" t="str">
        <f>VLOOKUP(F3011,'Set up'!$A$2:$C$64,2,FALSE)</f>
        <v>C00000027</v>
      </c>
      <c r="F3011" s="1" t="s">
        <v>859</v>
      </c>
      <c r="G3011" s="99" t="s">
        <v>2144</v>
      </c>
      <c r="H3011" s="5">
        <v>2</v>
      </c>
      <c r="I3011" s="5" t="str">
        <f>VLOOKUP(F3011,'Set up'!$A$2:$C$64,3,FALSE)</f>
        <v>Cash</v>
      </c>
      <c r="J3011" s="5">
        <f>VLOOKUP(F3011,'Set up'!$A$2:$D$64,4,FALSE)</f>
        <v>0</v>
      </c>
      <c r="K3011" s="4">
        <f t="shared" si="893"/>
        <v>45475</v>
      </c>
      <c r="L3011" s="5">
        <f t="shared" si="894"/>
        <v>7</v>
      </c>
      <c r="M3011" s="5">
        <f t="shared" si="895"/>
        <v>2024</v>
      </c>
      <c r="N3011" s="12">
        <v>563.20000000000005</v>
      </c>
      <c r="O3011" s="6">
        <f t="shared" si="898"/>
        <v>-563.20000000000005</v>
      </c>
      <c r="P3011" s="6">
        <f t="shared" si="884"/>
        <v>0</v>
      </c>
      <c r="Q3011" s="7">
        <v>4923489.5500000007</v>
      </c>
      <c r="R3011" s="44" t="str">
        <f>VLOOKUP(F3011,'Set up'!$A$2:$E$64,5,FALSE)</f>
        <v>Trsf</v>
      </c>
      <c r="S3011" s="1" t="s">
        <v>3369</v>
      </c>
    </row>
    <row r="3012" spans="1:21" ht="15" customHeight="1" x14ac:dyDescent="0.3">
      <c r="A3012" s="4">
        <v>45475</v>
      </c>
      <c r="B3012" s="5">
        <f t="shared" si="891"/>
        <v>7</v>
      </c>
      <c r="C3012" s="5">
        <f t="shared" si="892"/>
        <v>2024</v>
      </c>
      <c r="D3012" s="5" t="s">
        <v>2750</v>
      </c>
      <c r="E3012" s="5" t="str">
        <f>VLOOKUP(F3012,'Set up'!$A$2:$C$64,2,FALSE)</f>
        <v>C00000027</v>
      </c>
      <c r="F3012" s="1" t="s">
        <v>859</v>
      </c>
      <c r="G3012" s="99" t="s">
        <v>893</v>
      </c>
      <c r="H3012" s="5">
        <v>4</v>
      </c>
      <c r="I3012" s="5" t="str">
        <f>VLOOKUP(F3012,'Set up'!$A$2:$C$64,3,FALSE)</f>
        <v>Cash</v>
      </c>
      <c r="J3012" s="5">
        <f>VLOOKUP(F3012,'Set up'!$A$2:$D$64,4,FALSE)</f>
        <v>0</v>
      </c>
      <c r="K3012" s="4">
        <f t="shared" si="893"/>
        <v>45475</v>
      </c>
      <c r="L3012" s="5">
        <f t="shared" si="894"/>
        <v>7</v>
      </c>
      <c r="M3012" s="5">
        <f t="shared" si="895"/>
        <v>2024</v>
      </c>
      <c r="N3012" s="12">
        <v>1684.8</v>
      </c>
      <c r="O3012" s="12">
        <f>-929.5-755.3</f>
        <v>-1684.8</v>
      </c>
      <c r="P3012" s="6">
        <f t="shared" si="884"/>
        <v>0</v>
      </c>
      <c r="Q3012" s="7">
        <v>4925174.3500000006</v>
      </c>
      <c r="R3012" s="44" t="str">
        <f>VLOOKUP(F3012,'Set up'!$A$2:$E$64,5,FALSE)</f>
        <v>Trsf</v>
      </c>
      <c r="S3012" s="1" t="s">
        <v>3370</v>
      </c>
    </row>
    <row r="3013" spans="1:21" ht="15" customHeight="1" x14ac:dyDescent="0.3">
      <c r="A3013" s="4">
        <v>45475</v>
      </c>
      <c r="B3013" s="5">
        <f t="shared" si="891"/>
        <v>7</v>
      </c>
      <c r="C3013" s="5">
        <f t="shared" si="892"/>
        <v>2024</v>
      </c>
      <c r="D3013" s="5" t="s">
        <v>2751</v>
      </c>
      <c r="E3013" s="5" t="str">
        <f>VLOOKUP(F3013,'Set up'!$A$2:$C$64,2,FALSE)</f>
        <v>C00000003</v>
      </c>
      <c r="F3013" s="1" t="s">
        <v>20</v>
      </c>
      <c r="G3013" s="99" t="s">
        <v>2646</v>
      </c>
      <c r="H3013" s="5">
        <v>2</v>
      </c>
      <c r="I3013" s="5">
        <f>VLOOKUP(F3013,'Set up'!$A$2:$C$64,3,FALSE)</f>
        <v>45</v>
      </c>
      <c r="J3013" s="5">
        <f>VLOOKUP(F3013,'Set up'!$A$2:$D$64,4,FALSE)</f>
        <v>45</v>
      </c>
      <c r="K3013" s="4">
        <f t="shared" si="893"/>
        <v>45520</v>
      </c>
      <c r="L3013" s="5">
        <f t="shared" si="894"/>
        <v>8</v>
      </c>
      <c r="M3013" s="5">
        <f t="shared" si="895"/>
        <v>2024</v>
      </c>
      <c r="N3013" s="12">
        <v>130</v>
      </c>
      <c r="O3013" s="6">
        <f>-N3013</f>
        <v>-130</v>
      </c>
      <c r="P3013" s="6">
        <f t="shared" si="884"/>
        <v>0</v>
      </c>
      <c r="Q3013" s="7">
        <v>4925304.3500000006</v>
      </c>
      <c r="R3013" s="44" t="str">
        <f>VLOOKUP(F3013,'Set up'!$A$2:$E$64,5,FALSE)</f>
        <v>PD Chq</v>
      </c>
      <c r="S3013" s="1" t="s">
        <v>2833</v>
      </c>
      <c r="U3013" s="1" t="s">
        <v>3603</v>
      </c>
    </row>
    <row r="3014" spans="1:21" ht="15" customHeight="1" x14ac:dyDescent="0.3">
      <c r="A3014" s="4">
        <v>45476</v>
      </c>
      <c r="B3014" s="5">
        <f t="shared" si="891"/>
        <v>7</v>
      </c>
      <c r="C3014" s="5">
        <f t="shared" si="892"/>
        <v>2024</v>
      </c>
      <c r="D3014" s="5" t="s">
        <v>2752</v>
      </c>
      <c r="E3014" s="5" t="str">
        <f>VLOOKUP(F3014,'Set up'!$A$2:$C$64,2,FALSE)</f>
        <v>C00000049</v>
      </c>
      <c r="F3014" s="1" t="s">
        <v>2728</v>
      </c>
      <c r="G3014" s="99" t="s">
        <v>2739</v>
      </c>
      <c r="H3014" s="5">
        <v>1</v>
      </c>
      <c r="I3014" s="5" t="str">
        <f>VLOOKUP(F3014,'Set up'!$A$2:$C$64,3,FALSE)</f>
        <v>Cash</v>
      </c>
      <c r="J3014" s="5">
        <f>VLOOKUP(F3014,'Set up'!$A$2:$D$64,4,FALSE)</f>
        <v>0</v>
      </c>
      <c r="K3014" s="4">
        <f t="shared" si="893"/>
        <v>45476</v>
      </c>
      <c r="L3014" s="5">
        <f t="shared" si="894"/>
        <v>7</v>
      </c>
      <c r="M3014" s="5">
        <f t="shared" si="895"/>
        <v>2024</v>
      </c>
      <c r="N3014" s="12">
        <v>200</v>
      </c>
      <c r="O3014" s="6">
        <f t="shared" ref="O3014:O3021" si="899">-N3014</f>
        <v>-200</v>
      </c>
      <c r="P3014" s="6">
        <f t="shared" si="884"/>
        <v>0</v>
      </c>
      <c r="Q3014" s="7">
        <v>4925504.3500000006</v>
      </c>
      <c r="R3014" s="44" t="str">
        <f>VLOOKUP(F3014,'Set up'!$A$2:$E$64,5,FALSE)</f>
        <v>Cash</v>
      </c>
      <c r="S3014" s="1" t="s">
        <v>2784</v>
      </c>
    </row>
    <row r="3015" spans="1:21" ht="15" customHeight="1" x14ac:dyDescent="0.3">
      <c r="A3015" s="4">
        <v>45476</v>
      </c>
      <c r="B3015" s="5">
        <f t="shared" si="891"/>
        <v>7</v>
      </c>
      <c r="C3015" s="5">
        <f t="shared" si="892"/>
        <v>2024</v>
      </c>
      <c r="D3015" s="5" t="s">
        <v>2752</v>
      </c>
      <c r="E3015" s="5" t="str">
        <f>VLOOKUP(F3015,'Set up'!$A$2:$C$64,2,FALSE)</f>
        <v>C00000049</v>
      </c>
      <c r="F3015" s="1" t="s">
        <v>2728</v>
      </c>
      <c r="G3015" s="99" t="s">
        <v>1908</v>
      </c>
      <c r="H3015" s="5">
        <v>1</v>
      </c>
      <c r="I3015" s="5" t="str">
        <f>VLOOKUP(F3015,'Set up'!$A$2:$C$64,3,FALSE)</f>
        <v>Cash</v>
      </c>
      <c r="J3015" s="5">
        <f>VLOOKUP(F3015,'Set up'!$A$2:$D$64,4,FALSE)</f>
        <v>0</v>
      </c>
      <c r="K3015" s="4">
        <f t="shared" si="893"/>
        <v>45476</v>
      </c>
      <c r="L3015" s="5">
        <f t="shared" si="894"/>
        <v>7</v>
      </c>
      <c r="M3015" s="5">
        <f t="shared" si="895"/>
        <v>2024</v>
      </c>
      <c r="N3015" s="12">
        <v>175</v>
      </c>
      <c r="O3015" s="6">
        <f t="shared" si="899"/>
        <v>-175</v>
      </c>
      <c r="P3015" s="6">
        <f t="shared" si="884"/>
        <v>0</v>
      </c>
      <c r="Q3015" s="7">
        <v>4925679.3500000006</v>
      </c>
      <c r="R3015" s="44" t="str">
        <f>VLOOKUP(F3015,'Set up'!$A$2:$E$64,5,FALSE)</f>
        <v>Cash</v>
      </c>
      <c r="S3015" s="1" t="s">
        <v>2784</v>
      </c>
    </row>
    <row r="3016" spans="1:21" ht="15" customHeight="1" x14ac:dyDescent="0.3">
      <c r="A3016" s="4">
        <v>45477</v>
      </c>
      <c r="B3016" s="5">
        <f t="shared" si="891"/>
        <v>7</v>
      </c>
      <c r="C3016" s="5">
        <f t="shared" si="892"/>
        <v>2024</v>
      </c>
      <c r="D3016" s="5" t="s">
        <v>2753</v>
      </c>
      <c r="E3016" s="5" t="str">
        <f>VLOOKUP(F3016,'Set up'!$A$2:$C$64,2,FALSE)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up'!$A$2:$C$64,3,FALSE)</f>
        <v>Cash</v>
      </c>
      <c r="J3016" s="5">
        <f>VLOOKUP(F3016,'Set up'!$A$2:$D$64,4,FALSE)</f>
        <v>0</v>
      </c>
      <c r="K3016" s="4">
        <f t="shared" si="893"/>
        <v>45477</v>
      </c>
      <c r="L3016" s="5">
        <f t="shared" si="894"/>
        <v>7</v>
      </c>
      <c r="M3016" s="5">
        <f t="shared" si="895"/>
        <v>2024</v>
      </c>
      <c r="N3016" s="12">
        <v>1738</v>
      </c>
      <c r="O3016" s="6">
        <f t="shared" si="899"/>
        <v>-1738</v>
      </c>
      <c r="P3016" s="6">
        <f t="shared" si="884"/>
        <v>0</v>
      </c>
      <c r="Q3016" s="7">
        <v>4927417.3500000006</v>
      </c>
      <c r="R3016" s="44" t="str">
        <f>VLOOKUP(F3016,'Set up'!$A$2:$E$64,5,FALSE)</f>
        <v>Chq</v>
      </c>
      <c r="S3016" s="1" t="s">
        <v>2987</v>
      </c>
    </row>
    <row r="3017" spans="1:21" ht="15" customHeight="1" x14ac:dyDescent="0.3">
      <c r="A3017" s="4">
        <v>45477</v>
      </c>
      <c r="B3017" s="5">
        <f t="shared" si="891"/>
        <v>7</v>
      </c>
      <c r="C3017" s="5">
        <f t="shared" si="892"/>
        <v>2024</v>
      </c>
      <c r="D3017" s="5" t="s">
        <v>2753</v>
      </c>
      <c r="E3017" s="5" t="str">
        <f>VLOOKUP(F3017,'Set up'!$A$2:$C$64,2,FALSE)</f>
        <v>C00000006</v>
      </c>
      <c r="F3017" s="1" t="s">
        <v>43</v>
      </c>
      <c r="G3017" s="99" t="s">
        <v>2370</v>
      </c>
      <c r="H3017" s="5">
        <v>2</v>
      </c>
      <c r="I3017" s="5" t="str">
        <f>VLOOKUP(F3017,'Set up'!$A$2:$C$64,3,FALSE)</f>
        <v>Cash</v>
      </c>
      <c r="J3017" s="5">
        <f>VLOOKUP(F3017,'Set up'!$A$2:$D$64,4,FALSE)</f>
        <v>0</v>
      </c>
      <c r="K3017" s="4">
        <f t="shared" si="893"/>
        <v>45477</v>
      </c>
      <c r="L3017" s="5">
        <f t="shared" si="894"/>
        <v>7</v>
      </c>
      <c r="M3017" s="5">
        <f t="shared" si="895"/>
        <v>2024</v>
      </c>
      <c r="N3017" s="12">
        <v>555</v>
      </c>
      <c r="O3017" s="6">
        <f t="shared" si="899"/>
        <v>-555</v>
      </c>
      <c r="P3017" s="6">
        <f t="shared" si="884"/>
        <v>0</v>
      </c>
      <c r="Q3017" s="7">
        <v>4927972.3500000006</v>
      </c>
      <c r="R3017" s="44" t="str">
        <f>VLOOKUP(F3017,'Set up'!$A$2:$E$64,5,FALSE)</f>
        <v>Chq</v>
      </c>
      <c r="S3017" s="1" t="s">
        <v>2987</v>
      </c>
    </row>
    <row r="3018" spans="1:21" ht="15" customHeight="1" x14ac:dyDescent="0.3">
      <c r="A3018" s="4">
        <v>45477</v>
      </c>
      <c r="B3018" s="5">
        <f t="shared" si="891"/>
        <v>7</v>
      </c>
      <c r="C3018" s="5">
        <f t="shared" si="892"/>
        <v>2024</v>
      </c>
      <c r="D3018" s="5" t="s">
        <v>2753</v>
      </c>
      <c r="E3018" s="5" t="str">
        <f>VLOOKUP(F3018,'Set up'!$A$2:$C$64,2,FALSE)</f>
        <v>C00000006</v>
      </c>
      <c r="F3018" s="1" t="s">
        <v>43</v>
      </c>
      <c r="G3018" s="99" t="s">
        <v>639</v>
      </c>
      <c r="H3018" s="5">
        <v>1</v>
      </c>
      <c r="I3018" s="5" t="str">
        <f>VLOOKUP(F3018,'Set up'!$A$2:$C$64,3,FALSE)</f>
        <v>Cash</v>
      </c>
      <c r="J3018" s="5">
        <f>VLOOKUP(F3018,'Set up'!$A$2:$D$64,4,FALSE)</f>
        <v>0</v>
      </c>
      <c r="K3018" s="4">
        <f t="shared" si="893"/>
        <v>45477</v>
      </c>
      <c r="L3018" s="5">
        <f t="shared" si="894"/>
        <v>7</v>
      </c>
      <c r="M3018" s="5">
        <f t="shared" si="895"/>
        <v>2024</v>
      </c>
      <c r="N3018" s="12">
        <v>322.5</v>
      </c>
      <c r="O3018" s="6">
        <f t="shared" si="899"/>
        <v>-322.5</v>
      </c>
      <c r="P3018" s="6">
        <f t="shared" si="884"/>
        <v>0</v>
      </c>
      <c r="Q3018" s="7">
        <v>4928294.8500000006</v>
      </c>
      <c r="R3018" s="44" t="str">
        <f>VLOOKUP(F3018,'Set up'!$A$2:$E$64,5,FALSE)</f>
        <v>Chq</v>
      </c>
      <c r="S3018" s="1" t="s">
        <v>2987</v>
      </c>
    </row>
    <row r="3019" spans="1:21" ht="15" customHeight="1" x14ac:dyDescent="0.3">
      <c r="A3019" s="4">
        <v>45477</v>
      </c>
      <c r="B3019" s="5">
        <f t="shared" si="891"/>
        <v>7</v>
      </c>
      <c r="C3019" s="5">
        <f t="shared" si="892"/>
        <v>2024</v>
      </c>
      <c r="D3019" s="5" t="s">
        <v>2753</v>
      </c>
      <c r="E3019" s="5" t="str">
        <f>VLOOKUP(F3019,'Set up'!$A$2:$C$64,2,FALSE)</f>
        <v>C00000006</v>
      </c>
      <c r="F3019" s="1" t="s">
        <v>43</v>
      </c>
      <c r="G3019" s="99" t="s">
        <v>949</v>
      </c>
      <c r="H3019" s="5">
        <v>2</v>
      </c>
      <c r="I3019" s="5" t="str">
        <f>VLOOKUP(F3019,'Set up'!$A$2:$C$64,3,FALSE)</f>
        <v>Cash</v>
      </c>
      <c r="J3019" s="5">
        <f>VLOOKUP(F3019,'Set up'!$A$2:$D$64,4,FALSE)</f>
        <v>0</v>
      </c>
      <c r="K3019" s="4">
        <f t="shared" si="893"/>
        <v>45477</v>
      </c>
      <c r="L3019" s="5">
        <f t="shared" si="894"/>
        <v>7</v>
      </c>
      <c r="M3019" s="5">
        <f t="shared" si="895"/>
        <v>2024</v>
      </c>
      <c r="N3019" s="12">
        <v>120</v>
      </c>
      <c r="O3019" s="6">
        <f t="shared" si="899"/>
        <v>-120</v>
      </c>
      <c r="P3019" s="6">
        <f t="shared" si="884"/>
        <v>0</v>
      </c>
      <c r="Q3019" s="7">
        <v>4928414.8500000006</v>
      </c>
      <c r="R3019" s="44" t="str">
        <f>VLOOKUP(F3019,'Set up'!$A$2:$E$64,5,FALSE)</f>
        <v>Chq</v>
      </c>
      <c r="S3019" s="1" t="s">
        <v>2987</v>
      </c>
    </row>
    <row r="3020" spans="1:21" ht="15" customHeight="1" x14ac:dyDescent="0.3">
      <c r="A3020" s="4">
        <v>45477</v>
      </c>
      <c r="B3020" s="5">
        <f t="shared" si="891"/>
        <v>7</v>
      </c>
      <c r="C3020" s="5">
        <f t="shared" si="892"/>
        <v>2024</v>
      </c>
      <c r="D3020" s="5" t="s">
        <v>2753</v>
      </c>
      <c r="E3020" s="5" t="str">
        <f>VLOOKUP(F3020,'Set up'!$A$2:$C$64,2,FALSE)</f>
        <v>C00000006</v>
      </c>
      <c r="F3020" s="1" t="s">
        <v>43</v>
      </c>
      <c r="G3020" s="99" t="s">
        <v>1793</v>
      </c>
      <c r="H3020" s="5">
        <v>1</v>
      </c>
      <c r="I3020" s="5" t="str">
        <f>VLOOKUP(F3020,'Set up'!$A$2:$C$64,3,FALSE)</f>
        <v>Cash</v>
      </c>
      <c r="J3020" s="5">
        <f>VLOOKUP(F3020,'Set up'!$A$2:$D$64,4,FALSE)</f>
        <v>0</v>
      </c>
      <c r="K3020" s="4">
        <f t="shared" si="893"/>
        <v>45477</v>
      </c>
      <c r="L3020" s="5">
        <f t="shared" si="894"/>
        <v>7</v>
      </c>
      <c r="M3020" s="5">
        <f t="shared" si="895"/>
        <v>2024</v>
      </c>
      <c r="N3020" s="12">
        <v>175</v>
      </c>
      <c r="O3020" s="6">
        <f t="shared" si="899"/>
        <v>-175</v>
      </c>
      <c r="P3020" s="6">
        <f t="shared" si="884"/>
        <v>0</v>
      </c>
      <c r="Q3020" s="7">
        <v>4928589.8500000006</v>
      </c>
      <c r="R3020" s="44" t="str">
        <f>VLOOKUP(F3020,'Set up'!$A$2:$E$64,5,FALSE)</f>
        <v>Chq</v>
      </c>
      <c r="S3020" s="1" t="s">
        <v>2987</v>
      </c>
    </row>
    <row r="3021" spans="1:21" ht="15" customHeight="1" x14ac:dyDescent="0.3">
      <c r="A3021" s="4">
        <v>45477</v>
      </c>
      <c r="B3021" s="5">
        <f t="shared" si="891"/>
        <v>7</v>
      </c>
      <c r="C3021" s="5">
        <f t="shared" si="892"/>
        <v>2024</v>
      </c>
      <c r="D3021" s="5" t="s">
        <v>2753</v>
      </c>
      <c r="E3021" s="5" t="str">
        <f>VLOOKUP(F3021,'Set up'!$A$2:$C$64,2,FALSE)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up'!$A$2:$C$64,3,FALSE)</f>
        <v>Cash</v>
      </c>
      <c r="J3021" s="5">
        <f>VLOOKUP(F3021,'Set up'!$A$2:$D$64,4,FALSE)</f>
        <v>0</v>
      </c>
      <c r="K3021" s="4">
        <f t="shared" si="893"/>
        <v>45477</v>
      </c>
      <c r="L3021" s="5">
        <f t="shared" si="894"/>
        <v>7</v>
      </c>
      <c r="M3021" s="5">
        <f t="shared" si="895"/>
        <v>2024</v>
      </c>
      <c r="N3021" s="12">
        <v>210</v>
      </c>
      <c r="O3021" s="6">
        <f t="shared" si="899"/>
        <v>-210</v>
      </c>
      <c r="P3021" s="6">
        <f t="shared" si="884"/>
        <v>0</v>
      </c>
      <c r="Q3021" s="7">
        <v>4928799.8500000006</v>
      </c>
      <c r="R3021" s="44" t="str">
        <f>VLOOKUP(F3021,'Set up'!$A$2:$E$64,5,FALSE)</f>
        <v>Chq</v>
      </c>
      <c r="S3021" s="1" t="s">
        <v>2987</v>
      </c>
    </row>
    <row r="3022" spans="1:21" ht="15" customHeight="1" x14ac:dyDescent="0.3">
      <c r="A3022" s="4">
        <v>45477</v>
      </c>
      <c r="B3022" s="5">
        <f t="shared" si="891"/>
        <v>7</v>
      </c>
      <c r="C3022" s="5">
        <f t="shared" si="892"/>
        <v>2024</v>
      </c>
      <c r="D3022" s="5" t="s">
        <v>2754</v>
      </c>
      <c r="E3022" s="5" t="str">
        <f>VLOOKUP(F3022,'Set up'!$A$2:$C$64,2,FALSE)</f>
        <v>C00000019</v>
      </c>
      <c r="F3022" s="1" t="s">
        <v>400</v>
      </c>
      <c r="G3022" s="99" t="s">
        <v>95</v>
      </c>
      <c r="H3022" s="5">
        <v>1</v>
      </c>
      <c r="I3022" s="5" t="str">
        <f>VLOOKUP(F3022,'Set up'!$A$2:$C$64,3,FALSE)</f>
        <v>Cash</v>
      </c>
      <c r="J3022" s="5">
        <f>VLOOKUP(F3022,'Set up'!$A$2:$D$64,4,FALSE)</f>
        <v>0</v>
      </c>
      <c r="K3022" s="4">
        <f t="shared" si="893"/>
        <v>45477</v>
      </c>
      <c r="L3022" s="5">
        <f t="shared" si="894"/>
        <v>7</v>
      </c>
      <c r="M3022" s="5">
        <f t="shared" si="895"/>
        <v>2024</v>
      </c>
      <c r="N3022" s="12">
        <v>1760</v>
      </c>
      <c r="O3022" s="12"/>
      <c r="P3022" s="6">
        <f t="shared" si="884"/>
        <v>1760</v>
      </c>
      <c r="Q3022" s="7">
        <v>4930559.8500000006</v>
      </c>
      <c r="R3022" s="44" t="str">
        <f>VLOOKUP(F3022,'Set up'!$A$2:$E$64,5,FALSE)</f>
        <v>Trsf</v>
      </c>
    </row>
    <row r="3023" spans="1:21" ht="15" customHeight="1" x14ac:dyDescent="0.3">
      <c r="A3023" s="4">
        <v>45477</v>
      </c>
      <c r="B3023" s="5">
        <f t="shared" si="891"/>
        <v>7</v>
      </c>
      <c r="C3023" s="5">
        <f t="shared" si="892"/>
        <v>2024</v>
      </c>
      <c r="D3023" s="5" t="s">
        <v>2754</v>
      </c>
      <c r="E3023" s="5" t="str">
        <f>VLOOKUP(F3023,'Set up'!$A$2:$C$64,2,FALSE)</f>
        <v>C00000019</v>
      </c>
      <c r="F3023" s="1" t="s">
        <v>400</v>
      </c>
      <c r="G3023" s="99" t="s">
        <v>1411</v>
      </c>
      <c r="H3023" s="5">
        <v>1</v>
      </c>
      <c r="I3023" s="5" t="str">
        <f>VLOOKUP(F3023,'Set up'!$A$2:$C$64,3,FALSE)</f>
        <v>Cash</v>
      </c>
      <c r="J3023" s="5">
        <f>VLOOKUP(F3023,'Set up'!$A$2:$D$64,4,FALSE)</f>
        <v>0</v>
      </c>
      <c r="K3023" s="4">
        <f t="shared" si="893"/>
        <v>45477</v>
      </c>
      <c r="L3023" s="5">
        <f t="shared" si="894"/>
        <v>7</v>
      </c>
      <c r="M3023" s="5">
        <f t="shared" si="895"/>
        <v>2024</v>
      </c>
      <c r="N3023" s="12">
        <v>405</v>
      </c>
      <c r="O3023" s="12"/>
      <c r="P3023" s="6">
        <f t="shared" si="884"/>
        <v>405</v>
      </c>
      <c r="Q3023" s="7">
        <v>4930964.8500000006</v>
      </c>
      <c r="R3023" s="44" t="str">
        <f>VLOOKUP(F3023,'Set up'!$A$2:$E$64,5,FALSE)</f>
        <v>Trsf</v>
      </c>
    </row>
    <row r="3024" spans="1:21" ht="15" customHeight="1" x14ac:dyDescent="0.3">
      <c r="A3024" s="4">
        <v>45477</v>
      </c>
      <c r="B3024" s="5">
        <f t="shared" si="891"/>
        <v>7</v>
      </c>
      <c r="C3024" s="5">
        <f t="shared" si="892"/>
        <v>2024</v>
      </c>
      <c r="D3024" s="5" t="s">
        <v>2754</v>
      </c>
      <c r="E3024" s="5" t="str">
        <f>VLOOKUP(F3024,'Set up'!$A$2:$C$64,2,FALSE)</f>
        <v>C00000019</v>
      </c>
      <c r="F3024" s="1" t="s">
        <v>400</v>
      </c>
      <c r="G3024" s="99" t="s">
        <v>2635</v>
      </c>
      <c r="H3024" s="5">
        <v>2</v>
      </c>
      <c r="I3024" s="5" t="str">
        <f>VLOOKUP(F3024,'Set up'!$A$2:$C$64,3,FALSE)</f>
        <v>Cash</v>
      </c>
      <c r="J3024" s="5">
        <f>VLOOKUP(F3024,'Set up'!$A$2:$D$64,4,FALSE)</f>
        <v>0</v>
      </c>
      <c r="K3024" s="4">
        <f t="shared" si="893"/>
        <v>45477</v>
      </c>
      <c r="L3024" s="5">
        <f t="shared" si="894"/>
        <v>7</v>
      </c>
      <c r="M3024" s="5">
        <f t="shared" si="895"/>
        <v>2024</v>
      </c>
      <c r="N3024" s="12">
        <v>125</v>
      </c>
      <c r="O3024" s="12"/>
      <c r="P3024" s="6">
        <f t="shared" si="884"/>
        <v>125</v>
      </c>
      <c r="Q3024" s="7">
        <v>4931089.8500000006</v>
      </c>
      <c r="R3024" s="44" t="str">
        <f>VLOOKUP(F3024,'Set up'!$A$2:$E$64,5,FALSE)</f>
        <v>Trsf</v>
      </c>
    </row>
    <row r="3025" spans="1:19" ht="15" customHeight="1" x14ac:dyDescent="0.3">
      <c r="A3025" s="4">
        <v>45477</v>
      </c>
      <c r="B3025" s="5">
        <f t="shared" si="891"/>
        <v>7</v>
      </c>
      <c r="C3025" s="5">
        <f t="shared" si="892"/>
        <v>2024</v>
      </c>
      <c r="D3025" s="5" t="s">
        <v>2754</v>
      </c>
      <c r="E3025" s="5" t="str">
        <f>VLOOKUP(F3025,'Set up'!$A$2:$C$64,2,FALSE)</f>
        <v>C00000019</v>
      </c>
      <c r="F3025" s="1" t="s">
        <v>400</v>
      </c>
      <c r="G3025" s="99" t="s">
        <v>2449</v>
      </c>
      <c r="H3025" s="5">
        <v>1</v>
      </c>
      <c r="I3025" s="5" t="str">
        <f>VLOOKUP(F3025,'Set up'!$A$2:$C$64,3,FALSE)</f>
        <v>Cash</v>
      </c>
      <c r="J3025" s="5">
        <f>VLOOKUP(F3025,'Set up'!$A$2:$D$64,4,FALSE)</f>
        <v>0</v>
      </c>
      <c r="K3025" s="4">
        <f t="shared" si="893"/>
        <v>45477</v>
      </c>
      <c r="L3025" s="5">
        <f t="shared" si="894"/>
        <v>7</v>
      </c>
      <c r="M3025" s="5">
        <f t="shared" si="895"/>
        <v>2024</v>
      </c>
      <c r="N3025" s="12">
        <v>420</v>
      </c>
      <c r="O3025" s="12"/>
      <c r="P3025" s="6">
        <f t="shared" si="884"/>
        <v>420</v>
      </c>
      <c r="Q3025" s="7">
        <v>4931509.8500000006</v>
      </c>
      <c r="R3025" s="44" t="str">
        <f>VLOOKUP(F3025,'Set up'!$A$2:$E$64,5,FALSE)</f>
        <v>Trsf</v>
      </c>
    </row>
    <row r="3026" spans="1:19" ht="15" customHeight="1" x14ac:dyDescent="0.3">
      <c r="A3026" s="4">
        <v>45477</v>
      </c>
      <c r="B3026" s="5">
        <f t="shared" si="891"/>
        <v>7</v>
      </c>
      <c r="C3026" s="5">
        <f t="shared" si="892"/>
        <v>2024</v>
      </c>
      <c r="D3026" s="5" t="s">
        <v>2754</v>
      </c>
      <c r="E3026" s="5" t="str">
        <f>VLOOKUP(F3026,'Set up'!$A$2:$C$64,2,FALSE)</f>
        <v>C00000019</v>
      </c>
      <c r="F3026" s="1" t="s">
        <v>400</v>
      </c>
      <c r="G3026" s="99" t="s">
        <v>1469</v>
      </c>
      <c r="H3026" s="5">
        <v>1</v>
      </c>
      <c r="I3026" s="5" t="str">
        <f>VLOOKUP(F3026,'Set up'!$A$2:$C$64,3,FALSE)</f>
        <v>Cash</v>
      </c>
      <c r="J3026" s="5">
        <f>VLOOKUP(F3026,'Set up'!$A$2:$D$64,4,FALSE)</f>
        <v>0</v>
      </c>
      <c r="K3026" s="4">
        <f t="shared" si="893"/>
        <v>45477</v>
      </c>
      <c r="L3026" s="5">
        <f t="shared" si="894"/>
        <v>7</v>
      </c>
      <c r="M3026" s="5">
        <f t="shared" si="895"/>
        <v>2024</v>
      </c>
      <c r="N3026" s="12">
        <v>395</v>
      </c>
      <c r="O3026" s="12"/>
      <c r="P3026" s="6">
        <f t="shared" si="884"/>
        <v>395</v>
      </c>
      <c r="Q3026" s="7">
        <v>4931904.8500000006</v>
      </c>
      <c r="R3026" s="44" t="str">
        <f>VLOOKUP(F3026,'Set up'!$A$2:$E$64,5,FALSE)</f>
        <v>Trsf</v>
      </c>
    </row>
    <row r="3027" spans="1:19" ht="15" customHeight="1" x14ac:dyDescent="0.3">
      <c r="A3027" s="4">
        <v>45479</v>
      </c>
      <c r="B3027" s="5">
        <f t="shared" si="891"/>
        <v>7</v>
      </c>
      <c r="C3027" s="5">
        <f t="shared" si="892"/>
        <v>2024</v>
      </c>
      <c r="D3027" s="5" t="s">
        <v>2755</v>
      </c>
      <c r="E3027" s="5" t="str">
        <f>VLOOKUP(F3027,'Set up'!$A$2:$C$64,2,FALSE)</f>
        <v>C00000044</v>
      </c>
      <c r="F3027" s="1" t="s">
        <v>2929</v>
      </c>
      <c r="G3027" s="99" t="s">
        <v>1178</v>
      </c>
      <c r="H3027" s="5">
        <v>1</v>
      </c>
      <c r="I3027" s="5" t="str">
        <f>VLOOKUP(F3027,'Set up'!$A$2:$C$64,3,FALSE)</f>
        <v>Cash</v>
      </c>
      <c r="J3027" s="5">
        <f>VLOOKUP(F3027,'Set up'!$A$2:$D$64,4,FALSE)</f>
        <v>0</v>
      </c>
      <c r="K3027" s="4">
        <f t="shared" si="893"/>
        <v>45479</v>
      </c>
      <c r="L3027" s="5">
        <f t="shared" si="894"/>
        <v>7</v>
      </c>
      <c r="M3027" s="5">
        <f t="shared" si="895"/>
        <v>2024</v>
      </c>
      <c r="N3027" s="12">
        <v>1694</v>
      </c>
      <c r="O3027" s="6">
        <f t="shared" ref="O3027:O3028" si="900">-N3027</f>
        <v>-1694</v>
      </c>
      <c r="P3027" s="6">
        <f t="shared" si="884"/>
        <v>0</v>
      </c>
      <c r="Q3027" s="7">
        <v>4933598.8500000006</v>
      </c>
      <c r="R3027" s="44" t="str">
        <f>VLOOKUP(F3027,'Set up'!$A$2:$E$64,5,FALSE)</f>
        <v>Cash</v>
      </c>
      <c r="S3027" s="1" t="s">
        <v>2825</v>
      </c>
    </row>
    <row r="3028" spans="1:19" ht="15" customHeight="1" x14ac:dyDescent="0.3">
      <c r="A3028" s="4">
        <v>45479</v>
      </c>
      <c r="B3028" s="5">
        <f t="shared" si="891"/>
        <v>7</v>
      </c>
      <c r="C3028" s="5">
        <f t="shared" si="892"/>
        <v>2024</v>
      </c>
      <c r="D3028" s="5" t="s">
        <v>2755</v>
      </c>
      <c r="E3028" s="5" t="str">
        <f>VLOOKUP(F3028,'Set up'!$A$2:$C$64,2,FALSE)</f>
        <v>C00000044</v>
      </c>
      <c r="F3028" s="1" t="s">
        <v>2929</v>
      </c>
      <c r="G3028" s="99" t="s">
        <v>2570</v>
      </c>
      <c r="H3028" s="5">
        <v>2</v>
      </c>
      <c r="I3028" s="5" t="str">
        <f>VLOOKUP(F3028,'Set up'!$A$2:$C$64,3,FALSE)</f>
        <v>Cash</v>
      </c>
      <c r="J3028" s="5">
        <f>VLOOKUP(F3028,'Set up'!$A$2:$D$64,4,FALSE)</f>
        <v>0</v>
      </c>
      <c r="K3028" s="4">
        <f t="shared" si="893"/>
        <v>45479</v>
      </c>
      <c r="L3028" s="5">
        <f t="shared" si="894"/>
        <v>7</v>
      </c>
      <c r="M3028" s="5">
        <f t="shared" si="895"/>
        <v>2024</v>
      </c>
      <c r="N3028" s="12">
        <v>438</v>
      </c>
      <c r="O3028" s="6">
        <f t="shared" si="900"/>
        <v>-438</v>
      </c>
      <c r="P3028" s="6">
        <f t="shared" si="884"/>
        <v>0</v>
      </c>
      <c r="Q3028" s="7">
        <v>4934036.8500000006</v>
      </c>
      <c r="R3028" s="44" t="str">
        <f>VLOOKUP(F3028,'Set up'!$A$2:$E$64,5,FALSE)</f>
        <v>Cash</v>
      </c>
      <c r="S3028" s="1" t="s">
        <v>2825</v>
      </c>
    </row>
    <row r="3029" spans="1:19" ht="15" customHeight="1" x14ac:dyDescent="0.3">
      <c r="A3029" s="4">
        <v>45479</v>
      </c>
      <c r="B3029" s="5">
        <f t="shared" si="891"/>
        <v>7</v>
      </c>
      <c r="C3029" s="5">
        <f t="shared" si="892"/>
        <v>2024</v>
      </c>
      <c r="D3029" s="5" t="s">
        <v>2756</v>
      </c>
      <c r="E3029" s="5" t="str">
        <f>VLOOKUP(F3029,'Set up'!$A$2:$C$64,2,FALSE)</f>
        <v>C00000049</v>
      </c>
      <c r="F3029" s="1" t="s">
        <v>2728</v>
      </c>
      <c r="G3029" s="99" t="s">
        <v>95</v>
      </c>
      <c r="H3029" s="5">
        <v>1</v>
      </c>
      <c r="I3029" s="5" t="str">
        <f>VLOOKUP(F3029,'Set up'!$A$2:$C$64,3,FALSE)</f>
        <v>Cash</v>
      </c>
      <c r="J3029" s="5">
        <f>VLOOKUP(F3029,'Set up'!$A$2:$D$64,4,FALSE)</f>
        <v>0</v>
      </c>
      <c r="K3029" s="4">
        <f t="shared" si="893"/>
        <v>45479</v>
      </c>
      <c r="L3029" s="5">
        <f t="shared" si="894"/>
        <v>7</v>
      </c>
      <c r="M3029" s="5">
        <f t="shared" si="895"/>
        <v>2024</v>
      </c>
      <c r="N3029" s="12">
        <v>1760</v>
      </c>
      <c r="O3029" s="12">
        <f>-1500-260</f>
        <v>-1760</v>
      </c>
      <c r="P3029" s="6">
        <f t="shared" ref="P3029:P3092" si="901">SUM(N3029+O3029)</f>
        <v>0</v>
      </c>
      <c r="Q3029" s="7">
        <v>4935796.8500000006</v>
      </c>
      <c r="R3029" s="44" t="str">
        <f>VLOOKUP(F3029,'Set up'!$A$2:$E$64,5,FALSE)</f>
        <v>Cash</v>
      </c>
      <c r="S3029" s="1" t="s">
        <v>2785</v>
      </c>
    </row>
    <row r="3030" spans="1:19" ht="15" customHeight="1" x14ac:dyDescent="0.3">
      <c r="A3030" s="4">
        <v>45482</v>
      </c>
      <c r="B3030" s="5">
        <f t="shared" si="891"/>
        <v>7</v>
      </c>
      <c r="C3030" s="5">
        <f t="shared" si="892"/>
        <v>2024</v>
      </c>
      <c r="D3030" s="5" t="s">
        <v>2757</v>
      </c>
      <c r="E3030" s="5" t="str">
        <f>VLOOKUP(F3030,'Set up'!$A$2:$C$64,2,FALSE)</f>
        <v>C00000042</v>
      </c>
      <c r="F3030" s="1" t="s">
        <v>2012</v>
      </c>
      <c r="G3030" s="99" t="s">
        <v>2646</v>
      </c>
      <c r="H3030" s="5">
        <v>15</v>
      </c>
      <c r="I3030" s="5" t="str">
        <f>VLOOKUP(F3030,'Set up'!$A$2:$C$64,3,FALSE)</f>
        <v>Cash</v>
      </c>
      <c r="J3030" s="5">
        <f>VLOOKUP(F3030,'Set up'!$A$2:$D$64,4,FALSE)</f>
        <v>0</v>
      </c>
      <c r="K3030" s="4">
        <f t="shared" si="893"/>
        <v>45482</v>
      </c>
      <c r="L3030" s="5">
        <f t="shared" si="894"/>
        <v>7</v>
      </c>
      <c r="M3030" s="5">
        <f t="shared" si="895"/>
        <v>2024</v>
      </c>
      <c r="N3030" s="12">
        <v>937.5</v>
      </c>
      <c r="O3030" s="6">
        <f t="shared" ref="O3030" si="902">-N3030</f>
        <v>-937.5</v>
      </c>
      <c r="P3030" s="6">
        <f t="shared" si="901"/>
        <v>0</v>
      </c>
      <c r="Q3030" s="7">
        <v>4936734.3500000006</v>
      </c>
      <c r="R3030" s="44" t="str">
        <f>VLOOKUP(F3030,'Set up'!$A$2:$E$64,5,FALSE)</f>
        <v>Trsf</v>
      </c>
      <c r="S3030" s="1" t="s">
        <v>3294</v>
      </c>
    </row>
    <row r="3031" spans="1:19" ht="15" customHeight="1" x14ac:dyDescent="0.3">
      <c r="A3031" s="4">
        <v>45482</v>
      </c>
      <c r="B3031" s="5">
        <f t="shared" si="891"/>
        <v>7</v>
      </c>
      <c r="C3031" s="5">
        <f t="shared" si="892"/>
        <v>2024</v>
      </c>
      <c r="D3031" s="5" t="s">
        <v>2758</v>
      </c>
      <c r="E3031" s="5" t="str">
        <f>VLOOKUP(F3031,'Set up'!$A$2:$C$64,2,FALSE)</f>
        <v>C00000042</v>
      </c>
      <c r="F3031" s="1" t="s">
        <v>2012</v>
      </c>
      <c r="G3031" s="99" t="s">
        <v>2552</v>
      </c>
      <c r="H3031" s="5">
        <v>15</v>
      </c>
      <c r="I3031" s="5" t="str">
        <f>VLOOKUP(F3031,'Set up'!$A$2:$C$64,3,FALSE)</f>
        <v>Cash</v>
      </c>
      <c r="J3031" s="5">
        <f>VLOOKUP(F3031,'Set up'!$A$2:$D$64,4,FALSE)</f>
        <v>0</v>
      </c>
      <c r="K3031" s="4">
        <f t="shared" si="893"/>
        <v>45482</v>
      </c>
      <c r="L3031" s="5">
        <f t="shared" si="894"/>
        <v>7</v>
      </c>
      <c r="M3031" s="5">
        <f t="shared" si="895"/>
        <v>2024</v>
      </c>
      <c r="N3031" s="12">
        <v>24420</v>
      </c>
      <c r="O3031" s="12">
        <f>-8495.6-15924.4</f>
        <v>-24420</v>
      </c>
      <c r="P3031" s="6">
        <f t="shared" si="901"/>
        <v>0</v>
      </c>
      <c r="Q3031" s="7">
        <v>4961154.3500000006</v>
      </c>
      <c r="R3031" s="44" t="str">
        <f>VLOOKUP(F3031,'Set up'!$A$2:$E$64,5,FALSE)</f>
        <v>Trsf</v>
      </c>
      <c r="S3031" s="1" t="s">
        <v>3295</v>
      </c>
    </row>
    <row r="3032" spans="1:19" ht="15" customHeight="1" x14ac:dyDescent="0.3">
      <c r="A3032" s="4">
        <v>45482</v>
      </c>
      <c r="B3032" s="5">
        <f t="shared" si="891"/>
        <v>7</v>
      </c>
      <c r="C3032" s="5">
        <f t="shared" si="892"/>
        <v>2024</v>
      </c>
      <c r="D3032" s="5" t="s">
        <v>2758</v>
      </c>
      <c r="E3032" s="5" t="str">
        <f>VLOOKUP(F3032,'Set up'!$A$2:$C$64,2,FALSE)</f>
        <v>C00000042</v>
      </c>
      <c r="F3032" s="1" t="s">
        <v>2012</v>
      </c>
      <c r="G3032" s="99" t="s">
        <v>2370</v>
      </c>
      <c r="H3032" s="5">
        <v>40</v>
      </c>
      <c r="I3032" s="5" t="str">
        <f>VLOOKUP(F3032,'Set up'!$A$2:$C$64,3,FALSE)</f>
        <v>Cash</v>
      </c>
      <c r="J3032" s="5">
        <f>VLOOKUP(F3032,'Set up'!$A$2:$D$64,4,FALSE)</f>
        <v>0</v>
      </c>
      <c r="K3032" s="4">
        <f t="shared" si="893"/>
        <v>45482</v>
      </c>
      <c r="L3032" s="5">
        <f t="shared" si="894"/>
        <v>7</v>
      </c>
      <c r="M3032" s="5">
        <f t="shared" si="895"/>
        <v>2024</v>
      </c>
      <c r="N3032" s="12">
        <v>9028</v>
      </c>
      <c r="O3032" s="12">
        <f>-4075.6-4952.4</f>
        <v>-9028</v>
      </c>
      <c r="P3032" s="6">
        <f t="shared" si="901"/>
        <v>0</v>
      </c>
      <c r="Q3032" s="7">
        <v>4970182.3500000006</v>
      </c>
      <c r="R3032" s="44" t="str">
        <f>VLOOKUP(F3032,'Set up'!$A$2:$E$64,5,FALSE)</f>
        <v>Trsf</v>
      </c>
      <c r="S3032" s="1" t="s">
        <v>3296</v>
      </c>
    </row>
    <row r="3033" spans="1:19" ht="15" customHeight="1" x14ac:dyDescent="0.3">
      <c r="A3033" s="4">
        <v>45482</v>
      </c>
      <c r="B3033" s="5">
        <f t="shared" si="891"/>
        <v>7</v>
      </c>
      <c r="C3033" s="5">
        <f t="shared" si="892"/>
        <v>2024</v>
      </c>
      <c r="D3033" s="5" t="s">
        <v>2758</v>
      </c>
      <c r="E3033" s="5" t="str">
        <f>VLOOKUP(F3033,'Set up'!$A$2:$C$64,2,FALSE)</f>
        <v>C00000042</v>
      </c>
      <c r="F3033" s="1" t="s">
        <v>2012</v>
      </c>
      <c r="G3033" s="99" t="s">
        <v>655</v>
      </c>
      <c r="H3033" s="5">
        <v>12</v>
      </c>
      <c r="I3033" s="5" t="str">
        <f>VLOOKUP(F3033,'Set up'!$A$2:$C$64,3,FALSE)</f>
        <v>Cash</v>
      </c>
      <c r="J3033" s="5">
        <f>VLOOKUP(F3033,'Set up'!$A$2:$D$64,4,FALSE)</f>
        <v>0</v>
      </c>
      <c r="K3033" s="4">
        <f t="shared" si="893"/>
        <v>45482</v>
      </c>
      <c r="L3033" s="5">
        <f t="shared" si="894"/>
        <v>7</v>
      </c>
      <c r="M3033" s="5">
        <f t="shared" si="895"/>
        <v>2024</v>
      </c>
      <c r="N3033" s="12">
        <v>2640</v>
      </c>
      <c r="O3033" s="6">
        <f t="shared" ref="O3033:O3038" si="903">-N3033</f>
        <v>-2640</v>
      </c>
      <c r="P3033" s="6">
        <f t="shared" si="901"/>
        <v>0</v>
      </c>
      <c r="Q3033" s="7">
        <v>4972822.3500000006</v>
      </c>
      <c r="R3033" s="44" t="str">
        <f>VLOOKUP(F3033,'Set up'!$A$2:$E$64,5,FALSE)</f>
        <v>Trsf</v>
      </c>
      <c r="S3033" s="1" t="s">
        <v>3297</v>
      </c>
    </row>
    <row r="3034" spans="1:19" ht="15" customHeight="1" x14ac:dyDescent="0.3">
      <c r="A3034" s="4">
        <v>45482</v>
      </c>
      <c r="B3034" s="5">
        <f t="shared" si="891"/>
        <v>7</v>
      </c>
      <c r="C3034" s="5">
        <f t="shared" si="892"/>
        <v>2024</v>
      </c>
      <c r="D3034" s="5" t="s">
        <v>2758</v>
      </c>
      <c r="E3034" s="5" t="str">
        <f>VLOOKUP(F3034,'Set up'!$A$2:$C$64,2,FALSE)</f>
        <v>C00000042</v>
      </c>
      <c r="F3034" s="1" t="s">
        <v>2012</v>
      </c>
      <c r="G3034" s="99" t="s">
        <v>655</v>
      </c>
      <c r="H3034" s="5">
        <v>15</v>
      </c>
      <c r="I3034" s="5" t="str">
        <f>VLOOKUP(F3034,'Set up'!$A$2:$C$64,3,FALSE)</f>
        <v>Cash</v>
      </c>
      <c r="J3034" s="5">
        <f>VLOOKUP(F3034,'Set up'!$A$2:$D$64,4,FALSE)</f>
        <v>0</v>
      </c>
      <c r="K3034" s="4">
        <f t="shared" si="893"/>
        <v>45482</v>
      </c>
      <c r="L3034" s="5">
        <f t="shared" si="894"/>
        <v>7</v>
      </c>
      <c r="M3034" s="5">
        <f t="shared" si="895"/>
        <v>2024</v>
      </c>
      <c r="N3034" s="12">
        <v>3600</v>
      </c>
      <c r="O3034" s="6">
        <f t="shared" si="903"/>
        <v>-3600</v>
      </c>
      <c r="P3034" s="6">
        <f t="shared" si="901"/>
        <v>0</v>
      </c>
      <c r="Q3034" s="7">
        <v>4976422.3500000006</v>
      </c>
      <c r="R3034" s="44" t="str">
        <f>VLOOKUP(F3034,'Set up'!$A$2:$E$64,5,FALSE)</f>
        <v>Trsf</v>
      </c>
      <c r="S3034" s="1" t="s">
        <v>3298</v>
      </c>
    </row>
    <row r="3035" spans="1:19" ht="15" customHeight="1" x14ac:dyDescent="0.3">
      <c r="A3035" s="4">
        <v>45482</v>
      </c>
      <c r="B3035" s="5">
        <f t="shared" si="891"/>
        <v>7</v>
      </c>
      <c r="C3035" s="5">
        <f t="shared" si="892"/>
        <v>2024</v>
      </c>
      <c r="D3035" s="5" t="s">
        <v>2758</v>
      </c>
      <c r="E3035" s="5" t="str">
        <f>VLOOKUP(F3035,'Set up'!$A$2:$C$64,2,FALSE)</f>
        <v>C00000042</v>
      </c>
      <c r="F3035" s="1" t="s">
        <v>2012</v>
      </c>
      <c r="G3035" s="99" t="s">
        <v>1061</v>
      </c>
      <c r="H3035" s="5">
        <v>4</v>
      </c>
      <c r="I3035" s="5" t="str">
        <f>VLOOKUP(F3035,'Set up'!$A$2:$C$64,3,FALSE)</f>
        <v>Cash</v>
      </c>
      <c r="J3035" s="5">
        <f>VLOOKUP(F3035,'Set up'!$A$2:$D$64,4,FALSE)</f>
        <v>0</v>
      </c>
      <c r="K3035" s="4">
        <f t="shared" si="893"/>
        <v>45482</v>
      </c>
      <c r="L3035" s="5">
        <f t="shared" si="894"/>
        <v>7</v>
      </c>
      <c r="M3035" s="5">
        <f t="shared" si="895"/>
        <v>2024</v>
      </c>
      <c r="N3035" s="12">
        <v>380</v>
      </c>
      <c r="O3035" s="6">
        <f t="shared" si="903"/>
        <v>-380</v>
      </c>
      <c r="P3035" s="6">
        <f t="shared" si="901"/>
        <v>0</v>
      </c>
      <c r="Q3035" s="7">
        <v>4976802.3500000006</v>
      </c>
      <c r="R3035" s="44" t="str">
        <f>VLOOKUP(F3035,'Set up'!$A$2:$E$64,5,FALSE)</f>
        <v>Trsf</v>
      </c>
      <c r="S3035" s="1" t="s">
        <v>3299</v>
      </c>
    </row>
    <row r="3036" spans="1:19" ht="15" customHeight="1" x14ac:dyDescent="0.3">
      <c r="A3036" s="4">
        <v>45482</v>
      </c>
      <c r="B3036" s="5">
        <f t="shared" si="891"/>
        <v>7</v>
      </c>
      <c r="C3036" s="5">
        <f t="shared" si="892"/>
        <v>2024</v>
      </c>
      <c r="D3036" s="5" t="s">
        <v>2758</v>
      </c>
      <c r="E3036" s="5" t="str">
        <f>VLOOKUP(F3036,'Set up'!$A$2:$C$64,2,FALSE)</f>
        <v>C00000042</v>
      </c>
      <c r="F3036" s="1" t="s">
        <v>2012</v>
      </c>
      <c r="G3036" s="99" t="s">
        <v>1073</v>
      </c>
      <c r="H3036" s="5">
        <v>1</v>
      </c>
      <c r="I3036" s="5" t="str">
        <f>VLOOKUP(F3036,'Set up'!$A$2:$C$64,3,FALSE)</f>
        <v>Cash</v>
      </c>
      <c r="J3036" s="5">
        <f>VLOOKUP(F3036,'Set up'!$A$2:$D$64,4,FALSE)</f>
        <v>0</v>
      </c>
      <c r="K3036" s="4">
        <f t="shared" si="893"/>
        <v>45482</v>
      </c>
      <c r="L3036" s="5">
        <f t="shared" si="894"/>
        <v>7</v>
      </c>
      <c r="M3036" s="5">
        <f t="shared" si="895"/>
        <v>2024</v>
      </c>
      <c r="N3036" s="12">
        <v>1000</v>
      </c>
      <c r="O3036" s="6">
        <f t="shared" si="903"/>
        <v>-1000</v>
      </c>
      <c r="P3036" s="6">
        <f t="shared" si="901"/>
        <v>0</v>
      </c>
      <c r="Q3036" s="7">
        <v>4977802.3500000006</v>
      </c>
      <c r="R3036" s="44" t="str">
        <f>VLOOKUP(F3036,'Set up'!$A$2:$E$64,5,FALSE)</f>
        <v>Trsf</v>
      </c>
      <c r="S3036" s="1" t="s">
        <v>3300</v>
      </c>
    </row>
    <row r="3037" spans="1:19" ht="15" customHeight="1" x14ac:dyDescent="0.3">
      <c r="A3037" s="4">
        <v>45485</v>
      </c>
      <c r="B3037" s="5">
        <f t="shared" si="891"/>
        <v>7</v>
      </c>
      <c r="C3037" s="5">
        <f t="shared" si="892"/>
        <v>2024</v>
      </c>
      <c r="D3037" s="5" t="s">
        <v>2759</v>
      </c>
      <c r="E3037" s="5" t="str">
        <f>VLOOKUP(F3037,'Set up'!$A$2:$C$64,2,FALSE)</f>
        <v>C00000009</v>
      </c>
      <c r="F3037" s="1" t="s">
        <v>58</v>
      </c>
      <c r="G3037" s="99" t="s">
        <v>1411</v>
      </c>
      <c r="H3037" s="5">
        <v>2</v>
      </c>
      <c r="I3037" s="5">
        <f>VLOOKUP(F3037,'Set up'!$A$2:$C$64,3,FALSE)</f>
        <v>60</v>
      </c>
      <c r="J3037" s="5">
        <f>VLOOKUP(F3037,'Set up'!$A$2:$D$64,4,FALSE)</f>
        <v>60</v>
      </c>
      <c r="K3037" s="4">
        <f t="shared" si="893"/>
        <v>45545</v>
      </c>
      <c r="L3037" s="5">
        <f t="shared" si="894"/>
        <v>9</v>
      </c>
      <c r="M3037" s="5">
        <f t="shared" si="895"/>
        <v>2024</v>
      </c>
      <c r="N3037" s="12">
        <v>658.8</v>
      </c>
      <c r="O3037" s="6">
        <f t="shared" si="903"/>
        <v>-658.8</v>
      </c>
      <c r="P3037" s="6">
        <f t="shared" si="901"/>
        <v>0</v>
      </c>
      <c r="Q3037" s="7">
        <v>4978461.1500000004</v>
      </c>
      <c r="R3037" s="44" t="str">
        <f>VLOOKUP(F3037,'Set up'!$A$2:$E$64,5,FALSE)</f>
        <v>Chq</v>
      </c>
      <c r="S3037" s="1" t="s">
        <v>3432</v>
      </c>
    </row>
    <row r="3038" spans="1:19" ht="15" customHeight="1" x14ac:dyDescent="0.3">
      <c r="A3038" s="4">
        <v>45485</v>
      </c>
      <c r="B3038" s="5">
        <f t="shared" si="891"/>
        <v>7</v>
      </c>
      <c r="C3038" s="5">
        <f t="shared" si="892"/>
        <v>2024</v>
      </c>
      <c r="D3038" s="5" t="s">
        <v>2759</v>
      </c>
      <c r="E3038" s="5" t="str">
        <f>VLOOKUP(F3038,'Set up'!$A$2:$C$64,2,FALSE)</f>
        <v>C00000009</v>
      </c>
      <c r="F3038" s="1" t="s">
        <v>58</v>
      </c>
      <c r="G3038" s="99" t="s">
        <v>768</v>
      </c>
      <c r="H3038" s="5">
        <v>1</v>
      </c>
      <c r="I3038" s="5">
        <f>VLOOKUP(F3038,'Set up'!$A$2:$C$64,3,FALSE)</f>
        <v>60</v>
      </c>
      <c r="J3038" s="5">
        <f>VLOOKUP(F3038,'Set up'!$A$2:$D$64,4,FALSE)</f>
        <v>60</v>
      </c>
      <c r="K3038" s="4">
        <f t="shared" si="893"/>
        <v>45545</v>
      </c>
      <c r="L3038" s="5">
        <f t="shared" si="894"/>
        <v>9</v>
      </c>
      <c r="M3038" s="5">
        <f t="shared" si="895"/>
        <v>2024</v>
      </c>
      <c r="N3038" s="12">
        <v>160</v>
      </c>
      <c r="O3038" s="6">
        <f t="shared" si="903"/>
        <v>-160</v>
      </c>
      <c r="P3038" s="6">
        <f t="shared" si="901"/>
        <v>0</v>
      </c>
      <c r="Q3038" s="7">
        <v>4978621.1500000004</v>
      </c>
      <c r="R3038" s="44" t="str">
        <f>VLOOKUP(F3038,'Set up'!$A$2:$E$64,5,FALSE)</f>
        <v>Chq</v>
      </c>
      <c r="S3038" s="1" t="s">
        <v>3432</v>
      </c>
    </row>
    <row r="3039" spans="1:19" ht="15" customHeight="1" x14ac:dyDescent="0.3">
      <c r="A3039" s="4">
        <v>45485</v>
      </c>
      <c r="B3039" s="5">
        <f t="shared" si="891"/>
        <v>7</v>
      </c>
      <c r="C3039" s="5">
        <f t="shared" si="892"/>
        <v>2024</v>
      </c>
      <c r="D3039" s="5" t="s">
        <v>2760</v>
      </c>
      <c r="E3039" s="5" t="str">
        <f>VLOOKUP(F3039,'Set up'!$A$2:$C$64,2,FALSE)</f>
        <v>C00000050</v>
      </c>
      <c r="F3039" s="1" t="s">
        <v>2656</v>
      </c>
      <c r="G3039" s="99" t="s">
        <v>1894</v>
      </c>
      <c r="H3039" s="5">
        <v>1</v>
      </c>
      <c r="I3039" s="5" t="str">
        <f>VLOOKUP(F3039,'Set up'!$A$2:$C$64,3,FALSE)</f>
        <v>Cash</v>
      </c>
      <c r="J3039" s="5">
        <f>VLOOKUP(F3039,'Set up'!$A$2:$D$64,4,FALSE)</f>
        <v>0</v>
      </c>
      <c r="K3039" s="4">
        <f t="shared" si="893"/>
        <v>45485</v>
      </c>
      <c r="L3039" s="5">
        <f t="shared" si="894"/>
        <v>7</v>
      </c>
      <c r="M3039" s="5">
        <f t="shared" si="895"/>
        <v>2024</v>
      </c>
      <c r="N3039" s="12">
        <v>1760</v>
      </c>
      <c r="O3039" s="6">
        <f t="shared" ref="O3039:O3042" si="904">-N3039</f>
        <v>-1760</v>
      </c>
      <c r="P3039" s="6">
        <f t="shared" si="901"/>
        <v>0</v>
      </c>
      <c r="Q3039" s="7">
        <v>4980381.1500000004</v>
      </c>
      <c r="R3039" s="44" t="str">
        <f>VLOOKUP(F3039,'Set up'!$A$2:$E$64,5,FALSE)</f>
        <v>Cash</v>
      </c>
      <c r="S3039" s="1" t="s">
        <v>2834</v>
      </c>
    </row>
    <row r="3040" spans="1:19" ht="15" customHeight="1" x14ac:dyDescent="0.3">
      <c r="A3040" s="4">
        <v>45485</v>
      </c>
      <c r="B3040" s="5">
        <f t="shared" si="891"/>
        <v>7</v>
      </c>
      <c r="C3040" s="5">
        <f t="shared" si="892"/>
        <v>2024</v>
      </c>
      <c r="D3040" s="5" t="s">
        <v>2760</v>
      </c>
      <c r="E3040" s="5" t="str">
        <f>VLOOKUP(F3040,'Set up'!$A$2:$C$64,2,FALSE)</f>
        <v>C00000050</v>
      </c>
      <c r="F3040" s="1" t="s">
        <v>2656</v>
      </c>
      <c r="G3040" s="99" t="s">
        <v>2129</v>
      </c>
      <c r="H3040" s="5">
        <v>2</v>
      </c>
      <c r="I3040" s="5" t="str">
        <f>VLOOKUP(F3040,'Set up'!$A$2:$C$64,3,FALSE)</f>
        <v>Cash</v>
      </c>
      <c r="J3040" s="5">
        <f>VLOOKUP(F3040,'Set up'!$A$2:$D$64,4,FALSE)</f>
        <v>0</v>
      </c>
      <c r="K3040" s="4">
        <f t="shared" si="893"/>
        <v>45485</v>
      </c>
      <c r="L3040" s="5">
        <f t="shared" si="894"/>
        <v>7</v>
      </c>
      <c r="M3040" s="5">
        <f t="shared" si="895"/>
        <v>2024</v>
      </c>
      <c r="N3040" s="12">
        <v>555</v>
      </c>
      <c r="O3040" s="6">
        <f t="shared" si="904"/>
        <v>-555</v>
      </c>
      <c r="P3040" s="6">
        <f t="shared" si="901"/>
        <v>0</v>
      </c>
      <c r="Q3040" s="7">
        <v>4980936.1500000004</v>
      </c>
      <c r="R3040" s="44" t="str">
        <f>VLOOKUP(F3040,'Set up'!$A$2:$E$64,5,FALSE)</f>
        <v>Cash</v>
      </c>
      <c r="S3040" s="1" t="s">
        <v>2834</v>
      </c>
    </row>
    <row r="3041" spans="1:19" ht="15" customHeight="1" x14ac:dyDescent="0.3">
      <c r="A3041" s="4">
        <v>45485</v>
      </c>
      <c r="B3041" s="5">
        <f t="shared" si="891"/>
        <v>7</v>
      </c>
      <c r="C3041" s="5">
        <f t="shared" si="892"/>
        <v>2024</v>
      </c>
      <c r="D3041" s="5" t="s">
        <v>2760</v>
      </c>
      <c r="E3041" s="5" t="str">
        <f>VLOOKUP(F3041,'Set up'!$A$2:$C$64,2,FALSE)</f>
        <v>C00000050</v>
      </c>
      <c r="F3041" s="1" t="s">
        <v>2656</v>
      </c>
      <c r="G3041" s="99" t="s">
        <v>1061</v>
      </c>
      <c r="H3041" s="5">
        <v>1</v>
      </c>
      <c r="I3041" s="5" t="str">
        <f>VLOOKUP(F3041,'Set up'!$A$2:$C$64,3,FALSE)</f>
        <v>Cash</v>
      </c>
      <c r="J3041" s="5">
        <f>VLOOKUP(F3041,'Set up'!$A$2:$D$64,4,FALSE)</f>
        <v>0</v>
      </c>
      <c r="K3041" s="4">
        <f t="shared" si="893"/>
        <v>45485</v>
      </c>
      <c r="L3041" s="5">
        <f t="shared" si="894"/>
        <v>7</v>
      </c>
      <c r="M3041" s="5">
        <f t="shared" si="895"/>
        <v>2024</v>
      </c>
      <c r="N3041" s="12">
        <v>95</v>
      </c>
      <c r="O3041" s="6">
        <f t="shared" si="904"/>
        <v>-95</v>
      </c>
      <c r="P3041" s="6">
        <f t="shared" si="901"/>
        <v>0</v>
      </c>
      <c r="Q3041" s="7">
        <v>4981031.1500000004</v>
      </c>
      <c r="R3041" s="44" t="str">
        <f>VLOOKUP(F3041,'Set up'!$A$2:$E$64,5,FALSE)</f>
        <v>Cash</v>
      </c>
      <c r="S3041" s="1" t="s">
        <v>2834</v>
      </c>
    </row>
    <row r="3042" spans="1:19" ht="15" customHeight="1" x14ac:dyDescent="0.3">
      <c r="A3042" s="4">
        <v>45485</v>
      </c>
      <c r="B3042" s="5">
        <f t="shared" si="891"/>
        <v>7</v>
      </c>
      <c r="C3042" s="5">
        <f t="shared" si="892"/>
        <v>2024</v>
      </c>
      <c r="D3042" s="5" t="s">
        <v>2760</v>
      </c>
      <c r="E3042" s="5" t="str">
        <f>VLOOKUP(F3042,'Set up'!$A$2:$C$64,2,FALSE)</f>
        <v>C00000050</v>
      </c>
      <c r="F3042" s="1" t="s">
        <v>2656</v>
      </c>
      <c r="G3042" s="99" t="s">
        <v>2646</v>
      </c>
      <c r="H3042" s="5">
        <v>5</v>
      </c>
      <c r="I3042" s="5" t="str">
        <f>VLOOKUP(F3042,'Set up'!$A$2:$C$64,3,FALSE)</f>
        <v>Cash</v>
      </c>
      <c r="J3042" s="5">
        <f>VLOOKUP(F3042,'Set up'!$A$2:$D$64,4,FALSE)</f>
        <v>0</v>
      </c>
      <c r="K3042" s="4">
        <f t="shared" si="893"/>
        <v>45485</v>
      </c>
      <c r="L3042" s="5">
        <f t="shared" si="894"/>
        <v>7</v>
      </c>
      <c r="M3042" s="5">
        <f t="shared" si="895"/>
        <v>2024</v>
      </c>
      <c r="N3042" s="12">
        <v>312.5</v>
      </c>
      <c r="O3042" s="6">
        <f t="shared" si="904"/>
        <v>-312.5</v>
      </c>
      <c r="P3042" s="6">
        <f t="shared" si="901"/>
        <v>0</v>
      </c>
      <c r="Q3042" s="7">
        <v>4981343.6500000004</v>
      </c>
      <c r="R3042" s="44" t="str">
        <f>VLOOKUP(F3042,'Set up'!$A$2:$E$64,5,FALSE)</f>
        <v>Cash</v>
      </c>
      <c r="S3042" s="1" t="s">
        <v>2834</v>
      </c>
    </row>
    <row r="3043" spans="1:19" ht="15" customHeight="1" x14ac:dyDescent="0.3">
      <c r="A3043" s="4">
        <v>45489</v>
      </c>
      <c r="B3043" s="5">
        <f t="shared" si="891"/>
        <v>7</v>
      </c>
      <c r="C3043" s="5">
        <f t="shared" si="892"/>
        <v>2024</v>
      </c>
      <c r="D3043" s="5" t="s">
        <v>2761</v>
      </c>
      <c r="E3043" s="5" t="str">
        <f>VLOOKUP(F3043,'Set up'!$A$2:$C$64,2,FALSE)</f>
        <v>C00000053</v>
      </c>
      <c r="F3043" s="1" t="s">
        <v>2740</v>
      </c>
      <c r="G3043" s="99" t="s">
        <v>2741</v>
      </c>
      <c r="H3043" s="5">
        <v>1</v>
      </c>
      <c r="I3043" s="5" t="str">
        <f>VLOOKUP(F3043,'Set up'!$A$2:$C$64,3,FALSE)</f>
        <v>Cash</v>
      </c>
      <c r="J3043" s="5">
        <f>VLOOKUP(F3043,'Set up'!$A$2:$D$64,4,FALSE)</f>
        <v>0</v>
      </c>
      <c r="K3043" s="4">
        <f t="shared" si="893"/>
        <v>45489</v>
      </c>
      <c r="L3043" s="5">
        <f t="shared" si="894"/>
        <v>7</v>
      </c>
      <c r="M3043" s="5">
        <f t="shared" si="895"/>
        <v>2024</v>
      </c>
      <c r="N3043" s="12">
        <v>625</v>
      </c>
      <c r="O3043" s="6">
        <f t="shared" ref="O3043" si="905">-N3043</f>
        <v>-625</v>
      </c>
      <c r="P3043" s="6">
        <f t="shared" si="901"/>
        <v>0</v>
      </c>
      <c r="Q3043" s="7">
        <v>4981968.6500000004</v>
      </c>
      <c r="R3043" s="44" t="str">
        <f>VLOOKUP(F3043,'Set up'!$A$2:$E$64,5,FALSE)</f>
        <v>Cash</v>
      </c>
      <c r="S3043" s="1" t="s">
        <v>2828</v>
      </c>
    </row>
    <row r="3044" spans="1:19" ht="15" customHeight="1" x14ac:dyDescent="0.3">
      <c r="A3044" s="4">
        <v>45490</v>
      </c>
      <c r="B3044" s="5">
        <f t="shared" si="891"/>
        <v>7</v>
      </c>
      <c r="C3044" s="5">
        <f t="shared" si="892"/>
        <v>2024</v>
      </c>
      <c r="D3044" s="5" t="s">
        <v>2762</v>
      </c>
      <c r="E3044" s="5" t="str">
        <f>VLOOKUP(F3044,'Set up'!$A$2:$C$64,2,FALSE)</f>
        <v>C00000019</v>
      </c>
      <c r="F3044" s="1" t="s">
        <v>400</v>
      </c>
      <c r="G3044" s="99" t="s">
        <v>95</v>
      </c>
      <c r="H3044" s="5">
        <v>1</v>
      </c>
      <c r="I3044" s="5" t="str">
        <f>VLOOKUP(F3044,'Set up'!$A$2:$C$64,3,FALSE)</f>
        <v>Cash</v>
      </c>
      <c r="J3044" s="5">
        <f>VLOOKUP(F3044,'Set up'!$A$2:$D$64,4,FALSE)</f>
        <v>0</v>
      </c>
      <c r="K3044" s="4">
        <f t="shared" si="893"/>
        <v>45490</v>
      </c>
      <c r="L3044" s="5">
        <f t="shared" si="894"/>
        <v>7</v>
      </c>
      <c r="M3044" s="5">
        <f t="shared" si="895"/>
        <v>2024</v>
      </c>
      <c r="N3044" s="12">
        <v>1760</v>
      </c>
      <c r="O3044" s="12"/>
      <c r="P3044" s="6">
        <f t="shared" si="901"/>
        <v>1760</v>
      </c>
      <c r="Q3044" s="7">
        <v>4983728.6500000004</v>
      </c>
      <c r="R3044" s="44" t="str">
        <f>VLOOKUP(F3044,'Set up'!$A$2:$E$64,5,FALSE)</f>
        <v>Trsf</v>
      </c>
    </row>
    <row r="3045" spans="1:19" ht="15" customHeight="1" x14ac:dyDescent="0.3">
      <c r="A3045" s="4">
        <v>45490</v>
      </c>
      <c r="B3045" s="5">
        <f t="shared" si="891"/>
        <v>7</v>
      </c>
      <c r="C3045" s="5">
        <f t="shared" si="892"/>
        <v>2024</v>
      </c>
      <c r="D3045" s="5" t="s">
        <v>2762</v>
      </c>
      <c r="E3045" s="5" t="str">
        <f>VLOOKUP(F3045,'Set up'!$A$2:$C$64,2,FALSE)</f>
        <v>C00000019</v>
      </c>
      <c r="F3045" s="1" t="s">
        <v>400</v>
      </c>
      <c r="G3045" s="99" t="s">
        <v>1411</v>
      </c>
      <c r="H3045" s="5">
        <v>1</v>
      </c>
      <c r="I3045" s="5" t="str">
        <f>VLOOKUP(F3045,'Set up'!$A$2:$C$64,3,FALSE)</f>
        <v>Cash</v>
      </c>
      <c r="J3045" s="5">
        <f>VLOOKUP(F3045,'Set up'!$A$2:$D$64,4,FALSE)</f>
        <v>0</v>
      </c>
      <c r="K3045" s="4">
        <f t="shared" si="893"/>
        <v>45490</v>
      </c>
      <c r="L3045" s="5">
        <f t="shared" si="894"/>
        <v>7</v>
      </c>
      <c r="M3045" s="5">
        <f t="shared" si="895"/>
        <v>2024</v>
      </c>
      <c r="N3045" s="12">
        <v>405</v>
      </c>
      <c r="O3045" s="12"/>
      <c r="P3045" s="6">
        <f t="shared" si="901"/>
        <v>405</v>
      </c>
      <c r="Q3045" s="7">
        <v>4984133.6500000004</v>
      </c>
      <c r="R3045" s="44" t="str">
        <f>VLOOKUP(F3045,'Set up'!$A$2:$E$64,5,FALSE)</f>
        <v>Trsf</v>
      </c>
    </row>
    <row r="3046" spans="1:19" ht="15" customHeight="1" x14ac:dyDescent="0.3">
      <c r="A3046" s="4">
        <v>45491</v>
      </c>
      <c r="B3046" s="5">
        <f t="shared" si="891"/>
        <v>7</v>
      </c>
      <c r="C3046" s="5">
        <f t="shared" si="892"/>
        <v>2024</v>
      </c>
      <c r="D3046" s="5" t="s">
        <v>2763</v>
      </c>
      <c r="E3046" s="5" t="str">
        <f>VLOOKUP(F3046,'Set up'!$A$2:$C$64,2,FALSE)</f>
        <v>C00000010</v>
      </c>
      <c r="F3046" s="1" t="s">
        <v>62</v>
      </c>
      <c r="G3046" s="99" t="s">
        <v>1402</v>
      </c>
      <c r="H3046" s="5">
        <v>8</v>
      </c>
      <c r="I3046" s="5">
        <f>VLOOKUP(F3046,'Set up'!$A$2:$C$64,3,FALSE)</f>
        <v>120</v>
      </c>
      <c r="J3046" s="5">
        <f>VLOOKUP(F3046,'Set up'!$A$2:$D$64,4,FALSE)</f>
        <v>120</v>
      </c>
      <c r="K3046" s="4">
        <f t="shared" si="893"/>
        <v>45611</v>
      </c>
      <c r="L3046" s="5">
        <f t="shared" si="894"/>
        <v>11</v>
      </c>
      <c r="M3046" s="5">
        <f t="shared" si="895"/>
        <v>2024</v>
      </c>
      <c r="N3046" s="12">
        <v>13024</v>
      </c>
      <c r="O3046" s="6">
        <f t="shared" ref="O3046:O3053" si="906">-N3046</f>
        <v>-13024</v>
      </c>
      <c r="P3046" s="6">
        <f t="shared" si="901"/>
        <v>0</v>
      </c>
      <c r="Q3046" s="7">
        <v>4997157.6500000004</v>
      </c>
      <c r="R3046" s="44" t="str">
        <f>VLOOKUP(F3046,'Set up'!$A$2:$E$64,5,FALSE)</f>
        <v>Trsf</v>
      </c>
      <c r="S3046" s="1" t="s">
        <v>3288</v>
      </c>
    </row>
    <row r="3047" spans="1:19" ht="15" customHeight="1" x14ac:dyDescent="0.3">
      <c r="A3047" s="4">
        <v>45491</v>
      </c>
      <c r="B3047" s="5">
        <f t="shared" si="891"/>
        <v>7</v>
      </c>
      <c r="C3047" s="5">
        <f t="shared" si="892"/>
        <v>2024</v>
      </c>
      <c r="D3047" s="5" t="s">
        <v>2763</v>
      </c>
      <c r="E3047" s="5" t="str">
        <f>VLOOKUP(F3047,'Set up'!$A$2:$C$64,2,FALSE)</f>
        <v>C00000010</v>
      </c>
      <c r="F3047" s="1" t="s">
        <v>62</v>
      </c>
      <c r="G3047" s="99" t="s">
        <v>1543</v>
      </c>
      <c r="H3047" s="5">
        <v>5</v>
      </c>
      <c r="I3047" s="5">
        <f>VLOOKUP(F3047,'Set up'!$A$2:$C$64,3,FALSE)</f>
        <v>120</v>
      </c>
      <c r="J3047" s="5">
        <f>VLOOKUP(F3047,'Set up'!$A$2:$D$64,4,FALSE)</f>
        <v>120</v>
      </c>
      <c r="K3047" s="4">
        <f t="shared" si="893"/>
        <v>45611</v>
      </c>
      <c r="L3047" s="5">
        <f t="shared" si="894"/>
        <v>11</v>
      </c>
      <c r="M3047" s="5">
        <f t="shared" si="895"/>
        <v>2024</v>
      </c>
      <c r="N3047" s="12">
        <v>900</v>
      </c>
      <c r="O3047" s="6">
        <f t="shared" si="906"/>
        <v>-900</v>
      </c>
      <c r="P3047" s="6">
        <f t="shared" si="901"/>
        <v>0</v>
      </c>
      <c r="Q3047" s="7">
        <v>4998057.6500000004</v>
      </c>
      <c r="R3047" s="44" t="str">
        <f>VLOOKUP(F3047,'Set up'!$A$2:$E$64,5,FALSE)</f>
        <v>Trsf</v>
      </c>
      <c r="S3047" s="1" t="s">
        <v>3288</v>
      </c>
    </row>
    <row r="3048" spans="1:19" ht="15" customHeight="1" x14ac:dyDescent="0.3">
      <c r="A3048" s="4">
        <v>45491</v>
      </c>
      <c r="B3048" s="5">
        <f t="shared" si="891"/>
        <v>7</v>
      </c>
      <c r="C3048" s="5">
        <f t="shared" si="892"/>
        <v>2024</v>
      </c>
      <c r="D3048" s="5" t="s">
        <v>2763</v>
      </c>
      <c r="E3048" s="5" t="str">
        <f>VLOOKUP(F3048,'Set up'!$A$2:$C$64,2,FALSE)</f>
        <v>C00000010</v>
      </c>
      <c r="F3048" s="1" t="s">
        <v>62</v>
      </c>
      <c r="G3048" s="99" t="s">
        <v>2635</v>
      </c>
      <c r="H3048" s="5">
        <v>5</v>
      </c>
      <c r="I3048" s="5">
        <f>VLOOKUP(F3048,'Set up'!$A$2:$C$64,3,FALSE)</f>
        <v>120</v>
      </c>
      <c r="J3048" s="5">
        <f>VLOOKUP(F3048,'Set up'!$A$2:$D$64,4,FALSE)</f>
        <v>120</v>
      </c>
      <c r="K3048" s="4">
        <f t="shared" si="893"/>
        <v>45611</v>
      </c>
      <c r="L3048" s="5">
        <f t="shared" si="894"/>
        <v>11</v>
      </c>
      <c r="M3048" s="5">
        <f t="shared" si="895"/>
        <v>2024</v>
      </c>
      <c r="N3048" s="12">
        <v>287.5</v>
      </c>
      <c r="O3048" s="6">
        <f t="shared" si="906"/>
        <v>-287.5</v>
      </c>
      <c r="P3048" s="6">
        <f t="shared" si="901"/>
        <v>0</v>
      </c>
      <c r="Q3048" s="7">
        <v>4998345.1500000004</v>
      </c>
      <c r="R3048" s="44" t="str">
        <f>VLOOKUP(F3048,'Set up'!$A$2:$E$64,5,FALSE)</f>
        <v>Trsf</v>
      </c>
      <c r="S3048" s="1" t="s">
        <v>3288</v>
      </c>
    </row>
    <row r="3049" spans="1:19" ht="15" customHeight="1" x14ac:dyDescent="0.3">
      <c r="A3049" s="4">
        <v>45491</v>
      </c>
      <c r="B3049" s="5">
        <f t="shared" si="891"/>
        <v>7</v>
      </c>
      <c r="C3049" s="5">
        <f t="shared" si="892"/>
        <v>2024</v>
      </c>
      <c r="D3049" s="5" t="s">
        <v>2763</v>
      </c>
      <c r="E3049" s="5" t="str">
        <f>VLOOKUP(F3049,'Set up'!$A$2:$C$64,2,FALSE)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up'!$A$2:$C$64,3,FALSE)</f>
        <v>120</v>
      </c>
      <c r="J3049" s="5">
        <f>VLOOKUP(F3049,'Set up'!$A$2:$D$64,4,FALSE)</f>
        <v>120</v>
      </c>
      <c r="K3049" s="4">
        <f t="shared" si="893"/>
        <v>45611</v>
      </c>
      <c r="L3049" s="5">
        <f t="shared" si="894"/>
        <v>11</v>
      </c>
      <c r="M3049" s="5">
        <f t="shared" si="895"/>
        <v>2024</v>
      </c>
      <c r="N3049" s="12">
        <v>440</v>
      </c>
      <c r="O3049" s="6">
        <f t="shared" si="906"/>
        <v>-440</v>
      </c>
      <c r="P3049" s="6">
        <f t="shared" si="901"/>
        <v>0</v>
      </c>
      <c r="Q3049" s="7">
        <v>4998785.1500000004</v>
      </c>
      <c r="R3049" s="44" t="str">
        <f>VLOOKUP(F3049,'Set up'!$A$2:$E$64,5,FALSE)</f>
        <v>Trsf</v>
      </c>
      <c r="S3049" s="1" t="s">
        <v>3288</v>
      </c>
    </row>
    <row r="3050" spans="1:19" ht="15" customHeight="1" x14ac:dyDescent="0.3">
      <c r="A3050" s="4">
        <v>45491</v>
      </c>
      <c r="B3050" s="5">
        <f t="shared" si="891"/>
        <v>7</v>
      </c>
      <c r="C3050" s="5">
        <f t="shared" si="892"/>
        <v>2024</v>
      </c>
      <c r="D3050" s="5" t="s">
        <v>2763</v>
      </c>
      <c r="E3050" s="5" t="str">
        <f>VLOOKUP(F3050,'Set up'!$A$2:$C$64,2,FALSE)</f>
        <v>C00000010</v>
      </c>
      <c r="F3050" s="1" t="s">
        <v>62</v>
      </c>
      <c r="G3050" s="99" t="s">
        <v>2742</v>
      </c>
      <c r="H3050" s="5">
        <v>1</v>
      </c>
      <c r="I3050" s="5">
        <f>VLOOKUP(F3050,'Set up'!$A$2:$C$64,3,FALSE)</f>
        <v>120</v>
      </c>
      <c r="J3050" s="5">
        <f>VLOOKUP(F3050,'Set up'!$A$2:$D$64,4,FALSE)</f>
        <v>120</v>
      </c>
      <c r="K3050" s="4">
        <f t="shared" si="893"/>
        <v>45611</v>
      </c>
      <c r="L3050" s="5">
        <f t="shared" si="894"/>
        <v>11</v>
      </c>
      <c r="M3050" s="5">
        <f t="shared" si="895"/>
        <v>2024</v>
      </c>
      <c r="N3050" s="12">
        <v>696</v>
      </c>
      <c r="O3050" s="6">
        <f t="shared" si="906"/>
        <v>-696</v>
      </c>
      <c r="P3050" s="6">
        <f t="shared" si="901"/>
        <v>0</v>
      </c>
      <c r="Q3050" s="7">
        <v>4999481.1500000004</v>
      </c>
      <c r="R3050" s="44" t="str">
        <f>VLOOKUP(F3050,'Set up'!$A$2:$E$64,5,FALSE)</f>
        <v>Trsf</v>
      </c>
      <c r="S3050" s="1" t="s">
        <v>3288</v>
      </c>
    </row>
    <row r="3051" spans="1:19" ht="15" customHeight="1" x14ac:dyDescent="0.3">
      <c r="A3051" s="4">
        <v>45491</v>
      </c>
      <c r="B3051" s="5">
        <f t="shared" si="891"/>
        <v>7</v>
      </c>
      <c r="C3051" s="5">
        <f t="shared" si="892"/>
        <v>2024</v>
      </c>
      <c r="D3051" s="5" t="s">
        <v>2764</v>
      </c>
      <c r="E3051" s="5" t="str">
        <f>VLOOKUP(F3051,'Set up'!$A$2:$C$64,2,FALSE)</f>
        <v>C00000010</v>
      </c>
      <c r="F3051" s="1" t="s">
        <v>62</v>
      </c>
      <c r="G3051" s="99" t="s">
        <v>555</v>
      </c>
      <c r="H3051" s="5">
        <v>4</v>
      </c>
      <c r="I3051" s="5">
        <f>VLOOKUP(F3051,'Set up'!$A$2:$C$64,3,FALSE)</f>
        <v>120</v>
      </c>
      <c r="J3051" s="5">
        <f>VLOOKUP(F3051,'Set up'!$A$2:$D$64,4,FALSE)</f>
        <v>120</v>
      </c>
      <c r="K3051" s="4">
        <f t="shared" si="893"/>
        <v>45611</v>
      </c>
      <c r="L3051" s="5">
        <f t="shared" si="894"/>
        <v>11</v>
      </c>
      <c r="M3051" s="5">
        <f t="shared" si="895"/>
        <v>2024</v>
      </c>
      <c r="N3051" s="12">
        <v>1440</v>
      </c>
      <c r="O3051" s="6">
        <f t="shared" si="906"/>
        <v>-1440</v>
      </c>
      <c r="P3051" s="6">
        <f t="shared" si="901"/>
        <v>0</v>
      </c>
      <c r="Q3051" s="7">
        <v>5000921.1500000004</v>
      </c>
      <c r="R3051" s="44" t="str">
        <f>VLOOKUP(F3051,'Set up'!$A$2:$E$64,5,FALSE)</f>
        <v>Trsf</v>
      </c>
      <c r="S3051" s="1" t="s">
        <v>3288</v>
      </c>
    </row>
    <row r="3052" spans="1:19" ht="15" customHeight="1" x14ac:dyDescent="0.3">
      <c r="A3052" s="4">
        <v>45491</v>
      </c>
      <c r="B3052" s="5">
        <f t="shared" si="891"/>
        <v>7</v>
      </c>
      <c r="C3052" s="5">
        <f t="shared" si="892"/>
        <v>2024</v>
      </c>
      <c r="D3052" s="5" t="s">
        <v>2764</v>
      </c>
      <c r="E3052" s="5" t="str">
        <f>VLOOKUP(F3052,'Set up'!$A$2:$C$64,2,FALSE)</f>
        <v>C00000010</v>
      </c>
      <c r="F3052" s="1" t="s">
        <v>62</v>
      </c>
      <c r="G3052" s="99" t="s">
        <v>2743</v>
      </c>
      <c r="H3052" s="5">
        <v>1</v>
      </c>
      <c r="I3052" s="5">
        <f>VLOOKUP(F3052,'Set up'!$A$2:$C$64,3,FALSE)</f>
        <v>120</v>
      </c>
      <c r="J3052" s="5">
        <f>VLOOKUP(F3052,'Set up'!$A$2:$D$64,4,FALSE)</f>
        <v>120</v>
      </c>
      <c r="K3052" s="4">
        <f t="shared" si="893"/>
        <v>45611</v>
      </c>
      <c r="L3052" s="5">
        <f t="shared" si="894"/>
        <v>11</v>
      </c>
      <c r="M3052" s="5">
        <f t="shared" si="895"/>
        <v>2024</v>
      </c>
      <c r="N3052" s="12">
        <v>364</v>
      </c>
      <c r="O3052" s="6">
        <f t="shared" si="906"/>
        <v>-364</v>
      </c>
      <c r="P3052" s="6">
        <f t="shared" si="901"/>
        <v>0</v>
      </c>
      <c r="Q3052" s="7">
        <v>5001285.1500000004</v>
      </c>
      <c r="R3052" s="44" t="str">
        <f>VLOOKUP(F3052,'Set up'!$A$2:$E$64,5,FALSE)</f>
        <v>Trsf</v>
      </c>
      <c r="S3052" s="1" t="s">
        <v>3288</v>
      </c>
    </row>
    <row r="3053" spans="1:19" ht="15" customHeight="1" x14ac:dyDescent="0.3">
      <c r="A3053" s="4">
        <v>45491</v>
      </c>
      <c r="B3053" s="5">
        <f t="shared" si="891"/>
        <v>7</v>
      </c>
      <c r="C3053" s="5">
        <f t="shared" si="892"/>
        <v>2024</v>
      </c>
      <c r="D3053" s="5" t="s">
        <v>2764</v>
      </c>
      <c r="E3053" s="5" t="str">
        <f>VLOOKUP(F3053,'Set up'!$A$2:$C$64,2,FALSE)</f>
        <v>C00000010</v>
      </c>
      <c r="F3053" s="1" t="s">
        <v>62</v>
      </c>
      <c r="G3053" s="99" t="s">
        <v>2573</v>
      </c>
      <c r="H3053" s="5">
        <v>1</v>
      </c>
      <c r="I3053" s="5">
        <f>VLOOKUP(F3053,'Set up'!$A$2:$C$64,3,FALSE)</f>
        <v>120</v>
      </c>
      <c r="J3053" s="5">
        <f>VLOOKUP(F3053,'Set up'!$A$2:$D$64,4,FALSE)</f>
        <v>120</v>
      </c>
      <c r="K3053" s="4">
        <f t="shared" si="893"/>
        <v>45611</v>
      </c>
      <c r="L3053" s="5">
        <f t="shared" si="894"/>
        <v>11</v>
      </c>
      <c r="M3053" s="5">
        <f t="shared" si="895"/>
        <v>2024</v>
      </c>
      <c r="N3053" s="12">
        <v>250</v>
      </c>
      <c r="O3053" s="6">
        <f t="shared" si="906"/>
        <v>-250</v>
      </c>
      <c r="P3053" s="6">
        <f t="shared" si="901"/>
        <v>0</v>
      </c>
      <c r="Q3053" s="7">
        <v>5001535.1500000004</v>
      </c>
      <c r="R3053" s="44" t="str">
        <f>VLOOKUP(F3053,'Set up'!$A$2:$E$64,5,FALSE)</f>
        <v>Trsf</v>
      </c>
      <c r="S3053" s="1" t="s">
        <v>3288</v>
      </c>
    </row>
    <row r="3054" spans="1:19" ht="15" customHeight="1" x14ac:dyDescent="0.3">
      <c r="A3054" s="4">
        <v>45493</v>
      </c>
      <c r="B3054" s="5">
        <f t="shared" si="891"/>
        <v>7</v>
      </c>
      <c r="C3054" s="5">
        <f t="shared" si="892"/>
        <v>2024</v>
      </c>
      <c r="D3054" s="5" t="s">
        <v>2765</v>
      </c>
      <c r="E3054" s="5" t="str">
        <f>VLOOKUP(F3054,'Set up'!$A$2:$C$64,2,FALSE)</f>
        <v>C00000050</v>
      </c>
      <c r="F3054" s="1" t="s">
        <v>2656</v>
      </c>
      <c r="G3054" s="99" t="s">
        <v>1894</v>
      </c>
      <c r="H3054" s="5">
        <v>1</v>
      </c>
      <c r="I3054" s="5" t="str">
        <f>VLOOKUP(F3054,'Set up'!$A$2:$C$64,3,FALSE)</f>
        <v>Cash</v>
      </c>
      <c r="J3054" s="5">
        <f>VLOOKUP(F3054,'Set up'!$A$2:$D$64,4,FALSE)</f>
        <v>0</v>
      </c>
      <c r="K3054" s="4">
        <f t="shared" si="893"/>
        <v>45493</v>
      </c>
      <c r="L3054" s="5">
        <f t="shared" si="894"/>
        <v>7</v>
      </c>
      <c r="M3054" s="5">
        <f t="shared" si="895"/>
        <v>2024</v>
      </c>
      <c r="N3054" s="12">
        <v>1760</v>
      </c>
      <c r="O3054" s="6">
        <f t="shared" ref="O3054:O3060" si="907">-N3054</f>
        <v>-1760</v>
      </c>
      <c r="P3054" s="6">
        <f t="shared" si="901"/>
        <v>0</v>
      </c>
      <c r="Q3054" s="7">
        <v>5003295.1500000004</v>
      </c>
      <c r="R3054" s="44" t="str">
        <f>VLOOKUP(F3054,'Set up'!$A$2:$E$64,5,FALSE)</f>
        <v>Cash</v>
      </c>
      <c r="S3054" s="1" t="s">
        <v>2835</v>
      </c>
    </row>
    <row r="3055" spans="1:19" ht="15" customHeight="1" x14ac:dyDescent="0.3">
      <c r="A3055" s="4">
        <v>45493</v>
      </c>
      <c r="B3055" s="5">
        <f t="shared" si="891"/>
        <v>7</v>
      </c>
      <c r="C3055" s="5">
        <f t="shared" si="892"/>
        <v>2024</v>
      </c>
      <c r="D3055" s="5" t="s">
        <v>2765</v>
      </c>
      <c r="E3055" s="5" t="str">
        <f>VLOOKUP(F3055,'Set up'!$A$2:$C$64,2,FALSE)</f>
        <v>C00000050</v>
      </c>
      <c r="F3055" s="1" t="s">
        <v>2656</v>
      </c>
      <c r="G3055" s="99" t="s">
        <v>2129</v>
      </c>
      <c r="H3055" s="5">
        <v>1</v>
      </c>
      <c r="I3055" s="5" t="str">
        <f>VLOOKUP(F3055,'Set up'!$A$2:$C$64,3,FALSE)</f>
        <v>Cash</v>
      </c>
      <c r="J3055" s="5">
        <f>VLOOKUP(F3055,'Set up'!$A$2:$D$64,4,FALSE)</f>
        <v>0</v>
      </c>
      <c r="K3055" s="4">
        <f t="shared" si="893"/>
        <v>45493</v>
      </c>
      <c r="L3055" s="5">
        <f t="shared" si="894"/>
        <v>7</v>
      </c>
      <c r="M3055" s="5">
        <f t="shared" si="895"/>
        <v>2024</v>
      </c>
      <c r="N3055" s="12">
        <v>277.5</v>
      </c>
      <c r="O3055" s="6">
        <f t="shared" si="907"/>
        <v>-277.5</v>
      </c>
      <c r="P3055" s="6">
        <f t="shared" si="901"/>
        <v>0</v>
      </c>
      <c r="Q3055" s="7">
        <v>5003572.6500000004</v>
      </c>
      <c r="R3055" s="44" t="str">
        <f>VLOOKUP(F3055,'Set up'!$A$2:$E$64,5,FALSE)</f>
        <v>Cash</v>
      </c>
      <c r="S3055" s="1" t="s">
        <v>2835</v>
      </c>
    </row>
    <row r="3056" spans="1:19" ht="15" customHeight="1" x14ac:dyDescent="0.3">
      <c r="A3056" s="4">
        <v>45493</v>
      </c>
      <c r="B3056" s="5">
        <f t="shared" si="891"/>
        <v>7</v>
      </c>
      <c r="C3056" s="5">
        <f t="shared" si="892"/>
        <v>2024</v>
      </c>
      <c r="D3056" s="5" t="s">
        <v>2765</v>
      </c>
      <c r="E3056" s="5" t="str">
        <f>VLOOKUP(F3056,'Set up'!$A$2:$C$64,2,FALSE)</f>
        <v>C00000050</v>
      </c>
      <c r="F3056" s="1" t="s">
        <v>2656</v>
      </c>
      <c r="G3056" s="99" t="s">
        <v>1061</v>
      </c>
      <c r="H3056" s="5">
        <v>1</v>
      </c>
      <c r="I3056" s="5" t="str">
        <f>VLOOKUP(F3056,'Set up'!$A$2:$C$64,3,FALSE)</f>
        <v>Cash</v>
      </c>
      <c r="J3056" s="5">
        <f>VLOOKUP(F3056,'Set up'!$A$2:$D$64,4,FALSE)</f>
        <v>0</v>
      </c>
      <c r="K3056" s="4">
        <f t="shared" si="893"/>
        <v>45493</v>
      </c>
      <c r="L3056" s="5">
        <f t="shared" si="894"/>
        <v>7</v>
      </c>
      <c r="M3056" s="5">
        <f t="shared" si="895"/>
        <v>2024</v>
      </c>
      <c r="N3056" s="12">
        <v>95</v>
      </c>
      <c r="O3056" s="6">
        <f t="shared" si="907"/>
        <v>-95</v>
      </c>
      <c r="P3056" s="6">
        <f t="shared" si="901"/>
        <v>0</v>
      </c>
      <c r="Q3056" s="7">
        <v>5003667.6500000004</v>
      </c>
      <c r="R3056" s="44" t="str">
        <f>VLOOKUP(F3056,'Set up'!$A$2:$E$64,5,FALSE)</f>
        <v>Cash</v>
      </c>
      <c r="S3056" s="1" t="s">
        <v>2835</v>
      </c>
    </row>
    <row r="3057" spans="1:19" ht="15" customHeight="1" x14ac:dyDescent="0.3">
      <c r="A3057" s="4">
        <v>45493</v>
      </c>
      <c r="B3057" s="5">
        <f t="shared" si="891"/>
        <v>7</v>
      </c>
      <c r="C3057" s="5">
        <f t="shared" si="892"/>
        <v>2024</v>
      </c>
      <c r="D3057" s="5" t="s">
        <v>2765</v>
      </c>
      <c r="E3057" s="5" t="str">
        <f>VLOOKUP(F3057,'Set up'!$A$2:$C$64,2,FALSE)</f>
        <v>C00000050</v>
      </c>
      <c r="F3057" s="1" t="s">
        <v>2656</v>
      </c>
      <c r="G3057" s="99" t="s">
        <v>2646</v>
      </c>
      <c r="H3057" s="5">
        <v>5</v>
      </c>
      <c r="I3057" s="5" t="str">
        <f>VLOOKUP(F3057,'Set up'!$A$2:$C$64,3,FALSE)</f>
        <v>Cash</v>
      </c>
      <c r="J3057" s="5">
        <f>VLOOKUP(F3057,'Set up'!$A$2:$D$64,4,FALSE)</f>
        <v>0</v>
      </c>
      <c r="K3057" s="4">
        <f t="shared" si="893"/>
        <v>45493</v>
      </c>
      <c r="L3057" s="5">
        <f t="shared" si="894"/>
        <v>7</v>
      </c>
      <c r="M3057" s="5">
        <f t="shared" si="895"/>
        <v>2024</v>
      </c>
      <c r="N3057" s="12">
        <v>312.5</v>
      </c>
      <c r="O3057" s="6">
        <f t="shared" si="907"/>
        <v>-312.5</v>
      </c>
      <c r="P3057" s="6">
        <f t="shared" si="901"/>
        <v>0</v>
      </c>
      <c r="Q3057" s="7">
        <v>5003980.1500000004</v>
      </c>
      <c r="R3057" s="44" t="str">
        <f>VLOOKUP(F3057,'Set up'!$A$2:$E$64,5,FALSE)</f>
        <v>Cash</v>
      </c>
      <c r="S3057" s="1" t="s">
        <v>2835</v>
      </c>
    </row>
    <row r="3058" spans="1:19" ht="15" customHeight="1" x14ac:dyDescent="0.3">
      <c r="A3058" s="4">
        <v>45493</v>
      </c>
      <c r="B3058" s="5">
        <f t="shared" si="891"/>
        <v>7</v>
      </c>
      <c r="C3058" s="5">
        <f t="shared" si="892"/>
        <v>2024</v>
      </c>
      <c r="D3058" s="5" t="s">
        <v>2765</v>
      </c>
      <c r="E3058" s="5" t="str">
        <f>VLOOKUP(F3058,'Set up'!$A$2:$C$64,2,FALSE)</f>
        <v>C00000050</v>
      </c>
      <c r="F3058" s="1" t="s">
        <v>2656</v>
      </c>
      <c r="G3058" s="99" t="s">
        <v>2519</v>
      </c>
      <c r="H3058" s="5">
        <v>12</v>
      </c>
      <c r="I3058" s="5" t="str">
        <f>VLOOKUP(F3058,'Set up'!$A$2:$C$64,3,FALSE)</f>
        <v>Cash</v>
      </c>
      <c r="J3058" s="5">
        <f>VLOOKUP(F3058,'Set up'!$A$2:$D$64,4,FALSE)</f>
        <v>0</v>
      </c>
      <c r="K3058" s="4">
        <f t="shared" si="893"/>
        <v>45493</v>
      </c>
      <c r="L3058" s="5">
        <f t="shared" si="894"/>
        <v>7</v>
      </c>
      <c r="M3058" s="5">
        <f t="shared" si="895"/>
        <v>2024</v>
      </c>
      <c r="N3058" s="12">
        <v>540</v>
      </c>
      <c r="O3058" s="6">
        <f t="shared" si="907"/>
        <v>-540</v>
      </c>
      <c r="P3058" s="6">
        <f t="shared" si="901"/>
        <v>0</v>
      </c>
      <c r="Q3058" s="7">
        <v>5004520.1500000004</v>
      </c>
      <c r="R3058" s="44" t="str">
        <f>VLOOKUP(F3058,'Set up'!$A$2:$E$64,5,FALSE)</f>
        <v>Cash</v>
      </c>
      <c r="S3058" s="1" t="s">
        <v>2835</v>
      </c>
    </row>
    <row r="3059" spans="1:19" ht="15" customHeight="1" x14ac:dyDescent="0.3">
      <c r="A3059" s="4">
        <v>45496</v>
      </c>
      <c r="B3059" s="5">
        <f t="shared" ref="B3059:B3092" si="908">MONTH(A3059)</f>
        <v>7</v>
      </c>
      <c r="C3059" s="5">
        <f t="shared" ref="C3059:C3092" si="909">YEAR(A3059)</f>
        <v>2024</v>
      </c>
      <c r="D3059" s="5" t="s">
        <v>2766</v>
      </c>
      <c r="E3059" s="5" t="str">
        <f>VLOOKUP(F3059,'Set up'!$A$2:$C$64,2,FALSE)</f>
        <v>C00000009</v>
      </c>
      <c r="F3059" s="1" t="s">
        <v>58</v>
      </c>
      <c r="G3059" s="99" t="s">
        <v>1408</v>
      </c>
      <c r="H3059" s="5">
        <v>2</v>
      </c>
      <c r="I3059" s="5">
        <f>VLOOKUP(F3059,'Set up'!$A$2:$C$64,3,FALSE)</f>
        <v>60</v>
      </c>
      <c r="J3059" s="5">
        <f>VLOOKUP(F3059,'Set up'!$A$2:$D$64,4,FALSE)</f>
        <v>60</v>
      </c>
      <c r="K3059" s="4">
        <f t="shared" ref="K3059:K3122" si="910">A3059+J3059</f>
        <v>45556</v>
      </c>
      <c r="L3059" s="5">
        <f t="shared" ref="L3059:L3122" si="911">MONTH(K3059)</f>
        <v>9</v>
      </c>
      <c r="M3059" s="5">
        <f t="shared" ref="M3059:M3122" si="912">YEAR(K3059)</f>
        <v>2024</v>
      </c>
      <c r="N3059" s="12">
        <v>3256</v>
      </c>
      <c r="O3059" s="6">
        <f t="shared" si="907"/>
        <v>-3256</v>
      </c>
      <c r="P3059" s="6">
        <f t="shared" si="901"/>
        <v>0</v>
      </c>
      <c r="Q3059" s="7">
        <v>5007776.1500000004</v>
      </c>
      <c r="R3059" s="44" t="str">
        <f>VLOOKUP(F3059,'Set up'!$A$2:$E$64,5,FALSE)</f>
        <v>Chq</v>
      </c>
      <c r="S3059" s="1" t="s">
        <v>3432</v>
      </c>
    </row>
    <row r="3060" spans="1:19" ht="15" customHeight="1" x14ac:dyDescent="0.3">
      <c r="A3060" s="4">
        <v>45496</v>
      </c>
      <c r="B3060" s="5">
        <f t="shared" si="908"/>
        <v>7</v>
      </c>
      <c r="C3060" s="5">
        <f t="shared" si="909"/>
        <v>2024</v>
      </c>
      <c r="D3060" s="5" t="s">
        <v>2766</v>
      </c>
      <c r="E3060" s="5" t="str">
        <f>VLOOKUP(F3060,'Set up'!$A$2:$C$64,2,FALSE)</f>
        <v>C00000009</v>
      </c>
      <c r="F3060" s="1" t="s">
        <v>58</v>
      </c>
      <c r="G3060" s="99" t="s">
        <v>616</v>
      </c>
      <c r="H3060" s="5">
        <v>1</v>
      </c>
      <c r="I3060" s="5">
        <f>VLOOKUP(F3060,'Set up'!$A$2:$C$64,3,FALSE)</f>
        <v>60</v>
      </c>
      <c r="J3060" s="5">
        <f>VLOOKUP(F3060,'Set up'!$A$2:$D$64,4,FALSE)</f>
        <v>60</v>
      </c>
      <c r="K3060" s="4">
        <f t="shared" si="910"/>
        <v>45556</v>
      </c>
      <c r="L3060" s="5">
        <f t="shared" si="911"/>
        <v>9</v>
      </c>
      <c r="M3060" s="5">
        <f t="shared" si="912"/>
        <v>2024</v>
      </c>
      <c r="N3060" s="12">
        <v>1628</v>
      </c>
      <c r="O3060" s="6">
        <f t="shared" si="907"/>
        <v>-1628</v>
      </c>
      <c r="P3060" s="6">
        <f t="shared" si="901"/>
        <v>0</v>
      </c>
      <c r="Q3060" s="7">
        <v>5009404.1500000004</v>
      </c>
      <c r="R3060" s="44" t="str">
        <f>VLOOKUP(F3060,'Set up'!$A$2:$E$64,5,FALSE)</f>
        <v>Chq</v>
      </c>
      <c r="S3060" s="1" t="s">
        <v>3432</v>
      </c>
    </row>
    <row r="3061" spans="1:19" ht="15" customHeight="1" x14ac:dyDescent="0.3">
      <c r="A3061" s="4">
        <v>45497</v>
      </c>
      <c r="B3061" s="5">
        <f t="shared" si="908"/>
        <v>7</v>
      </c>
      <c r="C3061" s="5">
        <f t="shared" si="909"/>
        <v>2024</v>
      </c>
      <c r="D3061" s="5" t="s">
        <v>2767</v>
      </c>
      <c r="E3061" s="5" t="str">
        <f>VLOOKUP(F3061,'Set up'!$A$2:$C$64,2,FALSE)</f>
        <v>C00000019</v>
      </c>
      <c r="F3061" s="1" t="s">
        <v>400</v>
      </c>
      <c r="G3061" s="99" t="s">
        <v>95</v>
      </c>
      <c r="H3061" s="5">
        <v>1</v>
      </c>
      <c r="I3061" s="5" t="str">
        <f>VLOOKUP(F3061,'Set up'!$A$2:$C$64,3,FALSE)</f>
        <v>Cash</v>
      </c>
      <c r="J3061" s="5">
        <f>VLOOKUP(F3061,'Set up'!$A$2:$D$64,4,FALSE)</f>
        <v>0</v>
      </c>
      <c r="K3061" s="4">
        <f t="shared" si="910"/>
        <v>45497</v>
      </c>
      <c r="L3061" s="5">
        <f t="shared" si="911"/>
        <v>7</v>
      </c>
      <c r="M3061" s="5">
        <f t="shared" si="912"/>
        <v>2024</v>
      </c>
      <c r="N3061" s="12">
        <v>1760</v>
      </c>
      <c r="O3061" s="12"/>
      <c r="P3061" s="6">
        <f t="shared" si="901"/>
        <v>1760</v>
      </c>
      <c r="Q3061" s="7">
        <v>5011164.1500000004</v>
      </c>
      <c r="R3061" s="44" t="str">
        <f>VLOOKUP(F3061,'Set up'!$A$2:$E$64,5,FALSE)</f>
        <v>Trsf</v>
      </c>
    </row>
    <row r="3062" spans="1:19" ht="15" customHeight="1" x14ac:dyDescent="0.3">
      <c r="A3062" s="4">
        <v>45497</v>
      </c>
      <c r="B3062" s="5">
        <f t="shared" si="908"/>
        <v>7</v>
      </c>
      <c r="C3062" s="5">
        <f t="shared" si="909"/>
        <v>2024</v>
      </c>
      <c r="D3062" s="5" t="s">
        <v>2767</v>
      </c>
      <c r="E3062" s="5" t="str">
        <f>VLOOKUP(F3062,'Set up'!$A$2:$C$64,2,FALSE)</f>
        <v>C00000019</v>
      </c>
      <c r="F3062" s="1" t="s">
        <v>400</v>
      </c>
      <c r="G3062" s="99" t="s">
        <v>1411</v>
      </c>
      <c r="H3062" s="5">
        <v>1</v>
      </c>
      <c r="I3062" s="5" t="str">
        <f>VLOOKUP(F3062,'Set up'!$A$2:$C$64,3,FALSE)</f>
        <v>Cash</v>
      </c>
      <c r="J3062" s="5">
        <f>VLOOKUP(F3062,'Set up'!$A$2:$D$64,4,FALSE)</f>
        <v>0</v>
      </c>
      <c r="K3062" s="4">
        <f t="shared" si="910"/>
        <v>45497</v>
      </c>
      <c r="L3062" s="5">
        <f t="shared" si="911"/>
        <v>7</v>
      </c>
      <c r="M3062" s="5">
        <f t="shared" si="912"/>
        <v>2024</v>
      </c>
      <c r="N3062" s="12">
        <v>405</v>
      </c>
      <c r="O3062" s="12"/>
      <c r="P3062" s="6">
        <f t="shared" si="901"/>
        <v>405</v>
      </c>
      <c r="Q3062" s="7">
        <v>5011569.1500000004</v>
      </c>
      <c r="R3062" s="44" t="str">
        <f>VLOOKUP(F3062,'Set up'!$A$2:$E$64,5,FALSE)</f>
        <v>Trsf</v>
      </c>
    </row>
    <row r="3063" spans="1:19" ht="15" customHeight="1" x14ac:dyDescent="0.3">
      <c r="A3063" s="4">
        <v>45497</v>
      </c>
      <c r="B3063" s="5">
        <f t="shared" si="908"/>
        <v>7</v>
      </c>
      <c r="C3063" s="5">
        <f t="shared" si="909"/>
        <v>2024</v>
      </c>
      <c r="D3063" s="5" t="s">
        <v>2767</v>
      </c>
      <c r="E3063" s="5" t="str">
        <f>VLOOKUP(F3063,'Set up'!$A$2:$C$64,2,FALSE)</f>
        <v>C00000019</v>
      </c>
      <c r="F3063" s="1" t="s">
        <v>400</v>
      </c>
      <c r="G3063" s="99" t="s">
        <v>2635</v>
      </c>
      <c r="H3063" s="5">
        <v>3</v>
      </c>
      <c r="I3063" s="5" t="str">
        <f>VLOOKUP(F3063,'Set up'!$A$2:$C$64,3,FALSE)</f>
        <v>Cash</v>
      </c>
      <c r="J3063" s="5">
        <f>VLOOKUP(F3063,'Set up'!$A$2:$D$64,4,FALSE)</f>
        <v>0</v>
      </c>
      <c r="K3063" s="4">
        <f t="shared" si="910"/>
        <v>45497</v>
      </c>
      <c r="L3063" s="5">
        <f t="shared" si="911"/>
        <v>7</v>
      </c>
      <c r="M3063" s="5">
        <f t="shared" si="912"/>
        <v>2024</v>
      </c>
      <c r="N3063" s="12">
        <v>187.5</v>
      </c>
      <c r="O3063" s="12"/>
      <c r="P3063" s="6">
        <f t="shared" si="901"/>
        <v>187.5</v>
      </c>
      <c r="Q3063" s="7">
        <v>5011756.6500000004</v>
      </c>
      <c r="R3063" s="44" t="str">
        <f>VLOOKUP(F3063,'Set up'!$A$2:$E$64,5,FALSE)</f>
        <v>Trsf</v>
      </c>
    </row>
    <row r="3064" spans="1:19" ht="15" customHeight="1" x14ac:dyDescent="0.3">
      <c r="A3064" s="4">
        <v>45497</v>
      </c>
      <c r="B3064" s="5">
        <f t="shared" si="908"/>
        <v>7</v>
      </c>
      <c r="C3064" s="5">
        <f t="shared" si="909"/>
        <v>2024</v>
      </c>
      <c r="D3064" s="5" t="s">
        <v>2767</v>
      </c>
      <c r="E3064" s="5" t="str">
        <f>VLOOKUP(F3064,'Set up'!$A$2:$C$64,2,FALSE)</f>
        <v>C00000019</v>
      </c>
      <c r="F3064" s="1" t="s">
        <v>400</v>
      </c>
      <c r="G3064" s="99" t="s">
        <v>46</v>
      </c>
      <c r="H3064" s="5">
        <v>1</v>
      </c>
      <c r="I3064" s="5" t="str">
        <f>VLOOKUP(F3064,'Set up'!$A$2:$C$64,3,FALSE)</f>
        <v>Cash</v>
      </c>
      <c r="J3064" s="5">
        <f>VLOOKUP(F3064,'Set up'!$A$2:$D$64,4,FALSE)</f>
        <v>0</v>
      </c>
      <c r="K3064" s="4">
        <f t="shared" si="910"/>
        <v>45497</v>
      </c>
      <c r="L3064" s="5">
        <f t="shared" si="911"/>
        <v>7</v>
      </c>
      <c r="M3064" s="5">
        <f t="shared" si="912"/>
        <v>2024</v>
      </c>
      <c r="N3064" s="12">
        <v>110</v>
      </c>
      <c r="O3064" s="12"/>
      <c r="P3064" s="6">
        <f t="shared" si="901"/>
        <v>110</v>
      </c>
      <c r="Q3064" s="7">
        <v>5011866.6500000004</v>
      </c>
      <c r="R3064" s="44" t="str">
        <f>VLOOKUP(F3064,'Set up'!$A$2:$E$64,5,FALSE)</f>
        <v>Trsf</v>
      </c>
    </row>
    <row r="3065" spans="1:19" ht="15" customHeight="1" x14ac:dyDescent="0.3">
      <c r="A3065" s="4">
        <v>45497</v>
      </c>
      <c r="B3065" s="5">
        <f t="shared" si="908"/>
        <v>7</v>
      </c>
      <c r="C3065" s="5">
        <f t="shared" si="909"/>
        <v>2024</v>
      </c>
      <c r="D3065" s="5" t="s">
        <v>2767</v>
      </c>
      <c r="E3065" s="5" t="str">
        <f>VLOOKUP(F3065,'Set up'!$A$2:$C$64,2,FALSE)</f>
        <v>C00000019</v>
      </c>
      <c r="F3065" s="1" t="s">
        <v>400</v>
      </c>
      <c r="G3065" s="99" t="s">
        <v>1469</v>
      </c>
      <c r="H3065" s="5">
        <v>1</v>
      </c>
      <c r="I3065" s="5" t="str">
        <f>VLOOKUP(F3065,'Set up'!$A$2:$C$64,3,FALSE)</f>
        <v>Cash</v>
      </c>
      <c r="J3065" s="5">
        <f>VLOOKUP(F3065,'Set up'!$A$2:$D$64,4,FALSE)</f>
        <v>0</v>
      </c>
      <c r="K3065" s="4">
        <f t="shared" si="910"/>
        <v>45497</v>
      </c>
      <c r="L3065" s="5">
        <f t="shared" si="911"/>
        <v>7</v>
      </c>
      <c r="M3065" s="5">
        <f t="shared" si="912"/>
        <v>2024</v>
      </c>
      <c r="N3065" s="12">
        <v>395</v>
      </c>
      <c r="O3065" s="12"/>
      <c r="P3065" s="6">
        <f t="shared" si="901"/>
        <v>395</v>
      </c>
      <c r="Q3065" s="7">
        <v>5012261.6500000004</v>
      </c>
      <c r="R3065" s="44" t="str">
        <f>VLOOKUP(F3065,'Set up'!$A$2:$E$64,5,FALSE)</f>
        <v>Trsf</v>
      </c>
    </row>
    <row r="3066" spans="1:19" ht="15" customHeight="1" x14ac:dyDescent="0.3">
      <c r="A3066" s="4">
        <v>45497</v>
      </c>
      <c r="B3066" s="5">
        <f t="shared" si="908"/>
        <v>7</v>
      </c>
      <c r="C3066" s="5">
        <f t="shared" si="909"/>
        <v>2024</v>
      </c>
      <c r="D3066" s="5" t="s">
        <v>2767</v>
      </c>
      <c r="E3066" s="5" t="str">
        <f>VLOOKUP(F3066,'Set up'!$A$2:$C$64,2,FALSE)</f>
        <v>C00000019</v>
      </c>
      <c r="F3066" s="1" t="s">
        <v>400</v>
      </c>
      <c r="G3066" s="99" t="s">
        <v>1660</v>
      </c>
      <c r="H3066" s="5">
        <v>1</v>
      </c>
      <c r="I3066" s="5" t="str">
        <f>VLOOKUP(F3066,'Set up'!$A$2:$C$64,3,FALSE)</f>
        <v>Cash</v>
      </c>
      <c r="J3066" s="5">
        <f>VLOOKUP(F3066,'Set up'!$A$2:$D$64,4,FALSE)</f>
        <v>0</v>
      </c>
      <c r="K3066" s="4">
        <f t="shared" si="910"/>
        <v>45497</v>
      </c>
      <c r="L3066" s="5">
        <f t="shared" si="911"/>
        <v>7</v>
      </c>
      <c r="M3066" s="5">
        <f t="shared" si="912"/>
        <v>2024</v>
      </c>
      <c r="N3066" s="12">
        <v>160</v>
      </c>
      <c r="O3066" s="12"/>
      <c r="P3066" s="6">
        <f t="shared" si="901"/>
        <v>160</v>
      </c>
      <c r="Q3066" s="7">
        <v>5012421.6500000004</v>
      </c>
      <c r="R3066" s="44" t="str">
        <f>VLOOKUP(F3066,'Set up'!$A$2:$E$64,5,FALSE)</f>
        <v>Trsf</v>
      </c>
    </row>
    <row r="3067" spans="1:19" ht="15" customHeight="1" x14ac:dyDescent="0.3">
      <c r="A3067" s="4">
        <v>45497</v>
      </c>
      <c r="B3067" s="5">
        <f t="shared" si="908"/>
        <v>7</v>
      </c>
      <c r="C3067" s="5">
        <f t="shared" si="909"/>
        <v>2024</v>
      </c>
      <c r="D3067" s="5" t="s">
        <v>2767</v>
      </c>
      <c r="E3067" s="5" t="str">
        <f>VLOOKUP(F3067,'Set up'!$A$2:$C$64,2,FALSE)</f>
        <v>C00000019</v>
      </c>
      <c r="F3067" s="1" t="s">
        <v>400</v>
      </c>
      <c r="G3067" s="99" t="s">
        <v>894</v>
      </c>
      <c r="H3067" s="5">
        <v>1</v>
      </c>
      <c r="I3067" s="5" t="str">
        <f>VLOOKUP(F3067,'Set up'!$A$2:$C$64,3,FALSE)</f>
        <v>Cash</v>
      </c>
      <c r="J3067" s="5">
        <f>VLOOKUP(F3067,'Set up'!$A$2:$D$64,4,FALSE)</f>
        <v>0</v>
      </c>
      <c r="K3067" s="4">
        <f t="shared" si="910"/>
        <v>45497</v>
      </c>
      <c r="L3067" s="5">
        <f t="shared" si="911"/>
        <v>7</v>
      </c>
      <c r="M3067" s="5">
        <f t="shared" si="912"/>
        <v>2024</v>
      </c>
      <c r="N3067" s="12">
        <v>150</v>
      </c>
      <c r="O3067" s="12"/>
      <c r="P3067" s="6">
        <f t="shared" si="901"/>
        <v>150</v>
      </c>
      <c r="Q3067" s="7">
        <v>5012571.6500000004</v>
      </c>
      <c r="R3067" s="44" t="str">
        <f>VLOOKUP(F3067,'Set up'!$A$2:$E$64,5,FALSE)</f>
        <v>Trsf</v>
      </c>
    </row>
    <row r="3068" spans="1:19" ht="15" customHeight="1" x14ac:dyDescent="0.3">
      <c r="A3068" s="4">
        <v>45497</v>
      </c>
      <c r="B3068" s="5">
        <f t="shared" si="908"/>
        <v>7</v>
      </c>
      <c r="C3068" s="5">
        <f t="shared" si="909"/>
        <v>2024</v>
      </c>
      <c r="D3068" s="5" t="s">
        <v>2767</v>
      </c>
      <c r="E3068" s="5" t="str">
        <f>VLOOKUP(F3068,'Set up'!$A$2:$C$64,2,FALSE)</f>
        <v>C00000019</v>
      </c>
      <c r="F3068" s="1" t="s">
        <v>400</v>
      </c>
      <c r="G3068" s="99" t="s">
        <v>2098</v>
      </c>
      <c r="H3068" s="5">
        <v>1</v>
      </c>
      <c r="I3068" s="5" t="str">
        <f>VLOOKUP(F3068,'Set up'!$A$2:$C$64,3,FALSE)</f>
        <v>Cash</v>
      </c>
      <c r="J3068" s="5">
        <f>VLOOKUP(F3068,'Set up'!$A$2:$D$64,4,FALSE)</f>
        <v>0</v>
      </c>
      <c r="K3068" s="4">
        <f t="shared" si="910"/>
        <v>45497</v>
      </c>
      <c r="L3068" s="5">
        <f t="shared" si="911"/>
        <v>7</v>
      </c>
      <c r="M3068" s="5">
        <f t="shared" si="912"/>
        <v>2024</v>
      </c>
      <c r="N3068" s="12">
        <v>283.8</v>
      </c>
      <c r="O3068" s="12"/>
      <c r="P3068" s="6">
        <f t="shared" si="901"/>
        <v>283.8</v>
      </c>
      <c r="Q3068" s="7">
        <v>5012855.45</v>
      </c>
      <c r="R3068" s="44" t="str">
        <f>VLOOKUP(F3068,'Set up'!$A$2:$E$64,5,FALSE)</f>
        <v>Trsf</v>
      </c>
    </row>
    <row r="3069" spans="1:19" ht="15" customHeight="1" x14ac:dyDescent="0.3">
      <c r="A3069" s="4">
        <v>45498</v>
      </c>
      <c r="B3069" s="5">
        <f t="shared" si="908"/>
        <v>7</v>
      </c>
      <c r="C3069" s="5">
        <f t="shared" si="909"/>
        <v>2024</v>
      </c>
      <c r="D3069" s="5" t="s">
        <v>2768</v>
      </c>
      <c r="E3069" s="5" t="str">
        <f>VLOOKUP(F3069,'Set up'!$A$2:$C$64,2,FALSE)</f>
        <v>C00000042</v>
      </c>
      <c r="F3069" s="1" t="s">
        <v>2012</v>
      </c>
      <c r="G3069" s="99" t="s">
        <v>2646</v>
      </c>
      <c r="H3069" s="5">
        <v>15</v>
      </c>
      <c r="I3069" s="5" t="str">
        <f>VLOOKUP(F3069,'Set up'!$A$2:$C$64,3,FALSE)</f>
        <v>Cash</v>
      </c>
      <c r="J3069" s="5">
        <f>VLOOKUP(F3069,'Set up'!$A$2:$D$64,4,FALSE)</f>
        <v>0</v>
      </c>
      <c r="K3069" s="4">
        <f t="shared" si="910"/>
        <v>45498</v>
      </c>
      <c r="L3069" s="5">
        <f t="shared" si="911"/>
        <v>7</v>
      </c>
      <c r="M3069" s="5">
        <f t="shared" si="912"/>
        <v>2024</v>
      </c>
      <c r="N3069" s="12">
        <v>937.5</v>
      </c>
      <c r="O3069" s="6">
        <f t="shared" ref="O3069" si="913">-N3069</f>
        <v>-937.5</v>
      </c>
      <c r="P3069" s="6">
        <f t="shared" si="901"/>
        <v>0</v>
      </c>
      <c r="Q3069" s="7">
        <v>5013792.95</v>
      </c>
      <c r="R3069" s="44" t="str">
        <f>VLOOKUP(F3069,'Set up'!$A$2:$E$64,5,FALSE)</f>
        <v>Trsf</v>
      </c>
      <c r="S3069" s="1" t="s">
        <v>3301</v>
      </c>
    </row>
    <row r="3070" spans="1:19" ht="15" customHeight="1" x14ac:dyDescent="0.3">
      <c r="A3070" s="4">
        <v>45498</v>
      </c>
      <c r="B3070" s="5">
        <f t="shared" si="908"/>
        <v>7</v>
      </c>
      <c r="C3070" s="5">
        <f t="shared" si="909"/>
        <v>2024</v>
      </c>
      <c r="D3070" s="5" t="s">
        <v>2769</v>
      </c>
      <c r="E3070" s="5" t="str">
        <f>VLOOKUP(F3070,'Set up'!$A$2:$C$64,2,FALSE)</f>
        <v>C00000042</v>
      </c>
      <c r="F3070" s="1" t="s">
        <v>2012</v>
      </c>
      <c r="G3070" s="99" t="s">
        <v>2552</v>
      </c>
      <c r="H3070" s="5">
        <v>15</v>
      </c>
      <c r="I3070" s="5" t="str">
        <f>VLOOKUP(F3070,'Set up'!$A$2:$C$64,3,FALSE)</f>
        <v>Cash</v>
      </c>
      <c r="J3070" s="5">
        <f>VLOOKUP(F3070,'Set up'!$A$2:$D$64,4,FALSE)</f>
        <v>0</v>
      </c>
      <c r="K3070" s="4">
        <f t="shared" si="910"/>
        <v>45498</v>
      </c>
      <c r="L3070" s="5">
        <f t="shared" si="911"/>
        <v>7</v>
      </c>
      <c r="M3070" s="5">
        <f t="shared" si="912"/>
        <v>2024</v>
      </c>
      <c r="N3070" s="12">
        <v>24420</v>
      </c>
      <c r="O3070" s="12">
        <f>-16490.1-7929.9</f>
        <v>-24420</v>
      </c>
      <c r="P3070" s="6">
        <f t="shared" si="901"/>
        <v>0</v>
      </c>
      <c r="Q3070" s="7">
        <v>5038212.95</v>
      </c>
      <c r="R3070" s="44" t="str">
        <f>VLOOKUP(F3070,'Set up'!$A$2:$E$64,5,FALSE)</f>
        <v>Trsf</v>
      </c>
      <c r="S3070" s="1" t="s">
        <v>3302</v>
      </c>
    </row>
    <row r="3071" spans="1:19" ht="15" customHeight="1" x14ac:dyDescent="0.3">
      <c r="A3071" s="4">
        <v>45498</v>
      </c>
      <c r="B3071" s="5">
        <f t="shared" si="908"/>
        <v>7</v>
      </c>
      <c r="C3071" s="5">
        <f t="shared" si="909"/>
        <v>2024</v>
      </c>
      <c r="D3071" s="5" t="s">
        <v>2769</v>
      </c>
      <c r="E3071" s="5" t="str">
        <f>VLOOKUP(F3071,'Set up'!$A$2:$C$64,2,FALSE)</f>
        <v>C00000042</v>
      </c>
      <c r="F3071" s="1" t="s">
        <v>2012</v>
      </c>
      <c r="G3071" s="99" t="s">
        <v>1543</v>
      </c>
      <c r="H3071" s="5">
        <v>40</v>
      </c>
      <c r="I3071" s="5" t="str">
        <f>VLOOKUP(F3071,'Set up'!$A$2:$C$64,3,FALSE)</f>
        <v>Cash</v>
      </c>
      <c r="J3071" s="5">
        <f>VLOOKUP(F3071,'Set up'!$A$2:$D$64,4,FALSE)</f>
        <v>0</v>
      </c>
      <c r="K3071" s="4">
        <f t="shared" si="910"/>
        <v>45498</v>
      </c>
      <c r="L3071" s="5">
        <f t="shared" si="911"/>
        <v>7</v>
      </c>
      <c r="M3071" s="5">
        <f t="shared" si="912"/>
        <v>2024</v>
      </c>
      <c r="N3071" s="12">
        <v>7320</v>
      </c>
      <c r="O3071" s="6">
        <f t="shared" ref="O3071" si="914">-N3071</f>
        <v>-7320</v>
      </c>
      <c r="P3071" s="6">
        <f t="shared" si="901"/>
        <v>0</v>
      </c>
      <c r="Q3071" s="7">
        <v>5045532.95</v>
      </c>
      <c r="R3071" s="44" t="str">
        <f>VLOOKUP(F3071,'Set up'!$A$2:$E$64,5,FALSE)</f>
        <v>Trsf</v>
      </c>
      <c r="S3071" s="1" t="s">
        <v>3303</v>
      </c>
    </row>
    <row r="3072" spans="1:19" ht="15" customHeight="1" x14ac:dyDescent="0.3">
      <c r="A3072" s="4">
        <v>45498</v>
      </c>
      <c r="B3072" s="5">
        <f t="shared" si="908"/>
        <v>7</v>
      </c>
      <c r="C3072" s="5">
        <f t="shared" si="909"/>
        <v>2024</v>
      </c>
      <c r="D3072" s="5" t="s">
        <v>2769</v>
      </c>
      <c r="E3072" s="5" t="str">
        <f>VLOOKUP(F3072,'Set up'!$A$2:$C$64,2,FALSE)</f>
        <v>C00000042</v>
      </c>
      <c r="F3072" s="1" t="s">
        <v>2012</v>
      </c>
      <c r="G3072" s="99" t="s">
        <v>655</v>
      </c>
      <c r="H3072" s="5">
        <v>20</v>
      </c>
      <c r="I3072" s="5" t="str">
        <f>VLOOKUP(F3072,'Set up'!$A$2:$C$64,3,FALSE)</f>
        <v>Cash</v>
      </c>
      <c r="J3072" s="5">
        <f>VLOOKUP(F3072,'Set up'!$A$2:$D$64,4,FALSE)</f>
        <v>0</v>
      </c>
      <c r="K3072" s="4">
        <f t="shared" si="910"/>
        <v>45498</v>
      </c>
      <c r="L3072" s="5">
        <f t="shared" si="911"/>
        <v>7</v>
      </c>
      <c r="M3072" s="5">
        <f t="shared" si="912"/>
        <v>2024</v>
      </c>
      <c r="N3072" s="12">
        <v>4800</v>
      </c>
      <c r="O3072" s="12">
        <f>-2750.1-2049.9</f>
        <v>-4800</v>
      </c>
      <c r="P3072" s="6">
        <f t="shared" si="901"/>
        <v>0</v>
      </c>
      <c r="Q3072" s="7">
        <v>5050332.95</v>
      </c>
      <c r="R3072" s="44" t="str">
        <f>VLOOKUP(F3072,'Set up'!$A$2:$E$64,5,FALSE)</f>
        <v>Trsf</v>
      </c>
      <c r="S3072" s="1" t="s">
        <v>3372</v>
      </c>
    </row>
    <row r="3073" spans="1:19" ht="15" customHeight="1" x14ac:dyDescent="0.3">
      <c r="A3073" s="4">
        <v>45498</v>
      </c>
      <c r="B3073" s="5">
        <f t="shared" si="908"/>
        <v>7</v>
      </c>
      <c r="C3073" s="5">
        <f t="shared" si="909"/>
        <v>2024</v>
      </c>
      <c r="D3073" s="5" t="s">
        <v>2769</v>
      </c>
      <c r="E3073" s="5" t="str">
        <f>VLOOKUP(F3073,'Set up'!$A$2:$C$64,2,FALSE)</f>
        <v>C00000042</v>
      </c>
      <c r="F3073" s="1" t="s">
        <v>2012</v>
      </c>
      <c r="G3073" s="99" t="s">
        <v>1061</v>
      </c>
      <c r="H3073" s="5">
        <v>4</v>
      </c>
      <c r="I3073" s="5" t="str">
        <f>VLOOKUP(F3073,'Set up'!$A$2:$C$64,3,FALSE)</f>
        <v>Cash</v>
      </c>
      <c r="J3073" s="5">
        <f>VLOOKUP(F3073,'Set up'!$A$2:$D$64,4,FALSE)</f>
        <v>0</v>
      </c>
      <c r="K3073" s="4">
        <f t="shared" si="910"/>
        <v>45498</v>
      </c>
      <c r="L3073" s="5">
        <f t="shared" si="911"/>
        <v>7</v>
      </c>
      <c r="M3073" s="5">
        <f t="shared" si="912"/>
        <v>2024</v>
      </c>
      <c r="N3073" s="12">
        <v>380</v>
      </c>
      <c r="O3073" s="6">
        <f t="shared" ref="O3073:O3075" si="915">-N3073</f>
        <v>-380</v>
      </c>
      <c r="P3073" s="6">
        <f t="shared" si="901"/>
        <v>0</v>
      </c>
      <c r="Q3073" s="7">
        <v>5050712.95</v>
      </c>
      <c r="R3073" s="44" t="str">
        <f>VLOOKUP(F3073,'Set up'!$A$2:$E$64,5,FALSE)</f>
        <v>Trsf</v>
      </c>
      <c r="S3073" s="1" t="s">
        <v>3373</v>
      </c>
    </row>
    <row r="3074" spans="1:19" ht="15" customHeight="1" x14ac:dyDescent="0.3">
      <c r="A3074" s="4">
        <v>45498</v>
      </c>
      <c r="B3074" s="5">
        <f t="shared" si="908"/>
        <v>7</v>
      </c>
      <c r="C3074" s="5">
        <f t="shared" si="909"/>
        <v>2024</v>
      </c>
      <c r="D3074" s="5" t="s">
        <v>2769</v>
      </c>
      <c r="E3074" s="5" t="str">
        <f>VLOOKUP(F3074,'Set up'!$A$2:$C$64,2,FALSE)</f>
        <v>C00000042</v>
      </c>
      <c r="F3074" s="1" t="s">
        <v>2012</v>
      </c>
      <c r="G3074" s="99" t="s">
        <v>1073</v>
      </c>
      <c r="H3074" s="5">
        <v>1</v>
      </c>
      <c r="I3074" s="5" t="str">
        <f>VLOOKUP(F3074,'Set up'!$A$2:$C$64,3,FALSE)</f>
        <v>Cash</v>
      </c>
      <c r="J3074" s="5">
        <f>VLOOKUP(F3074,'Set up'!$A$2:$D$64,4,FALSE)</f>
        <v>0</v>
      </c>
      <c r="K3074" s="4">
        <f t="shared" si="910"/>
        <v>45498</v>
      </c>
      <c r="L3074" s="5">
        <f t="shared" si="911"/>
        <v>7</v>
      </c>
      <c r="M3074" s="5">
        <f t="shared" si="912"/>
        <v>2024</v>
      </c>
      <c r="N3074" s="12">
        <v>1000</v>
      </c>
      <c r="O3074" s="6">
        <f t="shared" si="915"/>
        <v>-1000</v>
      </c>
      <c r="P3074" s="6">
        <f t="shared" si="901"/>
        <v>0</v>
      </c>
      <c r="Q3074" s="7">
        <v>5051712.95</v>
      </c>
      <c r="R3074" s="44" t="str">
        <f>VLOOKUP(F3074,'Set up'!$A$2:$E$64,5,FALSE)</f>
        <v>Trsf</v>
      </c>
      <c r="S3074" s="1" t="s">
        <v>3374</v>
      </c>
    </row>
    <row r="3075" spans="1:19" ht="15" customHeight="1" x14ac:dyDescent="0.3">
      <c r="A3075" s="4">
        <v>45498</v>
      </c>
      <c r="B3075" s="5">
        <f t="shared" si="908"/>
        <v>7</v>
      </c>
      <c r="C3075" s="5">
        <f t="shared" si="909"/>
        <v>2024</v>
      </c>
      <c r="D3075" s="5" t="s">
        <v>2769</v>
      </c>
      <c r="E3075" s="5" t="str">
        <f>VLOOKUP(F3075,'Set up'!$A$2:$C$64,2,FALSE)</f>
        <v>C00000042</v>
      </c>
      <c r="F3075" s="1" t="s">
        <v>2012</v>
      </c>
      <c r="G3075" s="99" t="s">
        <v>2744</v>
      </c>
      <c r="H3075" s="5">
        <v>1</v>
      </c>
      <c r="I3075" s="5" t="str">
        <f>VLOOKUP(F3075,'Set up'!$A$2:$C$64,3,FALSE)</f>
        <v>Cash</v>
      </c>
      <c r="J3075" s="5">
        <f>VLOOKUP(F3075,'Set up'!$A$2:$D$64,4,FALSE)</f>
        <v>0</v>
      </c>
      <c r="K3075" s="4">
        <f t="shared" si="910"/>
        <v>45498</v>
      </c>
      <c r="L3075" s="5">
        <f t="shared" si="911"/>
        <v>7</v>
      </c>
      <c r="M3075" s="5">
        <f t="shared" si="912"/>
        <v>2024</v>
      </c>
      <c r="N3075" s="12">
        <v>975</v>
      </c>
      <c r="O3075" s="6">
        <f t="shared" si="915"/>
        <v>-975</v>
      </c>
      <c r="P3075" s="6">
        <f t="shared" si="901"/>
        <v>0</v>
      </c>
      <c r="Q3075" s="7">
        <v>5052687.95</v>
      </c>
      <c r="R3075" s="44" t="str">
        <f>VLOOKUP(F3075,'Set up'!$A$2:$E$64,5,FALSE)</f>
        <v>Trsf</v>
      </c>
      <c r="S3075" s="1" t="s">
        <v>3375</v>
      </c>
    </row>
    <row r="3076" spans="1:19" ht="15" customHeight="1" x14ac:dyDescent="0.3">
      <c r="A3076" s="4">
        <v>45500</v>
      </c>
      <c r="B3076" s="5">
        <f t="shared" si="908"/>
        <v>7</v>
      </c>
      <c r="C3076" s="5">
        <f t="shared" si="909"/>
        <v>2024</v>
      </c>
      <c r="D3076" s="5" t="s">
        <v>2770</v>
      </c>
      <c r="E3076" s="5" t="str">
        <f>VLOOKUP(F3076,'Set up'!$A$2:$C$64,2,FALSE)</f>
        <v>C00000049</v>
      </c>
      <c r="F3076" s="1" t="s">
        <v>2728</v>
      </c>
      <c r="G3076" s="99" t="s">
        <v>95</v>
      </c>
      <c r="H3076" s="5">
        <v>2</v>
      </c>
      <c r="I3076" s="5" t="str">
        <f>VLOOKUP(F3076,'Set up'!$A$2:$C$64,3,FALSE)</f>
        <v>Cash</v>
      </c>
      <c r="J3076" s="5">
        <f>VLOOKUP(F3076,'Set up'!$A$2:$D$64,4,FALSE)</f>
        <v>0</v>
      </c>
      <c r="K3076" s="4">
        <f t="shared" si="910"/>
        <v>45500</v>
      </c>
      <c r="L3076" s="5">
        <f t="shared" si="911"/>
        <v>7</v>
      </c>
      <c r="M3076" s="5">
        <f t="shared" si="912"/>
        <v>2024</v>
      </c>
      <c r="N3076" s="12">
        <v>3520</v>
      </c>
      <c r="O3076" s="12">
        <f>-1000-1200</f>
        <v>-2200</v>
      </c>
      <c r="P3076" s="6">
        <f t="shared" si="901"/>
        <v>1320</v>
      </c>
      <c r="Q3076" s="7">
        <v>5056207.95</v>
      </c>
      <c r="R3076" s="44" t="str">
        <f>VLOOKUP(F3076,'Set up'!$A$2:$E$64,5,FALSE)</f>
        <v>Cash</v>
      </c>
      <c r="S3076" s="1" t="s">
        <v>3612</v>
      </c>
    </row>
    <row r="3077" spans="1:19" ht="15" customHeight="1" x14ac:dyDescent="0.3">
      <c r="A3077" s="4">
        <v>45500</v>
      </c>
      <c r="B3077" s="5">
        <f t="shared" si="908"/>
        <v>7</v>
      </c>
      <c r="C3077" s="5">
        <f t="shared" si="909"/>
        <v>2024</v>
      </c>
      <c r="D3077" s="5" t="s">
        <v>2770</v>
      </c>
      <c r="E3077" s="5" t="str">
        <f>VLOOKUP(F3077,'Set up'!$A$2:$C$64,2,FALSE)</f>
        <v>C00000049</v>
      </c>
      <c r="F3077" s="1" t="s">
        <v>2728</v>
      </c>
      <c r="G3077" s="99" t="s">
        <v>2523</v>
      </c>
      <c r="H3077" s="5">
        <v>4</v>
      </c>
      <c r="I3077" s="5" t="str">
        <f>VLOOKUP(F3077,'Set up'!$A$2:$C$64,3,FALSE)</f>
        <v>Cash</v>
      </c>
      <c r="J3077" s="5">
        <f>VLOOKUP(F3077,'Set up'!$A$2:$D$64,4,FALSE)</f>
        <v>0</v>
      </c>
      <c r="K3077" s="4">
        <f t="shared" si="910"/>
        <v>45500</v>
      </c>
      <c r="L3077" s="5">
        <f t="shared" si="911"/>
        <v>7</v>
      </c>
      <c r="M3077" s="5">
        <f t="shared" si="912"/>
        <v>2024</v>
      </c>
      <c r="N3077" s="12">
        <v>900</v>
      </c>
      <c r="O3077" s="12"/>
      <c r="P3077" s="6">
        <f t="shared" si="901"/>
        <v>900</v>
      </c>
      <c r="Q3077" s="7">
        <v>5057107.95</v>
      </c>
      <c r="R3077" s="44" t="str">
        <f>VLOOKUP(F3077,'Set up'!$A$2:$E$64,5,FALSE)</f>
        <v>Cash</v>
      </c>
    </row>
    <row r="3078" spans="1:19" ht="15" customHeight="1" x14ac:dyDescent="0.3">
      <c r="A3078" s="4">
        <v>45500</v>
      </c>
      <c r="B3078" s="5">
        <f t="shared" si="908"/>
        <v>7</v>
      </c>
      <c r="C3078" s="5">
        <f t="shared" si="909"/>
        <v>2024</v>
      </c>
      <c r="D3078" s="5" t="s">
        <v>2770</v>
      </c>
      <c r="E3078" s="5" t="str">
        <f>VLOOKUP(F3078,'Set up'!$A$2:$C$64,2,FALSE)</f>
        <v>C00000049</v>
      </c>
      <c r="F3078" s="1" t="s">
        <v>2728</v>
      </c>
      <c r="G3078" s="99" t="s">
        <v>17</v>
      </c>
      <c r="H3078" s="5">
        <v>1</v>
      </c>
      <c r="I3078" s="5" t="str">
        <f>VLOOKUP(F3078,'Set up'!$A$2:$C$64,3,FALSE)</f>
        <v>Cash</v>
      </c>
      <c r="J3078" s="5">
        <f>VLOOKUP(F3078,'Set up'!$A$2:$D$64,4,FALSE)</f>
        <v>0</v>
      </c>
      <c r="K3078" s="4">
        <f t="shared" si="910"/>
        <v>45500</v>
      </c>
      <c r="L3078" s="5">
        <f t="shared" si="911"/>
        <v>7</v>
      </c>
      <c r="M3078" s="5">
        <f t="shared" si="912"/>
        <v>2024</v>
      </c>
      <c r="N3078" s="12">
        <v>110</v>
      </c>
      <c r="O3078" s="12"/>
      <c r="P3078" s="6">
        <f t="shared" si="901"/>
        <v>110</v>
      </c>
      <c r="Q3078" s="7">
        <v>5057217.95</v>
      </c>
      <c r="R3078" s="44" t="str">
        <f>VLOOKUP(F3078,'Set up'!$A$2:$E$64,5,FALSE)</f>
        <v>Cash</v>
      </c>
    </row>
    <row r="3079" spans="1:19" ht="15" customHeight="1" x14ac:dyDescent="0.3">
      <c r="A3079" s="4">
        <v>45500</v>
      </c>
      <c r="B3079" s="5">
        <f t="shared" si="908"/>
        <v>7</v>
      </c>
      <c r="C3079" s="5">
        <f t="shared" si="909"/>
        <v>2024</v>
      </c>
      <c r="D3079" s="5" t="s">
        <v>2770</v>
      </c>
      <c r="E3079" s="5" t="str">
        <f>VLOOKUP(F3079,'Set up'!$A$2:$C$64,2,FALSE)</f>
        <v>C00000049</v>
      </c>
      <c r="F3079" s="1" t="s">
        <v>2728</v>
      </c>
      <c r="G3079" s="99" t="s">
        <v>2745</v>
      </c>
      <c r="H3079" s="5">
        <v>1</v>
      </c>
      <c r="I3079" s="5" t="str">
        <f>VLOOKUP(F3079,'Set up'!$A$2:$C$64,3,FALSE)</f>
        <v>Cash</v>
      </c>
      <c r="J3079" s="5">
        <f>VLOOKUP(F3079,'Set up'!$A$2:$D$64,4,FALSE)</f>
        <v>0</v>
      </c>
      <c r="K3079" s="4">
        <f t="shared" si="910"/>
        <v>45500</v>
      </c>
      <c r="L3079" s="5">
        <f t="shared" si="911"/>
        <v>7</v>
      </c>
      <c r="M3079" s="5">
        <f t="shared" si="912"/>
        <v>2024</v>
      </c>
      <c r="N3079" s="12">
        <v>40</v>
      </c>
      <c r="O3079" s="12"/>
      <c r="P3079" s="6">
        <f t="shared" si="901"/>
        <v>40</v>
      </c>
      <c r="Q3079" s="7">
        <v>5057257.95</v>
      </c>
      <c r="R3079" s="44" t="str">
        <f>VLOOKUP(F3079,'Set up'!$A$2:$E$64,5,FALSE)</f>
        <v>Cash</v>
      </c>
    </row>
    <row r="3080" spans="1:19" ht="15" customHeight="1" x14ac:dyDescent="0.3">
      <c r="A3080" s="4">
        <v>45500</v>
      </c>
      <c r="B3080" s="5">
        <f t="shared" si="908"/>
        <v>7</v>
      </c>
      <c r="C3080" s="5">
        <f t="shared" si="909"/>
        <v>2024</v>
      </c>
      <c r="D3080" s="5" t="s">
        <v>2770</v>
      </c>
      <c r="E3080" s="5" t="str">
        <f>VLOOKUP(F3080,'Set up'!$A$2:$C$64,2,FALSE)</f>
        <v>C00000049</v>
      </c>
      <c r="F3080" s="1" t="s">
        <v>2728</v>
      </c>
      <c r="G3080" s="99" t="s">
        <v>894</v>
      </c>
      <c r="H3080" s="5">
        <v>1</v>
      </c>
      <c r="I3080" s="5" t="str">
        <f>VLOOKUP(F3080,'Set up'!$A$2:$C$64,3,FALSE)</f>
        <v>Cash</v>
      </c>
      <c r="J3080" s="5">
        <f>VLOOKUP(F3080,'Set up'!$A$2:$D$64,4,FALSE)</f>
        <v>0</v>
      </c>
      <c r="K3080" s="4">
        <f t="shared" si="910"/>
        <v>45500</v>
      </c>
      <c r="L3080" s="5">
        <f t="shared" si="911"/>
        <v>7</v>
      </c>
      <c r="M3080" s="5">
        <f t="shared" si="912"/>
        <v>2024</v>
      </c>
      <c r="N3080" s="12">
        <v>175</v>
      </c>
      <c r="O3080" s="12"/>
      <c r="P3080" s="6">
        <f t="shared" si="901"/>
        <v>175</v>
      </c>
      <c r="Q3080" s="7">
        <v>5057432.95</v>
      </c>
      <c r="R3080" s="44" t="str">
        <f>VLOOKUP(F3080,'Set up'!$A$2:$E$64,5,FALSE)</f>
        <v>Cash</v>
      </c>
    </row>
    <row r="3081" spans="1:19" ht="15" customHeight="1" x14ac:dyDescent="0.3">
      <c r="A3081" s="4">
        <v>45502</v>
      </c>
      <c r="B3081" s="5">
        <f t="shared" si="908"/>
        <v>7</v>
      </c>
      <c r="C3081" s="5">
        <f t="shared" si="909"/>
        <v>2024</v>
      </c>
      <c r="D3081" s="5" t="s">
        <v>2771</v>
      </c>
      <c r="E3081" s="5" t="str">
        <f>VLOOKUP(F3081,'Set up'!$A$2:$C$64,2,FALSE)</f>
        <v>C00000027</v>
      </c>
      <c r="F3081" s="1" t="s">
        <v>859</v>
      </c>
      <c r="G3081" s="99" t="s">
        <v>95</v>
      </c>
      <c r="H3081" s="5">
        <v>4</v>
      </c>
      <c r="I3081" s="5" t="str">
        <f>VLOOKUP(F3081,'Set up'!$A$2:$C$64,3,FALSE)</f>
        <v>Cash</v>
      </c>
      <c r="J3081" s="5">
        <f>VLOOKUP(F3081,'Set up'!$A$2:$D$64,4,FALSE)</f>
        <v>0</v>
      </c>
      <c r="K3081" s="4">
        <f t="shared" si="910"/>
        <v>45502</v>
      </c>
      <c r="L3081" s="5">
        <f t="shared" si="911"/>
        <v>7</v>
      </c>
      <c r="M3081" s="5">
        <f t="shared" si="912"/>
        <v>2024</v>
      </c>
      <c r="N3081" s="12">
        <v>7040</v>
      </c>
      <c r="O3081" s="12">
        <f>-4244.7</f>
        <v>-4244.7</v>
      </c>
      <c r="P3081" s="6">
        <f t="shared" si="901"/>
        <v>2795.3</v>
      </c>
      <c r="Q3081" s="7">
        <v>5064472.95</v>
      </c>
      <c r="R3081" s="44" t="str">
        <f>VLOOKUP(F3081,'Set up'!$A$2:$E$64,5,FALSE)</f>
        <v>Trsf</v>
      </c>
      <c r="S3081" s="1" t="s">
        <v>3371</v>
      </c>
    </row>
    <row r="3082" spans="1:19" ht="15" customHeight="1" x14ac:dyDescent="0.3">
      <c r="A3082" s="4">
        <v>45502</v>
      </c>
      <c r="B3082" s="5">
        <f t="shared" si="908"/>
        <v>7</v>
      </c>
      <c r="C3082" s="5">
        <f t="shared" si="909"/>
        <v>2024</v>
      </c>
      <c r="D3082" s="5" t="s">
        <v>2771</v>
      </c>
      <c r="E3082" s="5" t="str">
        <f>VLOOKUP(F3082,'Set up'!$A$2:$C$64,2,FALSE)</f>
        <v>C00000027</v>
      </c>
      <c r="F3082" s="1" t="s">
        <v>859</v>
      </c>
      <c r="G3082" s="99" t="s">
        <v>893</v>
      </c>
      <c r="H3082" s="5">
        <v>4</v>
      </c>
      <c r="I3082" s="5" t="str">
        <f>VLOOKUP(F3082,'Set up'!$A$2:$C$64,3,FALSE)</f>
        <v>Cash</v>
      </c>
      <c r="J3082" s="5">
        <f>VLOOKUP(F3082,'Set up'!$A$2:$D$64,4,FALSE)</f>
        <v>0</v>
      </c>
      <c r="K3082" s="4">
        <f t="shared" si="910"/>
        <v>45502</v>
      </c>
      <c r="L3082" s="5">
        <f t="shared" si="911"/>
        <v>7</v>
      </c>
      <c r="M3082" s="5">
        <f t="shared" si="912"/>
        <v>2024</v>
      </c>
      <c r="N3082" s="12">
        <v>1684.8</v>
      </c>
      <c r="O3082" s="12"/>
      <c r="P3082" s="6">
        <f t="shared" si="901"/>
        <v>1684.8</v>
      </c>
      <c r="Q3082" s="7">
        <v>5066157.75</v>
      </c>
      <c r="R3082" s="44" t="str">
        <f>VLOOKUP(F3082,'Set up'!$A$2:$E$64,5,FALSE)</f>
        <v>Trsf</v>
      </c>
    </row>
    <row r="3083" spans="1:19" ht="15" customHeight="1" x14ac:dyDescent="0.3">
      <c r="A3083" s="4">
        <v>45502</v>
      </c>
      <c r="B3083" s="5">
        <f t="shared" si="908"/>
        <v>7</v>
      </c>
      <c r="C3083" s="5">
        <f t="shared" si="909"/>
        <v>2024</v>
      </c>
      <c r="D3083" s="5" t="s">
        <v>2771</v>
      </c>
      <c r="E3083" s="5" t="str">
        <f>VLOOKUP(F3083,'Set up'!$A$2:$C$64,2,FALSE)</f>
        <v>C00000027</v>
      </c>
      <c r="F3083" s="1" t="s">
        <v>859</v>
      </c>
      <c r="G3083" s="99" t="s">
        <v>655</v>
      </c>
      <c r="H3083" s="5">
        <v>1</v>
      </c>
      <c r="I3083" s="5" t="str">
        <f>VLOOKUP(F3083,'Set up'!$A$2:$C$64,3,FALSE)</f>
        <v>Cash</v>
      </c>
      <c r="J3083" s="5">
        <f>VLOOKUP(F3083,'Set up'!$A$2:$D$64,4,FALSE)</f>
        <v>0</v>
      </c>
      <c r="K3083" s="4">
        <f t="shared" si="910"/>
        <v>45502</v>
      </c>
      <c r="L3083" s="5">
        <f t="shared" si="911"/>
        <v>7</v>
      </c>
      <c r="M3083" s="5">
        <f t="shared" si="912"/>
        <v>2024</v>
      </c>
      <c r="N3083" s="12">
        <v>280</v>
      </c>
      <c r="O3083" s="12"/>
      <c r="P3083" s="6">
        <f t="shared" si="901"/>
        <v>280</v>
      </c>
      <c r="Q3083" s="7">
        <v>5066437.75</v>
      </c>
      <c r="R3083" s="44" t="str">
        <f>VLOOKUP(F3083,'Set up'!$A$2:$E$64,5,FALSE)</f>
        <v>Trsf</v>
      </c>
    </row>
    <row r="3084" spans="1:19" ht="15" customHeight="1" x14ac:dyDescent="0.3">
      <c r="A3084" s="4">
        <v>45502</v>
      </c>
      <c r="B3084" s="5">
        <f t="shared" si="908"/>
        <v>7</v>
      </c>
      <c r="C3084" s="5">
        <f t="shared" si="909"/>
        <v>2024</v>
      </c>
      <c r="D3084" s="5" t="s">
        <v>2771</v>
      </c>
      <c r="E3084" s="5" t="str">
        <f>VLOOKUP(F3084,'Set up'!$A$2:$C$64,2,FALSE)</f>
        <v>C00000027</v>
      </c>
      <c r="F3084" s="1" t="s">
        <v>859</v>
      </c>
      <c r="G3084" s="99" t="s">
        <v>2144</v>
      </c>
      <c r="H3084" s="5">
        <v>2</v>
      </c>
      <c r="I3084" s="5" t="str">
        <f>VLOOKUP(F3084,'Set up'!$A$2:$C$64,3,FALSE)</f>
        <v>Cash</v>
      </c>
      <c r="J3084" s="5">
        <f>VLOOKUP(F3084,'Set up'!$A$2:$D$64,4,FALSE)</f>
        <v>0</v>
      </c>
      <c r="K3084" s="4">
        <f t="shared" si="910"/>
        <v>45502</v>
      </c>
      <c r="L3084" s="5">
        <f t="shared" si="911"/>
        <v>7</v>
      </c>
      <c r="M3084" s="5">
        <f t="shared" si="912"/>
        <v>2024</v>
      </c>
      <c r="N3084" s="12">
        <v>563.20000000000005</v>
      </c>
      <c r="O3084" s="12"/>
      <c r="P3084" s="6">
        <f t="shared" si="901"/>
        <v>563.20000000000005</v>
      </c>
      <c r="Q3084" s="7">
        <v>5067000.95</v>
      </c>
      <c r="R3084" s="44" t="str">
        <f>VLOOKUP(F3084,'Set up'!$A$2:$E$64,5,FALSE)</f>
        <v>Trsf</v>
      </c>
    </row>
    <row r="3085" spans="1:19" ht="15" customHeight="1" x14ac:dyDescent="0.3">
      <c r="A3085" s="4">
        <v>45502</v>
      </c>
      <c r="B3085" s="5">
        <f t="shared" si="908"/>
        <v>7</v>
      </c>
      <c r="C3085" s="5">
        <f t="shared" si="909"/>
        <v>2024</v>
      </c>
      <c r="D3085" s="5" t="s">
        <v>2771</v>
      </c>
      <c r="E3085" s="5" t="str">
        <f>VLOOKUP(F3085,'Set up'!$A$2:$C$64,2,FALSE)</f>
        <v>C00000027</v>
      </c>
      <c r="F3085" s="1" t="s">
        <v>859</v>
      </c>
      <c r="G3085" s="99" t="s">
        <v>1061</v>
      </c>
      <c r="H3085" s="5">
        <v>4</v>
      </c>
      <c r="I3085" s="5" t="str">
        <f>VLOOKUP(F3085,'Set up'!$A$2:$C$64,3,FALSE)</f>
        <v>Cash</v>
      </c>
      <c r="J3085" s="5">
        <f>VLOOKUP(F3085,'Set up'!$A$2:$D$64,4,FALSE)</f>
        <v>0</v>
      </c>
      <c r="K3085" s="4">
        <f t="shared" si="910"/>
        <v>45502</v>
      </c>
      <c r="L3085" s="5">
        <f t="shared" si="911"/>
        <v>7</v>
      </c>
      <c r="M3085" s="5">
        <f t="shared" si="912"/>
        <v>2024</v>
      </c>
      <c r="N3085" s="12">
        <v>380</v>
      </c>
      <c r="O3085" s="12"/>
      <c r="P3085" s="6">
        <f t="shared" si="901"/>
        <v>380</v>
      </c>
      <c r="Q3085" s="7">
        <v>5067380.95</v>
      </c>
      <c r="R3085" s="44" t="str">
        <f>VLOOKUP(F3085,'Set up'!$A$2:$E$64,5,FALSE)</f>
        <v>Trsf</v>
      </c>
    </row>
    <row r="3086" spans="1:19" ht="15" customHeight="1" x14ac:dyDescent="0.3">
      <c r="A3086" s="4">
        <v>45502</v>
      </c>
      <c r="B3086" s="5">
        <f t="shared" si="908"/>
        <v>7</v>
      </c>
      <c r="C3086" s="5">
        <f t="shared" si="909"/>
        <v>2024</v>
      </c>
      <c r="D3086" s="5" t="s">
        <v>2771</v>
      </c>
      <c r="E3086" s="5" t="str">
        <f>VLOOKUP(F3086,'Set up'!$A$2:$C$64,2,FALSE)</f>
        <v>C00000027</v>
      </c>
      <c r="F3086" s="1" t="s">
        <v>859</v>
      </c>
      <c r="G3086" s="99" t="s">
        <v>1886</v>
      </c>
      <c r="H3086" s="5">
        <v>2</v>
      </c>
      <c r="I3086" s="5" t="str">
        <f>VLOOKUP(F3086,'Set up'!$A$2:$C$64,3,FALSE)</f>
        <v>Cash</v>
      </c>
      <c r="J3086" s="5">
        <f>VLOOKUP(F3086,'Set up'!$A$2:$D$64,4,FALSE)</f>
        <v>0</v>
      </c>
      <c r="K3086" s="4">
        <f t="shared" si="910"/>
        <v>45502</v>
      </c>
      <c r="L3086" s="5">
        <f t="shared" si="911"/>
        <v>7</v>
      </c>
      <c r="M3086" s="5">
        <f t="shared" si="912"/>
        <v>2024</v>
      </c>
      <c r="N3086" s="12">
        <v>320</v>
      </c>
      <c r="O3086" s="12"/>
      <c r="P3086" s="6">
        <f t="shared" si="901"/>
        <v>320</v>
      </c>
      <c r="Q3086" s="7">
        <v>5067700.95</v>
      </c>
      <c r="R3086" s="44" t="str">
        <f>VLOOKUP(F3086,'Set up'!$A$2:$E$64,5,FALSE)</f>
        <v>Trsf</v>
      </c>
    </row>
    <row r="3087" spans="1:19" ht="15" customHeight="1" x14ac:dyDescent="0.3">
      <c r="A3087" s="4">
        <v>45500</v>
      </c>
      <c r="B3087" s="5">
        <f t="shared" si="908"/>
        <v>7</v>
      </c>
      <c r="C3087" s="5">
        <f t="shared" si="909"/>
        <v>2024</v>
      </c>
      <c r="D3087" s="5" t="s">
        <v>2772</v>
      </c>
      <c r="E3087" s="5" t="str">
        <f>VLOOKUP(F3087,'Set up'!$A$2:$C$64,2,FALSE)</f>
        <v>C00000042</v>
      </c>
      <c r="F3087" s="1" t="s">
        <v>2012</v>
      </c>
      <c r="G3087" s="99" t="s">
        <v>1073</v>
      </c>
      <c r="H3087" s="5">
        <v>1</v>
      </c>
      <c r="I3087" s="5" t="str">
        <f>VLOOKUP(F3087,'Set up'!$A$2:$C$64,3,FALSE)</f>
        <v>Cash</v>
      </c>
      <c r="J3087" s="5">
        <f>VLOOKUP(F3087,'Set up'!$A$2:$D$64,4,FALSE)</f>
        <v>0</v>
      </c>
      <c r="K3087" s="4">
        <f t="shared" si="910"/>
        <v>45500</v>
      </c>
      <c r="L3087" s="5">
        <f t="shared" si="911"/>
        <v>7</v>
      </c>
      <c r="M3087" s="5">
        <f t="shared" si="912"/>
        <v>2024</v>
      </c>
      <c r="N3087" s="12">
        <v>1000</v>
      </c>
      <c r="O3087" s="6">
        <f t="shared" ref="O3087" si="916">-N3087</f>
        <v>-1000</v>
      </c>
      <c r="P3087" s="6">
        <f t="shared" si="901"/>
        <v>0</v>
      </c>
      <c r="Q3087" s="7">
        <v>5013261.6500000004</v>
      </c>
      <c r="R3087" s="44" t="str">
        <f>VLOOKUP(F3087,'Set up'!$A$2:$E$64,5,FALSE)</f>
        <v>Trsf</v>
      </c>
      <c r="S3087" s="1" t="s">
        <v>3374</v>
      </c>
    </row>
    <row r="3088" spans="1:19" ht="15" customHeight="1" x14ac:dyDescent="0.3">
      <c r="A3088" s="4">
        <v>45502</v>
      </c>
      <c r="B3088" s="5">
        <f t="shared" si="908"/>
        <v>7</v>
      </c>
      <c r="C3088" s="5">
        <f t="shared" si="909"/>
        <v>2024</v>
      </c>
      <c r="D3088" s="5" t="s">
        <v>2773</v>
      </c>
      <c r="E3088" s="5" t="str">
        <f>VLOOKUP(F3088,'Set up'!$A$2:$C$64,2,FALSE)</f>
        <v>C00000049</v>
      </c>
      <c r="F3088" s="1" t="s">
        <v>2728</v>
      </c>
      <c r="G3088" s="99" t="s">
        <v>2523</v>
      </c>
      <c r="H3088" s="5">
        <v>1</v>
      </c>
      <c r="I3088" s="5" t="str">
        <f>VLOOKUP(F3088,'Set up'!$A$2:$C$64,3,FALSE)</f>
        <v>Cash</v>
      </c>
      <c r="J3088" s="5">
        <f>VLOOKUP(F3088,'Set up'!$A$2:$D$64,4,FALSE)</f>
        <v>0</v>
      </c>
      <c r="K3088" s="4">
        <f t="shared" si="910"/>
        <v>45502</v>
      </c>
      <c r="L3088" s="5">
        <f t="shared" si="911"/>
        <v>7</v>
      </c>
      <c r="M3088" s="5">
        <f t="shared" si="912"/>
        <v>2024</v>
      </c>
      <c r="N3088" s="12">
        <v>225</v>
      </c>
      <c r="O3088" s="12"/>
      <c r="P3088" s="6">
        <f t="shared" si="901"/>
        <v>225</v>
      </c>
      <c r="Q3088" s="7">
        <v>5012646.6500000004</v>
      </c>
      <c r="R3088" s="44" t="str">
        <f>VLOOKUP(F3088,'Set up'!$A$2:$E$64,5,FALSE)</f>
        <v>Cash</v>
      </c>
    </row>
    <row r="3089" spans="1:19" ht="15" customHeight="1" x14ac:dyDescent="0.3">
      <c r="A3089" s="4">
        <v>45503</v>
      </c>
      <c r="B3089" s="5">
        <f t="shared" si="908"/>
        <v>7</v>
      </c>
      <c r="C3089" s="5">
        <f t="shared" si="909"/>
        <v>2024</v>
      </c>
      <c r="D3089" s="5" t="s">
        <v>2774</v>
      </c>
      <c r="E3089" s="5" t="str">
        <f>VLOOKUP(F3089,'Set up'!$A$2:$C$64,2,FALSE)</f>
        <v>C00000050</v>
      </c>
      <c r="F3089" s="1" t="s">
        <v>2656</v>
      </c>
      <c r="G3089" s="99" t="s">
        <v>1894</v>
      </c>
      <c r="H3089" s="5">
        <v>1</v>
      </c>
      <c r="I3089" s="5" t="str">
        <f>VLOOKUP(F3089,'Set up'!$A$2:$C$64,3,FALSE)</f>
        <v>Cash</v>
      </c>
      <c r="J3089" s="5">
        <f>VLOOKUP(F3089,'Set up'!$A$2:$D$64,4,FALSE)</f>
        <v>0</v>
      </c>
      <c r="K3089" s="4">
        <f t="shared" si="910"/>
        <v>45503</v>
      </c>
      <c r="L3089" s="5">
        <f t="shared" si="911"/>
        <v>7</v>
      </c>
      <c r="M3089" s="5">
        <f t="shared" si="912"/>
        <v>2024</v>
      </c>
      <c r="N3089" s="12">
        <v>1760</v>
      </c>
      <c r="O3089" s="6">
        <f t="shared" ref="O3089:O3101" si="917">-N3089</f>
        <v>-1760</v>
      </c>
      <c r="P3089" s="6">
        <f t="shared" si="901"/>
        <v>0</v>
      </c>
      <c r="Q3089" s="7">
        <v>5014331.6500000004</v>
      </c>
      <c r="R3089" s="44" t="str">
        <f>VLOOKUP(F3089,'Set up'!$A$2:$E$64,5,FALSE)</f>
        <v>Cash</v>
      </c>
      <c r="S3089" s="1" t="s">
        <v>2879</v>
      </c>
    </row>
    <row r="3090" spans="1:19" ht="15" customHeight="1" x14ac:dyDescent="0.3">
      <c r="A3090" s="4">
        <v>45503</v>
      </c>
      <c r="B3090" s="5">
        <f t="shared" si="908"/>
        <v>7</v>
      </c>
      <c r="C3090" s="5">
        <f t="shared" si="909"/>
        <v>2024</v>
      </c>
      <c r="D3090" s="5" t="s">
        <v>2774</v>
      </c>
      <c r="E3090" s="5" t="str">
        <f>VLOOKUP(F3090,'Set up'!$A$2:$C$64,2,FALSE)</f>
        <v>C00000050</v>
      </c>
      <c r="F3090" s="1" t="s">
        <v>2656</v>
      </c>
      <c r="G3090" s="99" t="s">
        <v>2129</v>
      </c>
      <c r="H3090" s="5">
        <v>2</v>
      </c>
      <c r="I3090" s="5" t="str">
        <f>VLOOKUP(F3090,'Set up'!$A$2:$C$64,3,FALSE)</f>
        <v>Cash</v>
      </c>
      <c r="J3090" s="5">
        <f>VLOOKUP(F3090,'Set up'!$A$2:$D$64,4,FALSE)</f>
        <v>0</v>
      </c>
      <c r="K3090" s="4">
        <f t="shared" si="910"/>
        <v>45503</v>
      </c>
      <c r="L3090" s="5">
        <f t="shared" si="911"/>
        <v>7</v>
      </c>
      <c r="M3090" s="5">
        <f t="shared" si="912"/>
        <v>2024</v>
      </c>
      <c r="N3090" s="12">
        <v>555</v>
      </c>
      <c r="O3090" s="6">
        <f t="shared" si="917"/>
        <v>-555</v>
      </c>
      <c r="P3090" s="6">
        <f t="shared" si="901"/>
        <v>0</v>
      </c>
      <c r="Q3090" s="7">
        <v>5013410.45</v>
      </c>
      <c r="R3090" s="44" t="str">
        <f>VLOOKUP(F3090,'Set up'!$A$2:$E$64,5,FALSE)</f>
        <v>Cash</v>
      </c>
      <c r="S3090" s="1" t="s">
        <v>2879</v>
      </c>
    </row>
    <row r="3091" spans="1:19" ht="15" customHeight="1" x14ac:dyDescent="0.3">
      <c r="A3091" s="4">
        <v>45503</v>
      </c>
      <c r="B3091" s="5">
        <f t="shared" si="908"/>
        <v>7</v>
      </c>
      <c r="C3091" s="5">
        <f t="shared" si="909"/>
        <v>2024</v>
      </c>
      <c r="D3091" s="5" t="s">
        <v>2774</v>
      </c>
      <c r="E3091" s="5" t="str">
        <f>VLOOKUP(F3091,'Set up'!$A$2:$C$64,2,FALSE)</f>
        <v>C00000050</v>
      </c>
      <c r="F3091" s="1" t="s">
        <v>2656</v>
      </c>
      <c r="G3091" s="99" t="s">
        <v>1061</v>
      </c>
      <c r="H3091" s="5">
        <v>1</v>
      </c>
      <c r="I3091" s="5" t="str">
        <f>VLOOKUP(F3091,'Set up'!$A$2:$C$64,3,FALSE)</f>
        <v>Cash</v>
      </c>
      <c r="J3091" s="5">
        <f>VLOOKUP(F3091,'Set up'!$A$2:$D$64,4,FALSE)</f>
        <v>0</v>
      </c>
      <c r="K3091" s="4">
        <f t="shared" si="910"/>
        <v>45503</v>
      </c>
      <c r="L3091" s="5">
        <f t="shared" si="911"/>
        <v>7</v>
      </c>
      <c r="M3091" s="5">
        <f t="shared" si="912"/>
        <v>2024</v>
      </c>
      <c r="N3091" s="12">
        <v>95</v>
      </c>
      <c r="O3091" s="6">
        <f t="shared" si="917"/>
        <v>-95</v>
      </c>
      <c r="P3091" s="6">
        <f t="shared" si="901"/>
        <v>0</v>
      </c>
      <c r="Q3091" s="7">
        <v>5013887.95</v>
      </c>
      <c r="R3091" s="44" t="str">
        <f>VLOOKUP(F3091,'Set up'!$A$2:$E$64,5,FALSE)</f>
        <v>Cash</v>
      </c>
      <c r="S3091" s="1" t="s">
        <v>2879</v>
      </c>
    </row>
    <row r="3092" spans="1:19" ht="15" customHeight="1" x14ac:dyDescent="0.3">
      <c r="A3092" s="4">
        <v>45503</v>
      </c>
      <c r="B3092" s="5">
        <f t="shared" si="908"/>
        <v>7</v>
      </c>
      <c r="C3092" s="5">
        <f t="shared" si="909"/>
        <v>2024</v>
      </c>
      <c r="D3092" s="5" t="s">
        <v>2774</v>
      </c>
      <c r="E3092" s="5" t="str">
        <f>VLOOKUP(F3092,'Set up'!$A$2:$C$64,2,FALSE)</f>
        <v>C00000050</v>
      </c>
      <c r="F3092" s="1" t="s">
        <v>2656</v>
      </c>
      <c r="G3092" s="99" t="s">
        <v>2646</v>
      </c>
      <c r="H3092" s="5">
        <v>5</v>
      </c>
      <c r="I3092" s="5" t="str">
        <f>VLOOKUP(F3092,'Set up'!$A$2:$C$64,3,FALSE)</f>
        <v>Cash</v>
      </c>
      <c r="J3092" s="5">
        <f>VLOOKUP(F3092,'Set up'!$A$2:$D$64,4,FALSE)</f>
        <v>0</v>
      </c>
      <c r="K3092" s="4">
        <f t="shared" si="910"/>
        <v>45503</v>
      </c>
      <c r="L3092" s="5">
        <f t="shared" si="911"/>
        <v>7</v>
      </c>
      <c r="M3092" s="5">
        <f t="shared" si="912"/>
        <v>2024</v>
      </c>
      <c r="N3092" s="12">
        <v>312.5</v>
      </c>
      <c r="O3092" s="6">
        <f t="shared" si="917"/>
        <v>-312.5</v>
      </c>
      <c r="P3092" s="6">
        <f t="shared" si="901"/>
        <v>0</v>
      </c>
      <c r="Q3092" s="7">
        <v>5038525.45</v>
      </c>
      <c r="R3092" s="44" t="str">
        <f>VLOOKUP(F3092,'Set up'!$A$2:$E$64,5,FALSE)</f>
        <v>Cash</v>
      </c>
      <c r="S3092" s="1" t="s">
        <v>2879</v>
      </c>
    </row>
    <row r="3093" spans="1:19" ht="15" customHeight="1" x14ac:dyDescent="0.3">
      <c r="A3093" s="4">
        <v>45506</v>
      </c>
      <c r="B3093" s="5">
        <f t="shared" ref="B3093:B3156" si="918">MONTH(A3093)</f>
        <v>8</v>
      </c>
      <c r="C3093" s="5">
        <f t="shared" ref="C3093:C3156" si="919">YEAR(A3093)</f>
        <v>2024</v>
      </c>
      <c r="D3093" s="5" t="s">
        <v>2840</v>
      </c>
      <c r="E3093" s="5" t="str">
        <f>VLOOKUP(F3093,'Set up'!$A$2:$C$64,2,FALSE)</f>
        <v>C00000037</v>
      </c>
      <c r="F3093" s="1" t="s">
        <v>1309</v>
      </c>
      <c r="G3093" s="99" t="s">
        <v>1894</v>
      </c>
      <c r="H3093" s="5">
        <v>3</v>
      </c>
      <c r="I3093" s="5">
        <f>VLOOKUP(F3093,'Set up'!$A$2:$C$64,3,FALSE)</f>
        <v>30</v>
      </c>
      <c r="J3093" s="5">
        <f>VLOOKUP(F3093,'Set up'!$A$2:$D$64,4,FALSE)</f>
        <v>30</v>
      </c>
      <c r="K3093" s="4">
        <f t="shared" si="910"/>
        <v>45536</v>
      </c>
      <c r="L3093" s="5">
        <f t="shared" si="911"/>
        <v>9</v>
      </c>
      <c r="M3093" s="5">
        <f t="shared" si="912"/>
        <v>2024</v>
      </c>
      <c r="N3093" s="12">
        <v>5280</v>
      </c>
      <c r="O3093" s="6">
        <f t="shared" si="917"/>
        <v>-5280</v>
      </c>
      <c r="P3093" s="6">
        <f t="shared" ref="P3093:P3156" si="920">SUM(N3093+O3093)</f>
        <v>0</v>
      </c>
      <c r="Q3093" s="7">
        <v>5067920.4499999993</v>
      </c>
      <c r="R3093" s="44" t="str">
        <f>VLOOKUP(F3093,'Set up'!$A$2:$E$64,5,FALSE)</f>
        <v>Chq</v>
      </c>
      <c r="S3093" s="1" t="s">
        <v>3326</v>
      </c>
    </row>
    <row r="3094" spans="1:19" ht="15" customHeight="1" x14ac:dyDescent="0.3">
      <c r="A3094" s="4">
        <v>45506</v>
      </c>
      <c r="B3094" s="5">
        <f t="shared" si="918"/>
        <v>8</v>
      </c>
      <c r="C3094" s="5">
        <f t="shared" si="919"/>
        <v>2024</v>
      </c>
      <c r="D3094" s="5" t="s">
        <v>2840</v>
      </c>
      <c r="E3094" s="5" t="str">
        <f>VLOOKUP(F3094,'Set up'!$A$2:$C$64,2,FALSE)</f>
        <v>C00000037</v>
      </c>
      <c r="F3094" s="1" t="s">
        <v>1309</v>
      </c>
      <c r="G3094" s="99" t="s">
        <v>707</v>
      </c>
      <c r="H3094" s="5">
        <v>2</v>
      </c>
      <c r="I3094" s="5">
        <f>VLOOKUP(F3094,'Set up'!$A$2:$C$64,3,FALSE)</f>
        <v>30</v>
      </c>
      <c r="J3094" s="5">
        <f>VLOOKUP(F3094,'Set up'!$A$2:$D$64,4,FALSE)</f>
        <v>30</v>
      </c>
      <c r="K3094" s="4">
        <f t="shared" si="910"/>
        <v>45536</v>
      </c>
      <c r="L3094" s="5">
        <f t="shared" si="911"/>
        <v>9</v>
      </c>
      <c r="M3094" s="5">
        <f t="shared" si="912"/>
        <v>2024</v>
      </c>
      <c r="N3094" s="12">
        <v>842.4</v>
      </c>
      <c r="O3094" s="6">
        <f t="shared" si="917"/>
        <v>-842.4</v>
      </c>
      <c r="P3094" s="6">
        <f t="shared" si="920"/>
        <v>0</v>
      </c>
      <c r="Q3094" s="7">
        <v>5068762.8499999996</v>
      </c>
      <c r="R3094" s="44" t="str">
        <f>VLOOKUP(F3094,'Set up'!$A$2:$E$64,5,FALSE)</f>
        <v>Chq</v>
      </c>
      <c r="S3094" s="1" t="s">
        <v>3326</v>
      </c>
    </row>
    <row r="3095" spans="1:19" ht="15" customHeight="1" x14ac:dyDescent="0.3">
      <c r="A3095" s="4">
        <v>45506</v>
      </c>
      <c r="B3095" s="5">
        <f t="shared" si="918"/>
        <v>8</v>
      </c>
      <c r="C3095" s="5">
        <f t="shared" si="919"/>
        <v>2024</v>
      </c>
      <c r="D3095" s="5" t="s">
        <v>2840</v>
      </c>
      <c r="E3095" s="5" t="str">
        <f>VLOOKUP(F3095,'Set up'!$A$2:$C$64,2,FALSE)</f>
        <v>C00000037</v>
      </c>
      <c r="F3095" s="1" t="s">
        <v>1309</v>
      </c>
      <c r="G3095" s="99" t="s">
        <v>2556</v>
      </c>
      <c r="H3095" s="5">
        <v>2</v>
      </c>
      <c r="I3095" s="5">
        <f>VLOOKUP(F3095,'Set up'!$A$2:$C$64,3,FALSE)</f>
        <v>30</v>
      </c>
      <c r="J3095" s="5">
        <f>VLOOKUP(F3095,'Set up'!$A$2:$D$64,4,FALSE)</f>
        <v>30</v>
      </c>
      <c r="K3095" s="4">
        <f t="shared" si="910"/>
        <v>45536</v>
      </c>
      <c r="L3095" s="5">
        <f t="shared" si="911"/>
        <v>9</v>
      </c>
      <c r="M3095" s="5">
        <f t="shared" si="912"/>
        <v>2024</v>
      </c>
      <c r="N3095" s="12">
        <v>842.4</v>
      </c>
      <c r="O3095" s="6">
        <f t="shared" si="917"/>
        <v>-842.4</v>
      </c>
      <c r="P3095" s="6">
        <f t="shared" si="920"/>
        <v>0</v>
      </c>
      <c r="Q3095" s="7">
        <v>5069605.25</v>
      </c>
      <c r="R3095" s="44" t="str">
        <f>VLOOKUP(F3095,'Set up'!$A$2:$E$64,5,FALSE)</f>
        <v>Chq</v>
      </c>
      <c r="S3095" s="1" t="s">
        <v>3326</v>
      </c>
    </row>
    <row r="3096" spans="1:19" ht="15" customHeight="1" x14ac:dyDescent="0.3">
      <c r="A3096" s="4">
        <v>45506</v>
      </c>
      <c r="B3096" s="5">
        <f t="shared" si="918"/>
        <v>8</v>
      </c>
      <c r="C3096" s="5">
        <f t="shared" si="919"/>
        <v>2024</v>
      </c>
      <c r="D3096" s="5" t="s">
        <v>2840</v>
      </c>
      <c r="E3096" s="5" t="str">
        <f>VLOOKUP(F3096,'Set up'!$A$2:$C$64,2,FALSE)</f>
        <v>C00000037</v>
      </c>
      <c r="F3096" s="1" t="s">
        <v>1309</v>
      </c>
      <c r="G3096" s="99" t="s">
        <v>1405</v>
      </c>
      <c r="H3096" s="5">
        <v>5</v>
      </c>
      <c r="I3096" s="5">
        <f>VLOOKUP(F3096,'Set up'!$A$2:$C$64,3,FALSE)</f>
        <v>30</v>
      </c>
      <c r="J3096" s="5">
        <f>VLOOKUP(F3096,'Set up'!$A$2:$D$64,4,FALSE)</f>
        <v>30</v>
      </c>
      <c r="K3096" s="4">
        <f t="shared" si="910"/>
        <v>45536</v>
      </c>
      <c r="L3096" s="5">
        <f t="shared" si="911"/>
        <v>9</v>
      </c>
      <c r="M3096" s="5">
        <f t="shared" si="912"/>
        <v>2024</v>
      </c>
      <c r="N3096" s="12">
        <v>240</v>
      </c>
      <c r="O3096" s="6">
        <f t="shared" si="917"/>
        <v>-240</v>
      </c>
      <c r="P3096" s="6">
        <f t="shared" si="920"/>
        <v>0</v>
      </c>
      <c r="Q3096" s="7">
        <v>5069845.25</v>
      </c>
      <c r="R3096" s="44" t="str">
        <f>VLOOKUP(F3096,'Set up'!$A$2:$E$64,5,FALSE)</f>
        <v>Chq</v>
      </c>
      <c r="S3096" s="1" t="s">
        <v>3326</v>
      </c>
    </row>
    <row r="3097" spans="1:19" ht="15" customHeight="1" x14ac:dyDescent="0.3">
      <c r="A3097" s="4">
        <v>45506</v>
      </c>
      <c r="B3097" s="5">
        <f t="shared" si="918"/>
        <v>8</v>
      </c>
      <c r="C3097" s="5">
        <f t="shared" si="919"/>
        <v>2024</v>
      </c>
      <c r="D3097" s="5" t="s">
        <v>2840</v>
      </c>
      <c r="E3097" s="5" t="str">
        <f>VLOOKUP(F3097,'Set up'!$A$2:$C$64,2,FALSE)</f>
        <v>C00000037</v>
      </c>
      <c r="F3097" s="1" t="s">
        <v>1309</v>
      </c>
      <c r="G3097" s="99" t="s">
        <v>1110</v>
      </c>
      <c r="H3097" s="5">
        <v>5</v>
      </c>
      <c r="I3097" s="5">
        <f>VLOOKUP(F3097,'Set up'!$A$2:$C$64,3,FALSE)</f>
        <v>30</v>
      </c>
      <c r="J3097" s="5">
        <f>VLOOKUP(F3097,'Set up'!$A$2:$D$64,4,FALSE)</f>
        <v>30</v>
      </c>
      <c r="K3097" s="4">
        <f t="shared" si="910"/>
        <v>45536</v>
      </c>
      <c r="L3097" s="5">
        <f t="shared" si="911"/>
        <v>9</v>
      </c>
      <c r="M3097" s="5">
        <f t="shared" si="912"/>
        <v>2024</v>
      </c>
      <c r="N3097" s="12">
        <v>312.5</v>
      </c>
      <c r="O3097" s="6">
        <f t="shared" si="917"/>
        <v>-312.5</v>
      </c>
      <c r="P3097" s="6">
        <f t="shared" si="920"/>
        <v>0</v>
      </c>
      <c r="Q3097" s="7">
        <v>5070157.75</v>
      </c>
      <c r="R3097" s="44" t="str">
        <f>VLOOKUP(F3097,'Set up'!$A$2:$E$64,5,FALSE)</f>
        <v>Chq</v>
      </c>
      <c r="S3097" s="1" t="s">
        <v>3326</v>
      </c>
    </row>
    <row r="3098" spans="1:19" ht="15" customHeight="1" x14ac:dyDescent="0.3">
      <c r="A3098" s="4">
        <v>45506</v>
      </c>
      <c r="B3098" s="5">
        <f t="shared" si="918"/>
        <v>8</v>
      </c>
      <c r="C3098" s="5">
        <f t="shared" si="919"/>
        <v>2024</v>
      </c>
      <c r="D3098" s="5" t="s">
        <v>2840</v>
      </c>
      <c r="E3098" s="5" t="str">
        <f>VLOOKUP(F3098,'Set up'!$A$2:$C$64,2,FALSE)</f>
        <v>C00000037</v>
      </c>
      <c r="F3098" s="1" t="s">
        <v>1309</v>
      </c>
      <c r="G3098" s="99" t="s">
        <v>1546</v>
      </c>
      <c r="H3098" s="5">
        <v>1</v>
      </c>
      <c r="I3098" s="5">
        <f>VLOOKUP(F3098,'Set up'!$A$2:$C$64,3,FALSE)</f>
        <v>30</v>
      </c>
      <c r="J3098" s="5">
        <f>VLOOKUP(F3098,'Set up'!$A$2:$D$64,4,FALSE)</f>
        <v>30</v>
      </c>
      <c r="K3098" s="4">
        <f t="shared" si="910"/>
        <v>45536</v>
      </c>
      <c r="L3098" s="5">
        <f t="shared" si="911"/>
        <v>9</v>
      </c>
      <c r="M3098" s="5">
        <f t="shared" si="912"/>
        <v>2024</v>
      </c>
      <c r="N3098" s="12">
        <v>930</v>
      </c>
      <c r="O3098" s="6">
        <f t="shared" si="917"/>
        <v>-930</v>
      </c>
      <c r="P3098" s="6">
        <f t="shared" si="920"/>
        <v>0</v>
      </c>
      <c r="Q3098" s="7">
        <v>5071087.75</v>
      </c>
      <c r="R3098" s="44" t="str">
        <f>VLOOKUP(F3098,'Set up'!$A$2:$E$64,5,FALSE)</f>
        <v>Chq</v>
      </c>
      <c r="S3098" s="1" t="s">
        <v>3326</v>
      </c>
    </row>
    <row r="3099" spans="1:19" ht="15" customHeight="1" x14ac:dyDescent="0.3">
      <c r="A3099" s="4">
        <v>45506</v>
      </c>
      <c r="B3099" s="5">
        <f t="shared" si="918"/>
        <v>8</v>
      </c>
      <c r="C3099" s="5">
        <f t="shared" si="919"/>
        <v>2024</v>
      </c>
      <c r="D3099" s="5" t="s">
        <v>2840</v>
      </c>
      <c r="E3099" s="5" t="str">
        <f>VLOOKUP(F3099,'Set up'!$A$2:$C$64,2,FALSE)</f>
        <v>C00000037</v>
      </c>
      <c r="F3099" s="1" t="s">
        <v>1309</v>
      </c>
      <c r="G3099" s="99" t="s">
        <v>1061</v>
      </c>
      <c r="H3099" s="5">
        <v>3</v>
      </c>
      <c r="I3099" s="5">
        <f>VLOOKUP(F3099,'Set up'!$A$2:$C$64,3,FALSE)</f>
        <v>30</v>
      </c>
      <c r="J3099" s="5">
        <f>VLOOKUP(F3099,'Set up'!$A$2:$D$64,4,FALSE)</f>
        <v>30</v>
      </c>
      <c r="K3099" s="4">
        <f t="shared" si="910"/>
        <v>45536</v>
      </c>
      <c r="L3099" s="5">
        <f t="shared" si="911"/>
        <v>9</v>
      </c>
      <c r="M3099" s="5">
        <f t="shared" si="912"/>
        <v>2024</v>
      </c>
      <c r="N3099" s="12">
        <v>285</v>
      </c>
      <c r="O3099" s="6">
        <f t="shared" si="917"/>
        <v>-285</v>
      </c>
      <c r="P3099" s="6">
        <f t="shared" si="920"/>
        <v>0</v>
      </c>
      <c r="Q3099" s="7">
        <v>5071372.75</v>
      </c>
      <c r="R3099" s="44" t="str">
        <f>VLOOKUP(F3099,'Set up'!$A$2:$E$64,5,FALSE)</f>
        <v>Chq</v>
      </c>
      <c r="S3099" s="1" t="s">
        <v>3326</v>
      </c>
    </row>
    <row r="3100" spans="1:19" ht="15" customHeight="1" x14ac:dyDescent="0.3">
      <c r="A3100" s="4">
        <v>45509</v>
      </c>
      <c r="B3100" s="5">
        <f t="shared" si="918"/>
        <v>8</v>
      </c>
      <c r="C3100" s="5">
        <f t="shared" si="919"/>
        <v>2024</v>
      </c>
      <c r="D3100" s="5" t="s">
        <v>2841</v>
      </c>
      <c r="E3100" s="5" t="str">
        <f>VLOOKUP(F3100,'Set up'!$A$2:$C$64,2,FALSE)</f>
        <v>C00000042</v>
      </c>
      <c r="F3100" s="1" t="s">
        <v>2012</v>
      </c>
      <c r="G3100" s="99" t="s">
        <v>1061</v>
      </c>
      <c r="H3100" s="5">
        <v>2</v>
      </c>
      <c r="I3100" s="5" t="str">
        <f>VLOOKUP(F3100,'Set up'!$A$2:$C$64,3,FALSE)</f>
        <v>Cash</v>
      </c>
      <c r="J3100" s="5">
        <f>VLOOKUP(F3100,'Set up'!$A$2:$D$64,4,FALSE)</f>
        <v>0</v>
      </c>
      <c r="K3100" s="4">
        <f t="shared" si="910"/>
        <v>45509</v>
      </c>
      <c r="L3100" s="5">
        <f t="shared" si="911"/>
        <v>8</v>
      </c>
      <c r="M3100" s="5">
        <f t="shared" si="912"/>
        <v>2024</v>
      </c>
      <c r="N3100" s="12">
        <v>190</v>
      </c>
      <c r="O3100" s="6">
        <f t="shared" si="917"/>
        <v>-190</v>
      </c>
      <c r="P3100" s="6">
        <f t="shared" si="920"/>
        <v>0</v>
      </c>
      <c r="Q3100" s="7">
        <v>5071562.75</v>
      </c>
      <c r="R3100" s="44" t="str">
        <f>VLOOKUP(F3100,'Set up'!$A$2:$E$64,5,FALSE)</f>
        <v>Trsf</v>
      </c>
      <c r="S3100" s="1" t="s">
        <v>3376</v>
      </c>
    </row>
    <row r="3101" spans="1:19" ht="15" customHeight="1" x14ac:dyDescent="0.3">
      <c r="A3101" s="4">
        <v>45509</v>
      </c>
      <c r="B3101" s="5">
        <f t="shared" si="918"/>
        <v>8</v>
      </c>
      <c r="C3101" s="5">
        <f t="shared" si="919"/>
        <v>2024</v>
      </c>
      <c r="D3101" s="5" t="s">
        <v>2841</v>
      </c>
      <c r="E3101" s="5" t="str">
        <f>VLOOKUP(F3101,'Set up'!$A$2:$C$64,2,FALSE)</f>
        <v>C00000042</v>
      </c>
      <c r="F3101" s="1" t="s">
        <v>2012</v>
      </c>
      <c r="G3101" s="99" t="s">
        <v>17</v>
      </c>
      <c r="H3101" s="5">
        <v>2</v>
      </c>
      <c r="I3101" s="5" t="str">
        <f>VLOOKUP(F3101,'Set up'!$A$2:$C$64,3,FALSE)</f>
        <v>Cash</v>
      </c>
      <c r="J3101" s="5">
        <f>VLOOKUP(F3101,'Set up'!$A$2:$D$64,4,FALSE)</f>
        <v>0</v>
      </c>
      <c r="K3101" s="4">
        <f t="shared" si="910"/>
        <v>45509</v>
      </c>
      <c r="L3101" s="5">
        <f t="shared" si="911"/>
        <v>8</v>
      </c>
      <c r="M3101" s="5">
        <f t="shared" si="912"/>
        <v>2024</v>
      </c>
      <c r="N3101" s="12">
        <v>220</v>
      </c>
      <c r="O3101" s="6">
        <f t="shared" si="917"/>
        <v>-220</v>
      </c>
      <c r="P3101" s="6">
        <f t="shared" si="920"/>
        <v>0</v>
      </c>
      <c r="Q3101" s="7">
        <v>5071782.75</v>
      </c>
      <c r="R3101" s="44" t="str">
        <f>VLOOKUP(F3101,'Set up'!$A$2:$E$64,5,FALSE)</f>
        <v>Trsf</v>
      </c>
      <c r="S3101" s="1" t="s">
        <v>3377</v>
      </c>
    </row>
    <row r="3102" spans="1:19" ht="15" customHeight="1" x14ac:dyDescent="0.3">
      <c r="A3102" s="4">
        <v>45509</v>
      </c>
      <c r="B3102" s="5">
        <f t="shared" si="918"/>
        <v>8</v>
      </c>
      <c r="C3102" s="5">
        <f t="shared" si="919"/>
        <v>2024</v>
      </c>
      <c r="D3102" s="5" t="s">
        <v>2842</v>
      </c>
      <c r="E3102" s="5" t="str">
        <f>VLOOKUP(F3102,'Set up'!$A$2:$C$64,2,FALSE)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up'!$A$2:$C$64,3,FALSE)</f>
        <v>Cash</v>
      </c>
      <c r="J3102" s="5">
        <f>VLOOKUP(F3102,'Set up'!$A$2:$D$64,4,FALSE)</f>
        <v>0</v>
      </c>
      <c r="K3102" s="4">
        <f t="shared" si="910"/>
        <v>45509</v>
      </c>
      <c r="L3102" s="5">
        <f t="shared" si="911"/>
        <v>8</v>
      </c>
      <c r="M3102" s="5">
        <f t="shared" si="912"/>
        <v>2024</v>
      </c>
      <c r="N3102" s="12">
        <v>8690</v>
      </c>
      <c r="O3102" s="6">
        <f t="shared" ref="O3102:O3105" si="921">-N3102</f>
        <v>-8690</v>
      </c>
      <c r="P3102" s="6">
        <f t="shared" si="920"/>
        <v>0</v>
      </c>
      <c r="Q3102" s="7">
        <v>5080472.75</v>
      </c>
      <c r="R3102" s="44" t="str">
        <f>VLOOKUP(F3102,'Set up'!$A$2:$E$64,5,FALSE)</f>
        <v>Chq</v>
      </c>
      <c r="S3102" s="1" t="s">
        <v>3188</v>
      </c>
    </row>
    <row r="3103" spans="1:19" ht="15" customHeight="1" x14ac:dyDescent="0.3">
      <c r="A3103" s="4">
        <v>45509</v>
      </c>
      <c r="B3103" s="5">
        <f t="shared" si="918"/>
        <v>8</v>
      </c>
      <c r="C3103" s="5">
        <f t="shared" si="919"/>
        <v>2024</v>
      </c>
      <c r="D3103" s="5" t="s">
        <v>2842</v>
      </c>
      <c r="E3103" s="5" t="str">
        <f>VLOOKUP(F3103,'Set up'!$A$2:$C$64,2,FALSE)</f>
        <v>C00000006</v>
      </c>
      <c r="F3103" s="1" t="s">
        <v>43</v>
      </c>
      <c r="G3103" s="99" t="s">
        <v>1796</v>
      </c>
      <c r="H3103" s="5">
        <v>12</v>
      </c>
      <c r="I3103" s="5" t="str">
        <f>VLOOKUP(F3103,'Set up'!$A$2:$C$64,3,FALSE)</f>
        <v>Cash</v>
      </c>
      <c r="J3103" s="5">
        <f>VLOOKUP(F3103,'Set up'!$A$2:$D$64,4,FALSE)</f>
        <v>0</v>
      </c>
      <c r="K3103" s="4">
        <f t="shared" si="910"/>
        <v>45509</v>
      </c>
      <c r="L3103" s="5">
        <f t="shared" si="911"/>
        <v>8</v>
      </c>
      <c r="M3103" s="5">
        <f t="shared" si="912"/>
        <v>2024</v>
      </c>
      <c r="N3103" s="12">
        <v>2700</v>
      </c>
      <c r="O3103" s="6">
        <f t="shared" si="921"/>
        <v>-2700</v>
      </c>
      <c r="P3103" s="6">
        <f t="shared" si="920"/>
        <v>0</v>
      </c>
      <c r="Q3103" s="7">
        <v>5083172.75</v>
      </c>
      <c r="R3103" s="44" t="str">
        <f>VLOOKUP(F3103,'Set up'!$A$2:$E$64,5,FALSE)</f>
        <v>Chq</v>
      </c>
      <c r="S3103" s="1" t="s">
        <v>3188</v>
      </c>
    </row>
    <row r="3104" spans="1:19" ht="15" customHeight="1" x14ac:dyDescent="0.3">
      <c r="A3104" s="4">
        <v>45509</v>
      </c>
      <c r="B3104" s="5">
        <f t="shared" si="918"/>
        <v>8</v>
      </c>
      <c r="C3104" s="5">
        <f t="shared" si="919"/>
        <v>2024</v>
      </c>
      <c r="D3104" s="5" t="s">
        <v>2842</v>
      </c>
      <c r="E3104" s="5" t="str">
        <f>VLOOKUP(F3104,'Set up'!$A$2:$C$64,2,FALSE)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up'!$A$2:$C$64,3,FALSE)</f>
        <v>Cash</v>
      </c>
      <c r="J3104" s="5">
        <f>VLOOKUP(F3104,'Set up'!$A$2:$D$64,4,FALSE)</f>
        <v>0</v>
      </c>
      <c r="K3104" s="4">
        <f t="shared" si="910"/>
        <v>45509</v>
      </c>
      <c r="L3104" s="5">
        <f t="shared" si="911"/>
        <v>8</v>
      </c>
      <c r="M3104" s="5">
        <f t="shared" si="912"/>
        <v>2024</v>
      </c>
      <c r="N3104" s="12">
        <v>220</v>
      </c>
      <c r="O3104" s="6">
        <f t="shared" si="921"/>
        <v>-220</v>
      </c>
      <c r="P3104" s="6">
        <f t="shared" si="920"/>
        <v>0</v>
      </c>
      <c r="Q3104" s="7">
        <v>5083392.75</v>
      </c>
      <c r="R3104" s="44" t="str">
        <f>VLOOKUP(F3104,'Set up'!$A$2:$E$64,5,FALSE)</f>
        <v>Chq</v>
      </c>
      <c r="S3104" s="1" t="s">
        <v>3188</v>
      </c>
    </row>
    <row r="3105" spans="1:19" ht="15" customHeight="1" x14ac:dyDescent="0.3">
      <c r="A3105" s="4">
        <v>45509</v>
      </c>
      <c r="B3105" s="5">
        <f t="shared" si="918"/>
        <v>8</v>
      </c>
      <c r="C3105" s="5">
        <f t="shared" si="919"/>
        <v>2024</v>
      </c>
      <c r="D3105" s="5" t="s">
        <v>2842</v>
      </c>
      <c r="E3105" s="5" t="str">
        <f>VLOOKUP(F3105,'Set up'!$A$2:$C$64,2,FALSE)</f>
        <v>C00000006</v>
      </c>
      <c r="F3105" s="1" t="s">
        <v>43</v>
      </c>
      <c r="G3105" s="99" t="s">
        <v>2843</v>
      </c>
      <c r="H3105" s="5">
        <v>4</v>
      </c>
      <c r="I3105" s="5" t="str">
        <f>VLOOKUP(F3105,'Set up'!$A$2:$C$64,3,FALSE)</f>
        <v>Cash</v>
      </c>
      <c r="J3105" s="5">
        <f>VLOOKUP(F3105,'Set up'!$A$2:$D$64,4,FALSE)</f>
        <v>0</v>
      </c>
      <c r="K3105" s="4">
        <f t="shared" si="910"/>
        <v>45509</v>
      </c>
      <c r="L3105" s="5">
        <f t="shared" si="911"/>
        <v>8</v>
      </c>
      <c r="M3105" s="5">
        <f t="shared" si="912"/>
        <v>2024</v>
      </c>
      <c r="N3105" s="12">
        <v>640</v>
      </c>
      <c r="O3105" s="6">
        <f t="shared" si="921"/>
        <v>-640</v>
      </c>
      <c r="P3105" s="6">
        <f t="shared" si="920"/>
        <v>0</v>
      </c>
      <c r="Q3105" s="7">
        <v>5084032.75</v>
      </c>
      <c r="R3105" s="44" t="str">
        <f>VLOOKUP(F3105,'Set up'!$A$2:$E$64,5,FALSE)</f>
        <v>Chq</v>
      </c>
      <c r="S3105" s="1" t="s">
        <v>3188</v>
      </c>
    </row>
    <row r="3106" spans="1:19" ht="15" customHeight="1" x14ac:dyDescent="0.3">
      <c r="A3106" s="4">
        <v>45509</v>
      </c>
      <c r="B3106" s="5">
        <f t="shared" si="918"/>
        <v>8</v>
      </c>
      <c r="C3106" s="5">
        <f t="shared" si="919"/>
        <v>2024</v>
      </c>
      <c r="D3106" s="5" t="s">
        <v>2844</v>
      </c>
      <c r="E3106" s="5" t="str">
        <f>VLOOKUP(F3106,'Set up'!$A$2:$C$64,2,FALSE)</f>
        <v>C00000044</v>
      </c>
      <c r="F3106" s="1" t="s">
        <v>2929</v>
      </c>
      <c r="G3106" s="99" t="s">
        <v>1563</v>
      </c>
      <c r="H3106" s="5">
        <v>1</v>
      </c>
      <c r="I3106" s="5" t="str">
        <f>VLOOKUP(F3106,'Set up'!$A$2:$C$64,3,FALSE)</f>
        <v>Cash</v>
      </c>
      <c r="J3106" s="5">
        <f>VLOOKUP(F3106,'Set up'!$A$2:$D$64,4,FALSE)</f>
        <v>0</v>
      </c>
      <c r="K3106" s="4">
        <f t="shared" si="910"/>
        <v>45509</v>
      </c>
      <c r="L3106" s="5">
        <f t="shared" si="911"/>
        <v>8</v>
      </c>
      <c r="M3106" s="5">
        <f t="shared" si="912"/>
        <v>2024</v>
      </c>
      <c r="N3106" s="12">
        <v>1694</v>
      </c>
      <c r="O3106" s="6">
        <f t="shared" ref="O3106:O3110" si="922">-N3106</f>
        <v>-1694</v>
      </c>
      <c r="P3106" s="6">
        <f t="shared" si="920"/>
        <v>0</v>
      </c>
      <c r="Q3106" s="7">
        <v>5085726.75</v>
      </c>
      <c r="R3106" s="44" t="str">
        <f>VLOOKUP(F3106,'Set up'!$A$2:$E$64,5,FALSE)</f>
        <v>Cash</v>
      </c>
      <c r="S3106" s="1" t="s">
        <v>2891</v>
      </c>
    </row>
    <row r="3107" spans="1:19" ht="15" customHeight="1" x14ac:dyDescent="0.3">
      <c r="A3107" s="4">
        <v>45509</v>
      </c>
      <c r="B3107" s="5">
        <f t="shared" si="918"/>
        <v>8</v>
      </c>
      <c r="C3107" s="5">
        <f t="shared" si="919"/>
        <v>2024</v>
      </c>
      <c r="D3107" s="5" t="s">
        <v>2844</v>
      </c>
      <c r="E3107" s="5" t="str">
        <f>VLOOKUP(F3107,'Set up'!$A$2:$C$64,2,FALSE)</f>
        <v>C00000044</v>
      </c>
      <c r="F3107" s="1" t="s">
        <v>2929</v>
      </c>
      <c r="G3107" s="99" t="s">
        <v>655</v>
      </c>
      <c r="H3107" s="5">
        <v>1</v>
      </c>
      <c r="I3107" s="5" t="str">
        <f>VLOOKUP(F3107,'Set up'!$A$2:$C$64,3,FALSE)</f>
        <v>Cash</v>
      </c>
      <c r="J3107" s="5">
        <f>VLOOKUP(F3107,'Set up'!$A$2:$D$64,4,FALSE)</f>
        <v>0</v>
      </c>
      <c r="K3107" s="4">
        <f t="shared" si="910"/>
        <v>45509</v>
      </c>
      <c r="L3107" s="5">
        <f t="shared" si="911"/>
        <v>8</v>
      </c>
      <c r="M3107" s="5">
        <f t="shared" si="912"/>
        <v>2024</v>
      </c>
      <c r="N3107" s="12">
        <v>280</v>
      </c>
      <c r="O3107" s="6">
        <f t="shared" si="922"/>
        <v>-280</v>
      </c>
      <c r="P3107" s="6">
        <f t="shared" si="920"/>
        <v>0</v>
      </c>
      <c r="Q3107" s="7">
        <v>5086006.75</v>
      </c>
      <c r="R3107" s="44" t="str">
        <f>VLOOKUP(F3107,'Set up'!$A$2:$E$64,5,FALSE)</f>
        <v>Cash</v>
      </c>
      <c r="S3107" s="1" t="s">
        <v>2891</v>
      </c>
    </row>
    <row r="3108" spans="1:19" ht="15" customHeight="1" x14ac:dyDescent="0.3">
      <c r="A3108" s="4">
        <v>45509</v>
      </c>
      <c r="B3108" s="5">
        <f t="shared" si="918"/>
        <v>8</v>
      </c>
      <c r="C3108" s="5">
        <f t="shared" si="919"/>
        <v>2024</v>
      </c>
      <c r="D3108" s="5" t="s">
        <v>2844</v>
      </c>
      <c r="E3108" s="5" t="str">
        <f>VLOOKUP(F3108,'Set up'!$A$2:$C$64,2,FALSE)</f>
        <v>C00000044</v>
      </c>
      <c r="F3108" s="1" t="s">
        <v>2929</v>
      </c>
      <c r="G3108" s="99" t="s">
        <v>1468</v>
      </c>
      <c r="H3108" s="5">
        <v>1</v>
      </c>
      <c r="I3108" s="5" t="str">
        <f>VLOOKUP(F3108,'Set up'!$A$2:$C$64,3,FALSE)</f>
        <v>Cash</v>
      </c>
      <c r="J3108" s="5">
        <f>VLOOKUP(F3108,'Set up'!$A$2:$D$64,4,FALSE)</f>
        <v>0</v>
      </c>
      <c r="K3108" s="4">
        <f t="shared" si="910"/>
        <v>45509</v>
      </c>
      <c r="L3108" s="5">
        <f t="shared" si="911"/>
        <v>8</v>
      </c>
      <c r="M3108" s="5">
        <f t="shared" si="912"/>
        <v>2024</v>
      </c>
      <c r="N3108" s="12">
        <v>325</v>
      </c>
      <c r="O3108" s="6">
        <f t="shared" si="922"/>
        <v>-325</v>
      </c>
      <c r="P3108" s="6">
        <f t="shared" si="920"/>
        <v>0</v>
      </c>
      <c r="Q3108" s="7">
        <v>5086331.75</v>
      </c>
      <c r="R3108" s="44" t="str">
        <f>VLOOKUP(F3108,'Set up'!$A$2:$E$64,5,FALSE)</f>
        <v>Cash</v>
      </c>
      <c r="S3108" s="1" t="s">
        <v>2891</v>
      </c>
    </row>
    <row r="3109" spans="1:19" ht="15" customHeight="1" x14ac:dyDescent="0.3">
      <c r="A3109" s="4">
        <v>45509</v>
      </c>
      <c r="B3109" s="5">
        <f t="shared" si="918"/>
        <v>8</v>
      </c>
      <c r="C3109" s="5">
        <f t="shared" si="919"/>
        <v>2024</v>
      </c>
      <c r="D3109" s="5" t="s">
        <v>2844</v>
      </c>
      <c r="E3109" s="5" t="str">
        <f>VLOOKUP(F3109,'Set up'!$A$2:$C$64,2,FALSE)</f>
        <v>C00000044</v>
      </c>
      <c r="F3109" s="1" t="s">
        <v>2929</v>
      </c>
      <c r="G3109" s="99" t="s">
        <v>1351</v>
      </c>
      <c r="H3109" s="5">
        <v>3</v>
      </c>
      <c r="I3109" s="5" t="str">
        <f>VLOOKUP(F3109,'Set up'!$A$2:$C$64,3,FALSE)</f>
        <v>Cash</v>
      </c>
      <c r="J3109" s="5">
        <f>VLOOKUP(F3109,'Set up'!$A$2:$D$64,4,FALSE)</f>
        <v>0</v>
      </c>
      <c r="K3109" s="4">
        <f t="shared" si="910"/>
        <v>45509</v>
      </c>
      <c r="L3109" s="5">
        <f t="shared" si="911"/>
        <v>8</v>
      </c>
      <c r="M3109" s="5">
        <f t="shared" si="912"/>
        <v>2024</v>
      </c>
      <c r="N3109" s="12">
        <v>414</v>
      </c>
      <c r="O3109" s="6">
        <f t="shared" si="922"/>
        <v>-414</v>
      </c>
      <c r="P3109" s="6">
        <f t="shared" si="920"/>
        <v>0</v>
      </c>
      <c r="Q3109" s="7">
        <v>5086745.75</v>
      </c>
      <c r="R3109" s="44" t="str">
        <f>VLOOKUP(F3109,'Set up'!$A$2:$E$64,5,FALSE)</f>
        <v>Cash</v>
      </c>
      <c r="S3109" s="1" t="s">
        <v>2891</v>
      </c>
    </row>
    <row r="3110" spans="1:19" ht="15" customHeight="1" x14ac:dyDescent="0.3">
      <c r="A3110" s="4">
        <v>45509</v>
      </c>
      <c r="B3110" s="5">
        <f t="shared" si="918"/>
        <v>8</v>
      </c>
      <c r="C3110" s="5">
        <f t="shared" si="919"/>
        <v>2024</v>
      </c>
      <c r="D3110" s="5" t="s">
        <v>2844</v>
      </c>
      <c r="E3110" s="5" t="str">
        <f>VLOOKUP(F3110,'Set up'!$A$2:$C$64,2,FALSE)</f>
        <v>C00000044</v>
      </c>
      <c r="F3110" s="1" t="s">
        <v>2929</v>
      </c>
      <c r="G3110" s="99" t="s">
        <v>1715</v>
      </c>
      <c r="H3110" s="5">
        <v>1</v>
      </c>
      <c r="I3110" s="5" t="str">
        <f>VLOOKUP(F3110,'Set up'!$A$2:$C$64,3,FALSE)</f>
        <v>Cash</v>
      </c>
      <c r="J3110" s="5">
        <f>VLOOKUP(F3110,'Set up'!$A$2:$D$64,4,FALSE)</f>
        <v>0</v>
      </c>
      <c r="K3110" s="4">
        <f t="shared" si="910"/>
        <v>45509</v>
      </c>
      <c r="L3110" s="5">
        <f t="shared" si="911"/>
        <v>8</v>
      </c>
      <c r="M3110" s="5">
        <f t="shared" si="912"/>
        <v>2024</v>
      </c>
      <c r="N3110" s="12">
        <v>165</v>
      </c>
      <c r="O3110" s="6">
        <f t="shared" si="922"/>
        <v>-165</v>
      </c>
      <c r="P3110" s="6">
        <f t="shared" si="920"/>
        <v>0</v>
      </c>
      <c r="Q3110" s="7">
        <v>5086910.75</v>
      </c>
      <c r="R3110" s="44" t="str">
        <f>VLOOKUP(F3110,'Set up'!$A$2:$E$64,5,FALSE)</f>
        <v>Cash</v>
      </c>
      <c r="S3110" s="1" t="s">
        <v>2891</v>
      </c>
    </row>
    <row r="3111" spans="1:19" ht="15" customHeight="1" x14ac:dyDescent="0.3">
      <c r="A3111" s="4">
        <v>45510</v>
      </c>
      <c r="B3111" s="5">
        <f t="shared" si="918"/>
        <v>8</v>
      </c>
      <c r="C3111" s="5">
        <f t="shared" si="919"/>
        <v>2024</v>
      </c>
      <c r="D3111" s="5" t="s">
        <v>2845</v>
      </c>
      <c r="E3111" s="5" t="str">
        <f>VLOOKUP(F3111,'Set up'!$A$2:$C$64,2,FALSE)</f>
        <v>C00000050</v>
      </c>
      <c r="F3111" s="1" t="s">
        <v>2656</v>
      </c>
      <c r="G3111" s="99" t="s">
        <v>2552</v>
      </c>
      <c r="H3111" s="5">
        <v>1</v>
      </c>
      <c r="I3111" s="5" t="str">
        <f>VLOOKUP(F3111,'Set up'!$A$2:$C$64,3,FALSE)</f>
        <v>Cash</v>
      </c>
      <c r="J3111" s="5">
        <f>VLOOKUP(F3111,'Set up'!$A$2:$D$64,4,FALSE)</f>
        <v>0</v>
      </c>
      <c r="K3111" s="4">
        <f t="shared" si="910"/>
        <v>45510</v>
      </c>
      <c r="L3111" s="5">
        <f t="shared" si="911"/>
        <v>8</v>
      </c>
      <c r="M3111" s="5">
        <f t="shared" si="912"/>
        <v>2024</v>
      </c>
      <c r="N3111" s="12">
        <v>1760</v>
      </c>
      <c r="O3111" s="6">
        <f t="shared" ref="O3111:O3120" si="923">-N3111</f>
        <v>-1760</v>
      </c>
      <c r="P3111" s="6">
        <f t="shared" si="920"/>
        <v>0</v>
      </c>
      <c r="Q3111" s="7">
        <v>5088670.75</v>
      </c>
      <c r="R3111" s="44" t="str">
        <f>VLOOKUP(F3111,'Set up'!$A$2:$E$64,5,FALSE)</f>
        <v>Cash</v>
      </c>
      <c r="S3111" s="1" t="s">
        <v>2880</v>
      </c>
    </row>
    <row r="3112" spans="1:19" ht="15" customHeight="1" x14ac:dyDescent="0.3">
      <c r="A3112" s="4">
        <v>45510</v>
      </c>
      <c r="B3112" s="5">
        <f t="shared" si="918"/>
        <v>8</v>
      </c>
      <c r="C3112" s="5">
        <f t="shared" si="919"/>
        <v>2024</v>
      </c>
      <c r="D3112" s="5" t="s">
        <v>2845</v>
      </c>
      <c r="E3112" s="5" t="str">
        <f>VLOOKUP(F3112,'Set up'!$A$2:$C$64,2,FALSE)</f>
        <v>C00000050</v>
      </c>
      <c r="F3112" s="1" t="s">
        <v>2656</v>
      </c>
      <c r="G3112" s="99" t="s">
        <v>2129</v>
      </c>
      <c r="H3112" s="5">
        <v>3</v>
      </c>
      <c r="I3112" s="5" t="str">
        <f>VLOOKUP(F3112,'Set up'!$A$2:$C$64,3,FALSE)</f>
        <v>Cash</v>
      </c>
      <c r="J3112" s="5">
        <f>VLOOKUP(F3112,'Set up'!$A$2:$D$64,4,FALSE)</f>
        <v>0</v>
      </c>
      <c r="K3112" s="4">
        <f t="shared" si="910"/>
        <v>45510</v>
      </c>
      <c r="L3112" s="5">
        <f t="shared" si="911"/>
        <v>8</v>
      </c>
      <c r="M3112" s="5">
        <f t="shared" si="912"/>
        <v>2024</v>
      </c>
      <c r="N3112" s="12">
        <v>832.5</v>
      </c>
      <c r="O3112" s="6">
        <f t="shared" si="923"/>
        <v>-832.5</v>
      </c>
      <c r="P3112" s="6">
        <f t="shared" si="920"/>
        <v>0</v>
      </c>
      <c r="Q3112" s="7">
        <v>5089503.25</v>
      </c>
      <c r="R3112" s="44" t="str">
        <f>VLOOKUP(F3112,'Set up'!$A$2:$E$64,5,FALSE)</f>
        <v>Cash</v>
      </c>
      <c r="S3112" s="1" t="s">
        <v>2880</v>
      </c>
    </row>
    <row r="3113" spans="1:19" ht="15" customHeight="1" x14ac:dyDescent="0.3">
      <c r="A3113" s="4">
        <v>45510</v>
      </c>
      <c r="B3113" s="5">
        <f t="shared" si="918"/>
        <v>8</v>
      </c>
      <c r="C3113" s="5">
        <f t="shared" si="919"/>
        <v>2024</v>
      </c>
      <c r="D3113" s="5" t="s">
        <v>2845</v>
      </c>
      <c r="E3113" s="5" t="str">
        <f>VLOOKUP(F3113,'Set up'!$A$2:$C$64,2,FALSE)</f>
        <v>C00000050</v>
      </c>
      <c r="F3113" s="1" t="s">
        <v>2656</v>
      </c>
      <c r="G3113" s="99" t="s">
        <v>1061</v>
      </c>
      <c r="H3113" s="5">
        <v>1</v>
      </c>
      <c r="I3113" s="5" t="str">
        <f>VLOOKUP(F3113,'Set up'!$A$2:$C$64,3,FALSE)</f>
        <v>Cash</v>
      </c>
      <c r="J3113" s="5">
        <f>VLOOKUP(F3113,'Set up'!$A$2:$D$64,4,FALSE)</f>
        <v>0</v>
      </c>
      <c r="K3113" s="4">
        <f t="shared" si="910"/>
        <v>45510</v>
      </c>
      <c r="L3113" s="5">
        <f t="shared" si="911"/>
        <v>8</v>
      </c>
      <c r="M3113" s="5">
        <f t="shared" si="912"/>
        <v>2024</v>
      </c>
      <c r="N3113" s="12">
        <v>95</v>
      </c>
      <c r="O3113" s="6">
        <f t="shared" si="923"/>
        <v>-95</v>
      </c>
      <c r="P3113" s="6">
        <f t="shared" si="920"/>
        <v>0</v>
      </c>
      <c r="Q3113" s="7">
        <v>5089598.25</v>
      </c>
      <c r="R3113" s="44" t="str">
        <f>VLOOKUP(F3113,'Set up'!$A$2:$E$64,5,FALSE)</f>
        <v>Cash</v>
      </c>
      <c r="S3113" s="1" t="s">
        <v>2880</v>
      </c>
    </row>
    <row r="3114" spans="1:19" ht="15" customHeight="1" x14ac:dyDescent="0.3">
      <c r="A3114" s="4">
        <v>45510</v>
      </c>
      <c r="B3114" s="5">
        <f t="shared" si="918"/>
        <v>8</v>
      </c>
      <c r="C3114" s="5">
        <f t="shared" si="919"/>
        <v>2024</v>
      </c>
      <c r="D3114" s="5" t="s">
        <v>2846</v>
      </c>
      <c r="E3114" s="5" t="str">
        <f>VLOOKUP(F3114,'Set up'!$A$2:$C$64,2,FALSE)</f>
        <v>C00000010</v>
      </c>
      <c r="F3114" s="1" t="s">
        <v>62</v>
      </c>
      <c r="G3114" s="99" t="s">
        <v>1402</v>
      </c>
      <c r="H3114" s="5">
        <v>8</v>
      </c>
      <c r="I3114" s="5">
        <f>VLOOKUP(F3114,'Set up'!$A$2:$C$64,3,FALSE)</f>
        <v>120</v>
      </c>
      <c r="J3114" s="5">
        <f>VLOOKUP(F3114,'Set up'!$A$2:$D$64,4,FALSE)</f>
        <v>120</v>
      </c>
      <c r="K3114" s="4">
        <f t="shared" si="910"/>
        <v>45630</v>
      </c>
      <c r="L3114" s="5">
        <f t="shared" si="911"/>
        <v>12</v>
      </c>
      <c r="M3114" s="5">
        <f t="shared" si="912"/>
        <v>2024</v>
      </c>
      <c r="N3114" s="12">
        <v>13024</v>
      </c>
      <c r="O3114" s="6">
        <f t="shared" si="923"/>
        <v>-13024</v>
      </c>
      <c r="P3114" s="6">
        <f t="shared" si="920"/>
        <v>0</v>
      </c>
      <c r="Q3114" s="7">
        <v>5102622.25</v>
      </c>
      <c r="R3114" s="44" t="str">
        <f>VLOOKUP(F3114,'Set up'!$A$2:$E$64,5,FALSE)</f>
        <v>Trsf</v>
      </c>
      <c r="S3114" s="1" t="s">
        <v>3421</v>
      </c>
    </row>
    <row r="3115" spans="1:19" ht="15" customHeight="1" x14ac:dyDescent="0.3">
      <c r="A3115" s="4">
        <v>45510</v>
      </c>
      <c r="B3115" s="5">
        <f t="shared" si="918"/>
        <v>8</v>
      </c>
      <c r="C3115" s="5">
        <f t="shared" si="919"/>
        <v>2024</v>
      </c>
      <c r="D3115" s="5" t="s">
        <v>2846</v>
      </c>
      <c r="E3115" s="5" t="str">
        <f>VLOOKUP(F3115,'Set up'!$A$2:$C$64,2,FALSE)</f>
        <v>C00000010</v>
      </c>
      <c r="F3115" s="1" t="s">
        <v>62</v>
      </c>
      <c r="G3115" s="99" t="s">
        <v>1543</v>
      </c>
      <c r="H3115" s="5">
        <v>10</v>
      </c>
      <c r="I3115" s="5">
        <f>VLOOKUP(F3115,'Set up'!$A$2:$C$64,3,FALSE)</f>
        <v>120</v>
      </c>
      <c r="J3115" s="5">
        <f>VLOOKUP(F3115,'Set up'!$A$2:$D$64,4,FALSE)</f>
        <v>120</v>
      </c>
      <c r="K3115" s="4">
        <f t="shared" si="910"/>
        <v>45630</v>
      </c>
      <c r="L3115" s="5">
        <f t="shared" si="911"/>
        <v>12</v>
      </c>
      <c r="M3115" s="5">
        <f t="shared" si="912"/>
        <v>2024</v>
      </c>
      <c r="N3115" s="12">
        <v>1800</v>
      </c>
      <c r="O3115" s="6">
        <f t="shared" si="923"/>
        <v>-1800</v>
      </c>
      <c r="P3115" s="6">
        <f t="shared" si="920"/>
        <v>0</v>
      </c>
      <c r="Q3115" s="7">
        <v>5104422.25</v>
      </c>
      <c r="R3115" s="44" t="str">
        <f>VLOOKUP(F3115,'Set up'!$A$2:$E$64,5,FALSE)</f>
        <v>Trsf</v>
      </c>
      <c r="S3115" s="1" t="s">
        <v>3421</v>
      </c>
    </row>
    <row r="3116" spans="1:19" ht="15" customHeight="1" x14ac:dyDescent="0.3">
      <c r="A3116" s="4">
        <v>45510</v>
      </c>
      <c r="B3116" s="5">
        <f t="shared" si="918"/>
        <v>8</v>
      </c>
      <c r="C3116" s="5">
        <f t="shared" si="919"/>
        <v>2024</v>
      </c>
      <c r="D3116" s="5" t="s">
        <v>2846</v>
      </c>
      <c r="E3116" s="5" t="str">
        <f>VLOOKUP(F3116,'Set up'!$A$2:$C$64,2,FALSE)</f>
        <v>C00000010</v>
      </c>
      <c r="F3116" s="1" t="s">
        <v>62</v>
      </c>
      <c r="G3116" s="99" t="s">
        <v>2635</v>
      </c>
      <c r="H3116" s="5">
        <v>10</v>
      </c>
      <c r="I3116" s="5">
        <f>VLOOKUP(F3116,'Set up'!$A$2:$C$64,3,FALSE)</f>
        <v>120</v>
      </c>
      <c r="J3116" s="5">
        <f>VLOOKUP(F3116,'Set up'!$A$2:$D$64,4,FALSE)</f>
        <v>120</v>
      </c>
      <c r="K3116" s="4">
        <f t="shared" si="910"/>
        <v>45630</v>
      </c>
      <c r="L3116" s="5">
        <f t="shared" si="911"/>
        <v>12</v>
      </c>
      <c r="M3116" s="5">
        <f t="shared" si="912"/>
        <v>2024</v>
      </c>
      <c r="N3116" s="12">
        <v>575</v>
      </c>
      <c r="O3116" s="6">
        <f t="shared" si="923"/>
        <v>-575</v>
      </c>
      <c r="P3116" s="6">
        <f t="shared" si="920"/>
        <v>0</v>
      </c>
      <c r="Q3116" s="7">
        <v>5104997.25</v>
      </c>
      <c r="R3116" s="44" t="str">
        <f>VLOOKUP(F3116,'Set up'!$A$2:$E$64,5,FALSE)</f>
        <v>Trsf</v>
      </c>
      <c r="S3116" s="1" t="s">
        <v>3421</v>
      </c>
    </row>
    <row r="3117" spans="1:19" ht="15" customHeight="1" x14ac:dyDescent="0.3">
      <c r="A3117" s="4">
        <v>45510</v>
      </c>
      <c r="B3117" s="5">
        <f t="shared" si="918"/>
        <v>8</v>
      </c>
      <c r="C3117" s="5">
        <f t="shared" si="919"/>
        <v>2024</v>
      </c>
      <c r="D3117" s="5" t="s">
        <v>2846</v>
      </c>
      <c r="E3117" s="5" t="str">
        <f>VLOOKUP(F3117,'Set up'!$A$2:$C$64,2,FALSE)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up'!$A$2:$C$64,3,FALSE)</f>
        <v>120</v>
      </c>
      <c r="J3117" s="5">
        <f>VLOOKUP(F3117,'Set up'!$A$2:$D$64,4,FALSE)</f>
        <v>120</v>
      </c>
      <c r="K3117" s="4">
        <f t="shared" si="910"/>
        <v>45630</v>
      </c>
      <c r="L3117" s="5">
        <f t="shared" si="911"/>
        <v>12</v>
      </c>
      <c r="M3117" s="5">
        <f t="shared" si="912"/>
        <v>2024</v>
      </c>
      <c r="N3117" s="12">
        <v>440</v>
      </c>
      <c r="O3117" s="6">
        <f t="shared" si="923"/>
        <v>-440</v>
      </c>
      <c r="P3117" s="6">
        <f t="shared" si="920"/>
        <v>0</v>
      </c>
      <c r="Q3117" s="7">
        <v>5105437.25</v>
      </c>
      <c r="R3117" s="44" t="str">
        <f>VLOOKUP(F3117,'Set up'!$A$2:$E$64,5,FALSE)</f>
        <v>Trsf</v>
      </c>
      <c r="S3117" s="1" t="s">
        <v>3421</v>
      </c>
    </row>
    <row r="3118" spans="1:19" ht="15" customHeight="1" x14ac:dyDescent="0.3">
      <c r="A3118" s="4">
        <v>45510</v>
      </c>
      <c r="B3118" s="5">
        <f t="shared" si="918"/>
        <v>8</v>
      </c>
      <c r="C3118" s="5">
        <f t="shared" si="919"/>
        <v>2024</v>
      </c>
      <c r="D3118" s="5" t="s">
        <v>2846</v>
      </c>
      <c r="E3118" s="5" t="str">
        <f>VLOOKUP(F3118,'Set up'!$A$2:$C$64,2,FALSE)</f>
        <v>C00000010</v>
      </c>
      <c r="F3118" s="1" t="s">
        <v>62</v>
      </c>
      <c r="G3118" s="99" t="s">
        <v>2144</v>
      </c>
      <c r="H3118" s="5">
        <v>2</v>
      </c>
      <c r="I3118" s="5">
        <f>VLOOKUP(F3118,'Set up'!$A$2:$C$64,3,FALSE)</f>
        <v>120</v>
      </c>
      <c r="J3118" s="5">
        <f>VLOOKUP(F3118,'Set up'!$A$2:$D$64,4,FALSE)</f>
        <v>120</v>
      </c>
      <c r="K3118" s="4">
        <f t="shared" si="910"/>
        <v>45630</v>
      </c>
      <c r="L3118" s="5">
        <f t="shared" si="911"/>
        <v>12</v>
      </c>
      <c r="M3118" s="5">
        <f t="shared" si="912"/>
        <v>2024</v>
      </c>
      <c r="N3118" s="12">
        <v>523.6</v>
      </c>
      <c r="O3118" s="6">
        <f t="shared" si="923"/>
        <v>-523.6</v>
      </c>
      <c r="P3118" s="6">
        <f t="shared" si="920"/>
        <v>0</v>
      </c>
      <c r="Q3118" s="7">
        <v>5105960.8499999996</v>
      </c>
      <c r="R3118" s="44" t="str">
        <f>VLOOKUP(F3118,'Set up'!$A$2:$E$64,5,FALSE)</f>
        <v>Trsf</v>
      </c>
      <c r="S3118" s="1" t="s">
        <v>3421</v>
      </c>
    </row>
    <row r="3119" spans="1:19" ht="15" customHeight="1" x14ac:dyDescent="0.3">
      <c r="A3119" s="4">
        <v>45510</v>
      </c>
      <c r="B3119" s="5">
        <f t="shared" si="918"/>
        <v>8</v>
      </c>
      <c r="C3119" s="5">
        <f t="shared" si="919"/>
        <v>2024</v>
      </c>
      <c r="D3119" s="5" t="s">
        <v>2846</v>
      </c>
      <c r="E3119" s="5" t="str">
        <f>VLOOKUP(F3119,'Set up'!$A$2:$C$64,2,FALSE)</f>
        <v>C00000010</v>
      </c>
      <c r="F3119" s="1" t="s">
        <v>62</v>
      </c>
      <c r="G3119" s="99" t="s">
        <v>2449</v>
      </c>
      <c r="H3119" s="5">
        <v>1</v>
      </c>
      <c r="I3119" s="5">
        <f>VLOOKUP(F3119,'Set up'!$A$2:$C$64,3,FALSE)</f>
        <v>120</v>
      </c>
      <c r="J3119" s="5">
        <f>VLOOKUP(F3119,'Set up'!$A$2:$D$64,4,FALSE)</f>
        <v>120</v>
      </c>
      <c r="K3119" s="4">
        <f t="shared" si="910"/>
        <v>45630</v>
      </c>
      <c r="L3119" s="5">
        <f t="shared" si="911"/>
        <v>12</v>
      </c>
      <c r="M3119" s="5">
        <f t="shared" si="912"/>
        <v>2024</v>
      </c>
      <c r="N3119" s="12">
        <v>420</v>
      </c>
      <c r="O3119" s="6">
        <f t="shared" si="923"/>
        <v>-420</v>
      </c>
      <c r="P3119" s="6">
        <f t="shared" si="920"/>
        <v>0</v>
      </c>
      <c r="Q3119" s="7">
        <v>5106380.8499999996</v>
      </c>
      <c r="R3119" s="44" t="str">
        <f>VLOOKUP(F3119,'Set up'!$A$2:$E$64,5,FALSE)</f>
        <v>Trsf</v>
      </c>
      <c r="S3119" s="1" t="s">
        <v>3421</v>
      </c>
    </row>
    <row r="3120" spans="1:19" ht="15" customHeight="1" x14ac:dyDescent="0.3">
      <c r="A3120" s="4">
        <v>45510</v>
      </c>
      <c r="B3120" s="5">
        <f t="shared" si="918"/>
        <v>8</v>
      </c>
      <c r="C3120" s="5">
        <f t="shared" si="919"/>
        <v>2024</v>
      </c>
      <c r="D3120" s="5" t="s">
        <v>2846</v>
      </c>
      <c r="E3120" s="5" t="str">
        <f>VLOOKUP(F3120,'Set up'!$A$2:$C$64,2,FALSE)</f>
        <v>C00000010</v>
      </c>
      <c r="F3120" s="1" t="s">
        <v>62</v>
      </c>
      <c r="G3120" s="99" t="s">
        <v>614</v>
      </c>
      <c r="H3120" s="5">
        <v>1</v>
      </c>
      <c r="I3120" s="5">
        <f>VLOOKUP(F3120,'Set up'!$A$2:$C$64,3,FALSE)</f>
        <v>120</v>
      </c>
      <c r="J3120" s="5">
        <f>VLOOKUP(F3120,'Set up'!$A$2:$D$64,4,FALSE)</f>
        <v>120</v>
      </c>
      <c r="K3120" s="4">
        <f t="shared" si="910"/>
        <v>45630</v>
      </c>
      <c r="L3120" s="5">
        <f t="shared" si="911"/>
        <v>12</v>
      </c>
      <c r="M3120" s="5">
        <f t="shared" si="912"/>
        <v>2024</v>
      </c>
      <c r="N3120" s="12">
        <v>395</v>
      </c>
      <c r="O3120" s="6">
        <f t="shared" si="923"/>
        <v>-395</v>
      </c>
      <c r="P3120" s="6">
        <f t="shared" si="920"/>
        <v>0</v>
      </c>
      <c r="Q3120" s="7">
        <v>5106775.8499999996</v>
      </c>
      <c r="R3120" s="44" t="str">
        <f>VLOOKUP(F3120,'Set up'!$A$2:$E$64,5,FALSE)</f>
        <v>Trsf</v>
      </c>
      <c r="S3120" s="1" t="s">
        <v>3421</v>
      </c>
    </row>
    <row r="3121" spans="1:19" ht="15" customHeight="1" x14ac:dyDescent="0.3">
      <c r="A3121" s="4">
        <v>45510</v>
      </c>
      <c r="B3121" s="5">
        <f t="shared" si="918"/>
        <v>8</v>
      </c>
      <c r="C3121" s="5">
        <f t="shared" si="919"/>
        <v>2024</v>
      </c>
      <c r="D3121" s="5" t="s">
        <v>2847</v>
      </c>
      <c r="E3121" s="5" t="str">
        <f>VLOOKUP(F3121,'Set up'!$A$2:$C$64,2,FALSE)</f>
        <v>C00000019</v>
      </c>
      <c r="F3121" s="1" t="s">
        <v>400</v>
      </c>
      <c r="G3121" s="99" t="s">
        <v>95</v>
      </c>
      <c r="H3121" s="5">
        <v>1</v>
      </c>
      <c r="I3121" s="5" t="str">
        <f>VLOOKUP(F3121,'Set up'!$A$2:$C$64,3,FALSE)</f>
        <v>Cash</v>
      </c>
      <c r="J3121" s="5">
        <f>VLOOKUP(F3121,'Set up'!$A$2:$D$64,4,FALSE)</f>
        <v>0</v>
      </c>
      <c r="K3121" s="4">
        <f t="shared" si="910"/>
        <v>45510</v>
      </c>
      <c r="L3121" s="5">
        <f t="shared" si="911"/>
        <v>8</v>
      </c>
      <c r="M3121" s="5">
        <f t="shared" si="912"/>
        <v>2024</v>
      </c>
      <c r="N3121" s="12">
        <v>1760</v>
      </c>
      <c r="O3121" s="12"/>
      <c r="P3121" s="6">
        <f t="shared" si="920"/>
        <v>1760</v>
      </c>
      <c r="Q3121" s="7">
        <v>5108535.8499999996</v>
      </c>
      <c r="R3121" s="44" t="str">
        <f>VLOOKUP(F3121,'Set up'!$A$2:$E$64,5,FALSE)</f>
        <v>Trsf</v>
      </c>
    </row>
    <row r="3122" spans="1:19" ht="15" customHeight="1" x14ac:dyDescent="0.3">
      <c r="A3122" s="4">
        <v>45510</v>
      </c>
      <c r="B3122" s="5">
        <f t="shared" si="918"/>
        <v>8</v>
      </c>
      <c r="C3122" s="5">
        <f t="shared" si="919"/>
        <v>2024</v>
      </c>
      <c r="D3122" s="5" t="s">
        <v>2847</v>
      </c>
      <c r="E3122" s="5" t="str">
        <f>VLOOKUP(F3122,'Set up'!$A$2:$C$64,2,FALSE)</f>
        <v>C00000019</v>
      </c>
      <c r="F3122" s="1" t="s">
        <v>400</v>
      </c>
      <c r="G3122" s="99" t="s">
        <v>2138</v>
      </c>
      <c r="H3122" s="5">
        <v>1</v>
      </c>
      <c r="I3122" s="5" t="str">
        <f>VLOOKUP(F3122,'Set up'!$A$2:$C$64,3,FALSE)</f>
        <v>Cash</v>
      </c>
      <c r="J3122" s="5">
        <f>VLOOKUP(F3122,'Set up'!$A$2:$D$64,4,FALSE)</f>
        <v>0</v>
      </c>
      <c r="K3122" s="4">
        <f t="shared" si="910"/>
        <v>45510</v>
      </c>
      <c r="L3122" s="5">
        <f t="shared" si="911"/>
        <v>8</v>
      </c>
      <c r="M3122" s="5">
        <f t="shared" si="912"/>
        <v>2024</v>
      </c>
      <c r="N3122" s="12">
        <v>600</v>
      </c>
      <c r="O3122" s="12"/>
      <c r="P3122" s="6">
        <f t="shared" si="920"/>
        <v>600</v>
      </c>
      <c r="Q3122" s="7">
        <v>5109135.8499999996</v>
      </c>
      <c r="R3122" s="44" t="str">
        <f>VLOOKUP(F3122,'Set up'!$A$2:$E$64,5,FALSE)</f>
        <v>Trsf</v>
      </c>
    </row>
    <row r="3123" spans="1:19" ht="15" customHeight="1" x14ac:dyDescent="0.3">
      <c r="A3123" s="4">
        <v>45510</v>
      </c>
      <c r="B3123" s="5">
        <f t="shared" si="918"/>
        <v>8</v>
      </c>
      <c r="C3123" s="5">
        <f t="shared" si="919"/>
        <v>2024</v>
      </c>
      <c r="D3123" s="5" t="s">
        <v>2847</v>
      </c>
      <c r="E3123" s="5" t="str">
        <f>VLOOKUP(F3123,'Set up'!$A$2:$C$64,2,FALSE)</f>
        <v>C00000019</v>
      </c>
      <c r="F3123" s="1" t="s">
        <v>400</v>
      </c>
      <c r="G3123" s="99" t="s">
        <v>2635</v>
      </c>
      <c r="H3123" s="5">
        <v>3</v>
      </c>
      <c r="I3123" s="5" t="str">
        <f>VLOOKUP(F3123,'Set up'!$A$2:$C$64,3,FALSE)</f>
        <v>Cash</v>
      </c>
      <c r="J3123" s="5">
        <f>VLOOKUP(F3123,'Set up'!$A$2:$D$64,4,FALSE)</f>
        <v>0</v>
      </c>
      <c r="K3123" s="4">
        <f t="shared" ref="K3123:K3186" si="924">A3123+J3123</f>
        <v>45510</v>
      </c>
      <c r="L3123" s="5">
        <f t="shared" ref="L3123:L3186" si="925">MONTH(K3123)</f>
        <v>8</v>
      </c>
      <c r="M3123" s="5">
        <f t="shared" ref="M3123:M3186" si="926">YEAR(K3123)</f>
        <v>2024</v>
      </c>
      <c r="N3123" s="12">
        <v>187.5</v>
      </c>
      <c r="O3123" s="12"/>
      <c r="P3123" s="6">
        <f t="shared" si="920"/>
        <v>187.5</v>
      </c>
      <c r="Q3123" s="7">
        <v>5109323.3499999996</v>
      </c>
      <c r="R3123" s="44" t="str">
        <f>VLOOKUP(F3123,'Set up'!$A$2:$E$64,5,FALSE)</f>
        <v>Trsf</v>
      </c>
    </row>
    <row r="3124" spans="1:19" ht="15" customHeight="1" x14ac:dyDescent="0.3">
      <c r="A3124" s="4">
        <v>45510</v>
      </c>
      <c r="B3124" s="5">
        <f t="shared" si="918"/>
        <v>8</v>
      </c>
      <c r="C3124" s="5">
        <f t="shared" si="919"/>
        <v>2024</v>
      </c>
      <c r="D3124" s="5" t="s">
        <v>2847</v>
      </c>
      <c r="E3124" s="5" t="str">
        <f>VLOOKUP(F3124,'Set up'!$A$2:$C$64,2,FALSE)</f>
        <v>C00000019</v>
      </c>
      <c r="F3124" s="1" t="s">
        <v>400</v>
      </c>
      <c r="G3124" s="99" t="s">
        <v>292</v>
      </c>
      <c r="H3124" s="5">
        <v>1</v>
      </c>
      <c r="I3124" s="5" t="str">
        <f>VLOOKUP(F3124,'Set up'!$A$2:$C$64,3,FALSE)</f>
        <v>Cash</v>
      </c>
      <c r="J3124" s="5">
        <f>VLOOKUP(F3124,'Set up'!$A$2:$D$64,4,FALSE)</f>
        <v>0</v>
      </c>
      <c r="K3124" s="4">
        <f t="shared" si="924"/>
        <v>45510</v>
      </c>
      <c r="L3124" s="5">
        <f t="shared" si="925"/>
        <v>8</v>
      </c>
      <c r="M3124" s="5">
        <f t="shared" si="926"/>
        <v>2024</v>
      </c>
      <c r="N3124" s="12">
        <v>450</v>
      </c>
      <c r="O3124" s="12"/>
      <c r="P3124" s="6">
        <f t="shared" si="920"/>
        <v>450</v>
      </c>
      <c r="Q3124" s="7">
        <v>5109773.3499999996</v>
      </c>
      <c r="R3124" s="44" t="str">
        <f>VLOOKUP(F3124,'Set up'!$A$2:$E$64,5,FALSE)</f>
        <v>Trsf</v>
      </c>
    </row>
    <row r="3125" spans="1:19" ht="15" customHeight="1" x14ac:dyDescent="0.3">
      <c r="A3125" s="4">
        <v>45510</v>
      </c>
      <c r="B3125" s="5">
        <f t="shared" si="918"/>
        <v>8</v>
      </c>
      <c r="C3125" s="5">
        <f t="shared" si="919"/>
        <v>2024</v>
      </c>
      <c r="D3125" s="5" t="s">
        <v>2848</v>
      </c>
      <c r="E3125" s="5" t="str">
        <f>VLOOKUP(F3125,'Set up'!$A$2:$C$64,2,FALSE)</f>
        <v>C00000012</v>
      </c>
      <c r="F3125" s="1" t="s">
        <v>2928</v>
      </c>
      <c r="G3125" s="99" t="s">
        <v>2849</v>
      </c>
      <c r="H3125" s="5">
        <v>2</v>
      </c>
      <c r="I3125" s="5" t="str">
        <f>VLOOKUP(F3125,'Set up'!$A$2:$C$64,3,FALSE)</f>
        <v>Cash</v>
      </c>
      <c r="J3125" s="5">
        <f>VLOOKUP(F3125,'Set up'!$A$2:$D$64,4,FALSE)</f>
        <v>0</v>
      </c>
      <c r="K3125" s="4">
        <f t="shared" si="924"/>
        <v>45510</v>
      </c>
      <c r="L3125" s="5">
        <f t="shared" si="925"/>
        <v>8</v>
      </c>
      <c r="M3125" s="5">
        <f t="shared" si="926"/>
        <v>2024</v>
      </c>
      <c r="N3125" s="12">
        <v>675</v>
      </c>
      <c r="O3125" s="6">
        <f t="shared" ref="O3125:O3126" si="927">-N3125</f>
        <v>-675</v>
      </c>
      <c r="P3125" s="6">
        <f t="shared" si="920"/>
        <v>0</v>
      </c>
      <c r="Q3125" s="7">
        <v>5110448.3499999996</v>
      </c>
      <c r="R3125" s="44" t="str">
        <f>VLOOKUP(F3125,'Set up'!$A$2:$E$64,5,FALSE)</f>
        <v>Cash</v>
      </c>
      <c r="S3125" s="1" t="s">
        <v>2881</v>
      </c>
    </row>
    <row r="3126" spans="1:19" ht="15" customHeight="1" x14ac:dyDescent="0.3">
      <c r="A3126" s="4">
        <v>45510</v>
      </c>
      <c r="B3126" s="5">
        <f t="shared" si="918"/>
        <v>8</v>
      </c>
      <c r="C3126" s="5">
        <f t="shared" si="919"/>
        <v>2024</v>
      </c>
      <c r="D3126" s="5" t="s">
        <v>2848</v>
      </c>
      <c r="E3126" s="5" t="str">
        <f>VLOOKUP(F3126,'Set up'!$A$2:$C$64,2,FALSE)</f>
        <v>C00000012</v>
      </c>
      <c r="F3126" s="1" t="s">
        <v>2928</v>
      </c>
      <c r="G3126" s="99" t="s">
        <v>1198</v>
      </c>
      <c r="H3126" s="5">
        <v>2</v>
      </c>
      <c r="I3126" s="5" t="str">
        <f>VLOOKUP(F3126,'Set up'!$A$2:$C$64,3,FALSE)</f>
        <v>Cash</v>
      </c>
      <c r="J3126" s="5">
        <f>VLOOKUP(F3126,'Set up'!$A$2:$D$64,4,FALSE)</f>
        <v>0</v>
      </c>
      <c r="K3126" s="4">
        <f t="shared" si="924"/>
        <v>45510</v>
      </c>
      <c r="L3126" s="5">
        <f t="shared" si="925"/>
        <v>8</v>
      </c>
      <c r="M3126" s="5">
        <f t="shared" si="926"/>
        <v>2024</v>
      </c>
      <c r="N3126" s="12">
        <v>510</v>
      </c>
      <c r="O3126" s="6">
        <f t="shared" si="927"/>
        <v>-510</v>
      </c>
      <c r="P3126" s="6">
        <f t="shared" si="920"/>
        <v>0</v>
      </c>
      <c r="Q3126" s="7">
        <v>5110958.3499999996</v>
      </c>
      <c r="R3126" s="44" t="str">
        <f>VLOOKUP(F3126,'Set up'!$A$2:$E$64,5,FALSE)</f>
        <v>Cash</v>
      </c>
      <c r="S3126" s="1" t="s">
        <v>2881</v>
      </c>
    </row>
    <row r="3127" spans="1:19" ht="15" customHeight="1" x14ac:dyDescent="0.3">
      <c r="A3127" s="4">
        <v>45511</v>
      </c>
      <c r="B3127" s="5">
        <f t="shared" si="918"/>
        <v>8</v>
      </c>
      <c r="C3127" s="5">
        <f t="shared" si="919"/>
        <v>2024</v>
      </c>
      <c r="D3127" s="5" t="s">
        <v>2850</v>
      </c>
      <c r="E3127" s="5" t="str">
        <f>VLOOKUP(F3127,'Set up'!$A$2:$C$64,2,FALSE)</f>
        <v>C00000049</v>
      </c>
      <c r="F3127" s="1" t="s">
        <v>2728</v>
      </c>
      <c r="G3127" s="99" t="s">
        <v>95</v>
      </c>
      <c r="H3127" s="5">
        <v>1</v>
      </c>
      <c r="I3127" s="5" t="str">
        <f>VLOOKUP(F3127,'Set up'!$A$2:$C$64,3,FALSE)</f>
        <v>Cash</v>
      </c>
      <c r="J3127" s="5">
        <f>VLOOKUP(F3127,'Set up'!$A$2:$D$64,4,FALSE)</f>
        <v>0</v>
      </c>
      <c r="K3127" s="4">
        <f t="shared" si="924"/>
        <v>45511</v>
      </c>
      <c r="L3127" s="5">
        <f t="shared" si="925"/>
        <v>8</v>
      </c>
      <c r="M3127" s="5">
        <f t="shared" si="926"/>
        <v>2024</v>
      </c>
      <c r="N3127" s="12">
        <v>1760</v>
      </c>
      <c r="O3127" s="12"/>
      <c r="P3127" s="6">
        <f t="shared" si="920"/>
        <v>1760</v>
      </c>
      <c r="Q3127" s="7">
        <v>5112718.3499999996</v>
      </c>
      <c r="R3127" s="44" t="str">
        <f>VLOOKUP(F3127,'Set up'!$A$2:$E$64,5,FALSE)</f>
        <v>Cash</v>
      </c>
    </row>
    <row r="3128" spans="1:19" ht="15" customHeight="1" x14ac:dyDescent="0.3">
      <c r="A3128" s="4">
        <v>45511</v>
      </c>
      <c r="B3128" s="5">
        <f t="shared" si="918"/>
        <v>8</v>
      </c>
      <c r="C3128" s="5">
        <f t="shared" si="919"/>
        <v>2024</v>
      </c>
      <c r="D3128" s="5" t="s">
        <v>2850</v>
      </c>
      <c r="E3128" s="5" t="str">
        <f>VLOOKUP(F3128,'Set up'!$A$2:$C$64,2,FALSE)</f>
        <v>C00000049</v>
      </c>
      <c r="F3128" s="1" t="s">
        <v>2728</v>
      </c>
      <c r="G3128" s="99" t="s">
        <v>1997</v>
      </c>
      <c r="H3128" s="5">
        <v>1</v>
      </c>
      <c r="I3128" s="5" t="str">
        <f>VLOOKUP(F3128,'Set up'!$A$2:$C$64,3,FALSE)</f>
        <v>Cash</v>
      </c>
      <c r="J3128" s="5">
        <f>VLOOKUP(F3128,'Set up'!$A$2:$D$64,4,FALSE)</f>
        <v>0</v>
      </c>
      <c r="K3128" s="4">
        <f t="shared" si="924"/>
        <v>45511</v>
      </c>
      <c r="L3128" s="5">
        <f t="shared" si="925"/>
        <v>8</v>
      </c>
      <c r="M3128" s="5">
        <f t="shared" si="926"/>
        <v>2024</v>
      </c>
      <c r="N3128" s="12">
        <v>3600</v>
      </c>
      <c r="O3128" s="12"/>
      <c r="P3128" s="6">
        <f t="shared" si="920"/>
        <v>3600</v>
      </c>
      <c r="Q3128" s="7">
        <v>5116318.3499999996</v>
      </c>
      <c r="R3128" s="44" t="str">
        <f>VLOOKUP(F3128,'Set up'!$A$2:$E$64,5,FALSE)</f>
        <v>Cash</v>
      </c>
    </row>
    <row r="3129" spans="1:19" ht="15" customHeight="1" x14ac:dyDescent="0.3">
      <c r="A3129" s="4">
        <v>45511</v>
      </c>
      <c r="B3129" s="5">
        <f t="shared" si="918"/>
        <v>8</v>
      </c>
      <c r="C3129" s="5">
        <f t="shared" si="919"/>
        <v>2024</v>
      </c>
      <c r="D3129" s="5" t="s">
        <v>2850</v>
      </c>
      <c r="E3129" s="5" t="str">
        <f>VLOOKUP(F3129,'Set up'!$A$2:$C$64,2,FALSE)</f>
        <v>C00000049</v>
      </c>
      <c r="F3129" s="1" t="s">
        <v>2728</v>
      </c>
      <c r="G3129" s="99" t="s">
        <v>2523</v>
      </c>
      <c r="H3129" s="5">
        <v>3</v>
      </c>
      <c r="I3129" s="5" t="str">
        <f>VLOOKUP(F3129,'Set up'!$A$2:$C$64,3,FALSE)</f>
        <v>Cash</v>
      </c>
      <c r="J3129" s="5">
        <f>VLOOKUP(F3129,'Set up'!$A$2:$D$64,4,FALSE)</f>
        <v>0</v>
      </c>
      <c r="K3129" s="4">
        <f t="shared" si="924"/>
        <v>45511</v>
      </c>
      <c r="L3129" s="5">
        <f t="shared" si="925"/>
        <v>8</v>
      </c>
      <c r="M3129" s="5">
        <f t="shared" si="926"/>
        <v>2024</v>
      </c>
      <c r="N3129" s="12">
        <v>675</v>
      </c>
      <c r="O3129" s="12"/>
      <c r="P3129" s="6">
        <f t="shared" si="920"/>
        <v>675</v>
      </c>
      <c r="Q3129" s="7">
        <v>5116993.3499999996</v>
      </c>
      <c r="R3129" s="44" t="str">
        <f>VLOOKUP(F3129,'Set up'!$A$2:$E$64,5,FALSE)</f>
        <v>Cash</v>
      </c>
    </row>
    <row r="3130" spans="1:19" ht="15" customHeight="1" x14ac:dyDescent="0.3">
      <c r="A3130" s="4">
        <v>45511</v>
      </c>
      <c r="B3130" s="5">
        <f t="shared" si="918"/>
        <v>8</v>
      </c>
      <c r="C3130" s="5">
        <f t="shared" si="919"/>
        <v>2024</v>
      </c>
      <c r="D3130" s="5" t="s">
        <v>2850</v>
      </c>
      <c r="E3130" s="5" t="str">
        <f>VLOOKUP(F3130,'Set up'!$A$2:$C$64,2,FALSE)</f>
        <v>C00000049</v>
      </c>
      <c r="F3130" s="1" t="s">
        <v>2728</v>
      </c>
      <c r="G3130" s="99" t="s">
        <v>894</v>
      </c>
      <c r="H3130" s="5">
        <v>1</v>
      </c>
      <c r="I3130" s="5" t="str">
        <f>VLOOKUP(F3130,'Set up'!$A$2:$C$64,3,FALSE)</f>
        <v>Cash</v>
      </c>
      <c r="J3130" s="5">
        <f>VLOOKUP(F3130,'Set up'!$A$2:$D$64,4,FALSE)</f>
        <v>0</v>
      </c>
      <c r="K3130" s="4">
        <f t="shared" si="924"/>
        <v>45511</v>
      </c>
      <c r="L3130" s="5">
        <f t="shared" si="925"/>
        <v>8</v>
      </c>
      <c r="M3130" s="5">
        <f t="shared" si="926"/>
        <v>2024</v>
      </c>
      <c r="N3130" s="12">
        <v>175</v>
      </c>
      <c r="O3130" s="12"/>
      <c r="P3130" s="6">
        <f t="shared" si="920"/>
        <v>175</v>
      </c>
      <c r="Q3130" s="7">
        <v>5117168.3499999996</v>
      </c>
      <c r="R3130" s="44" t="str">
        <f>VLOOKUP(F3130,'Set up'!$A$2:$E$64,5,FALSE)</f>
        <v>Cash</v>
      </c>
    </row>
    <row r="3131" spans="1:19" ht="15" customHeight="1" x14ac:dyDescent="0.3">
      <c r="A3131" s="4">
        <v>45511</v>
      </c>
      <c r="B3131" s="5">
        <f t="shared" si="918"/>
        <v>8</v>
      </c>
      <c r="C3131" s="5">
        <f t="shared" si="919"/>
        <v>2024</v>
      </c>
      <c r="D3131" s="5" t="s">
        <v>2851</v>
      </c>
      <c r="E3131" s="5" t="str">
        <f>VLOOKUP(F3131,'Set up'!$A$2:$C$64,2,FALSE)</f>
        <v>C00000042</v>
      </c>
      <c r="F3131" s="1" t="s">
        <v>2012</v>
      </c>
      <c r="G3131" s="99" t="s">
        <v>2646</v>
      </c>
      <c r="H3131" s="5">
        <v>10</v>
      </c>
      <c r="I3131" s="5" t="str">
        <f>VLOOKUP(F3131,'Set up'!$A$2:$C$64,3,FALSE)</f>
        <v>Cash</v>
      </c>
      <c r="J3131" s="5">
        <f>VLOOKUP(F3131,'Set up'!$A$2:$D$64,4,FALSE)</f>
        <v>0</v>
      </c>
      <c r="K3131" s="4">
        <f t="shared" si="924"/>
        <v>45511</v>
      </c>
      <c r="L3131" s="5">
        <f t="shared" si="925"/>
        <v>8</v>
      </c>
      <c r="M3131" s="5">
        <f t="shared" si="926"/>
        <v>2024</v>
      </c>
      <c r="N3131" s="12">
        <v>625</v>
      </c>
      <c r="O3131" s="6">
        <f t="shared" ref="O3131:O3136" si="928">-N3131</f>
        <v>-625</v>
      </c>
      <c r="P3131" s="6">
        <f t="shared" si="920"/>
        <v>0</v>
      </c>
      <c r="Q3131" s="7">
        <v>5117793.3499999996</v>
      </c>
      <c r="R3131" s="44" t="str">
        <f>VLOOKUP(F3131,'Set up'!$A$2:$E$64,5,FALSE)</f>
        <v>Trsf</v>
      </c>
      <c r="S3131" s="1" t="s">
        <v>3378</v>
      </c>
    </row>
    <row r="3132" spans="1:19" ht="15" customHeight="1" x14ac:dyDescent="0.3">
      <c r="A3132" s="4">
        <v>45511</v>
      </c>
      <c r="B3132" s="5">
        <f t="shared" si="918"/>
        <v>8</v>
      </c>
      <c r="C3132" s="5">
        <f t="shared" si="919"/>
        <v>2024</v>
      </c>
      <c r="D3132" s="5" t="s">
        <v>2852</v>
      </c>
      <c r="E3132" s="5" t="str">
        <f>VLOOKUP(F3132,'Set up'!$A$2:$C$64,2,FALSE)</f>
        <v>C00000042</v>
      </c>
      <c r="F3132" s="1" t="s">
        <v>2012</v>
      </c>
      <c r="G3132" s="99" t="s">
        <v>2552</v>
      </c>
      <c r="H3132" s="5">
        <v>10</v>
      </c>
      <c r="I3132" s="5" t="str">
        <f>VLOOKUP(F3132,'Set up'!$A$2:$C$64,3,FALSE)</f>
        <v>Cash</v>
      </c>
      <c r="J3132" s="5">
        <f>VLOOKUP(F3132,'Set up'!$A$2:$D$64,4,FALSE)</f>
        <v>0</v>
      </c>
      <c r="K3132" s="4">
        <f t="shared" si="924"/>
        <v>45511</v>
      </c>
      <c r="L3132" s="5">
        <f t="shared" si="925"/>
        <v>8</v>
      </c>
      <c r="M3132" s="5">
        <f t="shared" si="926"/>
        <v>2024</v>
      </c>
      <c r="N3132" s="12">
        <v>16280</v>
      </c>
      <c r="O3132" s="12">
        <f>-13560.1-2719.9</f>
        <v>-16280</v>
      </c>
      <c r="P3132" s="6">
        <f t="shared" si="920"/>
        <v>0</v>
      </c>
      <c r="Q3132" s="7">
        <v>5134073.3499999996</v>
      </c>
      <c r="R3132" s="44" t="str">
        <f>VLOOKUP(F3132,'Set up'!$A$2:$E$64,5,FALSE)</f>
        <v>Trsf</v>
      </c>
      <c r="S3132" s="1" t="s">
        <v>3379</v>
      </c>
    </row>
    <row r="3133" spans="1:19" ht="15" customHeight="1" x14ac:dyDescent="0.3">
      <c r="A3133" s="4">
        <v>45511</v>
      </c>
      <c r="B3133" s="5">
        <f t="shared" si="918"/>
        <v>8</v>
      </c>
      <c r="C3133" s="5">
        <f t="shared" si="919"/>
        <v>2024</v>
      </c>
      <c r="D3133" s="5" t="s">
        <v>2852</v>
      </c>
      <c r="E3133" s="5" t="str">
        <f>VLOOKUP(F3133,'Set up'!$A$2:$C$64,2,FALSE)</f>
        <v>C00000042</v>
      </c>
      <c r="F3133" s="1" t="s">
        <v>2012</v>
      </c>
      <c r="G3133" s="99" t="s">
        <v>1543</v>
      </c>
      <c r="H3133" s="5">
        <v>30</v>
      </c>
      <c r="I3133" s="5" t="str">
        <f>VLOOKUP(F3133,'Set up'!$A$2:$C$64,3,FALSE)</f>
        <v>Cash</v>
      </c>
      <c r="J3133" s="5">
        <f>VLOOKUP(F3133,'Set up'!$A$2:$D$64,4,FALSE)</f>
        <v>0</v>
      </c>
      <c r="K3133" s="4">
        <f t="shared" si="924"/>
        <v>45511</v>
      </c>
      <c r="L3133" s="5">
        <f t="shared" si="925"/>
        <v>8</v>
      </c>
      <c r="M3133" s="5">
        <f t="shared" si="926"/>
        <v>2024</v>
      </c>
      <c r="N3133" s="12">
        <v>5490</v>
      </c>
      <c r="O3133" s="6">
        <f t="shared" si="928"/>
        <v>-5490</v>
      </c>
      <c r="P3133" s="6">
        <f t="shared" si="920"/>
        <v>0</v>
      </c>
      <c r="Q3133" s="7">
        <v>5139563.3499999996</v>
      </c>
      <c r="R3133" s="44" t="str">
        <f>VLOOKUP(F3133,'Set up'!$A$2:$E$64,5,FALSE)</f>
        <v>Trsf</v>
      </c>
      <c r="S3133" s="1" t="s">
        <v>3380</v>
      </c>
    </row>
    <row r="3134" spans="1:19" ht="15" customHeight="1" x14ac:dyDescent="0.3">
      <c r="A3134" s="4">
        <v>45511</v>
      </c>
      <c r="B3134" s="5">
        <f t="shared" si="918"/>
        <v>8</v>
      </c>
      <c r="C3134" s="5">
        <f t="shared" si="919"/>
        <v>2024</v>
      </c>
      <c r="D3134" s="5" t="s">
        <v>2852</v>
      </c>
      <c r="E3134" s="5" t="str">
        <f>VLOOKUP(F3134,'Set up'!$A$2:$C$64,2,FALSE)</f>
        <v>C00000042</v>
      </c>
      <c r="F3134" s="1" t="s">
        <v>2012</v>
      </c>
      <c r="G3134" s="99" t="s">
        <v>655</v>
      </c>
      <c r="H3134" s="5">
        <v>15</v>
      </c>
      <c r="I3134" s="5" t="str">
        <f>VLOOKUP(F3134,'Set up'!$A$2:$C$64,3,FALSE)</f>
        <v>Cash</v>
      </c>
      <c r="J3134" s="5">
        <f>VLOOKUP(F3134,'Set up'!$A$2:$D$64,4,FALSE)</f>
        <v>0</v>
      </c>
      <c r="K3134" s="4">
        <f t="shared" si="924"/>
        <v>45511</v>
      </c>
      <c r="L3134" s="5">
        <f t="shared" si="925"/>
        <v>8</v>
      </c>
      <c r="M3134" s="5">
        <f t="shared" si="926"/>
        <v>2024</v>
      </c>
      <c r="N3134" s="12">
        <v>3600</v>
      </c>
      <c r="O3134" s="6">
        <f t="shared" si="928"/>
        <v>-3600</v>
      </c>
      <c r="P3134" s="6">
        <f t="shared" si="920"/>
        <v>0</v>
      </c>
      <c r="Q3134" s="7">
        <v>5143163.3499999996</v>
      </c>
      <c r="R3134" s="44" t="str">
        <f>VLOOKUP(F3134,'Set up'!$A$2:$E$64,5,FALSE)</f>
        <v>Trsf</v>
      </c>
      <c r="S3134" s="1" t="s">
        <v>3381</v>
      </c>
    </row>
    <row r="3135" spans="1:19" ht="15" customHeight="1" x14ac:dyDescent="0.3">
      <c r="A3135" s="4">
        <v>45511</v>
      </c>
      <c r="B3135" s="5">
        <f t="shared" si="918"/>
        <v>8</v>
      </c>
      <c r="C3135" s="5">
        <f t="shared" si="919"/>
        <v>2024</v>
      </c>
      <c r="D3135" s="5" t="s">
        <v>2852</v>
      </c>
      <c r="E3135" s="5" t="str">
        <f>VLOOKUP(F3135,'Set up'!$A$2:$C$64,2,FALSE)</f>
        <v>C00000042</v>
      </c>
      <c r="F3135" s="1" t="s">
        <v>2012</v>
      </c>
      <c r="G3135" s="99" t="s">
        <v>1061</v>
      </c>
      <c r="H3135" s="5">
        <v>4</v>
      </c>
      <c r="I3135" s="5" t="str">
        <f>VLOOKUP(F3135,'Set up'!$A$2:$C$64,3,FALSE)</f>
        <v>Cash</v>
      </c>
      <c r="J3135" s="5">
        <f>VLOOKUP(F3135,'Set up'!$A$2:$D$64,4,FALSE)</f>
        <v>0</v>
      </c>
      <c r="K3135" s="4">
        <f t="shared" si="924"/>
        <v>45511</v>
      </c>
      <c r="L3135" s="5">
        <f t="shared" si="925"/>
        <v>8</v>
      </c>
      <c r="M3135" s="5">
        <f t="shared" si="926"/>
        <v>2024</v>
      </c>
      <c r="N3135" s="12">
        <v>380</v>
      </c>
      <c r="O3135" s="6">
        <f t="shared" si="928"/>
        <v>-380</v>
      </c>
      <c r="P3135" s="6">
        <f t="shared" si="920"/>
        <v>0</v>
      </c>
      <c r="Q3135" s="7">
        <v>5143543.3499999996</v>
      </c>
      <c r="R3135" s="44" t="str">
        <f>VLOOKUP(F3135,'Set up'!$A$2:$E$64,5,FALSE)</f>
        <v>Trsf</v>
      </c>
      <c r="S3135" s="1" t="s">
        <v>3382</v>
      </c>
    </row>
    <row r="3136" spans="1:19" ht="15" customHeight="1" x14ac:dyDescent="0.3">
      <c r="A3136" s="4">
        <v>45511</v>
      </c>
      <c r="B3136" s="5">
        <f t="shared" si="918"/>
        <v>8</v>
      </c>
      <c r="C3136" s="5">
        <f t="shared" si="919"/>
        <v>2024</v>
      </c>
      <c r="D3136" s="5" t="s">
        <v>2852</v>
      </c>
      <c r="E3136" s="5" t="str">
        <f>VLOOKUP(F3136,'Set up'!$A$2:$C$64,2,FALSE)</f>
        <v>C00000042</v>
      </c>
      <c r="F3136" s="1" t="s">
        <v>2012</v>
      </c>
      <c r="G3136" s="99" t="s">
        <v>2744</v>
      </c>
      <c r="H3136" s="5">
        <v>1</v>
      </c>
      <c r="I3136" s="5" t="str">
        <f>VLOOKUP(F3136,'Set up'!$A$2:$C$64,3,FALSE)</f>
        <v>Cash</v>
      </c>
      <c r="J3136" s="5">
        <f>VLOOKUP(F3136,'Set up'!$A$2:$D$64,4,FALSE)</f>
        <v>0</v>
      </c>
      <c r="K3136" s="4">
        <f t="shared" si="924"/>
        <v>45511</v>
      </c>
      <c r="L3136" s="5">
        <f t="shared" si="925"/>
        <v>8</v>
      </c>
      <c r="M3136" s="5">
        <f t="shared" si="926"/>
        <v>2024</v>
      </c>
      <c r="N3136" s="12">
        <v>975</v>
      </c>
      <c r="O3136" s="6">
        <f t="shared" si="928"/>
        <v>-975</v>
      </c>
      <c r="P3136" s="6">
        <f t="shared" si="920"/>
        <v>0</v>
      </c>
      <c r="Q3136" s="7">
        <v>5144518.3499999996</v>
      </c>
      <c r="R3136" s="44" t="str">
        <f>VLOOKUP(F3136,'Set up'!$A$2:$E$64,5,FALSE)</f>
        <v>Trsf</v>
      </c>
      <c r="S3136" s="1" t="s">
        <v>3383</v>
      </c>
    </row>
    <row r="3137" spans="1:21" ht="15" customHeight="1" x14ac:dyDescent="0.3">
      <c r="A3137" s="4">
        <v>45511</v>
      </c>
      <c r="B3137" s="5">
        <f t="shared" si="918"/>
        <v>8</v>
      </c>
      <c r="C3137" s="5">
        <f t="shared" si="919"/>
        <v>2024</v>
      </c>
      <c r="D3137" s="5" t="s">
        <v>2853</v>
      </c>
      <c r="E3137" s="5" t="str">
        <f>VLOOKUP(F3137,'Set up'!$A$2:$C$64,2,FALSE)</f>
        <v>C00000026</v>
      </c>
      <c r="F3137" s="1" t="s">
        <v>784</v>
      </c>
      <c r="G3137" s="99" t="s">
        <v>2552</v>
      </c>
      <c r="H3137" s="5">
        <v>1</v>
      </c>
      <c r="I3137" s="5" t="str">
        <f>VLOOKUP(F3137,'Set up'!$A$2:$C$64,3,FALSE)</f>
        <v>Cash</v>
      </c>
      <c r="J3137" s="5">
        <f>VLOOKUP(F3137,'Set up'!$A$2:$D$64,4,FALSE)</f>
        <v>0</v>
      </c>
      <c r="K3137" s="4">
        <f t="shared" si="924"/>
        <v>45511</v>
      </c>
      <c r="L3137" s="5">
        <f t="shared" si="925"/>
        <v>8</v>
      </c>
      <c r="M3137" s="5">
        <f t="shared" si="926"/>
        <v>2024</v>
      </c>
      <c r="N3137" s="12">
        <v>1738</v>
      </c>
      <c r="O3137" s="6">
        <f t="shared" ref="O3137:O3138" si="929">-N3137</f>
        <v>-1738</v>
      </c>
      <c r="P3137" s="6">
        <f t="shared" si="920"/>
        <v>0</v>
      </c>
      <c r="Q3137" s="7">
        <v>5146256.3499999996</v>
      </c>
      <c r="R3137" s="44" t="str">
        <f>VLOOKUP(F3137,'Set up'!$A$2:$E$64,5,FALSE)</f>
        <v>Trsf</v>
      </c>
      <c r="S3137" s="1" t="s">
        <v>2895</v>
      </c>
    </row>
    <row r="3138" spans="1:21" ht="15" customHeight="1" x14ac:dyDescent="0.3">
      <c r="A3138" s="4">
        <v>45511</v>
      </c>
      <c r="B3138" s="5">
        <f t="shared" si="918"/>
        <v>8</v>
      </c>
      <c r="C3138" s="5">
        <f t="shared" si="919"/>
        <v>2024</v>
      </c>
      <c r="D3138" s="5" t="s">
        <v>2853</v>
      </c>
      <c r="E3138" s="5" t="str">
        <f>VLOOKUP(F3138,'Set up'!$A$2:$C$64,2,FALSE)</f>
        <v>C00000026</v>
      </c>
      <c r="F3138" s="1" t="s">
        <v>784</v>
      </c>
      <c r="G3138" s="99" t="s">
        <v>1411</v>
      </c>
      <c r="H3138" s="5">
        <v>1</v>
      </c>
      <c r="I3138" s="5" t="str">
        <f>VLOOKUP(F3138,'Set up'!$A$2:$C$64,3,FALSE)</f>
        <v>Cash</v>
      </c>
      <c r="J3138" s="5">
        <f>VLOOKUP(F3138,'Set up'!$A$2:$D$64,4,FALSE)</f>
        <v>0</v>
      </c>
      <c r="K3138" s="4">
        <f t="shared" si="924"/>
        <v>45511</v>
      </c>
      <c r="L3138" s="5">
        <f t="shared" si="925"/>
        <v>8</v>
      </c>
      <c r="M3138" s="5">
        <f t="shared" si="926"/>
        <v>2024</v>
      </c>
      <c r="N3138" s="12">
        <v>405</v>
      </c>
      <c r="O3138" s="6">
        <f t="shared" si="929"/>
        <v>-405</v>
      </c>
      <c r="P3138" s="6">
        <f t="shared" si="920"/>
        <v>0</v>
      </c>
      <c r="Q3138" s="7">
        <v>5146661.3499999996</v>
      </c>
      <c r="R3138" s="44" t="str">
        <f>VLOOKUP(F3138,'Set up'!$A$2:$E$64,5,FALSE)</f>
        <v>Trsf</v>
      </c>
      <c r="S3138" s="1" t="s">
        <v>2895</v>
      </c>
    </row>
    <row r="3139" spans="1:21" ht="15" customHeight="1" x14ac:dyDescent="0.3">
      <c r="A3139" s="4">
        <v>45512</v>
      </c>
      <c r="B3139" s="5">
        <f t="shared" si="918"/>
        <v>8</v>
      </c>
      <c r="C3139" s="5">
        <f t="shared" si="919"/>
        <v>2024</v>
      </c>
      <c r="D3139" s="5" t="s">
        <v>2854</v>
      </c>
      <c r="E3139" s="5" t="str">
        <f>VLOOKUP(F3139,'Set up'!$A$2:$C$64,2,FALSE)</f>
        <v>C00000003</v>
      </c>
      <c r="F3139" s="1" t="s">
        <v>20</v>
      </c>
      <c r="G3139" s="99" t="s">
        <v>716</v>
      </c>
      <c r="H3139" s="5">
        <v>1</v>
      </c>
      <c r="I3139" s="5">
        <f>VLOOKUP(F3139,'Set up'!$A$2:$C$64,3,FALSE)</f>
        <v>45</v>
      </c>
      <c r="J3139" s="5">
        <f>VLOOKUP(F3139,'Set up'!$A$2:$D$64,4,FALSE)</f>
        <v>45</v>
      </c>
      <c r="K3139" s="4">
        <f t="shared" si="924"/>
        <v>45557</v>
      </c>
      <c r="L3139" s="5">
        <f t="shared" si="925"/>
        <v>9</v>
      </c>
      <c r="M3139" s="5">
        <f t="shared" si="926"/>
        <v>2024</v>
      </c>
      <c r="N3139" s="12">
        <v>1738</v>
      </c>
      <c r="O3139" s="6">
        <f>-N3139</f>
        <v>-1738</v>
      </c>
      <c r="P3139" s="6">
        <f t="shared" si="920"/>
        <v>0</v>
      </c>
      <c r="Q3139" s="7">
        <v>5148399.3499999996</v>
      </c>
      <c r="R3139" s="44" t="str">
        <f>VLOOKUP(F3139,'Set up'!$A$2:$E$64,5,FALSE)</f>
        <v>PD Chq</v>
      </c>
      <c r="S3139" s="1" t="s">
        <v>2979</v>
      </c>
      <c r="U3139" s="1" t="s">
        <v>3603</v>
      </c>
    </row>
    <row r="3140" spans="1:21" ht="15" customHeight="1" x14ac:dyDescent="0.3">
      <c r="A3140" s="4">
        <v>45512</v>
      </c>
      <c r="B3140" s="5">
        <f t="shared" si="918"/>
        <v>8</v>
      </c>
      <c r="C3140" s="5">
        <f t="shared" si="919"/>
        <v>2024</v>
      </c>
      <c r="D3140" s="5" t="s">
        <v>2854</v>
      </c>
      <c r="E3140" s="5" t="str">
        <f>VLOOKUP(F3140,'Set up'!$A$2:$C$64,2,FALSE)</f>
        <v>C00000003</v>
      </c>
      <c r="F3140" s="1" t="s">
        <v>20</v>
      </c>
      <c r="G3140" s="99" t="s">
        <v>1198</v>
      </c>
      <c r="H3140" s="5">
        <v>1</v>
      </c>
      <c r="I3140" s="5">
        <f>VLOOKUP(F3140,'Set up'!$A$2:$C$64,3,FALSE)</f>
        <v>45</v>
      </c>
      <c r="J3140" s="5">
        <f>VLOOKUP(F3140,'Set up'!$A$2:$D$64,4,FALSE)</f>
        <v>45</v>
      </c>
      <c r="K3140" s="4">
        <f t="shared" si="924"/>
        <v>45557</v>
      </c>
      <c r="L3140" s="5">
        <f t="shared" si="925"/>
        <v>9</v>
      </c>
      <c r="M3140" s="5">
        <f t="shared" si="926"/>
        <v>2024</v>
      </c>
      <c r="N3140" s="12">
        <v>234</v>
      </c>
      <c r="O3140" s="6">
        <f>-N3140</f>
        <v>-234</v>
      </c>
      <c r="P3140" s="6">
        <f t="shared" si="920"/>
        <v>0</v>
      </c>
      <c r="Q3140" s="7">
        <v>5148633.3499999996</v>
      </c>
      <c r="R3140" s="44" t="str">
        <f>VLOOKUP(F3140,'Set up'!$A$2:$E$64,5,FALSE)</f>
        <v>PD Chq</v>
      </c>
      <c r="S3140" s="1" t="s">
        <v>2979</v>
      </c>
      <c r="U3140" s="1" t="s">
        <v>3603</v>
      </c>
    </row>
    <row r="3141" spans="1:21" ht="15" customHeight="1" x14ac:dyDescent="0.3">
      <c r="A3141" s="4">
        <v>45512</v>
      </c>
      <c r="B3141" s="5">
        <f t="shared" si="918"/>
        <v>8</v>
      </c>
      <c r="C3141" s="5">
        <f t="shared" si="919"/>
        <v>2024</v>
      </c>
      <c r="D3141" s="5" t="s">
        <v>2854</v>
      </c>
      <c r="E3141" s="5" t="str">
        <f>VLOOKUP(F3141,'Set up'!$A$2:$C$64,2,FALSE)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up'!$A$2:$C$64,3,FALSE)</f>
        <v>45</v>
      </c>
      <c r="J3141" s="5">
        <f>VLOOKUP(F3141,'Set up'!$A$2:$D$64,4,FALSE)</f>
        <v>45</v>
      </c>
      <c r="K3141" s="4">
        <f t="shared" si="924"/>
        <v>45557</v>
      </c>
      <c r="L3141" s="5">
        <f t="shared" si="925"/>
        <v>9</v>
      </c>
      <c r="M3141" s="5">
        <f t="shared" si="926"/>
        <v>2024</v>
      </c>
      <c r="N3141" s="12">
        <v>220</v>
      </c>
      <c r="O3141" s="6">
        <f>-N3141</f>
        <v>-220</v>
      </c>
      <c r="P3141" s="6">
        <f t="shared" si="920"/>
        <v>0</v>
      </c>
      <c r="Q3141" s="7">
        <v>5148853.3499999996</v>
      </c>
      <c r="R3141" s="44" t="str">
        <f>VLOOKUP(F3141,'Set up'!$A$2:$E$64,5,FALSE)</f>
        <v>PD Chq</v>
      </c>
      <c r="S3141" s="1" t="s">
        <v>2979</v>
      </c>
      <c r="U3141" s="1" t="s">
        <v>3603</v>
      </c>
    </row>
    <row r="3142" spans="1:21" ht="15" customHeight="1" x14ac:dyDescent="0.3">
      <c r="A3142" s="4">
        <v>45516</v>
      </c>
      <c r="B3142" s="5">
        <f t="shared" si="918"/>
        <v>8</v>
      </c>
      <c r="C3142" s="5">
        <f t="shared" si="919"/>
        <v>2024</v>
      </c>
      <c r="D3142" s="5" t="s">
        <v>2854</v>
      </c>
      <c r="E3142" s="5" t="str">
        <f>VLOOKUP(F3142,'Set up'!$A$2:$C$64,2,FALSE)</f>
        <v>C00000003</v>
      </c>
      <c r="F3142" s="1" t="s">
        <v>20</v>
      </c>
      <c r="G3142" s="99" t="s">
        <v>2635</v>
      </c>
      <c r="H3142" s="5">
        <v>2</v>
      </c>
      <c r="I3142" s="5">
        <f>VLOOKUP(F3142,'Set up'!$A$2:$C$64,3,FALSE)</f>
        <v>45</v>
      </c>
      <c r="J3142" s="5">
        <f>VLOOKUP(F3142,'Set up'!$A$2:$D$64,4,FALSE)</f>
        <v>45</v>
      </c>
      <c r="K3142" s="4">
        <f t="shared" si="924"/>
        <v>45561</v>
      </c>
      <c r="L3142" s="5">
        <f t="shared" si="925"/>
        <v>9</v>
      </c>
      <c r="M3142" s="5">
        <f t="shared" si="926"/>
        <v>2024</v>
      </c>
      <c r="N3142" s="12">
        <v>130</v>
      </c>
      <c r="O3142" s="6">
        <f>-N3142</f>
        <v>-130</v>
      </c>
      <c r="P3142" s="6">
        <f t="shared" si="920"/>
        <v>0</v>
      </c>
      <c r="Q3142" s="7">
        <v>5148983.3499999996</v>
      </c>
      <c r="R3142" s="44" t="str">
        <f>VLOOKUP(F3142,'Set up'!$A$2:$E$64,5,FALSE)</f>
        <v>PD Chq</v>
      </c>
      <c r="S3142" s="1" t="s">
        <v>2979</v>
      </c>
      <c r="U3142" s="1" t="s">
        <v>3603</v>
      </c>
    </row>
    <row r="3143" spans="1:21" ht="15" customHeight="1" x14ac:dyDescent="0.3">
      <c r="A3143" s="4">
        <v>45516</v>
      </c>
      <c r="B3143" s="5">
        <f t="shared" si="918"/>
        <v>8</v>
      </c>
      <c r="C3143" s="5">
        <f t="shared" si="919"/>
        <v>2024</v>
      </c>
      <c r="D3143" s="5" t="s">
        <v>2855</v>
      </c>
      <c r="E3143" s="5" t="str">
        <f>VLOOKUP(F3143,'Set up'!$A$2:$C$64,2,FALSE)</f>
        <v>C00000049</v>
      </c>
      <c r="F3143" s="1" t="s">
        <v>2728</v>
      </c>
      <c r="G3143" s="99" t="s">
        <v>95</v>
      </c>
      <c r="H3143" s="5">
        <v>2</v>
      </c>
      <c r="I3143" s="5" t="str">
        <f>VLOOKUP(F3143,'Set up'!$A$2:$C$64,3,FALSE)</f>
        <v>Cash</v>
      </c>
      <c r="J3143" s="5">
        <f>VLOOKUP(F3143,'Set up'!$A$2:$D$64,4,FALSE)</f>
        <v>0</v>
      </c>
      <c r="K3143" s="4">
        <f t="shared" si="924"/>
        <v>45516</v>
      </c>
      <c r="L3143" s="5">
        <f t="shared" si="925"/>
        <v>8</v>
      </c>
      <c r="M3143" s="5">
        <f t="shared" si="926"/>
        <v>2024</v>
      </c>
      <c r="N3143" s="12">
        <v>3520</v>
      </c>
      <c r="O3143" s="12"/>
      <c r="P3143" s="6">
        <f t="shared" si="920"/>
        <v>3520</v>
      </c>
      <c r="Q3143" s="7">
        <v>5152503.3499999996</v>
      </c>
      <c r="R3143" s="44" t="str">
        <f>VLOOKUP(F3143,'Set up'!$A$2:$E$64,5,FALSE)</f>
        <v>Cash</v>
      </c>
    </row>
    <row r="3144" spans="1:21" ht="15" customHeight="1" x14ac:dyDescent="0.3">
      <c r="A3144" s="4">
        <v>45516</v>
      </c>
      <c r="B3144" s="5">
        <f t="shared" si="918"/>
        <v>8</v>
      </c>
      <c r="C3144" s="5">
        <f t="shared" si="919"/>
        <v>2024</v>
      </c>
      <c r="D3144" s="5" t="s">
        <v>2855</v>
      </c>
      <c r="E3144" s="5" t="str">
        <f>VLOOKUP(F3144,'Set up'!$A$2:$C$64,2,FALSE)</f>
        <v>C00000049</v>
      </c>
      <c r="F3144" s="1" t="s">
        <v>2728</v>
      </c>
      <c r="G3144" s="99" t="s">
        <v>2523</v>
      </c>
      <c r="H3144" s="5">
        <v>3</v>
      </c>
      <c r="I3144" s="5" t="str">
        <f>VLOOKUP(F3144,'Set up'!$A$2:$C$64,3,FALSE)</f>
        <v>Cash</v>
      </c>
      <c r="J3144" s="5">
        <f>VLOOKUP(F3144,'Set up'!$A$2:$D$64,4,FALSE)</f>
        <v>0</v>
      </c>
      <c r="K3144" s="4">
        <f t="shared" si="924"/>
        <v>45516</v>
      </c>
      <c r="L3144" s="5">
        <f t="shared" si="925"/>
        <v>8</v>
      </c>
      <c r="M3144" s="5">
        <f t="shared" si="926"/>
        <v>2024</v>
      </c>
      <c r="N3144" s="12">
        <v>675</v>
      </c>
      <c r="O3144" s="12"/>
      <c r="P3144" s="6">
        <f t="shared" si="920"/>
        <v>675</v>
      </c>
      <c r="Q3144" s="7">
        <v>5153178.3499999996</v>
      </c>
      <c r="R3144" s="44" t="str">
        <f>VLOOKUP(F3144,'Set up'!$A$2:$E$64,5,FALSE)</f>
        <v>Cash</v>
      </c>
    </row>
    <row r="3145" spans="1:21" ht="15" customHeight="1" x14ac:dyDescent="0.3">
      <c r="A3145" s="4">
        <v>45517</v>
      </c>
      <c r="B3145" s="5">
        <f t="shared" si="918"/>
        <v>8</v>
      </c>
      <c r="C3145" s="5">
        <f t="shared" si="919"/>
        <v>2024</v>
      </c>
      <c r="D3145" s="5" t="s">
        <v>2856</v>
      </c>
      <c r="E3145" s="5" t="str">
        <f>VLOOKUP(F3145,'Set up'!$A$2:$C$64,2,FALSE)</f>
        <v>C00000049</v>
      </c>
      <c r="F3145" s="1" t="s">
        <v>2728</v>
      </c>
      <c r="G3145" s="99" t="s">
        <v>17</v>
      </c>
      <c r="H3145" s="5">
        <v>1</v>
      </c>
      <c r="I3145" s="5" t="str">
        <f>VLOOKUP(F3145,'Set up'!$A$2:$C$64,3,FALSE)</f>
        <v>Cash</v>
      </c>
      <c r="J3145" s="5">
        <f>VLOOKUP(F3145,'Set up'!$A$2:$D$64,4,FALSE)</f>
        <v>0</v>
      </c>
      <c r="K3145" s="4">
        <f t="shared" si="924"/>
        <v>45517</v>
      </c>
      <c r="L3145" s="5">
        <f t="shared" si="925"/>
        <v>8</v>
      </c>
      <c r="M3145" s="5">
        <f t="shared" si="926"/>
        <v>2024</v>
      </c>
      <c r="N3145" s="12">
        <v>110</v>
      </c>
      <c r="O3145" s="12"/>
      <c r="P3145" s="6">
        <f t="shared" si="920"/>
        <v>110</v>
      </c>
      <c r="Q3145" s="7">
        <v>5153288.3499999996</v>
      </c>
      <c r="R3145" s="44" t="str">
        <f>VLOOKUP(F3145,'Set up'!$A$2:$E$64,5,FALSE)</f>
        <v>Cash</v>
      </c>
    </row>
    <row r="3146" spans="1:21" ht="15" customHeight="1" x14ac:dyDescent="0.3">
      <c r="A3146" s="4">
        <v>45516</v>
      </c>
      <c r="B3146" s="5">
        <f t="shared" si="918"/>
        <v>8</v>
      </c>
      <c r="C3146" s="5">
        <f t="shared" si="919"/>
        <v>2024</v>
      </c>
      <c r="D3146" s="5" t="s">
        <v>2857</v>
      </c>
      <c r="E3146" s="5" t="str">
        <f>VLOOKUP(F3146,'Set up'!$A$2:$C$64,2,FALSE)</f>
        <v>C00000042</v>
      </c>
      <c r="F3146" s="1" t="s">
        <v>2012</v>
      </c>
      <c r="G3146" s="99" t="s">
        <v>1073</v>
      </c>
      <c r="H3146" s="5">
        <v>1</v>
      </c>
      <c r="I3146" s="5" t="str">
        <f>VLOOKUP(F3146,'Set up'!$A$2:$C$64,3,FALSE)</f>
        <v>Cash</v>
      </c>
      <c r="J3146" s="5">
        <f>VLOOKUP(F3146,'Set up'!$A$2:$D$64,4,FALSE)</f>
        <v>0</v>
      </c>
      <c r="K3146" s="4">
        <f t="shared" si="924"/>
        <v>45516</v>
      </c>
      <c r="L3146" s="5">
        <f t="shared" si="925"/>
        <v>8</v>
      </c>
      <c r="M3146" s="5">
        <f t="shared" si="926"/>
        <v>2024</v>
      </c>
      <c r="N3146" s="12">
        <v>1000</v>
      </c>
      <c r="O3146" s="6">
        <f t="shared" ref="O3146" si="930">-N3146</f>
        <v>-1000</v>
      </c>
      <c r="P3146" s="6">
        <f t="shared" si="920"/>
        <v>0</v>
      </c>
      <c r="Q3146" s="7">
        <v>5154288.3499999996</v>
      </c>
      <c r="R3146" s="44" t="str">
        <f>VLOOKUP(F3146,'Set up'!$A$2:$E$64,5,FALSE)</f>
        <v>Trsf</v>
      </c>
      <c r="S3146" s="1" t="s">
        <v>3384</v>
      </c>
    </row>
    <row r="3147" spans="1:21" ht="15" customHeight="1" x14ac:dyDescent="0.3">
      <c r="A3147" s="4">
        <v>45519</v>
      </c>
      <c r="B3147" s="5">
        <f t="shared" si="918"/>
        <v>8</v>
      </c>
      <c r="C3147" s="5">
        <f t="shared" si="919"/>
        <v>2024</v>
      </c>
      <c r="D3147" s="5" t="s">
        <v>2858</v>
      </c>
      <c r="E3147" s="5" t="str">
        <f>VLOOKUP(F3147,'Set up'!$A$2:$C$64,2,FALSE)</f>
        <v>C00000049</v>
      </c>
      <c r="F3147" s="1" t="s">
        <v>2728</v>
      </c>
      <c r="G3147" s="99" t="s">
        <v>2859</v>
      </c>
      <c r="H3147" s="5">
        <v>1</v>
      </c>
      <c r="I3147" s="5" t="str">
        <f>VLOOKUP(F3147,'Set up'!$A$2:$C$64,3,FALSE)</f>
        <v>Cash</v>
      </c>
      <c r="J3147" s="5">
        <f>VLOOKUP(F3147,'Set up'!$A$2:$D$64,4,FALSE)</f>
        <v>0</v>
      </c>
      <c r="K3147" s="4">
        <f t="shared" si="924"/>
        <v>45519</v>
      </c>
      <c r="L3147" s="5">
        <f t="shared" si="925"/>
        <v>8</v>
      </c>
      <c r="M3147" s="5">
        <f t="shared" si="926"/>
        <v>2024</v>
      </c>
      <c r="N3147" s="12">
        <v>250</v>
      </c>
      <c r="O3147" s="12"/>
      <c r="P3147" s="6">
        <f t="shared" si="920"/>
        <v>250</v>
      </c>
      <c r="Q3147" s="7">
        <v>5154538.3499999996</v>
      </c>
      <c r="R3147" s="44" t="str">
        <f>VLOOKUP(F3147,'Set up'!$A$2:$E$64,5,FALSE)</f>
        <v>Cash</v>
      </c>
    </row>
    <row r="3148" spans="1:21" ht="15" customHeight="1" x14ac:dyDescent="0.3">
      <c r="A3148" s="4">
        <v>45520</v>
      </c>
      <c r="B3148" s="5">
        <f t="shared" si="918"/>
        <v>8</v>
      </c>
      <c r="C3148" s="5">
        <f t="shared" si="919"/>
        <v>2024</v>
      </c>
      <c r="D3148" s="5" t="s">
        <v>2860</v>
      </c>
      <c r="E3148" s="5" t="str">
        <f>VLOOKUP(F3148,'Set up'!$A$2:$C$64,2,FALSE)</f>
        <v>C00000019</v>
      </c>
      <c r="F3148" s="1" t="s">
        <v>400</v>
      </c>
      <c r="G3148" s="99" t="s">
        <v>95</v>
      </c>
      <c r="H3148" s="5">
        <v>1</v>
      </c>
      <c r="I3148" s="5" t="str">
        <f>VLOOKUP(F3148,'Set up'!$A$2:$C$64,3,FALSE)</f>
        <v>Cash</v>
      </c>
      <c r="J3148" s="5">
        <f>VLOOKUP(F3148,'Set up'!$A$2:$D$64,4,FALSE)</f>
        <v>0</v>
      </c>
      <c r="K3148" s="4">
        <f t="shared" si="924"/>
        <v>45520</v>
      </c>
      <c r="L3148" s="5">
        <f t="shared" si="925"/>
        <v>8</v>
      </c>
      <c r="M3148" s="5">
        <f t="shared" si="926"/>
        <v>2024</v>
      </c>
      <c r="N3148" s="12">
        <v>1760</v>
      </c>
      <c r="O3148" s="12"/>
      <c r="P3148" s="6">
        <f t="shared" si="920"/>
        <v>1760</v>
      </c>
      <c r="Q3148" s="7">
        <v>5156298.3499999996</v>
      </c>
      <c r="R3148" s="44" t="str">
        <f>VLOOKUP(F3148,'Set up'!$A$2:$E$64,5,FALSE)</f>
        <v>Trsf</v>
      </c>
    </row>
    <row r="3149" spans="1:21" ht="15" customHeight="1" x14ac:dyDescent="0.3">
      <c r="A3149" s="4">
        <v>45520</v>
      </c>
      <c r="B3149" s="5">
        <f t="shared" si="918"/>
        <v>8</v>
      </c>
      <c r="C3149" s="5">
        <f t="shared" si="919"/>
        <v>2024</v>
      </c>
      <c r="D3149" s="5" t="s">
        <v>2860</v>
      </c>
      <c r="E3149" s="5" t="str">
        <f>VLOOKUP(F3149,'Set up'!$A$2:$C$64,2,FALSE)</f>
        <v>C00000019</v>
      </c>
      <c r="F3149" s="1" t="s">
        <v>400</v>
      </c>
      <c r="G3149" s="99" t="s">
        <v>949</v>
      </c>
      <c r="H3149" s="5">
        <v>2</v>
      </c>
      <c r="I3149" s="5" t="str">
        <f>VLOOKUP(F3149,'Set up'!$A$2:$C$64,3,FALSE)</f>
        <v>Cash</v>
      </c>
      <c r="J3149" s="5">
        <f>VLOOKUP(F3149,'Set up'!$A$2:$D$64,4,FALSE)</f>
        <v>0</v>
      </c>
      <c r="K3149" s="4">
        <f t="shared" si="924"/>
        <v>45520</v>
      </c>
      <c r="L3149" s="5">
        <f t="shared" si="925"/>
        <v>8</v>
      </c>
      <c r="M3149" s="5">
        <f t="shared" si="926"/>
        <v>2024</v>
      </c>
      <c r="N3149" s="12">
        <v>120</v>
      </c>
      <c r="O3149" s="12"/>
      <c r="P3149" s="6">
        <f t="shared" si="920"/>
        <v>120</v>
      </c>
      <c r="Q3149" s="7">
        <v>5156418.3499999996</v>
      </c>
      <c r="R3149" s="44" t="str">
        <f>VLOOKUP(F3149,'Set up'!$A$2:$E$64,5,FALSE)</f>
        <v>Trsf</v>
      </c>
    </row>
    <row r="3150" spans="1:21" ht="15" customHeight="1" x14ac:dyDescent="0.3">
      <c r="A3150" s="4">
        <v>45520</v>
      </c>
      <c r="B3150" s="5">
        <f t="shared" si="918"/>
        <v>8</v>
      </c>
      <c r="C3150" s="5">
        <f t="shared" si="919"/>
        <v>2024</v>
      </c>
      <c r="D3150" s="5" t="s">
        <v>2861</v>
      </c>
      <c r="E3150" s="5" t="str">
        <f>VLOOKUP(F3150,'Set up'!$A$2:$C$64,2,FALSE)</f>
        <v>C00000049</v>
      </c>
      <c r="F3150" s="1" t="s">
        <v>2728</v>
      </c>
      <c r="G3150" s="99" t="s">
        <v>1715</v>
      </c>
      <c r="H3150" s="5">
        <v>1</v>
      </c>
      <c r="I3150" s="5" t="str">
        <f>VLOOKUP(F3150,'Set up'!$A$2:$C$64,3,FALSE)</f>
        <v>Cash</v>
      </c>
      <c r="J3150" s="5">
        <f>VLOOKUP(F3150,'Set up'!$A$2:$D$64,4,FALSE)</f>
        <v>0</v>
      </c>
      <c r="K3150" s="4">
        <f t="shared" si="924"/>
        <v>45520</v>
      </c>
      <c r="L3150" s="5">
        <f t="shared" si="925"/>
        <v>8</v>
      </c>
      <c r="M3150" s="5">
        <f t="shared" si="926"/>
        <v>2024</v>
      </c>
      <c r="N3150" s="12">
        <v>180</v>
      </c>
      <c r="O3150" s="12"/>
      <c r="P3150" s="6">
        <f t="shared" si="920"/>
        <v>180</v>
      </c>
      <c r="Q3150" s="7">
        <v>5156598.3499999996</v>
      </c>
      <c r="R3150" s="44" t="str">
        <f>VLOOKUP(F3150,'Set up'!$A$2:$E$64,5,FALSE)</f>
        <v>Cash</v>
      </c>
    </row>
    <row r="3151" spans="1:21" ht="15" customHeight="1" x14ac:dyDescent="0.3">
      <c r="A3151" s="4">
        <v>45521</v>
      </c>
      <c r="B3151" s="5">
        <f t="shared" si="918"/>
        <v>8</v>
      </c>
      <c r="C3151" s="5">
        <f t="shared" si="919"/>
        <v>2024</v>
      </c>
      <c r="D3151" s="5" t="s">
        <v>2862</v>
      </c>
      <c r="E3151" s="5" t="str">
        <f>VLOOKUP(F3151,'Set up'!$A$2:$C$64,2,FALSE)</f>
        <v>C00000042</v>
      </c>
      <c r="F3151" s="1" t="s">
        <v>2012</v>
      </c>
      <c r="G3151" s="99" t="s">
        <v>2646</v>
      </c>
      <c r="H3151" s="5">
        <v>2</v>
      </c>
      <c r="I3151" s="5" t="str">
        <f>VLOOKUP(F3151,'Set up'!$A$2:$C$64,3,FALSE)</f>
        <v>Cash</v>
      </c>
      <c r="J3151" s="5">
        <f>VLOOKUP(F3151,'Set up'!$A$2:$D$64,4,FALSE)</f>
        <v>0</v>
      </c>
      <c r="K3151" s="4">
        <f t="shared" si="924"/>
        <v>45521</v>
      </c>
      <c r="L3151" s="5">
        <f t="shared" si="925"/>
        <v>8</v>
      </c>
      <c r="M3151" s="5">
        <f t="shared" si="926"/>
        <v>2024</v>
      </c>
      <c r="N3151" s="12">
        <v>125</v>
      </c>
      <c r="O3151" s="6">
        <f t="shared" ref="O3151:O3154" si="931">-N3151</f>
        <v>-125</v>
      </c>
      <c r="P3151" s="6">
        <f t="shared" si="920"/>
        <v>0</v>
      </c>
      <c r="Q3151" s="7">
        <v>5156723.3499999996</v>
      </c>
      <c r="R3151" s="44" t="str">
        <f>VLOOKUP(F3151,'Set up'!$A$2:$E$64,5,FALSE)</f>
        <v>Trsf</v>
      </c>
      <c r="S3151" s="1" t="s">
        <v>3385</v>
      </c>
    </row>
    <row r="3152" spans="1:21" ht="15" customHeight="1" x14ac:dyDescent="0.3">
      <c r="A3152" s="4">
        <v>45521</v>
      </c>
      <c r="B3152" s="5">
        <f t="shared" si="918"/>
        <v>8</v>
      </c>
      <c r="C3152" s="5">
        <f t="shared" si="919"/>
        <v>2024</v>
      </c>
      <c r="D3152" s="5" t="s">
        <v>2863</v>
      </c>
      <c r="E3152" s="5" t="str">
        <f>VLOOKUP(F3152,'Set up'!$A$2:$C$64,2,FALSE)</f>
        <v>C00000042</v>
      </c>
      <c r="F3152" s="1" t="s">
        <v>2012</v>
      </c>
      <c r="G3152" s="99" t="s">
        <v>2552</v>
      </c>
      <c r="H3152" s="5">
        <v>2</v>
      </c>
      <c r="I3152" s="5" t="str">
        <f>VLOOKUP(F3152,'Set up'!$A$2:$C$64,3,FALSE)</f>
        <v>Cash</v>
      </c>
      <c r="J3152" s="5">
        <f>VLOOKUP(F3152,'Set up'!$A$2:$D$64,4,FALSE)</f>
        <v>0</v>
      </c>
      <c r="K3152" s="4">
        <f t="shared" si="924"/>
        <v>45521</v>
      </c>
      <c r="L3152" s="5">
        <f t="shared" si="925"/>
        <v>8</v>
      </c>
      <c r="M3152" s="5">
        <f t="shared" si="926"/>
        <v>2024</v>
      </c>
      <c r="N3152" s="12">
        <v>3256</v>
      </c>
      <c r="O3152" s="6">
        <f t="shared" si="931"/>
        <v>-3256</v>
      </c>
      <c r="P3152" s="6">
        <f t="shared" si="920"/>
        <v>0</v>
      </c>
      <c r="Q3152" s="7">
        <v>5159979.3499999996</v>
      </c>
      <c r="R3152" s="44" t="str">
        <f>VLOOKUP(F3152,'Set up'!$A$2:$E$64,5,FALSE)</f>
        <v>Trsf</v>
      </c>
      <c r="S3152" s="1" t="s">
        <v>3386</v>
      </c>
    </row>
    <row r="3153" spans="1:19" ht="15" customHeight="1" x14ac:dyDescent="0.3">
      <c r="A3153" s="4">
        <v>45521</v>
      </c>
      <c r="B3153" s="5">
        <f t="shared" si="918"/>
        <v>8</v>
      </c>
      <c r="C3153" s="5">
        <f t="shared" si="919"/>
        <v>2024</v>
      </c>
      <c r="D3153" s="5" t="s">
        <v>2863</v>
      </c>
      <c r="E3153" s="5" t="str">
        <f>VLOOKUP(F3153,'Set up'!$A$2:$C$64,2,FALSE)</f>
        <v>C00000042</v>
      </c>
      <c r="F3153" s="1" t="s">
        <v>2012</v>
      </c>
      <c r="G3153" s="99" t="s">
        <v>1543</v>
      </c>
      <c r="H3153" s="5">
        <v>6</v>
      </c>
      <c r="I3153" s="5" t="str">
        <f>VLOOKUP(F3153,'Set up'!$A$2:$C$64,3,FALSE)</f>
        <v>Cash</v>
      </c>
      <c r="J3153" s="5">
        <f>VLOOKUP(F3153,'Set up'!$A$2:$D$64,4,FALSE)</f>
        <v>0</v>
      </c>
      <c r="K3153" s="4">
        <f t="shared" si="924"/>
        <v>45521</v>
      </c>
      <c r="L3153" s="5">
        <f t="shared" si="925"/>
        <v>8</v>
      </c>
      <c r="M3153" s="5">
        <f t="shared" si="926"/>
        <v>2024</v>
      </c>
      <c r="N3153" s="12">
        <v>1098</v>
      </c>
      <c r="O3153" s="6">
        <f t="shared" si="931"/>
        <v>-1098</v>
      </c>
      <c r="P3153" s="6">
        <f t="shared" si="920"/>
        <v>0</v>
      </c>
      <c r="Q3153" s="7">
        <v>5161077.3499999996</v>
      </c>
      <c r="R3153" s="44" t="str">
        <f>VLOOKUP(F3153,'Set up'!$A$2:$E$64,5,FALSE)</f>
        <v>Trsf</v>
      </c>
      <c r="S3153" s="1" t="s">
        <v>3387</v>
      </c>
    </row>
    <row r="3154" spans="1:19" ht="15" customHeight="1" x14ac:dyDescent="0.3">
      <c r="A3154" s="4">
        <v>45521</v>
      </c>
      <c r="B3154" s="5">
        <f t="shared" si="918"/>
        <v>8</v>
      </c>
      <c r="C3154" s="5">
        <f t="shared" si="919"/>
        <v>2024</v>
      </c>
      <c r="D3154" s="5" t="s">
        <v>2863</v>
      </c>
      <c r="E3154" s="5" t="str">
        <f>VLOOKUP(F3154,'Set up'!$A$2:$C$64,2,FALSE)</f>
        <v>C00000042</v>
      </c>
      <c r="F3154" s="1" t="s">
        <v>2012</v>
      </c>
      <c r="G3154" s="99" t="s">
        <v>1061</v>
      </c>
      <c r="H3154" s="5">
        <v>4</v>
      </c>
      <c r="I3154" s="5" t="str">
        <f>VLOOKUP(F3154,'Set up'!$A$2:$C$64,3,FALSE)</f>
        <v>Cash</v>
      </c>
      <c r="J3154" s="5">
        <f>VLOOKUP(F3154,'Set up'!$A$2:$D$64,4,FALSE)</f>
        <v>0</v>
      </c>
      <c r="K3154" s="4">
        <f t="shared" si="924"/>
        <v>45521</v>
      </c>
      <c r="L3154" s="5">
        <f t="shared" si="925"/>
        <v>8</v>
      </c>
      <c r="M3154" s="5">
        <f t="shared" si="926"/>
        <v>2024</v>
      </c>
      <c r="N3154" s="12">
        <v>380</v>
      </c>
      <c r="O3154" s="6">
        <f t="shared" si="931"/>
        <v>-380</v>
      </c>
      <c r="P3154" s="6">
        <f t="shared" si="920"/>
        <v>0</v>
      </c>
      <c r="Q3154" s="7">
        <v>5161457.3499999996</v>
      </c>
      <c r="R3154" s="44" t="str">
        <f>VLOOKUP(F3154,'Set up'!$A$2:$E$64,5,FALSE)</f>
        <v>Trsf</v>
      </c>
      <c r="S3154" s="1" t="s">
        <v>3382</v>
      </c>
    </row>
    <row r="3155" spans="1:19" ht="15" customHeight="1" x14ac:dyDescent="0.3">
      <c r="A3155" s="4">
        <v>45521</v>
      </c>
      <c r="B3155" s="5">
        <f t="shared" si="918"/>
        <v>8</v>
      </c>
      <c r="C3155" s="5">
        <f t="shared" si="919"/>
        <v>2024</v>
      </c>
      <c r="D3155" s="5" t="s">
        <v>2864</v>
      </c>
      <c r="E3155" s="5" t="str">
        <f>VLOOKUP(F3155,'Set up'!$A$2:$C$64,2,FALSE)</f>
        <v>C00000049</v>
      </c>
      <c r="F3155" s="1" t="s">
        <v>2728</v>
      </c>
      <c r="G3155" s="99" t="s">
        <v>1793</v>
      </c>
      <c r="H3155" s="5">
        <v>1</v>
      </c>
      <c r="I3155" s="5" t="str">
        <f>VLOOKUP(F3155,'Set up'!$A$2:$C$64,3,FALSE)</f>
        <v>Cash</v>
      </c>
      <c r="J3155" s="5">
        <f>VLOOKUP(F3155,'Set up'!$A$2:$D$64,4,FALSE)</f>
        <v>0</v>
      </c>
      <c r="K3155" s="4">
        <f t="shared" si="924"/>
        <v>45521</v>
      </c>
      <c r="L3155" s="5">
        <f t="shared" si="925"/>
        <v>8</v>
      </c>
      <c r="M3155" s="5">
        <f t="shared" si="926"/>
        <v>2024</v>
      </c>
      <c r="N3155" s="12">
        <v>175</v>
      </c>
      <c r="O3155" s="12"/>
      <c r="P3155" s="6">
        <f t="shared" si="920"/>
        <v>175</v>
      </c>
      <c r="Q3155" s="7">
        <v>5161632.3499999996</v>
      </c>
      <c r="R3155" s="44" t="str">
        <f>VLOOKUP(F3155,'Set up'!$A$2:$E$64,5,FALSE)</f>
        <v>Cash</v>
      </c>
    </row>
    <row r="3156" spans="1:19" ht="15" customHeight="1" x14ac:dyDescent="0.3">
      <c r="A3156" s="4">
        <v>45525</v>
      </c>
      <c r="B3156" s="5">
        <f t="shared" si="918"/>
        <v>8</v>
      </c>
      <c r="C3156" s="5">
        <f t="shared" si="919"/>
        <v>2024</v>
      </c>
      <c r="D3156" s="5" t="s">
        <v>2865</v>
      </c>
      <c r="E3156" s="5" t="str">
        <f>VLOOKUP(F3156,'Set up'!$A$2:$C$64,2,FALSE)</f>
        <v>C00000042</v>
      </c>
      <c r="F3156" s="1" t="s">
        <v>2012</v>
      </c>
      <c r="G3156" s="99" t="s">
        <v>2646</v>
      </c>
      <c r="H3156" s="5">
        <v>3</v>
      </c>
      <c r="I3156" s="5" t="str">
        <f>VLOOKUP(F3156,'Set up'!$A$2:$C$64,3,FALSE)</f>
        <v>Cash</v>
      </c>
      <c r="J3156" s="5">
        <f>VLOOKUP(F3156,'Set up'!$A$2:$D$64,4,FALSE)</f>
        <v>0</v>
      </c>
      <c r="K3156" s="4">
        <f t="shared" si="924"/>
        <v>45525</v>
      </c>
      <c r="L3156" s="5">
        <f t="shared" si="925"/>
        <v>8</v>
      </c>
      <c r="M3156" s="5">
        <f t="shared" si="926"/>
        <v>2024</v>
      </c>
      <c r="N3156" s="12">
        <v>187.5</v>
      </c>
      <c r="O3156" s="6">
        <f t="shared" ref="O3156" si="932">-N3156</f>
        <v>-187.5</v>
      </c>
      <c r="P3156" s="6">
        <f t="shared" si="920"/>
        <v>0</v>
      </c>
      <c r="Q3156" s="7">
        <v>5161819.8499999996</v>
      </c>
      <c r="R3156" s="44" t="str">
        <f>VLOOKUP(F3156,'Set up'!$A$2:$E$64,5,FALSE)</f>
        <v>Trsf</v>
      </c>
      <c r="S3156" s="1" t="s">
        <v>3388</v>
      </c>
    </row>
    <row r="3157" spans="1:19" ht="15" customHeight="1" x14ac:dyDescent="0.3">
      <c r="A3157" s="4">
        <v>45525</v>
      </c>
      <c r="B3157" s="5">
        <f t="shared" ref="B3157:B3185" si="933">MONTH(A3157)</f>
        <v>8</v>
      </c>
      <c r="C3157" s="5">
        <f t="shared" ref="C3157:C3185" si="934">YEAR(A3157)</f>
        <v>2024</v>
      </c>
      <c r="D3157" s="5" t="s">
        <v>2866</v>
      </c>
      <c r="E3157" s="5" t="str">
        <f>VLOOKUP(F3157,'Set up'!$A$2:$C$64,2,FALSE)</f>
        <v>C00000042</v>
      </c>
      <c r="F3157" s="1" t="s">
        <v>2012</v>
      </c>
      <c r="G3157" s="99" t="s">
        <v>2552</v>
      </c>
      <c r="H3157" s="5">
        <v>3</v>
      </c>
      <c r="I3157" s="5" t="str">
        <f>VLOOKUP(F3157,'Set up'!$A$2:$C$64,3,FALSE)</f>
        <v>Cash</v>
      </c>
      <c r="J3157" s="5">
        <f>VLOOKUP(F3157,'Set up'!$A$2:$D$64,4,FALSE)</f>
        <v>0</v>
      </c>
      <c r="K3157" s="4">
        <f t="shared" si="924"/>
        <v>45525</v>
      </c>
      <c r="L3157" s="5">
        <f t="shared" si="925"/>
        <v>8</v>
      </c>
      <c r="M3157" s="5">
        <f t="shared" si="926"/>
        <v>2024</v>
      </c>
      <c r="N3157" s="12">
        <v>4884</v>
      </c>
      <c r="O3157" s="12">
        <f>-2788.6-2095.4</f>
        <v>-4884</v>
      </c>
      <c r="P3157" s="6">
        <f t="shared" ref="P3157:P3220" si="935">SUM(N3157+O3157)</f>
        <v>0</v>
      </c>
      <c r="Q3157" s="7">
        <v>5166703.8499999996</v>
      </c>
      <c r="R3157" s="44" t="str">
        <f>VLOOKUP(F3157,'Set up'!$A$2:$E$64,5,FALSE)</f>
        <v>Trsf</v>
      </c>
      <c r="S3157" s="1" t="s">
        <v>3389</v>
      </c>
    </row>
    <row r="3158" spans="1:19" ht="15" customHeight="1" x14ac:dyDescent="0.3">
      <c r="A3158" s="4">
        <v>45525</v>
      </c>
      <c r="B3158" s="5">
        <f t="shared" si="933"/>
        <v>8</v>
      </c>
      <c r="C3158" s="5">
        <f t="shared" si="934"/>
        <v>2024</v>
      </c>
      <c r="D3158" s="5" t="s">
        <v>2866</v>
      </c>
      <c r="E3158" s="5" t="str">
        <f>VLOOKUP(F3158,'Set up'!$A$2:$C$64,2,FALSE)</f>
        <v>C00000042</v>
      </c>
      <c r="F3158" s="1" t="s">
        <v>2012</v>
      </c>
      <c r="G3158" s="99" t="s">
        <v>1543</v>
      </c>
      <c r="H3158" s="5">
        <v>10</v>
      </c>
      <c r="I3158" s="5" t="str">
        <f>VLOOKUP(F3158,'Set up'!$A$2:$C$64,3,FALSE)</f>
        <v>Cash</v>
      </c>
      <c r="J3158" s="5">
        <f>VLOOKUP(F3158,'Set up'!$A$2:$D$64,4,FALSE)</f>
        <v>0</v>
      </c>
      <c r="K3158" s="4">
        <f t="shared" si="924"/>
        <v>45525</v>
      </c>
      <c r="L3158" s="5">
        <f t="shared" si="925"/>
        <v>8</v>
      </c>
      <c r="M3158" s="5">
        <f t="shared" si="926"/>
        <v>2024</v>
      </c>
      <c r="N3158" s="12">
        <v>1830</v>
      </c>
      <c r="O3158" s="6">
        <f t="shared" ref="O3158:O3161" si="936">-N3158</f>
        <v>-1830</v>
      </c>
      <c r="P3158" s="6">
        <f t="shared" si="935"/>
        <v>0</v>
      </c>
      <c r="Q3158" s="7">
        <v>5168533.8499999996</v>
      </c>
      <c r="R3158" s="44" t="str">
        <f>VLOOKUP(F3158,'Set up'!$A$2:$E$64,5,FALSE)</f>
        <v>Trsf</v>
      </c>
      <c r="S3158" s="1" t="s">
        <v>3390</v>
      </c>
    </row>
    <row r="3159" spans="1:19" ht="15" customHeight="1" x14ac:dyDescent="0.3">
      <c r="A3159" s="4">
        <v>45525</v>
      </c>
      <c r="B3159" s="5">
        <f t="shared" si="933"/>
        <v>8</v>
      </c>
      <c r="C3159" s="5">
        <f t="shared" si="934"/>
        <v>2024</v>
      </c>
      <c r="D3159" s="5" t="s">
        <v>2866</v>
      </c>
      <c r="E3159" s="5" t="str">
        <f>VLOOKUP(F3159,'Set up'!$A$2:$C$64,2,FALSE)</f>
        <v>C00000042</v>
      </c>
      <c r="F3159" s="1" t="s">
        <v>2012</v>
      </c>
      <c r="G3159" s="99" t="s">
        <v>655</v>
      </c>
      <c r="H3159" s="5">
        <v>5</v>
      </c>
      <c r="I3159" s="5" t="str">
        <f>VLOOKUP(F3159,'Set up'!$A$2:$C$64,3,FALSE)</f>
        <v>Cash</v>
      </c>
      <c r="J3159" s="5">
        <f>VLOOKUP(F3159,'Set up'!$A$2:$D$64,4,FALSE)</f>
        <v>0</v>
      </c>
      <c r="K3159" s="4">
        <f t="shared" si="924"/>
        <v>45525</v>
      </c>
      <c r="L3159" s="5">
        <f t="shared" si="925"/>
        <v>8</v>
      </c>
      <c r="M3159" s="5">
        <f t="shared" si="926"/>
        <v>2024</v>
      </c>
      <c r="N3159" s="12">
        <v>1200</v>
      </c>
      <c r="O3159" s="6">
        <f t="shared" si="936"/>
        <v>-1200</v>
      </c>
      <c r="P3159" s="6">
        <f t="shared" si="935"/>
        <v>0</v>
      </c>
      <c r="Q3159" s="7">
        <v>5169733.8499999996</v>
      </c>
      <c r="R3159" s="44" t="str">
        <f>VLOOKUP(F3159,'Set up'!$A$2:$E$64,5,FALSE)</f>
        <v>Trsf</v>
      </c>
      <c r="S3159" s="1" t="s">
        <v>3391</v>
      </c>
    </row>
    <row r="3160" spans="1:19" ht="15" customHeight="1" x14ac:dyDescent="0.3">
      <c r="A3160" s="4">
        <v>45525</v>
      </c>
      <c r="B3160" s="5">
        <f t="shared" si="933"/>
        <v>8</v>
      </c>
      <c r="C3160" s="5">
        <f t="shared" si="934"/>
        <v>2024</v>
      </c>
      <c r="D3160" s="5" t="s">
        <v>2866</v>
      </c>
      <c r="E3160" s="5" t="str">
        <f>VLOOKUP(F3160,'Set up'!$A$2:$C$64,2,FALSE)</f>
        <v>C00000042</v>
      </c>
      <c r="F3160" s="1" t="s">
        <v>2012</v>
      </c>
      <c r="G3160" s="99" t="s">
        <v>1061</v>
      </c>
      <c r="H3160" s="5">
        <v>4</v>
      </c>
      <c r="I3160" s="5" t="str">
        <f>VLOOKUP(F3160,'Set up'!$A$2:$C$64,3,FALSE)</f>
        <v>Cash</v>
      </c>
      <c r="J3160" s="5">
        <f>VLOOKUP(F3160,'Set up'!$A$2:$D$64,4,FALSE)</f>
        <v>0</v>
      </c>
      <c r="K3160" s="4">
        <f t="shared" si="924"/>
        <v>45525</v>
      </c>
      <c r="L3160" s="5">
        <f t="shared" si="925"/>
        <v>8</v>
      </c>
      <c r="M3160" s="5">
        <f t="shared" si="926"/>
        <v>2024</v>
      </c>
      <c r="N3160" s="12">
        <v>380</v>
      </c>
      <c r="O3160" s="6">
        <f t="shared" si="936"/>
        <v>-380</v>
      </c>
      <c r="P3160" s="6">
        <f t="shared" si="935"/>
        <v>0</v>
      </c>
      <c r="Q3160" s="7">
        <v>5170113.8499999996</v>
      </c>
      <c r="R3160" s="44" t="str">
        <f>VLOOKUP(F3160,'Set up'!$A$2:$E$64,5,FALSE)</f>
        <v>Trsf</v>
      </c>
      <c r="S3160" s="1" t="s">
        <v>3392</v>
      </c>
    </row>
    <row r="3161" spans="1:19" ht="15" customHeight="1" x14ac:dyDescent="0.3">
      <c r="A3161" s="4">
        <v>45525</v>
      </c>
      <c r="B3161" s="5">
        <f t="shared" si="933"/>
        <v>8</v>
      </c>
      <c r="C3161" s="5">
        <f t="shared" si="934"/>
        <v>2024</v>
      </c>
      <c r="D3161" s="5" t="s">
        <v>2866</v>
      </c>
      <c r="E3161" s="5" t="str">
        <f>VLOOKUP(F3161,'Set up'!$A$2:$C$64,2,FALSE)</f>
        <v>C00000042</v>
      </c>
      <c r="F3161" s="1" t="s">
        <v>2012</v>
      </c>
      <c r="G3161" s="99" t="s">
        <v>2744</v>
      </c>
      <c r="H3161" s="5">
        <v>1</v>
      </c>
      <c r="I3161" s="5" t="str">
        <f>VLOOKUP(F3161,'Set up'!$A$2:$C$64,3,FALSE)</f>
        <v>Cash</v>
      </c>
      <c r="J3161" s="5">
        <f>VLOOKUP(F3161,'Set up'!$A$2:$D$64,4,FALSE)</f>
        <v>0</v>
      </c>
      <c r="K3161" s="4">
        <f t="shared" si="924"/>
        <v>45525</v>
      </c>
      <c r="L3161" s="5">
        <f t="shared" si="925"/>
        <v>8</v>
      </c>
      <c r="M3161" s="5">
        <f t="shared" si="926"/>
        <v>2024</v>
      </c>
      <c r="N3161" s="12">
        <v>975</v>
      </c>
      <c r="O3161" s="6">
        <f t="shared" si="936"/>
        <v>-975</v>
      </c>
      <c r="P3161" s="6">
        <f t="shared" si="935"/>
        <v>0</v>
      </c>
      <c r="Q3161" s="7">
        <v>5171088.8499999996</v>
      </c>
      <c r="R3161" s="44" t="str">
        <f>VLOOKUP(F3161,'Set up'!$A$2:$E$64,5,FALSE)</f>
        <v>Trsf</v>
      </c>
      <c r="S3161" s="1" t="s">
        <v>3393</v>
      </c>
    </row>
    <row r="3162" spans="1:19" ht="15" customHeight="1" x14ac:dyDescent="0.3">
      <c r="A3162" s="4">
        <v>45525</v>
      </c>
      <c r="B3162" s="5">
        <f t="shared" si="933"/>
        <v>8</v>
      </c>
      <c r="C3162" s="5">
        <f t="shared" si="934"/>
        <v>2024</v>
      </c>
      <c r="D3162" s="5" t="s">
        <v>2867</v>
      </c>
      <c r="E3162" s="5" t="str">
        <f>VLOOKUP(F3162,'Set up'!$A$2:$C$64,2,FALSE)</f>
        <v>C00000027</v>
      </c>
      <c r="F3162" s="1" t="s">
        <v>859</v>
      </c>
      <c r="G3162" s="99" t="s">
        <v>95</v>
      </c>
      <c r="H3162" s="5">
        <v>2</v>
      </c>
      <c r="I3162" s="5" t="str">
        <f>VLOOKUP(F3162,'Set up'!$A$2:$C$64,3,FALSE)</f>
        <v>Cash</v>
      </c>
      <c r="J3162" s="5">
        <f>VLOOKUP(F3162,'Set up'!$A$2:$D$64,4,FALSE)</f>
        <v>0</v>
      </c>
      <c r="K3162" s="4">
        <f t="shared" si="924"/>
        <v>45525</v>
      </c>
      <c r="L3162" s="5">
        <f t="shared" si="925"/>
        <v>8</v>
      </c>
      <c r="M3162" s="5">
        <f t="shared" si="926"/>
        <v>2024</v>
      </c>
      <c r="N3162" s="12">
        <v>3520</v>
      </c>
      <c r="O3162" s="12"/>
      <c r="P3162" s="6">
        <f t="shared" si="935"/>
        <v>3520</v>
      </c>
      <c r="Q3162" s="7">
        <v>5174608.8499999996</v>
      </c>
      <c r="R3162" s="44" t="str">
        <f>VLOOKUP(F3162,'Set up'!$A$2:$E$64,5,FALSE)</f>
        <v>Trsf</v>
      </c>
    </row>
    <row r="3163" spans="1:19" ht="15" customHeight="1" x14ac:dyDescent="0.3">
      <c r="A3163" s="4">
        <v>45525</v>
      </c>
      <c r="B3163" s="5">
        <f t="shared" si="933"/>
        <v>8</v>
      </c>
      <c r="C3163" s="5">
        <f t="shared" si="934"/>
        <v>2024</v>
      </c>
      <c r="D3163" s="5" t="s">
        <v>2867</v>
      </c>
      <c r="E3163" s="5" t="str">
        <f>VLOOKUP(F3163,'Set up'!$A$2:$C$64,2,FALSE)</f>
        <v>C00000027</v>
      </c>
      <c r="F3163" s="1" t="s">
        <v>859</v>
      </c>
      <c r="G3163" s="99" t="s">
        <v>1744</v>
      </c>
      <c r="H3163" s="5">
        <v>1</v>
      </c>
      <c r="I3163" s="5" t="str">
        <f>VLOOKUP(F3163,'Set up'!$A$2:$C$64,3,FALSE)</f>
        <v>Cash</v>
      </c>
      <c r="J3163" s="5">
        <f>VLOOKUP(F3163,'Set up'!$A$2:$D$64,4,FALSE)</f>
        <v>0</v>
      </c>
      <c r="K3163" s="4">
        <f t="shared" si="924"/>
        <v>45525</v>
      </c>
      <c r="L3163" s="5">
        <f t="shared" si="925"/>
        <v>8</v>
      </c>
      <c r="M3163" s="5">
        <f t="shared" si="926"/>
        <v>2024</v>
      </c>
      <c r="N3163" s="12">
        <v>1108.4000000000001</v>
      </c>
      <c r="O3163" s="12"/>
      <c r="P3163" s="6">
        <f t="shared" si="935"/>
        <v>1108.4000000000001</v>
      </c>
      <c r="Q3163" s="7">
        <v>5175717.25</v>
      </c>
      <c r="R3163" s="44" t="str">
        <f>VLOOKUP(F3163,'Set up'!$A$2:$E$64,5,FALSE)</f>
        <v>Trsf</v>
      </c>
    </row>
    <row r="3164" spans="1:19" ht="15" customHeight="1" x14ac:dyDescent="0.3">
      <c r="A3164" s="4">
        <v>45525</v>
      </c>
      <c r="B3164" s="5">
        <f t="shared" si="933"/>
        <v>8</v>
      </c>
      <c r="C3164" s="5">
        <f t="shared" si="934"/>
        <v>2024</v>
      </c>
      <c r="D3164" s="5" t="s">
        <v>2867</v>
      </c>
      <c r="E3164" s="5" t="str">
        <f>VLOOKUP(F3164,'Set up'!$A$2:$C$64,2,FALSE)</f>
        <v>C00000027</v>
      </c>
      <c r="F3164" s="1" t="s">
        <v>859</v>
      </c>
      <c r="G3164" s="99" t="s">
        <v>893</v>
      </c>
      <c r="H3164" s="5">
        <v>4</v>
      </c>
      <c r="I3164" s="5" t="str">
        <f>VLOOKUP(F3164,'Set up'!$A$2:$C$64,3,FALSE)</f>
        <v>Cash</v>
      </c>
      <c r="J3164" s="5">
        <f>VLOOKUP(F3164,'Set up'!$A$2:$D$64,4,FALSE)</f>
        <v>0</v>
      </c>
      <c r="K3164" s="4">
        <f t="shared" si="924"/>
        <v>45525</v>
      </c>
      <c r="L3164" s="5">
        <f t="shared" si="925"/>
        <v>8</v>
      </c>
      <c r="M3164" s="5">
        <f t="shared" si="926"/>
        <v>2024</v>
      </c>
      <c r="N3164" s="12">
        <v>1684.8</v>
      </c>
      <c r="O3164" s="12"/>
      <c r="P3164" s="6">
        <f t="shared" si="935"/>
        <v>1684.8</v>
      </c>
      <c r="Q3164" s="7">
        <v>5177402.05</v>
      </c>
      <c r="R3164" s="44" t="str">
        <f>VLOOKUP(F3164,'Set up'!$A$2:$E$64,5,FALSE)</f>
        <v>Trsf</v>
      </c>
    </row>
    <row r="3165" spans="1:19" ht="15" customHeight="1" x14ac:dyDescent="0.3">
      <c r="A3165" s="4">
        <v>45525</v>
      </c>
      <c r="B3165" s="5">
        <f t="shared" si="933"/>
        <v>8</v>
      </c>
      <c r="C3165" s="5">
        <f t="shared" si="934"/>
        <v>2024</v>
      </c>
      <c r="D3165" s="5" t="s">
        <v>2867</v>
      </c>
      <c r="E3165" s="5" t="str">
        <f>VLOOKUP(F3165,'Set up'!$A$2:$C$64,2,FALSE)</f>
        <v>C00000027</v>
      </c>
      <c r="F3165" s="1" t="s">
        <v>859</v>
      </c>
      <c r="G3165" s="99" t="s">
        <v>655</v>
      </c>
      <c r="H3165" s="5">
        <v>1</v>
      </c>
      <c r="I3165" s="5" t="str">
        <f>VLOOKUP(F3165,'Set up'!$A$2:$C$64,3,FALSE)</f>
        <v>Cash</v>
      </c>
      <c r="J3165" s="5">
        <f>VLOOKUP(F3165,'Set up'!$A$2:$D$64,4,FALSE)</f>
        <v>0</v>
      </c>
      <c r="K3165" s="4">
        <f t="shared" si="924"/>
        <v>45525</v>
      </c>
      <c r="L3165" s="5">
        <f t="shared" si="925"/>
        <v>8</v>
      </c>
      <c r="M3165" s="5">
        <f t="shared" si="926"/>
        <v>2024</v>
      </c>
      <c r="N3165" s="12">
        <v>280</v>
      </c>
      <c r="O3165" s="12"/>
      <c r="P3165" s="6">
        <f t="shared" si="935"/>
        <v>280</v>
      </c>
      <c r="Q3165" s="7">
        <v>5177682.05</v>
      </c>
      <c r="R3165" s="44" t="str">
        <f>VLOOKUP(F3165,'Set up'!$A$2:$E$64,5,FALSE)</f>
        <v>Trsf</v>
      </c>
    </row>
    <row r="3166" spans="1:19" ht="15" customHeight="1" x14ac:dyDescent="0.3">
      <c r="A3166" s="4">
        <v>45525</v>
      </c>
      <c r="B3166" s="5">
        <f t="shared" si="933"/>
        <v>8</v>
      </c>
      <c r="C3166" s="5">
        <f t="shared" si="934"/>
        <v>2024</v>
      </c>
      <c r="D3166" s="5" t="s">
        <v>2867</v>
      </c>
      <c r="E3166" s="5" t="str">
        <f>VLOOKUP(F3166,'Set up'!$A$2:$C$64,2,FALSE)</f>
        <v>C00000027</v>
      </c>
      <c r="F3166" s="1" t="s">
        <v>859</v>
      </c>
      <c r="G3166" s="99" t="s">
        <v>2144</v>
      </c>
      <c r="H3166" s="5">
        <v>2</v>
      </c>
      <c r="I3166" s="5" t="str">
        <f>VLOOKUP(F3166,'Set up'!$A$2:$C$64,3,FALSE)</f>
        <v>Cash</v>
      </c>
      <c r="J3166" s="5">
        <f>VLOOKUP(F3166,'Set up'!$A$2:$D$64,4,FALSE)</f>
        <v>0</v>
      </c>
      <c r="K3166" s="4">
        <f t="shared" si="924"/>
        <v>45525</v>
      </c>
      <c r="L3166" s="5">
        <f t="shared" si="925"/>
        <v>8</v>
      </c>
      <c r="M3166" s="5">
        <f t="shared" si="926"/>
        <v>2024</v>
      </c>
      <c r="N3166" s="12">
        <v>563.20000000000005</v>
      </c>
      <c r="O3166" s="12"/>
      <c r="P3166" s="6">
        <f t="shared" si="935"/>
        <v>563.20000000000005</v>
      </c>
      <c r="Q3166" s="7">
        <v>5178245.25</v>
      </c>
      <c r="R3166" s="44" t="str">
        <f>VLOOKUP(F3166,'Set up'!$A$2:$E$64,5,FALSE)</f>
        <v>Trsf</v>
      </c>
    </row>
    <row r="3167" spans="1:19" ht="15" customHeight="1" x14ac:dyDescent="0.3">
      <c r="A3167" s="4">
        <v>45525</v>
      </c>
      <c r="B3167" s="5">
        <f t="shared" si="933"/>
        <v>8</v>
      </c>
      <c r="C3167" s="5">
        <f t="shared" si="934"/>
        <v>2024</v>
      </c>
      <c r="D3167" s="5" t="s">
        <v>2867</v>
      </c>
      <c r="E3167" s="5" t="str">
        <f>VLOOKUP(F3167,'Set up'!$A$2:$C$64,2,FALSE)</f>
        <v>C00000027</v>
      </c>
      <c r="F3167" s="1" t="s">
        <v>859</v>
      </c>
      <c r="G3167" s="99" t="s">
        <v>1061</v>
      </c>
      <c r="H3167" s="5">
        <v>2</v>
      </c>
      <c r="I3167" s="5" t="str">
        <f>VLOOKUP(F3167,'Set up'!$A$2:$C$64,3,FALSE)</f>
        <v>Cash</v>
      </c>
      <c r="J3167" s="5">
        <f>VLOOKUP(F3167,'Set up'!$A$2:$D$64,4,FALSE)</f>
        <v>0</v>
      </c>
      <c r="K3167" s="4">
        <f t="shared" si="924"/>
        <v>45525</v>
      </c>
      <c r="L3167" s="5">
        <f t="shared" si="925"/>
        <v>8</v>
      </c>
      <c r="M3167" s="5">
        <f t="shared" si="926"/>
        <v>2024</v>
      </c>
      <c r="N3167" s="12">
        <v>190</v>
      </c>
      <c r="O3167" s="12"/>
      <c r="P3167" s="6">
        <f t="shared" si="935"/>
        <v>190</v>
      </c>
      <c r="Q3167" s="7">
        <v>5178435.25</v>
      </c>
      <c r="R3167" s="44" t="str">
        <f>VLOOKUP(F3167,'Set up'!$A$2:$E$64,5,FALSE)</f>
        <v>Trsf</v>
      </c>
    </row>
    <row r="3168" spans="1:19" ht="15" customHeight="1" x14ac:dyDescent="0.3">
      <c r="A3168" s="4">
        <v>45525</v>
      </c>
      <c r="B3168" s="5">
        <f t="shared" si="933"/>
        <v>8</v>
      </c>
      <c r="C3168" s="5">
        <f t="shared" si="934"/>
        <v>2024</v>
      </c>
      <c r="D3168" s="5" t="s">
        <v>2867</v>
      </c>
      <c r="E3168" s="5" t="str">
        <f>VLOOKUP(F3168,'Set up'!$A$2:$C$64,2,FALSE)</f>
        <v>C00000027</v>
      </c>
      <c r="F3168" s="1" t="s">
        <v>859</v>
      </c>
      <c r="G3168" s="99" t="s">
        <v>1399</v>
      </c>
      <c r="H3168" s="5">
        <v>2</v>
      </c>
      <c r="I3168" s="5" t="str">
        <f>VLOOKUP(F3168,'Set up'!$A$2:$C$64,3,FALSE)</f>
        <v>Cash</v>
      </c>
      <c r="J3168" s="5">
        <f>VLOOKUP(F3168,'Set up'!$A$2:$D$64,4,FALSE)</f>
        <v>0</v>
      </c>
      <c r="K3168" s="4">
        <f t="shared" si="924"/>
        <v>45525</v>
      </c>
      <c r="L3168" s="5">
        <f t="shared" si="925"/>
        <v>8</v>
      </c>
      <c r="M3168" s="5">
        <f t="shared" si="926"/>
        <v>2024</v>
      </c>
      <c r="N3168" s="12">
        <v>320</v>
      </c>
      <c r="O3168" s="12"/>
      <c r="P3168" s="6">
        <f t="shared" si="935"/>
        <v>320</v>
      </c>
      <c r="Q3168" s="7">
        <v>5178755.25</v>
      </c>
      <c r="R3168" s="44" t="str">
        <f>VLOOKUP(F3168,'Set up'!$A$2:$E$64,5,FALSE)</f>
        <v>Trsf</v>
      </c>
    </row>
    <row r="3169" spans="1:19" ht="15" customHeight="1" x14ac:dyDescent="0.3">
      <c r="A3169" s="4">
        <v>45525</v>
      </c>
      <c r="B3169" s="5">
        <f t="shared" si="933"/>
        <v>8</v>
      </c>
      <c r="C3169" s="5">
        <f t="shared" si="934"/>
        <v>2024</v>
      </c>
      <c r="D3169" s="5" t="s">
        <v>2867</v>
      </c>
      <c r="E3169" s="5" t="str">
        <f>VLOOKUP(F3169,'Set up'!$A$2:$C$64,2,FALSE)</f>
        <v>C00000027</v>
      </c>
      <c r="F3169" s="1" t="s">
        <v>859</v>
      </c>
      <c r="G3169" s="99" t="s">
        <v>949</v>
      </c>
      <c r="H3169" s="5">
        <v>6</v>
      </c>
      <c r="I3169" s="5" t="str">
        <f>VLOOKUP(F3169,'Set up'!$A$2:$C$64,3,FALSE)</f>
        <v>Cash</v>
      </c>
      <c r="J3169" s="5">
        <f>VLOOKUP(F3169,'Set up'!$A$2:$D$64,4,FALSE)</f>
        <v>0</v>
      </c>
      <c r="K3169" s="4">
        <f t="shared" si="924"/>
        <v>45525</v>
      </c>
      <c r="L3169" s="5">
        <f t="shared" si="925"/>
        <v>8</v>
      </c>
      <c r="M3169" s="5">
        <f t="shared" si="926"/>
        <v>2024</v>
      </c>
      <c r="N3169" s="12">
        <v>360</v>
      </c>
      <c r="O3169" s="12"/>
      <c r="P3169" s="6">
        <f t="shared" si="935"/>
        <v>360</v>
      </c>
      <c r="Q3169" s="7">
        <v>5179115.25</v>
      </c>
      <c r="R3169" s="44" t="str">
        <f>VLOOKUP(F3169,'Set up'!$A$2:$E$64,5,FALSE)</f>
        <v>Trsf</v>
      </c>
    </row>
    <row r="3170" spans="1:19" ht="15" customHeight="1" x14ac:dyDescent="0.3">
      <c r="A3170" s="4">
        <v>45523</v>
      </c>
      <c r="B3170" s="5">
        <f t="shared" si="933"/>
        <v>8</v>
      </c>
      <c r="C3170" s="5">
        <f t="shared" si="934"/>
        <v>2024</v>
      </c>
      <c r="D3170" s="5" t="s">
        <v>2868</v>
      </c>
      <c r="E3170" s="5" t="str">
        <f>VLOOKUP(F3170,'Set up'!$A$2:$C$64,2,FALSE)</f>
        <v>C00000010</v>
      </c>
      <c r="F3170" s="1" t="s">
        <v>62</v>
      </c>
      <c r="G3170" s="99" t="s">
        <v>1654</v>
      </c>
      <c r="H3170" s="5">
        <v>2</v>
      </c>
      <c r="I3170" s="5">
        <f>VLOOKUP(F3170,'Set up'!$A$2:$C$64,3,FALSE)</f>
        <v>120</v>
      </c>
      <c r="J3170" s="5">
        <f>VLOOKUP(F3170,'Set up'!$A$2:$D$64,4,FALSE)</f>
        <v>120</v>
      </c>
      <c r="K3170" s="4">
        <f t="shared" si="924"/>
        <v>45643</v>
      </c>
      <c r="L3170" s="5">
        <f t="shared" si="925"/>
        <v>12</v>
      </c>
      <c r="M3170" s="5">
        <f t="shared" si="926"/>
        <v>2024</v>
      </c>
      <c r="N3170" s="12">
        <v>476</v>
      </c>
      <c r="O3170" s="6">
        <f t="shared" ref="O3170:O3172" si="937">-N3170</f>
        <v>-476</v>
      </c>
      <c r="P3170" s="6">
        <f t="shared" si="935"/>
        <v>0</v>
      </c>
      <c r="Q3170" s="7">
        <v>5179591.25</v>
      </c>
      <c r="R3170" s="44" t="str">
        <f>VLOOKUP(F3170,'Set up'!$A$2:$E$64,5,FALSE)</f>
        <v>Trsf</v>
      </c>
      <c r="S3170" s="1" t="s">
        <v>3421</v>
      </c>
    </row>
    <row r="3171" spans="1:19" ht="15" customHeight="1" x14ac:dyDescent="0.3">
      <c r="A3171" s="4">
        <v>45523</v>
      </c>
      <c r="B3171" s="5">
        <f t="shared" si="933"/>
        <v>8</v>
      </c>
      <c r="C3171" s="5">
        <f t="shared" si="934"/>
        <v>2024</v>
      </c>
      <c r="D3171" s="5" t="s">
        <v>2868</v>
      </c>
      <c r="E3171" s="5" t="str">
        <f>VLOOKUP(F3171,'Set up'!$A$2:$C$64,2,FALSE)</f>
        <v>C00000010</v>
      </c>
      <c r="F3171" s="1" t="s">
        <v>62</v>
      </c>
      <c r="G3171" s="99" t="s">
        <v>2869</v>
      </c>
      <c r="H3171" s="5">
        <v>1</v>
      </c>
      <c r="I3171" s="5">
        <f>VLOOKUP(F3171,'Set up'!$A$2:$C$64,3,FALSE)</f>
        <v>120</v>
      </c>
      <c r="J3171" s="5">
        <f>VLOOKUP(F3171,'Set up'!$A$2:$D$64,4,FALSE)</f>
        <v>120</v>
      </c>
      <c r="K3171" s="4">
        <f t="shared" si="924"/>
        <v>45643</v>
      </c>
      <c r="L3171" s="5">
        <f t="shared" si="925"/>
        <v>12</v>
      </c>
      <c r="M3171" s="5">
        <f t="shared" si="926"/>
        <v>2024</v>
      </c>
      <c r="N3171" s="12">
        <v>240</v>
      </c>
      <c r="O3171" s="6">
        <f t="shared" si="937"/>
        <v>-240</v>
      </c>
      <c r="P3171" s="6">
        <f t="shared" si="935"/>
        <v>0</v>
      </c>
      <c r="Q3171" s="7">
        <v>5179831.25</v>
      </c>
      <c r="R3171" s="44" t="str">
        <f>VLOOKUP(F3171,'Set up'!$A$2:$E$64,5,FALSE)</f>
        <v>Trsf</v>
      </c>
      <c r="S3171" s="1" t="s">
        <v>3421</v>
      </c>
    </row>
    <row r="3172" spans="1:19" ht="15" customHeight="1" x14ac:dyDescent="0.3">
      <c r="A3172" s="4">
        <v>45523</v>
      </c>
      <c r="B3172" s="5">
        <f t="shared" si="933"/>
        <v>8</v>
      </c>
      <c r="C3172" s="5">
        <f t="shared" si="934"/>
        <v>2024</v>
      </c>
      <c r="D3172" s="5" t="s">
        <v>2868</v>
      </c>
      <c r="E3172" s="5" t="str">
        <f>VLOOKUP(F3172,'Set up'!$A$2:$C$64,2,FALSE)</f>
        <v>C00000010</v>
      </c>
      <c r="F3172" s="1" t="s">
        <v>62</v>
      </c>
      <c r="G3172" s="99" t="s">
        <v>1661</v>
      </c>
      <c r="H3172" s="5">
        <v>1</v>
      </c>
      <c r="I3172" s="5">
        <f>VLOOKUP(F3172,'Set up'!$A$2:$C$64,3,FALSE)</f>
        <v>120</v>
      </c>
      <c r="J3172" s="5">
        <f>VLOOKUP(F3172,'Set up'!$A$2:$D$64,4,FALSE)</f>
        <v>120</v>
      </c>
      <c r="K3172" s="4">
        <f t="shared" si="924"/>
        <v>45643</v>
      </c>
      <c r="L3172" s="5">
        <f t="shared" si="925"/>
        <v>12</v>
      </c>
      <c r="M3172" s="5">
        <f t="shared" si="926"/>
        <v>2024</v>
      </c>
      <c r="N3172" s="12">
        <v>165</v>
      </c>
      <c r="O3172" s="6">
        <f t="shared" si="937"/>
        <v>-165</v>
      </c>
      <c r="P3172" s="6">
        <f t="shared" si="935"/>
        <v>0</v>
      </c>
      <c r="Q3172" s="7">
        <v>5179996.25</v>
      </c>
      <c r="R3172" s="44" t="str">
        <f>VLOOKUP(F3172,'Set up'!$A$2:$E$64,5,FALSE)</f>
        <v>Trsf</v>
      </c>
      <c r="S3172" s="1" t="s">
        <v>3421</v>
      </c>
    </row>
    <row r="3173" spans="1:19" ht="15" customHeight="1" x14ac:dyDescent="0.3">
      <c r="A3173" s="4">
        <v>45526</v>
      </c>
      <c r="B3173" s="5">
        <f t="shared" si="933"/>
        <v>8</v>
      </c>
      <c r="C3173" s="5">
        <f t="shared" si="934"/>
        <v>2024</v>
      </c>
      <c r="D3173" s="5" t="s">
        <v>2870</v>
      </c>
      <c r="E3173" s="5" t="str">
        <f>VLOOKUP(F3173,'Set up'!$A$2:$C$64,2,FALSE)</f>
        <v>C00000014</v>
      </c>
      <c r="F3173" s="1" t="s">
        <v>262</v>
      </c>
      <c r="G3173" s="99" t="s">
        <v>1543</v>
      </c>
      <c r="H3173" s="5">
        <v>1</v>
      </c>
      <c r="I3173" s="5" t="str">
        <f>VLOOKUP(F3173,'Set up'!$A$2:$C$64,3,FALSE)</f>
        <v>Cash</v>
      </c>
      <c r="J3173" s="5">
        <f>VLOOKUP(F3173,'Set up'!$A$2:$D$64,4,FALSE)</f>
        <v>0</v>
      </c>
      <c r="K3173" s="4">
        <f t="shared" si="924"/>
        <v>45526</v>
      </c>
      <c r="L3173" s="5">
        <f t="shared" si="925"/>
        <v>8</v>
      </c>
      <c r="M3173" s="5">
        <f t="shared" si="926"/>
        <v>2024</v>
      </c>
      <c r="N3173" s="12">
        <v>207</v>
      </c>
      <c r="O3173" s="6">
        <f t="shared" ref="O3173" si="938">-N3173</f>
        <v>-207</v>
      </c>
      <c r="P3173" s="6">
        <f t="shared" si="935"/>
        <v>0</v>
      </c>
      <c r="Q3173" s="7">
        <v>5154745.3499999996</v>
      </c>
      <c r="R3173" s="44" t="str">
        <f>VLOOKUP(F3173,'Set up'!$A$2:$E$64,5,FALSE)</f>
        <v>Cash</v>
      </c>
      <c r="S3173" s="1" t="s">
        <v>2926</v>
      </c>
    </row>
    <row r="3174" spans="1:19" ht="15" customHeight="1" x14ac:dyDescent="0.3">
      <c r="A3174" s="4">
        <v>45526</v>
      </c>
      <c r="B3174" s="5">
        <f t="shared" si="933"/>
        <v>8</v>
      </c>
      <c r="C3174" s="5">
        <f t="shared" si="934"/>
        <v>2024</v>
      </c>
      <c r="D3174" s="5" t="s">
        <v>2870</v>
      </c>
      <c r="E3174" s="5" t="str">
        <f>VLOOKUP(F3174,'Set up'!$A$2:$C$64,2,FALSE)</f>
        <v>C00000014</v>
      </c>
      <c r="F3174" s="1" t="s">
        <v>262</v>
      </c>
      <c r="G3174" s="99" t="s">
        <v>2871</v>
      </c>
      <c r="H3174" s="5">
        <v>1</v>
      </c>
      <c r="I3174" s="5" t="str">
        <f>VLOOKUP(F3174,'Set up'!$A$2:$C$64,3,FALSE)</f>
        <v>Cash</v>
      </c>
      <c r="J3174" s="5">
        <f>VLOOKUP(F3174,'Set up'!$A$2:$D$64,4,FALSE)</f>
        <v>0</v>
      </c>
      <c r="K3174" s="4">
        <f t="shared" si="924"/>
        <v>45526</v>
      </c>
      <c r="L3174" s="5">
        <f t="shared" si="925"/>
        <v>8</v>
      </c>
      <c r="M3174" s="5">
        <f t="shared" si="926"/>
        <v>2024</v>
      </c>
      <c r="N3174" s="12">
        <v>0</v>
      </c>
      <c r="O3174" s="12">
        <v>0</v>
      </c>
      <c r="P3174" s="6">
        <f t="shared" si="935"/>
        <v>0</v>
      </c>
      <c r="Q3174" s="7">
        <v>5156298.3499999996</v>
      </c>
      <c r="R3174" s="44" t="str">
        <f>VLOOKUP(F3174,'Set up'!$A$2:$E$64,5,FALSE)</f>
        <v>Cash</v>
      </c>
      <c r="S3174" s="1" t="s">
        <v>2926</v>
      </c>
    </row>
    <row r="3175" spans="1:19" ht="15" customHeight="1" x14ac:dyDescent="0.3">
      <c r="A3175" s="4">
        <v>45531</v>
      </c>
      <c r="B3175" s="5">
        <f t="shared" si="933"/>
        <v>8</v>
      </c>
      <c r="C3175" s="5">
        <f t="shared" si="934"/>
        <v>2024</v>
      </c>
      <c r="D3175" s="5" t="s">
        <v>2872</v>
      </c>
      <c r="E3175" s="5" t="str">
        <f>VLOOKUP(F3175,'Set up'!$A$2:$C$64,2,FALSE)</f>
        <v>C00000019</v>
      </c>
      <c r="F3175" s="1" t="s">
        <v>400</v>
      </c>
      <c r="G3175" s="99" t="s">
        <v>95</v>
      </c>
      <c r="H3175" s="5">
        <v>1</v>
      </c>
      <c r="I3175" s="5" t="str">
        <f>VLOOKUP(F3175,'Set up'!$A$2:$C$64,3,FALSE)</f>
        <v>Cash</v>
      </c>
      <c r="J3175" s="5">
        <f>VLOOKUP(F3175,'Set up'!$A$2:$D$64,4,FALSE)</f>
        <v>0</v>
      </c>
      <c r="K3175" s="4">
        <f t="shared" si="924"/>
        <v>45531</v>
      </c>
      <c r="L3175" s="5">
        <f t="shared" si="925"/>
        <v>8</v>
      </c>
      <c r="M3175" s="5">
        <f t="shared" si="926"/>
        <v>2024</v>
      </c>
      <c r="N3175" s="12">
        <v>1760</v>
      </c>
      <c r="O3175" s="12"/>
      <c r="P3175" s="6">
        <f t="shared" si="935"/>
        <v>1760</v>
      </c>
      <c r="Q3175" s="7">
        <v>5158178.3499999996</v>
      </c>
      <c r="R3175" s="44" t="str">
        <f>VLOOKUP(F3175,'Set up'!$A$2:$E$64,5,FALSE)</f>
        <v>Trsf</v>
      </c>
    </row>
    <row r="3176" spans="1:19" ht="15" customHeight="1" x14ac:dyDescent="0.3">
      <c r="A3176" s="4">
        <v>45531</v>
      </c>
      <c r="B3176" s="5">
        <f t="shared" si="933"/>
        <v>8</v>
      </c>
      <c r="C3176" s="5">
        <f t="shared" si="934"/>
        <v>2024</v>
      </c>
      <c r="D3176" s="5" t="s">
        <v>2872</v>
      </c>
      <c r="E3176" s="5" t="str">
        <f>VLOOKUP(F3176,'Set up'!$A$2:$C$64,2,FALSE)</f>
        <v>C00000019</v>
      </c>
      <c r="F3176" s="1" t="s">
        <v>400</v>
      </c>
      <c r="G3176" s="99" t="s">
        <v>1411</v>
      </c>
      <c r="H3176" s="5">
        <v>1</v>
      </c>
      <c r="I3176" s="5" t="str">
        <f>VLOOKUP(F3176,'Set up'!$A$2:$C$64,3,FALSE)</f>
        <v>Cash</v>
      </c>
      <c r="J3176" s="5">
        <f>VLOOKUP(F3176,'Set up'!$A$2:$D$64,4,FALSE)</f>
        <v>0</v>
      </c>
      <c r="K3176" s="4">
        <f t="shared" si="924"/>
        <v>45531</v>
      </c>
      <c r="L3176" s="5">
        <f t="shared" si="925"/>
        <v>8</v>
      </c>
      <c r="M3176" s="5">
        <f t="shared" si="926"/>
        <v>2024</v>
      </c>
      <c r="N3176" s="12">
        <v>405</v>
      </c>
      <c r="O3176" s="12"/>
      <c r="P3176" s="6">
        <f t="shared" si="935"/>
        <v>405</v>
      </c>
      <c r="Q3176" s="7">
        <v>5157003.3499999996</v>
      </c>
      <c r="R3176" s="44" t="str">
        <f>VLOOKUP(F3176,'Set up'!$A$2:$E$64,5,FALSE)</f>
        <v>Trsf</v>
      </c>
    </row>
    <row r="3177" spans="1:19" ht="15" customHeight="1" x14ac:dyDescent="0.3">
      <c r="A3177" s="4">
        <v>45531</v>
      </c>
      <c r="B3177" s="5">
        <f t="shared" si="933"/>
        <v>8</v>
      </c>
      <c r="C3177" s="5">
        <f t="shared" si="934"/>
        <v>2024</v>
      </c>
      <c r="D3177" s="5" t="s">
        <v>2872</v>
      </c>
      <c r="E3177" s="5" t="str">
        <f>VLOOKUP(F3177,'Set up'!$A$2:$C$64,2,FALSE)</f>
        <v>C00000019</v>
      </c>
      <c r="F3177" s="1" t="s">
        <v>400</v>
      </c>
      <c r="G3177" s="99" t="s">
        <v>2635</v>
      </c>
      <c r="H3177" s="5">
        <v>3</v>
      </c>
      <c r="I3177" s="5" t="str">
        <f>VLOOKUP(F3177,'Set up'!$A$2:$C$64,3,FALSE)</f>
        <v>Cash</v>
      </c>
      <c r="J3177" s="5">
        <f>VLOOKUP(F3177,'Set up'!$A$2:$D$64,4,FALSE)</f>
        <v>0</v>
      </c>
      <c r="K3177" s="4">
        <f t="shared" si="924"/>
        <v>45531</v>
      </c>
      <c r="L3177" s="5">
        <f t="shared" si="925"/>
        <v>8</v>
      </c>
      <c r="M3177" s="5">
        <f t="shared" si="926"/>
        <v>2024</v>
      </c>
      <c r="N3177" s="12">
        <v>187.5</v>
      </c>
      <c r="O3177" s="12"/>
      <c r="P3177" s="6">
        <f t="shared" si="935"/>
        <v>187.5</v>
      </c>
      <c r="Q3177" s="7">
        <v>5156910.8499999996</v>
      </c>
      <c r="R3177" s="44" t="str">
        <f>VLOOKUP(F3177,'Set up'!$A$2:$E$64,5,FALSE)</f>
        <v>Trsf</v>
      </c>
    </row>
    <row r="3178" spans="1:19" ht="15" customHeight="1" x14ac:dyDescent="0.3">
      <c r="A3178" s="4">
        <v>45531</v>
      </c>
      <c r="B3178" s="5">
        <f t="shared" si="933"/>
        <v>8</v>
      </c>
      <c r="C3178" s="5">
        <f t="shared" si="934"/>
        <v>2024</v>
      </c>
      <c r="D3178" s="5" t="s">
        <v>2872</v>
      </c>
      <c r="E3178" s="5" t="str">
        <f>VLOOKUP(F3178,'Set up'!$A$2:$C$64,2,FALSE)</f>
        <v>C00000019</v>
      </c>
      <c r="F3178" s="1" t="s">
        <v>400</v>
      </c>
      <c r="G3178" s="99" t="s">
        <v>2449</v>
      </c>
      <c r="H3178" s="5">
        <v>1</v>
      </c>
      <c r="I3178" s="5" t="str">
        <f>VLOOKUP(F3178,'Set up'!$A$2:$C$64,3,FALSE)</f>
        <v>Cash</v>
      </c>
      <c r="J3178" s="5">
        <f>VLOOKUP(F3178,'Set up'!$A$2:$D$64,4,FALSE)</f>
        <v>0</v>
      </c>
      <c r="K3178" s="4">
        <f t="shared" si="924"/>
        <v>45531</v>
      </c>
      <c r="L3178" s="5">
        <f t="shared" si="925"/>
        <v>8</v>
      </c>
      <c r="M3178" s="5">
        <f t="shared" si="926"/>
        <v>2024</v>
      </c>
      <c r="N3178" s="12">
        <v>420</v>
      </c>
      <c r="O3178" s="12"/>
      <c r="P3178" s="6">
        <f t="shared" si="935"/>
        <v>420</v>
      </c>
      <c r="Q3178" s="7">
        <v>5160399.3499999996</v>
      </c>
      <c r="R3178" s="44" t="str">
        <f>VLOOKUP(F3178,'Set up'!$A$2:$E$64,5,FALSE)</f>
        <v>Trsf</v>
      </c>
    </row>
    <row r="3179" spans="1:19" ht="15" customHeight="1" x14ac:dyDescent="0.3">
      <c r="A3179" s="4">
        <v>45532</v>
      </c>
      <c r="B3179" s="5">
        <f>MONTH(A3179)</f>
        <v>8</v>
      </c>
      <c r="C3179" s="5">
        <f t="shared" si="934"/>
        <v>2024</v>
      </c>
      <c r="D3179" s="5" t="s">
        <v>2873</v>
      </c>
      <c r="E3179" s="5" t="str">
        <f>VLOOKUP(F3179,'Set up'!$A$2:$C$64,2,FALSE)</f>
        <v>C00000042</v>
      </c>
      <c r="F3179" s="1" t="s">
        <v>2012</v>
      </c>
      <c r="G3179" s="99" t="s">
        <v>2646</v>
      </c>
      <c r="H3179" s="5">
        <v>4</v>
      </c>
      <c r="I3179" s="5" t="str">
        <f>VLOOKUP(F3179,'Set up'!$A$2:$C$64,3,FALSE)</f>
        <v>Cash</v>
      </c>
      <c r="J3179" s="5">
        <f>VLOOKUP(F3179,'Set up'!$A$2:$D$64,4,FALSE)</f>
        <v>0</v>
      </c>
      <c r="K3179" s="4">
        <f t="shared" si="924"/>
        <v>45532</v>
      </c>
      <c r="L3179" s="5">
        <f t="shared" si="925"/>
        <v>8</v>
      </c>
      <c r="M3179" s="5">
        <f t="shared" si="926"/>
        <v>2024</v>
      </c>
      <c r="N3179" s="12">
        <v>250</v>
      </c>
      <c r="O3179" s="6">
        <f t="shared" ref="O3179" si="939">-N3179</f>
        <v>-250</v>
      </c>
      <c r="P3179" s="6">
        <f t="shared" si="935"/>
        <v>0</v>
      </c>
      <c r="Q3179" s="7">
        <v>5161327.3499999996</v>
      </c>
      <c r="R3179" s="44" t="str">
        <f>VLOOKUP(F3179,'Set up'!$A$2:$E$64,5,FALSE)</f>
        <v>Trsf</v>
      </c>
      <c r="S3179" s="1" t="s">
        <v>3394</v>
      </c>
    </row>
    <row r="3180" spans="1:19" ht="15" customHeight="1" x14ac:dyDescent="0.3">
      <c r="A3180" s="4">
        <v>45532</v>
      </c>
      <c r="B3180" s="5">
        <f t="shared" si="933"/>
        <v>8</v>
      </c>
      <c r="C3180" s="5">
        <f t="shared" si="934"/>
        <v>2024</v>
      </c>
      <c r="D3180" s="5" t="s">
        <v>2874</v>
      </c>
      <c r="E3180" s="5" t="str">
        <f>VLOOKUP(F3180,'Set up'!$A$2:$C$64,2,FALSE)</f>
        <v>C00000042</v>
      </c>
      <c r="F3180" s="1" t="s">
        <v>2012</v>
      </c>
      <c r="G3180" s="99" t="s">
        <v>2552</v>
      </c>
      <c r="H3180" s="5">
        <v>4</v>
      </c>
      <c r="I3180" s="5" t="str">
        <f>VLOOKUP(F3180,'Set up'!$A$2:$C$64,3,FALSE)</f>
        <v>Cash</v>
      </c>
      <c r="J3180" s="5">
        <f>VLOOKUP(F3180,'Set up'!$A$2:$D$64,4,FALSE)</f>
        <v>0</v>
      </c>
      <c r="K3180" s="4">
        <f t="shared" si="924"/>
        <v>45532</v>
      </c>
      <c r="L3180" s="5">
        <f t="shared" si="925"/>
        <v>8</v>
      </c>
      <c r="M3180" s="5">
        <f t="shared" si="926"/>
        <v>2024</v>
      </c>
      <c r="N3180" s="12">
        <v>6512</v>
      </c>
      <c r="O3180" s="12">
        <f>-5269.6-1242.4</f>
        <v>-6512</v>
      </c>
      <c r="P3180" s="6">
        <f t="shared" si="935"/>
        <v>0</v>
      </c>
      <c r="Q3180" s="7">
        <v>5167969.3499999996</v>
      </c>
      <c r="R3180" s="44" t="str">
        <f>VLOOKUP(F3180,'Set up'!$A$2:$E$64,5,FALSE)</f>
        <v>Trsf</v>
      </c>
      <c r="S3180" s="1" t="s">
        <v>3395</v>
      </c>
    </row>
    <row r="3181" spans="1:19" ht="15" customHeight="1" x14ac:dyDescent="0.3">
      <c r="A3181" s="4">
        <v>45532</v>
      </c>
      <c r="B3181" s="5">
        <f t="shared" si="933"/>
        <v>8</v>
      </c>
      <c r="C3181" s="5">
        <f t="shared" si="934"/>
        <v>2024</v>
      </c>
      <c r="D3181" s="5" t="s">
        <v>2874</v>
      </c>
      <c r="E3181" s="5" t="str">
        <f>VLOOKUP(F3181,'Set up'!$A$2:$C$64,2,FALSE)</f>
        <v>C00000042</v>
      </c>
      <c r="F3181" s="1" t="s">
        <v>2012</v>
      </c>
      <c r="G3181" s="99" t="s">
        <v>1543</v>
      </c>
      <c r="H3181" s="5">
        <v>12</v>
      </c>
      <c r="I3181" s="5" t="str">
        <f>VLOOKUP(F3181,'Set up'!$A$2:$C$64,3,FALSE)</f>
        <v>Cash</v>
      </c>
      <c r="J3181" s="5">
        <f>VLOOKUP(F3181,'Set up'!$A$2:$D$64,4,FALSE)</f>
        <v>0</v>
      </c>
      <c r="K3181" s="4">
        <f t="shared" si="924"/>
        <v>45532</v>
      </c>
      <c r="L3181" s="5">
        <f t="shared" si="925"/>
        <v>8</v>
      </c>
      <c r="M3181" s="5">
        <f t="shared" si="926"/>
        <v>2024</v>
      </c>
      <c r="N3181" s="12">
        <v>2196</v>
      </c>
      <c r="O3181" s="6">
        <f t="shared" ref="O3181:O3185" si="940">-N3181</f>
        <v>-2196</v>
      </c>
      <c r="P3181" s="6">
        <f t="shared" si="935"/>
        <v>0</v>
      </c>
      <c r="Q3181" s="7">
        <v>5163828.3499999996</v>
      </c>
      <c r="R3181" s="44" t="str">
        <f>VLOOKUP(F3181,'Set up'!$A$2:$E$64,5,FALSE)</f>
        <v>Trsf</v>
      </c>
      <c r="S3181" s="1" t="s">
        <v>3396</v>
      </c>
    </row>
    <row r="3182" spans="1:19" ht="15" customHeight="1" x14ac:dyDescent="0.3">
      <c r="A3182" s="4">
        <v>45532</v>
      </c>
      <c r="B3182" s="5">
        <f t="shared" si="933"/>
        <v>8</v>
      </c>
      <c r="C3182" s="5">
        <f t="shared" si="934"/>
        <v>2024</v>
      </c>
      <c r="D3182" s="5" t="s">
        <v>2874</v>
      </c>
      <c r="E3182" s="5" t="str">
        <f>VLOOKUP(F3182,'Set up'!$A$2:$C$64,2,FALSE)</f>
        <v>C00000042</v>
      </c>
      <c r="F3182" s="1" t="s">
        <v>2012</v>
      </c>
      <c r="G3182" s="99" t="s">
        <v>655</v>
      </c>
      <c r="H3182" s="5">
        <v>5</v>
      </c>
      <c r="I3182" s="5" t="str">
        <f>VLOOKUP(F3182,'Set up'!$A$2:$C$64,3,FALSE)</f>
        <v>Cash</v>
      </c>
      <c r="J3182" s="5">
        <f>VLOOKUP(F3182,'Set up'!$A$2:$D$64,4,FALSE)</f>
        <v>0</v>
      </c>
      <c r="K3182" s="4">
        <f t="shared" si="924"/>
        <v>45532</v>
      </c>
      <c r="L3182" s="5">
        <f t="shared" si="925"/>
        <v>8</v>
      </c>
      <c r="M3182" s="5">
        <f t="shared" si="926"/>
        <v>2024</v>
      </c>
      <c r="N3182" s="12">
        <v>1200</v>
      </c>
      <c r="O3182" s="6">
        <f t="shared" si="940"/>
        <v>-1200</v>
      </c>
      <c r="P3182" s="6">
        <f t="shared" si="935"/>
        <v>0</v>
      </c>
      <c r="Q3182" s="7">
        <v>5163019.8499999996</v>
      </c>
      <c r="R3182" s="44" t="str">
        <f>VLOOKUP(F3182,'Set up'!$A$2:$E$64,5,FALSE)</f>
        <v>Trsf</v>
      </c>
      <c r="S3182" s="1" t="s">
        <v>3397</v>
      </c>
    </row>
    <row r="3183" spans="1:19" ht="15" customHeight="1" x14ac:dyDescent="0.3">
      <c r="A3183" s="4">
        <v>45534</v>
      </c>
      <c r="B3183" s="5">
        <f t="shared" si="933"/>
        <v>8</v>
      </c>
      <c r="C3183" s="5">
        <f t="shared" si="934"/>
        <v>2024</v>
      </c>
      <c r="D3183" s="5" t="s">
        <v>2875</v>
      </c>
      <c r="E3183" s="5" t="str">
        <f>VLOOKUP(F3183,'Set up'!$A$2:$C$64,2,FALSE)</f>
        <v>C00000010</v>
      </c>
      <c r="F3183" s="1" t="s">
        <v>62</v>
      </c>
      <c r="G3183" s="99" t="s">
        <v>1654</v>
      </c>
      <c r="H3183" s="5">
        <v>5</v>
      </c>
      <c r="I3183" s="5">
        <f>VLOOKUP(F3183,'Set up'!$A$2:$C$64,3,FALSE)</f>
        <v>120</v>
      </c>
      <c r="J3183" s="5">
        <f>VLOOKUP(F3183,'Set up'!$A$2:$D$64,4,FALSE)</f>
        <v>120</v>
      </c>
      <c r="K3183" s="4">
        <f t="shared" si="924"/>
        <v>45654</v>
      </c>
      <c r="L3183" s="5">
        <f t="shared" si="925"/>
        <v>12</v>
      </c>
      <c r="M3183" s="5">
        <f t="shared" si="926"/>
        <v>2024</v>
      </c>
      <c r="N3183" s="12">
        <v>1190</v>
      </c>
      <c r="O3183" s="6">
        <f t="shared" si="940"/>
        <v>-1190</v>
      </c>
      <c r="P3183" s="6">
        <f t="shared" si="935"/>
        <v>0</v>
      </c>
      <c r="Q3183" s="7">
        <v>5167893.8499999996</v>
      </c>
      <c r="R3183" s="44" t="str">
        <f>VLOOKUP(F3183,'Set up'!$A$2:$E$64,5,FALSE)</f>
        <v>Trsf</v>
      </c>
      <c r="S3183" s="1" t="s">
        <v>3421</v>
      </c>
    </row>
    <row r="3184" spans="1:19" ht="15" customHeight="1" x14ac:dyDescent="0.3">
      <c r="A3184" s="4">
        <v>45534</v>
      </c>
      <c r="B3184" s="5">
        <f t="shared" si="933"/>
        <v>8</v>
      </c>
      <c r="C3184" s="5">
        <f t="shared" si="934"/>
        <v>2024</v>
      </c>
      <c r="D3184" s="5" t="s">
        <v>2875</v>
      </c>
      <c r="E3184" s="5" t="str">
        <f>VLOOKUP(F3184,'Set up'!$A$2:$C$64,2,FALSE)</f>
        <v>C00000010</v>
      </c>
      <c r="F3184" s="1" t="s">
        <v>62</v>
      </c>
      <c r="G3184" s="99" t="s">
        <v>2876</v>
      </c>
      <c r="H3184" s="5">
        <v>1</v>
      </c>
      <c r="I3184" s="5">
        <f>VLOOKUP(F3184,'Set up'!$A$2:$C$64,3,FALSE)</f>
        <v>120</v>
      </c>
      <c r="J3184" s="5">
        <f>VLOOKUP(F3184,'Set up'!$A$2:$D$64,4,FALSE)</f>
        <v>120</v>
      </c>
      <c r="K3184" s="4">
        <f t="shared" si="924"/>
        <v>45654</v>
      </c>
      <c r="L3184" s="5">
        <f t="shared" si="925"/>
        <v>12</v>
      </c>
      <c r="M3184" s="5">
        <f t="shared" si="926"/>
        <v>2024</v>
      </c>
      <c r="N3184" s="12">
        <v>900</v>
      </c>
      <c r="O3184" s="6">
        <f t="shared" si="940"/>
        <v>-900</v>
      </c>
      <c r="P3184" s="6">
        <f t="shared" si="935"/>
        <v>0</v>
      </c>
      <c r="Q3184" s="7">
        <v>5169433.8499999996</v>
      </c>
      <c r="R3184" s="44" t="str">
        <f>VLOOKUP(F3184,'Set up'!$A$2:$E$64,5,FALSE)</f>
        <v>Trsf</v>
      </c>
      <c r="S3184" s="1" t="s">
        <v>3421</v>
      </c>
    </row>
    <row r="3185" spans="1:21" ht="15" customHeight="1" x14ac:dyDescent="0.3">
      <c r="A3185" s="4">
        <v>45534</v>
      </c>
      <c r="B3185" s="5">
        <f t="shared" si="933"/>
        <v>8</v>
      </c>
      <c r="C3185" s="5">
        <f t="shared" si="934"/>
        <v>2024</v>
      </c>
      <c r="D3185" s="5" t="s">
        <v>2875</v>
      </c>
      <c r="E3185" s="5" t="str">
        <f>VLOOKUP(F3185,'Set up'!$A$2:$C$64,2,FALSE)</f>
        <v>C00000010</v>
      </c>
      <c r="F3185" s="1" t="s">
        <v>62</v>
      </c>
      <c r="G3185" s="99" t="s">
        <v>2523</v>
      </c>
      <c r="H3185" s="5">
        <v>2</v>
      </c>
      <c r="I3185" s="5">
        <f>VLOOKUP(F3185,'Set up'!$A$2:$C$64,3,FALSE)</f>
        <v>120</v>
      </c>
      <c r="J3185" s="5">
        <f>VLOOKUP(F3185,'Set up'!$A$2:$D$64,4,FALSE)</f>
        <v>120</v>
      </c>
      <c r="K3185" s="4">
        <f t="shared" si="924"/>
        <v>45654</v>
      </c>
      <c r="L3185" s="5">
        <f t="shared" si="925"/>
        <v>12</v>
      </c>
      <c r="M3185" s="5">
        <f t="shared" si="926"/>
        <v>2024</v>
      </c>
      <c r="N3185" s="12">
        <v>360</v>
      </c>
      <c r="O3185" s="6">
        <f t="shared" si="940"/>
        <v>-360</v>
      </c>
      <c r="P3185" s="6">
        <f t="shared" si="935"/>
        <v>0</v>
      </c>
      <c r="Q3185" s="7">
        <v>5170093.8499999996</v>
      </c>
      <c r="R3185" s="44" t="str">
        <f>VLOOKUP(F3185,'Set up'!$A$2:$E$64,5,FALSE)</f>
        <v>Trsf</v>
      </c>
      <c r="S3185" s="1" t="s">
        <v>3421</v>
      </c>
    </row>
    <row r="3186" spans="1:21" ht="15" customHeight="1" x14ac:dyDescent="0.3">
      <c r="A3186" s="4">
        <v>45537</v>
      </c>
      <c r="B3186" s="5">
        <f t="shared" ref="B3186:B3249" si="941">MONTH(A3186)</f>
        <v>9</v>
      </c>
      <c r="C3186" s="5">
        <f t="shared" ref="C3186:C3249" si="942">YEAR(A3186)</f>
        <v>2024</v>
      </c>
      <c r="D3186" s="5" t="s">
        <v>2935</v>
      </c>
      <c r="E3186" s="5" t="str">
        <f>VLOOKUP(F3186,'Set up'!$A$2:$C$64,2,FALSE)</f>
        <v>C00000042</v>
      </c>
      <c r="F3186" s="1" t="s">
        <v>2012</v>
      </c>
      <c r="G3186" s="103" t="s">
        <v>2646</v>
      </c>
      <c r="H3186" s="5">
        <v>4</v>
      </c>
      <c r="I3186" s="5" t="str">
        <f>VLOOKUP(F3186,'Set up'!$A$2:$C$64,3,FALSE)</f>
        <v>Cash</v>
      </c>
      <c r="J3186" s="5">
        <f>VLOOKUP(F3186,'Set up'!$A$2:$D$64,4,FALSE)</f>
        <v>0</v>
      </c>
      <c r="K3186" s="4">
        <f t="shared" si="924"/>
        <v>45537</v>
      </c>
      <c r="L3186" s="5">
        <f t="shared" si="925"/>
        <v>9</v>
      </c>
      <c r="M3186" s="5">
        <f t="shared" si="926"/>
        <v>2024</v>
      </c>
      <c r="N3186" s="12">
        <v>250</v>
      </c>
      <c r="O3186" s="6">
        <f t="shared" ref="O3186:O3189" si="943">-N3186</f>
        <v>-250</v>
      </c>
      <c r="P3186" s="12">
        <f t="shared" si="935"/>
        <v>0</v>
      </c>
      <c r="Q3186" s="7">
        <f t="shared" ref="Q3186:Q3249" si="944">SUM(Q3185+N3186)</f>
        <v>5170343.8499999996</v>
      </c>
      <c r="R3186" s="44" t="str">
        <f>VLOOKUP(F3186,'Set up'!$A$2:$E$64,5,FALSE)</f>
        <v>Trsf</v>
      </c>
      <c r="S3186" s="1" t="s">
        <v>3398</v>
      </c>
    </row>
    <row r="3187" spans="1:21" ht="15" customHeight="1" x14ac:dyDescent="0.3">
      <c r="A3187" s="4">
        <v>45537</v>
      </c>
      <c r="B3187" s="5">
        <f t="shared" si="941"/>
        <v>9</v>
      </c>
      <c r="C3187" s="5">
        <f t="shared" si="942"/>
        <v>2024</v>
      </c>
      <c r="D3187" s="5" t="s">
        <v>2936</v>
      </c>
      <c r="E3187" s="5" t="str">
        <f>VLOOKUP(F3187,'Set up'!$A$2:$C$64,2,FALSE)</f>
        <v>C00000042</v>
      </c>
      <c r="F3187" s="1" t="s">
        <v>2012</v>
      </c>
      <c r="G3187" s="128" t="s">
        <v>2552</v>
      </c>
      <c r="H3187" s="5">
        <v>4</v>
      </c>
      <c r="I3187" s="5" t="str">
        <f>VLOOKUP(F3187,'Set up'!$A$2:$C$64,3,FALSE)</f>
        <v>Cash</v>
      </c>
      <c r="J3187" s="5">
        <f>VLOOKUP(F3187,'Set up'!$A$2:$D$64,4,FALSE)</f>
        <v>0</v>
      </c>
      <c r="K3187" s="4">
        <f t="shared" ref="K3187:K3250" si="945">A3187+J3187</f>
        <v>45537</v>
      </c>
      <c r="L3187" s="5">
        <f t="shared" ref="L3187:L3250" si="946">MONTH(K3187)</f>
        <v>9</v>
      </c>
      <c r="M3187" s="5">
        <f t="shared" ref="M3187:M3250" si="947">YEAR(K3187)</f>
        <v>2024</v>
      </c>
      <c r="N3187" s="12">
        <v>6512</v>
      </c>
      <c r="O3187" s="6">
        <f t="shared" si="943"/>
        <v>-6512</v>
      </c>
      <c r="P3187" s="12">
        <f t="shared" si="935"/>
        <v>0</v>
      </c>
      <c r="Q3187" s="7">
        <f t="shared" si="944"/>
        <v>5176855.8499999996</v>
      </c>
      <c r="R3187" s="44" t="str">
        <f>VLOOKUP(F3187,'Set up'!$A$2:$E$64,5,FALSE)</f>
        <v>Trsf</v>
      </c>
      <c r="S3187" s="1" t="s">
        <v>3399</v>
      </c>
    </row>
    <row r="3188" spans="1:21" ht="15" customHeight="1" x14ac:dyDescent="0.3">
      <c r="A3188" s="4">
        <v>45537</v>
      </c>
      <c r="B3188" s="5">
        <f t="shared" si="941"/>
        <v>9</v>
      </c>
      <c r="C3188" s="5">
        <f t="shared" si="942"/>
        <v>2024</v>
      </c>
      <c r="D3188" s="5" t="s">
        <v>2936</v>
      </c>
      <c r="E3188" s="5" t="str">
        <f>VLOOKUP(F3188,'Set up'!$A$2:$C$64,2,FALSE)</f>
        <v>C00000042</v>
      </c>
      <c r="F3188" s="1" t="s">
        <v>2012</v>
      </c>
      <c r="G3188" s="90" t="s">
        <v>1543</v>
      </c>
      <c r="H3188" s="5">
        <v>12</v>
      </c>
      <c r="I3188" s="5" t="str">
        <f>VLOOKUP(F3188,'Set up'!$A$2:$C$64,3,FALSE)</f>
        <v>Cash</v>
      </c>
      <c r="J3188" s="5">
        <f>VLOOKUP(F3188,'Set up'!$A$2:$D$64,4,FALSE)</f>
        <v>0</v>
      </c>
      <c r="K3188" s="4">
        <f t="shared" si="945"/>
        <v>45537</v>
      </c>
      <c r="L3188" s="5">
        <f t="shared" si="946"/>
        <v>9</v>
      </c>
      <c r="M3188" s="5">
        <f t="shared" si="947"/>
        <v>2024</v>
      </c>
      <c r="N3188" s="12">
        <v>2124</v>
      </c>
      <c r="O3188" s="6">
        <f t="shared" si="943"/>
        <v>-2124</v>
      </c>
      <c r="P3188" s="12">
        <f t="shared" si="935"/>
        <v>0</v>
      </c>
      <c r="Q3188" s="7">
        <f t="shared" si="944"/>
        <v>5178979.8499999996</v>
      </c>
      <c r="R3188" s="44" t="str">
        <f>VLOOKUP(F3188,'Set up'!$A$2:$E$64,5,FALSE)</f>
        <v>Trsf</v>
      </c>
      <c r="S3188" s="1" t="s">
        <v>3400</v>
      </c>
    </row>
    <row r="3189" spans="1:21" ht="15" customHeight="1" x14ac:dyDescent="0.3">
      <c r="A3189" s="4">
        <v>45537</v>
      </c>
      <c r="B3189" s="5">
        <f t="shared" si="941"/>
        <v>9</v>
      </c>
      <c r="C3189" s="5">
        <f t="shared" si="942"/>
        <v>2024</v>
      </c>
      <c r="D3189" s="5" t="s">
        <v>2936</v>
      </c>
      <c r="E3189" s="5" t="str">
        <f>VLOOKUP(F3189,'Set up'!$A$2:$C$64,2,FALSE)</f>
        <v>C00000042</v>
      </c>
      <c r="F3189" s="1" t="s">
        <v>2012</v>
      </c>
      <c r="G3189" s="90" t="s">
        <v>1922</v>
      </c>
      <c r="H3189" s="5">
        <v>5</v>
      </c>
      <c r="I3189" s="5" t="str">
        <f>VLOOKUP(F3189,'Set up'!$A$2:$C$64,3,FALSE)</f>
        <v>Cash</v>
      </c>
      <c r="J3189" s="5">
        <f>VLOOKUP(F3189,'Set up'!$A$2:$D$64,4,FALSE)</f>
        <v>0</v>
      </c>
      <c r="K3189" s="4">
        <f t="shared" si="945"/>
        <v>45537</v>
      </c>
      <c r="L3189" s="5">
        <f t="shared" si="946"/>
        <v>9</v>
      </c>
      <c r="M3189" s="5">
        <f t="shared" si="947"/>
        <v>2024</v>
      </c>
      <c r="N3189" s="12">
        <v>1192.5</v>
      </c>
      <c r="O3189" s="6">
        <f t="shared" si="943"/>
        <v>-1192.5</v>
      </c>
      <c r="P3189" s="12">
        <f t="shared" si="935"/>
        <v>0</v>
      </c>
      <c r="Q3189" s="7">
        <f t="shared" si="944"/>
        <v>5180172.3499999996</v>
      </c>
      <c r="R3189" s="44" t="str">
        <f>VLOOKUP(F3189,'Set up'!$A$2:$E$64,5,FALSE)</f>
        <v>Trsf</v>
      </c>
      <c r="S3189" s="1" t="s">
        <v>3401</v>
      </c>
    </row>
    <row r="3190" spans="1:21" ht="15" customHeight="1" x14ac:dyDescent="0.3">
      <c r="A3190" s="4">
        <v>45537</v>
      </c>
      <c r="B3190" s="5">
        <f t="shared" si="941"/>
        <v>9</v>
      </c>
      <c r="C3190" s="5">
        <f t="shared" si="942"/>
        <v>2024</v>
      </c>
      <c r="D3190" s="5" t="s">
        <v>2936</v>
      </c>
      <c r="E3190" s="5" t="str">
        <f>VLOOKUP(F3190,'Set up'!$A$2:$C$64,2,FALSE)</f>
        <v>C00000042</v>
      </c>
      <c r="F3190" s="1" t="s">
        <v>2012</v>
      </c>
      <c r="G3190" s="90" t="s">
        <v>1073</v>
      </c>
      <c r="H3190" s="5">
        <v>1</v>
      </c>
      <c r="I3190" s="5" t="str">
        <f>VLOOKUP(F3190,'Set up'!$A$2:$C$64,3,FALSE)</f>
        <v>Cash</v>
      </c>
      <c r="J3190" s="5">
        <f>VLOOKUP(F3190,'Set up'!$A$2:$D$64,4,FALSE)</f>
        <v>0</v>
      </c>
      <c r="K3190" s="4">
        <f t="shared" si="945"/>
        <v>45537</v>
      </c>
      <c r="L3190" s="5">
        <f t="shared" si="946"/>
        <v>9</v>
      </c>
      <c r="M3190" s="5">
        <f t="shared" si="947"/>
        <v>2024</v>
      </c>
      <c r="N3190" s="12">
        <v>1000</v>
      </c>
      <c r="O3190" s="12">
        <f>-283.1-716.9</f>
        <v>-1000</v>
      </c>
      <c r="P3190" s="12">
        <f t="shared" si="935"/>
        <v>0</v>
      </c>
      <c r="Q3190" s="7">
        <f t="shared" si="944"/>
        <v>5181172.3499999996</v>
      </c>
      <c r="R3190" s="44" t="str">
        <f>VLOOKUP(F3190,'Set up'!$A$2:$E$64,5,FALSE)</f>
        <v>Trsf</v>
      </c>
      <c r="S3190" s="1" t="s">
        <v>3402</v>
      </c>
    </row>
    <row r="3191" spans="1:21" ht="15" customHeight="1" x14ac:dyDescent="0.3">
      <c r="A3191" s="4">
        <v>45537</v>
      </c>
      <c r="B3191" s="5">
        <f t="shared" si="941"/>
        <v>9</v>
      </c>
      <c r="C3191" s="5">
        <f t="shared" si="942"/>
        <v>2024</v>
      </c>
      <c r="D3191" s="5" t="s">
        <v>2937</v>
      </c>
      <c r="E3191" s="5" t="str">
        <f>VLOOKUP(F3191,'Set up'!$A$2:$C$64,2,FALSE)</f>
        <v>C00000003</v>
      </c>
      <c r="F3191" s="1" t="s">
        <v>20</v>
      </c>
      <c r="G3191" s="107" t="s">
        <v>716</v>
      </c>
      <c r="H3191" s="5">
        <v>1</v>
      </c>
      <c r="I3191" s="5">
        <f>VLOOKUP(F3191,'Set up'!$A$2:$C$64,3,FALSE)</f>
        <v>45</v>
      </c>
      <c r="J3191" s="5">
        <f>VLOOKUP(F3191,'Set up'!$A$2:$D$64,4,FALSE)</f>
        <v>45</v>
      </c>
      <c r="K3191" s="4">
        <f t="shared" si="945"/>
        <v>45582</v>
      </c>
      <c r="L3191" s="5">
        <f t="shared" si="946"/>
        <v>10</v>
      </c>
      <c r="M3191" s="5">
        <f t="shared" si="947"/>
        <v>2024</v>
      </c>
      <c r="N3191" s="12">
        <v>1738</v>
      </c>
      <c r="O3191" s="6">
        <f>-N3191</f>
        <v>-1738</v>
      </c>
      <c r="P3191" s="12">
        <f t="shared" si="935"/>
        <v>0</v>
      </c>
      <c r="Q3191" s="7">
        <f t="shared" si="944"/>
        <v>5182910.3499999996</v>
      </c>
      <c r="R3191" s="44" t="str">
        <f>VLOOKUP(F3191,'Set up'!$A$2:$E$64,5,FALSE)</f>
        <v>PD Chq</v>
      </c>
      <c r="S3191" s="1" t="s">
        <v>3037</v>
      </c>
      <c r="U3191" s="1" t="s">
        <v>3603</v>
      </c>
    </row>
    <row r="3192" spans="1:21" ht="15" customHeight="1" x14ac:dyDescent="0.3">
      <c r="A3192" s="4">
        <v>45537</v>
      </c>
      <c r="B3192" s="5">
        <f t="shared" si="941"/>
        <v>9</v>
      </c>
      <c r="C3192" s="5">
        <f t="shared" si="942"/>
        <v>2024</v>
      </c>
      <c r="D3192" s="5" t="s">
        <v>2937</v>
      </c>
      <c r="E3192" s="5" t="str">
        <f>VLOOKUP(F3192,'Set up'!$A$2:$C$64,2,FALSE)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up'!$A$2:$C$64,3,FALSE)</f>
        <v>45</v>
      </c>
      <c r="J3192" s="5">
        <f>VLOOKUP(F3192,'Set up'!$A$2:$D$64,4,FALSE)</f>
        <v>45</v>
      </c>
      <c r="K3192" s="4">
        <f t="shared" si="945"/>
        <v>45582</v>
      </c>
      <c r="L3192" s="5">
        <f t="shared" si="946"/>
        <v>10</v>
      </c>
      <c r="M3192" s="5">
        <f t="shared" si="947"/>
        <v>2024</v>
      </c>
      <c r="N3192" s="12">
        <v>220</v>
      </c>
      <c r="O3192" s="6">
        <f>-N3192</f>
        <v>-220</v>
      </c>
      <c r="P3192" s="12">
        <f t="shared" si="935"/>
        <v>0</v>
      </c>
      <c r="Q3192" s="7">
        <f t="shared" si="944"/>
        <v>5183130.3499999996</v>
      </c>
      <c r="R3192" s="44" t="str">
        <f>VLOOKUP(F3192,'Set up'!$A$2:$E$64,5,FALSE)</f>
        <v>PD Chq</v>
      </c>
      <c r="S3192" s="1" t="s">
        <v>3038</v>
      </c>
      <c r="U3192" s="1" t="s">
        <v>3603</v>
      </c>
    </row>
    <row r="3193" spans="1:21" ht="15" customHeight="1" x14ac:dyDescent="0.3">
      <c r="A3193" s="4">
        <v>45537</v>
      </c>
      <c r="B3193" s="5">
        <f t="shared" si="941"/>
        <v>9</v>
      </c>
      <c r="C3193" s="5">
        <f t="shared" si="942"/>
        <v>2024</v>
      </c>
      <c r="D3193" s="5" t="s">
        <v>2938</v>
      </c>
      <c r="E3193" s="5" t="str">
        <f>VLOOKUP(F3193,'Set up'!$A$2:$C$64,2,FALSE)</f>
        <v>C00000054</v>
      </c>
      <c r="F3193" s="1" t="s">
        <v>2939</v>
      </c>
      <c r="G3193" s="119" t="s">
        <v>1630</v>
      </c>
      <c r="H3193" s="5">
        <v>1</v>
      </c>
      <c r="I3193" s="5" t="str">
        <f>VLOOKUP(F3193,'Set up'!$A$2:$C$64,3,FALSE)</f>
        <v>Cash</v>
      </c>
      <c r="J3193" s="5">
        <f>VLOOKUP(F3193,'Set up'!$A$2:$D$64,4,FALSE)</f>
        <v>0</v>
      </c>
      <c r="K3193" s="4">
        <f t="shared" si="945"/>
        <v>45537</v>
      </c>
      <c r="L3193" s="5">
        <f t="shared" si="946"/>
        <v>9</v>
      </c>
      <c r="M3193" s="5">
        <f t="shared" si="947"/>
        <v>2024</v>
      </c>
      <c r="N3193" s="12">
        <v>300</v>
      </c>
      <c r="O3193" s="6">
        <f t="shared" ref="O3193" si="948">-N3193</f>
        <v>-300</v>
      </c>
      <c r="P3193" s="12">
        <f t="shared" si="935"/>
        <v>0</v>
      </c>
      <c r="Q3193" s="7">
        <f t="shared" si="944"/>
        <v>5183430.3499999996</v>
      </c>
      <c r="R3193" s="44" t="str">
        <f>VLOOKUP(F3193,'Set up'!$A$2:$E$64,5,FALSE)</f>
        <v>Cash</v>
      </c>
      <c r="S3193" s="1" t="s">
        <v>2961</v>
      </c>
    </row>
    <row r="3194" spans="1:21" ht="15" customHeight="1" x14ac:dyDescent="0.3">
      <c r="A3194" s="4">
        <v>45537</v>
      </c>
      <c r="B3194" s="5">
        <f t="shared" si="941"/>
        <v>9</v>
      </c>
      <c r="C3194" s="5">
        <f t="shared" si="942"/>
        <v>2024</v>
      </c>
      <c r="D3194" s="5" t="s">
        <v>2938</v>
      </c>
      <c r="E3194" s="5" t="str">
        <f>VLOOKUP(F3194,'Set up'!$A$2:$C$64,2,FALSE)</f>
        <v>C00000054</v>
      </c>
      <c r="F3194" s="1" t="s">
        <v>2939</v>
      </c>
      <c r="G3194" s="120" t="s">
        <v>2570</v>
      </c>
      <c r="H3194" s="5">
        <v>1</v>
      </c>
      <c r="I3194" s="5" t="str">
        <f>VLOOKUP(F3194,'Set up'!$A$2:$C$64,3,FALSE)</f>
        <v>Cash</v>
      </c>
      <c r="J3194" s="5">
        <f>VLOOKUP(F3194,'Set up'!$A$2:$D$64,4,FALSE)</f>
        <v>0</v>
      </c>
      <c r="K3194" s="4">
        <f t="shared" si="945"/>
        <v>45537</v>
      </c>
      <c r="L3194" s="5">
        <f t="shared" si="946"/>
        <v>9</v>
      </c>
      <c r="M3194" s="5">
        <f t="shared" si="947"/>
        <v>2024</v>
      </c>
      <c r="N3194" s="12">
        <v>225</v>
      </c>
      <c r="O3194" s="6">
        <f>-N3194-5</f>
        <v>-230</v>
      </c>
      <c r="P3194" s="129">
        <f>SUM(N3194+O3194)</f>
        <v>-5</v>
      </c>
      <c r="Q3194" s="7">
        <f t="shared" si="944"/>
        <v>5183655.3499999996</v>
      </c>
      <c r="R3194" s="44" t="str">
        <f>VLOOKUP(F3194,'Set up'!$A$2:$E$64,5,FALSE)</f>
        <v>Cash</v>
      </c>
      <c r="S3194" s="130" t="s">
        <v>2962</v>
      </c>
    </row>
    <row r="3195" spans="1:21" ht="15" customHeight="1" x14ac:dyDescent="0.3">
      <c r="A3195" s="4">
        <v>45538</v>
      </c>
      <c r="B3195" s="5">
        <f t="shared" si="941"/>
        <v>9</v>
      </c>
      <c r="C3195" s="5">
        <f t="shared" si="942"/>
        <v>2024</v>
      </c>
      <c r="D3195" s="5" t="s">
        <v>2940</v>
      </c>
      <c r="E3195" s="5" t="str">
        <f>VLOOKUP(F3195,'Set up'!$A$2:$C$64,2,FALSE)</f>
        <v>C00000050</v>
      </c>
      <c r="F3195" s="1" t="s">
        <v>2656</v>
      </c>
      <c r="G3195" s="107" t="s">
        <v>2555</v>
      </c>
      <c r="H3195" s="5">
        <v>1</v>
      </c>
      <c r="I3195" s="5" t="str">
        <f>VLOOKUP(F3195,'Set up'!$A$2:$C$64,3,FALSE)</f>
        <v>Cash</v>
      </c>
      <c r="J3195" s="5">
        <f>VLOOKUP(F3195,'Set up'!$A$2:$D$64,4,FALSE)</f>
        <v>0</v>
      </c>
      <c r="K3195" s="4">
        <f t="shared" si="945"/>
        <v>45538</v>
      </c>
      <c r="L3195" s="5">
        <f t="shared" si="946"/>
        <v>9</v>
      </c>
      <c r="M3195" s="5">
        <f t="shared" si="947"/>
        <v>2024</v>
      </c>
      <c r="N3195" s="12">
        <v>1760</v>
      </c>
      <c r="O3195" s="6">
        <f t="shared" ref="O3195:O3203" si="949">-N3195</f>
        <v>-1760</v>
      </c>
      <c r="P3195" s="12">
        <f t="shared" si="935"/>
        <v>0</v>
      </c>
      <c r="Q3195" s="7">
        <f t="shared" si="944"/>
        <v>5185415.3499999996</v>
      </c>
      <c r="R3195" s="44" t="str">
        <f>VLOOKUP(F3195,'Set up'!$A$2:$E$64,5,FALSE)</f>
        <v>Cash</v>
      </c>
      <c r="S3195" s="1" t="s">
        <v>2989</v>
      </c>
    </row>
    <row r="3196" spans="1:21" ht="15" customHeight="1" x14ac:dyDescent="0.3">
      <c r="A3196" s="4">
        <v>45538</v>
      </c>
      <c r="B3196" s="5">
        <f t="shared" si="941"/>
        <v>9</v>
      </c>
      <c r="C3196" s="5">
        <f t="shared" si="942"/>
        <v>2024</v>
      </c>
      <c r="D3196" s="5" t="s">
        <v>2940</v>
      </c>
      <c r="E3196" s="5" t="str">
        <f>VLOOKUP(F3196,'Set up'!$A$2:$C$64,2,FALSE)</f>
        <v>C00000050</v>
      </c>
      <c r="F3196" s="1" t="s">
        <v>2656</v>
      </c>
      <c r="G3196" s="99" t="s">
        <v>2129</v>
      </c>
      <c r="H3196" s="5">
        <v>2</v>
      </c>
      <c r="I3196" s="5" t="str">
        <f>VLOOKUP(F3196,'Set up'!$A$2:$C$64,3,FALSE)</f>
        <v>Cash</v>
      </c>
      <c r="J3196" s="5">
        <f>VLOOKUP(F3196,'Set up'!$A$2:$D$64,4,FALSE)</f>
        <v>0</v>
      </c>
      <c r="K3196" s="4">
        <f t="shared" si="945"/>
        <v>45538</v>
      </c>
      <c r="L3196" s="5">
        <f t="shared" si="946"/>
        <v>9</v>
      </c>
      <c r="M3196" s="5">
        <f t="shared" si="947"/>
        <v>2024</v>
      </c>
      <c r="N3196" s="12">
        <v>555</v>
      </c>
      <c r="O3196" s="6">
        <f t="shared" si="949"/>
        <v>-555</v>
      </c>
      <c r="P3196" s="12">
        <f t="shared" si="935"/>
        <v>0</v>
      </c>
      <c r="Q3196" s="7">
        <f t="shared" si="944"/>
        <v>5185970.3499999996</v>
      </c>
      <c r="R3196" s="44" t="str">
        <f>VLOOKUP(F3196,'Set up'!$A$2:$E$64,5,FALSE)</f>
        <v>Cash</v>
      </c>
      <c r="S3196" s="1" t="s">
        <v>2989</v>
      </c>
    </row>
    <row r="3197" spans="1:21" ht="15" customHeight="1" x14ac:dyDescent="0.3">
      <c r="A3197" s="4">
        <v>45538</v>
      </c>
      <c r="B3197" s="5">
        <f t="shared" si="941"/>
        <v>9</v>
      </c>
      <c r="C3197" s="5">
        <f t="shared" si="942"/>
        <v>2024</v>
      </c>
      <c r="D3197" s="5" t="s">
        <v>2940</v>
      </c>
      <c r="E3197" s="5" t="str">
        <f>VLOOKUP(F3197,'Set up'!$A$2:$C$64,2,FALSE)</f>
        <v>C00000050</v>
      </c>
      <c r="F3197" s="1" t="s">
        <v>2656</v>
      </c>
      <c r="G3197" s="99" t="s">
        <v>1061</v>
      </c>
      <c r="H3197" s="5">
        <v>1</v>
      </c>
      <c r="I3197" s="5" t="str">
        <f>VLOOKUP(F3197,'Set up'!$A$2:$C$64,3,FALSE)</f>
        <v>Cash</v>
      </c>
      <c r="J3197" s="5">
        <f>VLOOKUP(F3197,'Set up'!$A$2:$D$64,4,FALSE)</f>
        <v>0</v>
      </c>
      <c r="K3197" s="4">
        <f t="shared" si="945"/>
        <v>45538</v>
      </c>
      <c r="L3197" s="5">
        <f t="shared" si="946"/>
        <v>9</v>
      </c>
      <c r="M3197" s="5">
        <f t="shared" si="947"/>
        <v>2024</v>
      </c>
      <c r="N3197" s="12">
        <v>95</v>
      </c>
      <c r="O3197" s="6">
        <f t="shared" si="949"/>
        <v>-95</v>
      </c>
      <c r="P3197" s="12">
        <f t="shared" si="935"/>
        <v>0</v>
      </c>
      <c r="Q3197" s="7">
        <f t="shared" si="944"/>
        <v>5186065.3499999996</v>
      </c>
      <c r="R3197" s="44" t="str">
        <f>VLOOKUP(F3197,'Set up'!$A$2:$E$64,5,FALSE)</f>
        <v>Cash</v>
      </c>
      <c r="S3197" s="1" t="s">
        <v>2989</v>
      </c>
    </row>
    <row r="3198" spans="1:21" ht="15" customHeight="1" x14ac:dyDescent="0.3">
      <c r="A3198" s="4">
        <v>45541</v>
      </c>
      <c r="B3198" s="5">
        <f t="shared" si="941"/>
        <v>9</v>
      </c>
      <c r="C3198" s="5">
        <f t="shared" si="942"/>
        <v>2024</v>
      </c>
      <c r="D3198" s="5" t="s">
        <v>2941</v>
      </c>
      <c r="E3198" s="5" t="str">
        <f>VLOOKUP(F3198,'Set up'!$A$2:$C$64,2,FALSE)</f>
        <v>C00000042</v>
      </c>
      <c r="F3198" s="1" t="s">
        <v>2012</v>
      </c>
      <c r="G3198" s="103" t="s">
        <v>2646</v>
      </c>
      <c r="H3198" s="5">
        <v>10</v>
      </c>
      <c r="I3198" s="5" t="str">
        <f>VLOOKUP(F3198,'Set up'!$A$2:$C$64,3,FALSE)</f>
        <v>Cash</v>
      </c>
      <c r="J3198" s="5">
        <f>VLOOKUP(F3198,'Set up'!$A$2:$D$64,4,FALSE)</f>
        <v>0</v>
      </c>
      <c r="K3198" s="4">
        <f t="shared" si="945"/>
        <v>45541</v>
      </c>
      <c r="L3198" s="5">
        <f t="shared" si="946"/>
        <v>9</v>
      </c>
      <c r="M3198" s="5">
        <f t="shared" si="947"/>
        <v>2024</v>
      </c>
      <c r="N3198" s="12">
        <v>625</v>
      </c>
      <c r="O3198" s="6">
        <f t="shared" si="949"/>
        <v>-625</v>
      </c>
      <c r="P3198" s="12">
        <f t="shared" si="935"/>
        <v>0</v>
      </c>
      <c r="Q3198" s="7">
        <f t="shared" si="944"/>
        <v>5186690.3499999996</v>
      </c>
      <c r="R3198" s="44" t="str">
        <f>VLOOKUP(F3198,'Set up'!$A$2:$E$64,5,FALSE)</f>
        <v>Trsf</v>
      </c>
      <c r="S3198" s="1" t="s">
        <v>3403</v>
      </c>
    </row>
    <row r="3199" spans="1:21" ht="15" customHeight="1" x14ac:dyDescent="0.3">
      <c r="A3199" s="4">
        <v>45541</v>
      </c>
      <c r="B3199" s="5">
        <f t="shared" si="941"/>
        <v>9</v>
      </c>
      <c r="C3199" s="5">
        <f t="shared" si="942"/>
        <v>2024</v>
      </c>
      <c r="D3199" s="5" t="s">
        <v>2942</v>
      </c>
      <c r="E3199" s="5" t="str">
        <f>VLOOKUP(F3199,'Set up'!$A$2:$C$64,2,FALSE)</f>
        <v>C00000042</v>
      </c>
      <c r="F3199" s="1" t="s">
        <v>2012</v>
      </c>
      <c r="G3199" s="128" t="s">
        <v>2552</v>
      </c>
      <c r="H3199" s="5">
        <v>10</v>
      </c>
      <c r="I3199" s="5" t="str">
        <f>VLOOKUP(F3199,'Set up'!$A$2:$C$64,3,FALSE)</f>
        <v>Cash</v>
      </c>
      <c r="J3199" s="5">
        <f>VLOOKUP(F3199,'Set up'!$A$2:$D$64,4,FALSE)</f>
        <v>0</v>
      </c>
      <c r="K3199" s="4">
        <f t="shared" si="945"/>
        <v>45541</v>
      </c>
      <c r="L3199" s="5">
        <f t="shared" si="946"/>
        <v>9</v>
      </c>
      <c r="M3199" s="5">
        <f t="shared" si="947"/>
        <v>2024</v>
      </c>
      <c r="N3199" s="12">
        <v>16280</v>
      </c>
      <c r="O3199" s="6">
        <f t="shared" si="949"/>
        <v>-16280</v>
      </c>
      <c r="P3199" s="12">
        <f t="shared" si="935"/>
        <v>0</v>
      </c>
      <c r="Q3199" s="7">
        <f t="shared" si="944"/>
        <v>5202970.3499999996</v>
      </c>
      <c r="R3199" s="44" t="str">
        <f>VLOOKUP(F3199,'Set up'!$A$2:$E$64,5,FALSE)</f>
        <v>Trsf</v>
      </c>
      <c r="S3199" s="1" t="s">
        <v>3404</v>
      </c>
    </row>
    <row r="3200" spans="1:21" ht="15" customHeight="1" x14ac:dyDescent="0.3">
      <c r="A3200" s="4">
        <v>45541</v>
      </c>
      <c r="B3200" s="5">
        <f t="shared" si="941"/>
        <v>9</v>
      </c>
      <c r="C3200" s="5">
        <f t="shared" si="942"/>
        <v>2024</v>
      </c>
      <c r="D3200" s="5" t="s">
        <v>2942</v>
      </c>
      <c r="E3200" s="5" t="str">
        <f>VLOOKUP(F3200,'Set up'!$A$2:$C$64,2,FALSE)</f>
        <v>C00000042</v>
      </c>
      <c r="F3200" s="1" t="s">
        <v>2012</v>
      </c>
      <c r="G3200" s="90" t="s">
        <v>1543</v>
      </c>
      <c r="H3200" s="5">
        <v>36</v>
      </c>
      <c r="I3200" s="5" t="str">
        <f>VLOOKUP(F3200,'Set up'!$A$2:$C$64,3,FALSE)</f>
        <v>Cash</v>
      </c>
      <c r="J3200" s="5">
        <f>VLOOKUP(F3200,'Set up'!$A$2:$D$64,4,FALSE)</f>
        <v>0</v>
      </c>
      <c r="K3200" s="4">
        <f t="shared" si="945"/>
        <v>45541</v>
      </c>
      <c r="L3200" s="5">
        <f t="shared" si="946"/>
        <v>9</v>
      </c>
      <c r="M3200" s="5">
        <f t="shared" si="947"/>
        <v>2024</v>
      </c>
      <c r="N3200" s="12">
        <v>6372</v>
      </c>
      <c r="O3200" s="6">
        <f t="shared" si="949"/>
        <v>-6372</v>
      </c>
      <c r="P3200" s="12">
        <f t="shared" si="935"/>
        <v>0</v>
      </c>
      <c r="Q3200" s="7">
        <f t="shared" si="944"/>
        <v>5209342.3499999996</v>
      </c>
      <c r="R3200" s="44" t="str">
        <f>VLOOKUP(F3200,'Set up'!$A$2:$E$64,5,FALSE)</f>
        <v>Trsf</v>
      </c>
      <c r="S3200" s="1" t="s">
        <v>3405</v>
      </c>
    </row>
    <row r="3201" spans="1:19" ht="15" customHeight="1" x14ac:dyDescent="0.3">
      <c r="A3201" s="4">
        <v>45541</v>
      </c>
      <c r="B3201" s="5">
        <f t="shared" si="941"/>
        <v>9</v>
      </c>
      <c r="C3201" s="5">
        <f t="shared" si="942"/>
        <v>2024</v>
      </c>
      <c r="D3201" s="5" t="s">
        <v>2942</v>
      </c>
      <c r="E3201" s="5" t="str">
        <f>VLOOKUP(F3201,'Set up'!$A$2:$C$64,2,FALSE)</f>
        <v>C00000042</v>
      </c>
      <c r="F3201" s="1" t="s">
        <v>2012</v>
      </c>
      <c r="G3201" s="90" t="s">
        <v>1922</v>
      </c>
      <c r="H3201" s="5">
        <v>17</v>
      </c>
      <c r="I3201" s="5" t="str">
        <f>VLOOKUP(F3201,'Set up'!$A$2:$C$64,3,FALSE)</f>
        <v>Cash</v>
      </c>
      <c r="J3201" s="5">
        <f>VLOOKUP(F3201,'Set up'!$A$2:$D$64,4,FALSE)</f>
        <v>0</v>
      </c>
      <c r="K3201" s="4">
        <f t="shared" si="945"/>
        <v>45541</v>
      </c>
      <c r="L3201" s="5">
        <f t="shared" si="946"/>
        <v>9</v>
      </c>
      <c r="M3201" s="5">
        <f t="shared" si="947"/>
        <v>2024</v>
      </c>
      <c r="N3201" s="12">
        <v>4054.5</v>
      </c>
      <c r="O3201" s="6">
        <f t="shared" si="949"/>
        <v>-4054.5</v>
      </c>
      <c r="P3201" s="12">
        <f t="shared" si="935"/>
        <v>0</v>
      </c>
      <c r="Q3201" s="7">
        <f t="shared" si="944"/>
        <v>5213396.8499999996</v>
      </c>
      <c r="R3201" s="44" t="str">
        <f>VLOOKUP(F3201,'Set up'!$A$2:$E$64,5,FALSE)</f>
        <v>Trsf</v>
      </c>
      <c r="S3201" s="1" t="s">
        <v>3406</v>
      </c>
    </row>
    <row r="3202" spans="1:19" ht="15" customHeight="1" x14ac:dyDescent="0.3">
      <c r="A3202" s="4">
        <v>45541</v>
      </c>
      <c r="B3202" s="5">
        <f t="shared" si="941"/>
        <v>9</v>
      </c>
      <c r="C3202" s="5">
        <f t="shared" si="942"/>
        <v>2024</v>
      </c>
      <c r="D3202" s="5" t="s">
        <v>2942</v>
      </c>
      <c r="E3202" s="5" t="str">
        <f>VLOOKUP(F3202,'Set up'!$A$2:$C$64,2,FALSE)</f>
        <v>C00000042</v>
      </c>
      <c r="F3202" s="1" t="s">
        <v>2012</v>
      </c>
      <c r="G3202" s="90" t="s">
        <v>1073</v>
      </c>
      <c r="H3202" s="5">
        <v>1</v>
      </c>
      <c r="I3202" s="5" t="str">
        <f>VLOOKUP(F3202,'Set up'!$A$2:$C$64,3,FALSE)</f>
        <v>Cash</v>
      </c>
      <c r="J3202" s="5">
        <f>VLOOKUP(F3202,'Set up'!$A$2:$D$64,4,FALSE)</f>
        <v>0</v>
      </c>
      <c r="K3202" s="4">
        <f t="shared" si="945"/>
        <v>45541</v>
      </c>
      <c r="L3202" s="5">
        <f t="shared" si="946"/>
        <v>9</v>
      </c>
      <c r="M3202" s="5">
        <f t="shared" si="947"/>
        <v>2024</v>
      </c>
      <c r="N3202" s="12">
        <v>1000</v>
      </c>
      <c r="O3202" s="6">
        <f t="shared" si="949"/>
        <v>-1000</v>
      </c>
      <c r="P3202" s="12">
        <f t="shared" si="935"/>
        <v>0</v>
      </c>
      <c r="Q3202" s="7">
        <f t="shared" si="944"/>
        <v>5214396.8499999996</v>
      </c>
      <c r="R3202" s="44" t="str">
        <f>VLOOKUP(F3202,'Set up'!$A$2:$E$64,5,FALSE)</f>
        <v>Trsf</v>
      </c>
      <c r="S3202" s="1" t="s">
        <v>3407</v>
      </c>
    </row>
    <row r="3203" spans="1:19" ht="15" customHeight="1" x14ac:dyDescent="0.3">
      <c r="A3203" s="4">
        <v>45541</v>
      </c>
      <c r="B3203" s="5">
        <f t="shared" si="941"/>
        <v>9</v>
      </c>
      <c r="C3203" s="5">
        <f t="shared" si="942"/>
        <v>2024</v>
      </c>
      <c r="D3203" s="5" t="s">
        <v>2942</v>
      </c>
      <c r="E3203" s="5" t="str">
        <f>VLOOKUP(F3203,'Set up'!$A$2:$C$64,2,FALSE)</f>
        <v>C00000042</v>
      </c>
      <c r="F3203" s="1" t="s">
        <v>2012</v>
      </c>
      <c r="G3203" s="90" t="s">
        <v>1061</v>
      </c>
      <c r="H3203" s="5">
        <v>4</v>
      </c>
      <c r="I3203" s="5" t="str">
        <f>VLOOKUP(F3203,'Set up'!$A$2:$C$64,3,FALSE)</f>
        <v>Cash</v>
      </c>
      <c r="J3203" s="5">
        <f>VLOOKUP(F3203,'Set up'!$A$2:$D$64,4,FALSE)</f>
        <v>0</v>
      </c>
      <c r="K3203" s="4">
        <f t="shared" si="945"/>
        <v>45541</v>
      </c>
      <c r="L3203" s="5">
        <f t="shared" si="946"/>
        <v>9</v>
      </c>
      <c r="M3203" s="5">
        <f t="shared" si="947"/>
        <v>2024</v>
      </c>
      <c r="N3203" s="12">
        <v>380</v>
      </c>
      <c r="O3203" s="6">
        <f t="shared" si="949"/>
        <v>-380</v>
      </c>
      <c r="P3203" s="12">
        <f t="shared" si="935"/>
        <v>0</v>
      </c>
      <c r="Q3203" s="7">
        <f t="shared" si="944"/>
        <v>5214776.8499999996</v>
      </c>
      <c r="R3203" s="44" t="str">
        <f>VLOOKUP(F3203,'Set up'!$A$2:$E$64,5,FALSE)</f>
        <v>Trsf</v>
      </c>
      <c r="S3203" s="1" t="s">
        <v>3408</v>
      </c>
    </row>
    <row r="3204" spans="1:19" ht="15" customHeight="1" x14ac:dyDescent="0.3">
      <c r="A3204" s="4">
        <v>45542</v>
      </c>
      <c r="B3204" s="5">
        <f t="shared" si="941"/>
        <v>9</v>
      </c>
      <c r="C3204" s="5">
        <f t="shared" si="942"/>
        <v>2024</v>
      </c>
      <c r="D3204" s="5" t="s">
        <v>2943</v>
      </c>
      <c r="E3204" s="5" t="str">
        <f>VLOOKUP(F3204,'Set up'!$A$2:$C$64,2,FALSE)</f>
        <v>C00000044</v>
      </c>
      <c r="F3204" s="1" t="s">
        <v>2929</v>
      </c>
      <c r="G3204" s="123" t="s">
        <v>1178</v>
      </c>
      <c r="H3204" s="5">
        <v>1</v>
      </c>
      <c r="I3204" s="5" t="str">
        <f>VLOOKUP(F3204,'Set up'!$A$2:$C$64,3,FALSE)</f>
        <v>Cash</v>
      </c>
      <c r="J3204" s="5">
        <f>VLOOKUP(F3204,'Set up'!$A$2:$D$64,4,FALSE)</f>
        <v>0</v>
      </c>
      <c r="K3204" s="4">
        <f t="shared" si="945"/>
        <v>45542</v>
      </c>
      <c r="L3204" s="5">
        <f t="shared" si="946"/>
        <v>9</v>
      </c>
      <c r="M3204" s="5">
        <f t="shared" si="947"/>
        <v>2024</v>
      </c>
      <c r="N3204" s="12">
        <v>1672</v>
      </c>
      <c r="O3204" s="12">
        <f>-200-1472</f>
        <v>-1672</v>
      </c>
      <c r="P3204" s="12">
        <f t="shared" si="935"/>
        <v>0</v>
      </c>
      <c r="Q3204" s="7">
        <f t="shared" si="944"/>
        <v>5216448.8499999996</v>
      </c>
      <c r="R3204" s="44" t="str">
        <f>VLOOKUP(F3204,'Set up'!$A$2:$E$64,5,FALSE)</f>
        <v>Cash</v>
      </c>
      <c r="S3204" s="1" t="s">
        <v>2965</v>
      </c>
    </row>
    <row r="3205" spans="1:19" ht="15" customHeight="1" x14ac:dyDescent="0.3">
      <c r="A3205" s="4">
        <v>45542</v>
      </c>
      <c r="B3205" s="5">
        <f t="shared" si="941"/>
        <v>9</v>
      </c>
      <c r="C3205" s="5">
        <f t="shared" si="942"/>
        <v>2024</v>
      </c>
      <c r="D3205" s="5" t="s">
        <v>2943</v>
      </c>
      <c r="E3205" s="5" t="str">
        <f>VLOOKUP(F3205,'Set up'!$A$2:$C$64,2,FALSE)</f>
        <v>C00000044</v>
      </c>
      <c r="F3205" s="1" t="s">
        <v>2929</v>
      </c>
      <c r="G3205" s="120" t="s">
        <v>2570</v>
      </c>
      <c r="H3205" s="5">
        <v>2</v>
      </c>
      <c r="I3205" s="5" t="str">
        <f>VLOOKUP(F3205,'Set up'!$A$2:$C$64,3,FALSE)</f>
        <v>Cash</v>
      </c>
      <c r="J3205" s="5">
        <f>VLOOKUP(F3205,'Set up'!$A$2:$D$64,4,FALSE)</f>
        <v>0</v>
      </c>
      <c r="K3205" s="4">
        <f t="shared" si="945"/>
        <v>45542</v>
      </c>
      <c r="L3205" s="5">
        <f t="shared" si="946"/>
        <v>9</v>
      </c>
      <c r="M3205" s="5">
        <f t="shared" si="947"/>
        <v>2024</v>
      </c>
      <c r="N3205" s="12">
        <v>420</v>
      </c>
      <c r="O3205" s="6">
        <f t="shared" ref="O3205:O3207" si="950">-N3205</f>
        <v>-420</v>
      </c>
      <c r="P3205" s="12">
        <f t="shared" si="935"/>
        <v>0</v>
      </c>
      <c r="Q3205" s="7">
        <f t="shared" si="944"/>
        <v>5216868.8499999996</v>
      </c>
      <c r="R3205" s="44" t="str">
        <f>VLOOKUP(F3205,'Set up'!$A$2:$E$64,5,FALSE)</f>
        <v>Cash</v>
      </c>
      <c r="S3205" s="1" t="s">
        <v>2964</v>
      </c>
    </row>
    <row r="3206" spans="1:19" ht="15" customHeight="1" x14ac:dyDescent="0.3">
      <c r="A3206" s="4">
        <v>45542</v>
      </c>
      <c r="B3206" s="5">
        <f t="shared" si="941"/>
        <v>9</v>
      </c>
      <c r="C3206" s="5">
        <f t="shared" si="942"/>
        <v>2024</v>
      </c>
      <c r="D3206" s="5" t="s">
        <v>2943</v>
      </c>
      <c r="E3206" s="5" t="str">
        <f>VLOOKUP(F3206,'Set up'!$A$2:$C$64,2,FALSE)</f>
        <v>C00000044</v>
      </c>
      <c r="F3206" s="1" t="s">
        <v>2929</v>
      </c>
      <c r="G3206" s="120" t="s">
        <v>46</v>
      </c>
      <c r="H3206" s="5">
        <v>1</v>
      </c>
      <c r="I3206" s="5" t="str">
        <f>VLOOKUP(F3206,'Set up'!$A$2:$C$64,3,FALSE)</f>
        <v>Cash</v>
      </c>
      <c r="J3206" s="5">
        <f>VLOOKUP(F3206,'Set up'!$A$2:$D$64,4,FALSE)</f>
        <v>0</v>
      </c>
      <c r="K3206" s="4">
        <f t="shared" si="945"/>
        <v>45542</v>
      </c>
      <c r="L3206" s="5">
        <f t="shared" si="946"/>
        <v>9</v>
      </c>
      <c r="M3206" s="5">
        <f t="shared" si="947"/>
        <v>2024</v>
      </c>
      <c r="N3206" s="12">
        <v>110</v>
      </c>
      <c r="O3206" s="6">
        <f t="shared" si="950"/>
        <v>-110</v>
      </c>
      <c r="P3206" s="12">
        <f t="shared" si="935"/>
        <v>0</v>
      </c>
      <c r="Q3206" s="7">
        <f t="shared" si="944"/>
        <v>5216978.8499999996</v>
      </c>
      <c r="R3206" s="44" t="str">
        <f>VLOOKUP(F3206,'Set up'!$A$2:$E$64,5,FALSE)</f>
        <v>Cash</v>
      </c>
      <c r="S3206" s="1" t="s">
        <v>2964</v>
      </c>
    </row>
    <row r="3207" spans="1:19" ht="15" customHeight="1" x14ac:dyDescent="0.3">
      <c r="A3207" s="4">
        <v>45542</v>
      </c>
      <c r="B3207" s="5">
        <f t="shared" si="941"/>
        <v>9</v>
      </c>
      <c r="C3207" s="5">
        <f t="shared" si="942"/>
        <v>2024</v>
      </c>
      <c r="D3207" s="5" t="s">
        <v>2943</v>
      </c>
      <c r="E3207" s="5" t="str">
        <f>VLOOKUP(F3207,'Set up'!$A$2:$C$64,2,FALSE)</f>
        <v>C00000044</v>
      </c>
      <c r="F3207" s="1" t="s">
        <v>2929</v>
      </c>
      <c r="G3207" s="120" t="s">
        <v>2646</v>
      </c>
      <c r="H3207" s="5">
        <v>1</v>
      </c>
      <c r="I3207" s="5" t="str">
        <f>VLOOKUP(F3207,'Set up'!$A$2:$C$64,3,FALSE)</f>
        <v>Cash</v>
      </c>
      <c r="J3207" s="5">
        <f>VLOOKUP(F3207,'Set up'!$A$2:$D$64,4,FALSE)</f>
        <v>0</v>
      </c>
      <c r="K3207" s="4">
        <f t="shared" si="945"/>
        <v>45542</v>
      </c>
      <c r="L3207" s="5">
        <f t="shared" si="946"/>
        <v>9</v>
      </c>
      <c r="M3207" s="5">
        <f t="shared" si="947"/>
        <v>2024</v>
      </c>
      <c r="N3207" s="12">
        <v>62.5</v>
      </c>
      <c r="O3207" s="6">
        <f t="shared" si="950"/>
        <v>-62.5</v>
      </c>
      <c r="P3207" s="12">
        <f t="shared" si="935"/>
        <v>0</v>
      </c>
      <c r="Q3207" s="7">
        <f t="shared" si="944"/>
        <v>5217041.3499999996</v>
      </c>
      <c r="R3207" s="44" t="str">
        <f>VLOOKUP(F3207,'Set up'!$A$2:$E$64,5,FALSE)</f>
        <v>Cash</v>
      </c>
      <c r="S3207" s="1" t="s">
        <v>2964</v>
      </c>
    </row>
    <row r="3208" spans="1:19" ht="15" customHeight="1" x14ac:dyDescent="0.3">
      <c r="A3208" s="4">
        <v>45543</v>
      </c>
      <c r="B3208" s="5">
        <f t="shared" si="941"/>
        <v>9</v>
      </c>
      <c r="C3208" s="5">
        <f t="shared" si="942"/>
        <v>2024</v>
      </c>
      <c r="D3208" s="5" t="s">
        <v>2944</v>
      </c>
      <c r="E3208" s="5" t="str">
        <f>VLOOKUP(F3208,'Set up'!$A$2:$C$64,2,FALSE)</f>
        <v>C00000019</v>
      </c>
      <c r="F3208" s="1" t="s">
        <v>400</v>
      </c>
      <c r="G3208" s="90" t="s">
        <v>1411</v>
      </c>
      <c r="H3208" s="5">
        <v>1</v>
      </c>
      <c r="I3208" s="5" t="str">
        <f>VLOOKUP(F3208,'Set up'!$A$2:$C$64,3,FALSE)</f>
        <v>Cash</v>
      </c>
      <c r="J3208" s="5">
        <f>VLOOKUP(F3208,'Set up'!$A$2:$D$64,4,FALSE)</f>
        <v>0</v>
      </c>
      <c r="K3208" s="4">
        <f t="shared" si="945"/>
        <v>45543</v>
      </c>
      <c r="L3208" s="5">
        <f t="shared" si="946"/>
        <v>9</v>
      </c>
      <c r="M3208" s="5">
        <f t="shared" si="947"/>
        <v>2024</v>
      </c>
      <c r="N3208" s="12">
        <v>405</v>
      </c>
      <c r="O3208" s="12"/>
      <c r="P3208" s="12">
        <f t="shared" si="935"/>
        <v>405</v>
      </c>
      <c r="Q3208" s="7">
        <f t="shared" si="944"/>
        <v>5217446.3499999996</v>
      </c>
      <c r="R3208" s="44" t="str">
        <f>VLOOKUP(F3208,'Set up'!$A$2:$E$64,5,FALSE)</f>
        <v>Trsf</v>
      </c>
    </row>
    <row r="3209" spans="1:19" ht="15" customHeight="1" x14ac:dyDescent="0.3">
      <c r="A3209" s="4">
        <v>45543</v>
      </c>
      <c r="B3209" s="5">
        <f t="shared" si="941"/>
        <v>9</v>
      </c>
      <c r="C3209" s="5">
        <f t="shared" si="942"/>
        <v>2024</v>
      </c>
      <c r="D3209" s="5" t="s">
        <v>2944</v>
      </c>
      <c r="E3209" s="5" t="str">
        <f>VLOOKUP(F3209,'Set up'!$A$2:$C$64,2,FALSE)</f>
        <v>C00000019</v>
      </c>
      <c r="F3209" s="1" t="s">
        <v>400</v>
      </c>
      <c r="G3209" s="90" t="s">
        <v>46</v>
      </c>
      <c r="H3209" s="5">
        <v>1</v>
      </c>
      <c r="I3209" s="5" t="str">
        <f>VLOOKUP(F3209,'Set up'!$A$2:$C$64,3,FALSE)</f>
        <v>Cash</v>
      </c>
      <c r="J3209" s="5">
        <f>VLOOKUP(F3209,'Set up'!$A$2:$D$64,4,FALSE)</f>
        <v>0</v>
      </c>
      <c r="K3209" s="4">
        <f t="shared" si="945"/>
        <v>45543</v>
      </c>
      <c r="L3209" s="5">
        <f t="shared" si="946"/>
        <v>9</v>
      </c>
      <c r="M3209" s="5">
        <f t="shared" si="947"/>
        <v>2024</v>
      </c>
      <c r="N3209" s="12">
        <v>110</v>
      </c>
      <c r="O3209" s="12"/>
      <c r="P3209" s="12">
        <f t="shared" si="935"/>
        <v>110</v>
      </c>
      <c r="Q3209" s="7">
        <f t="shared" si="944"/>
        <v>5217556.3499999996</v>
      </c>
      <c r="R3209" s="44" t="str">
        <f>VLOOKUP(F3209,'Set up'!$A$2:$E$64,5,FALSE)</f>
        <v>Trsf</v>
      </c>
    </row>
    <row r="3210" spans="1:19" ht="15" customHeight="1" x14ac:dyDescent="0.3">
      <c r="A3210" s="4">
        <v>45545</v>
      </c>
      <c r="B3210" s="5">
        <f t="shared" si="941"/>
        <v>9</v>
      </c>
      <c r="C3210" s="5">
        <f t="shared" si="942"/>
        <v>2024</v>
      </c>
      <c r="D3210" s="5" t="s">
        <v>2945</v>
      </c>
      <c r="E3210" s="5" t="str">
        <f>VLOOKUP(F3210,'Set up'!$A$2:$C$64,2,FALSE)</f>
        <v>C00000010</v>
      </c>
      <c r="F3210" s="1" t="s">
        <v>62</v>
      </c>
      <c r="G3210" s="95" t="s">
        <v>1178</v>
      </c>
      <c r="H3210" s="5">
        <v>10</v>
      </c>
      <c r="I3210" s="5">
        <f>VLOOKUP(F3210,'Set up'!$A$2:$C$64,3,FALSE)</f>
        <v>120</v>
      </c>
      <c r="J3210" s="5">
        <f>VLOOKUP(F3210,'Set up'!$A$2:$D$64,4,FALSE)</f>
        <v>120</v>
      </c>
      <c r="K3210" s="4">
        <f t="shared" si="945"/>
        <v>45665</v>
      </c>
      <c r="L3210" s="5">
        <f t="shared" si="946"/>
        <v>1</v>
      </c>
      <c r="M3210" s="5">
        <f t="shared" si="947"/>
        <v>2025</v>
      </c>
      <c r="N3210" s="12">
        <v>16060</v>
      </c>
      <c r="O3210" s="6">
        <f t="shared" ref="O3210:O3217" si="951">-N3210</f>
        <v>-16060</v>
      </c>
      <c r="P3210" s="12">
        <f t="shared" si="935"/>
        <v>0</v>
      </c>
      <c r="Q3210" s="7">
        <f t="shared" si="944"/>
        <v>5233616.3499999996</v>
      </c>
      <c r="R3210" s="44" t="str">
        <f>VLOOKUP(F3210,'Set up'!$A$2:$E$64,5,FALSE)</f>
        <v>Trsf</v>
      </c>
      <c r="S3210" s="1" t="s">
        <v>3607</v>
      </c>
    </row>
    <row r="3211" spans="1:19" ht="15" customHeight="1" x14ac:dyDescent="0.3">
      <c r="A3211" s="4">
        <v>45545</v>
      </c>
      <c r="B3211" s="5">
        <f t="shared" si="941"/>
        <v>9</v>
      </c>
      <c r="C3211" s="5">
        <f t="shared" si="942"/>
        <v>2024</v>
      </c>
      <c r="D3211" s="5" t="s">
        <v>2945</v>
      </c>
      <c r="E3211" s="5" t="str">
        <f>VLOOKUP(F3211,'Set up'!$A$2:$C$64,2,FALSE)</f>
        <v>C00000010</v>
      </c>
      <c r="F3211" s="1" t="s">
        <v>62</v>
      </c>
      <c r="G3211" s="90" t="s">
        <v>1543</v>
      </c>
      <c r="H3211" s="5">
        <v>10</v>
      </c>
      <c r="I3211" s="5">
        <f>VLOOKUP(F3211,'Set up'!$A$2:$C$64,3,FALSE)</f>
        <v>120</v>
      </c>
      <c r="J3211" s="5">
        <f>VLOOKUP(F3211,'Set up'!$A$2:$D$64,4,FALSE)</f>
        <v>120</v>
      </c>
      <c r="K3211" s="4">
        <f t="shared" si="945"/>
        <v>45665</v>
      </c>
      <c r="L3211" s="5">
        <f t="shared" si="946"/>
        <v>1</v>
      </c>
      <c r="M3211" s="5">
        <f t="shared" si="947"/>
        <v>2025</v>
      </c>
      <c r="N3211" s="12">
        <v>1740</v>
      </c>
      <c r="O3211" s="6">
        <f t="shared" si="951"/>
        <v>-1740</v>
      </c>
      <c r="P3211" s="12">
        <f t="shared" si="935"/>
        <v>0</v>
      </c>
      <c r="Q3211" s="7">
        <f t="shared" si="944"/>
        <v>5235356.3499999996</v>
      </c>
      <c r="R3211" s="44" t="str">
        <f>VLOOKUP(F3211,'Set up'!$A$2:$E$64,5,FALSE)</f>
        <v>Trsf</v>
      </c>
      <c r="S3211" s="1" t="s">
        <v>3607</v>
      </c>
    </row>
    <row r="3212" spans="1:19" ht="15" customHeight="1" x14ac:dyDescent="0.3">
      <c r="A3212" s="4">
        <v>45545</v>
      </c>
      <c r="B3212" s="5">
        <f t="shared" si="941"/>
        <v>9</v>
      </c>
      <c r="C3212" s="5">
        <f t="shared" si="942"/>
        <v>2024</v>
      </c>
      <c r="D3212" s="5" t="s">
        <v>2945</v>
      </c>
      <c r="E3212" s="5" t="str">
        <f>VLOOKUP(F3212,'Set up'!$A$2:$C$64,2,FALSE)</f>
        <v>C00000010</v>
      </c>
      <c r="F3212" s="1" t="s">
        <v>62</v>
      </c>
      <c r="G3212" s="90" t="s">
        <v>2635</v>
      </c>
      <c r="H3212" s="5">
        <v>10</v>
      </c>
      <c r="I3212" s="5">
        <f>VLOOKUP(F3212,'Set up'!$A$2:$C$64,3,FALSE)</f>
        <v>120</v>
      </c>
      <c r="J3212" s="5">
        <f>VLOOKUP(F3212,'Set up'!$A$2:$D$64,4,FALSE)</f>
        <v>120</v>
      </c>
      <c r="K3212" s="4">
        <f t="shared" si="945"/>
        <v>45665</v>
      </c>
      <c r="L3212" s="5">
        <f t="shared" si="946"/>
        <v>1</v>
      </c>
      <c r="M3212" s="5">
        <f t="shared" si="947"/>
        <v>2025</v>
      </c>
      <c r="N3212" s="12">
        <v>575</v>
      </c>
      <c r="O3212" s="6">
        <f t="shared" si="951"/>
        <v>-575</v>
      </c>
      <c r="P3212" s="12">
        <f t="shared" si="935"/>
        <v>0</v>
      </c>
      <c r="Q3212" s="7">
        <f t="shared" si="944"/>
        <v>5235931.3499999996</v>
      </c>
      <c r="R3212" s="44" t="str">
        <f>VLOOKUP(F3212,'Set up'!$A$2:$E$64,5,FALSE)</f>
        <v>Trsf</v>
      </c>
      <c r="S3212" s="1" t="s">
        <v>3607</v>
      </c>
    </row>
    <row r="3213" spans="1:19" ht="15" customHeight="1" x14ac:dyDescent="0.3">
      <c r="A3213" s="4">
        <v>45545</v>
      </c>
      <c r="B3213" s="5">
        <f t="shared" si="941"/>
        <v>9</v>
      </c>
      <c r="C3213" s="5">
        <f t="shared" si="942"/>
        <v>2024</v>
      </c>
      <c r="D3213" s="5" t="s">
        <v>2945</v>
      </c>
      <c r="E3213" s="5" t="str">
        <f>VLOOKUP(F3213,'Set up'!$A$2:$C$64,2,FALSE)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up'!$A$2:$C$64,3,FALSE)</f>
        <v>120</v>
      </c>
      <c r="J3213" s="5">
        <f>VLOOKUP(F3213,'Set up'!$A$2:$D$64,4,FALSE)</f>
        <v>120</v>
      </c>
      <c r="K3213" s="4">
        <f t="shared" si="945"/>
        <v>45665</v>
      </c>
      <c r="L3213" s="5">
        <f t="shared" si="946"/>
        <v>1</v>
      </c>
      <c r="M3213" s="5">
        <f t="shared" si="947"/>
        <v>2025</v>
      </c>
      <c r="N3213" s="12">
        <v>440</v>
      </c>
      <c r="O3213" s="6">
        <f t="shared" si="951"/>
        <v>-440</v>
      </c>
      <c r="P3213" s="12">
        <f t="shared" si="935"/>
        <v>0</v>
      </c>
      <c r="Q3213" s="7">
        <f t="shared" si="944"/>
        <v>5236371.3499999996</v>
      </c>
      <c r="R3213" s="44" t="str">
        <f>VLOOKUP(F3213,'Set up'!$A$2:$E$64,5,FALSE)</f>
        <v>Trsf</v>
      </c>
      <c r="S3213" s="1" t="s">
        <v>3607</v>
      </c>
    </row>
    <row r="3214" spans="1:19" ht="15" customHeight="1" x14ac:dyDescent="0.3">
      <c r="A3214" s="4">
        <v>45545</v>
      </c>
      <c r="B3214" s="5">
        <f t="shared" si="941"/>
        <v>9</v>
      </c>
      <c r="C3214" s="5">
        <f t="shared" si="942"/>
        <v>2024</v>
      </c>
      <c r="D3214" s="5" t="s">
        <v>2945</v>
      </c>
      <c r="E3214" s="5" t="str">
        <f>VLOOKUP(F3214,'Set up'!$A$2:$C$64,2,FALSE)</f>
        <v>C00000010</v>
      </c>
      <c r="F3214" s="1" t="s">
        <v>62</v>
      </c>
      <c r="G3214" s="95" t="s">
        <v>946</v>
      </c>
      <c r="H3214" s="5">
        <v>8</v>
      </c>
      <c r="I3214" s="5">
        <f>VLOOKUP(F3214,'Set up'!$A$2:$C$64,3,FALSE)</f>
        <v>120</v>
      </c>
      <c r="J3214" s="5">
        <f>VLOOKUP(F3214,'Set up'!$A$2:$D$64,4,FALSE)</f>
        <v>120</v>
      </c>
      <c r="K3214" s="4">
        <f t="shared" si="945"/>
        <v>45665</v>
      </c>
      <c r="L3214" s="5">
        <f t="shared" si="946"/>
        <v>1</v>
      </c>
      <c r="M3214" s="5">
        <f t="shared" si="947"/>
        <v>2025</v>
      </c>
      <c r="N3214" s="12">
        <v>460.8</v>
      </c>
      <c r="O3214" s="6">
        <f t="shared" si="951"/>
        <v>-460.8</v>
      </c>
      <c r="P3214" s="12">
        <f t="shared" si="935"/>
        <v>0</v>
      </c>
      <c r="Q3214" s="7">
        <f t="shared" si="944"/>
        <v>5236832.1499999994</v>
      </c>
      <c r="R3214" s="44" t="str">
        <f>VLOOKUP(F3214,'Set up'!$A$2:$E$64,5,FALSE)</f>
        <v>Trsf</v>
      </c>
      <c r="S3214" s="1" t="s">
        <v>3607</v>
      </c>
    </row>
    <row r="3215" spans="1:19" ht="15" customHeight="1" x14ac:dyDescent="0.3">
      <c r="A3215" s="4">
        <v>45545</v>
      </c>
      <c r="B3215" s="5">
        <f t="shared" si="941"/>
        <v>9</v>
      </c>
      <c r="C3215" s="5">
        <f t="shared" si="942"/>
        <v>2024</v>
      </c>
      <c r="D3215" s="5" t="s">
        <v>2945</v>
      </c>
      <c r="E3215" s="5" t="str">
        <f>VLOOKUP(F3215,'Set up'!$A$2:$C$64,2,FALSE)</f>
        <v>C00000010</v>
      </c>
      <c r="F3215" s="1" t="s">
        <v>62</v>
      </c>
      <c r="G3215" s="99" t="s">
        <v>614</v>
      </c>
      <c r="H3215" s="5">
        <v>1</v>
      </c>
      <c r="I3215" s="5">
        <f>VLOOKUP(F3215,'Set up'!$A$2:$C$64,3,FALSE)</f>
        <v>120</v>
      </c>
      <c r="J3215" s="5">
        <f>VLOOKUP(F3215,'Set up'!$A$2:$D$64,4,FALSE)</f>
        <v>120</v>
      </c>
      <c r="K3215" s="4">
        <f t="shared" si="945"/>
        <v>45665</v>
      </c>
      <c r="L3215" s="5">
        <f t="shared" si="946"/>
        <v>1</v>
      </c>
      <c r="M3215" s="5">
        <f t="shared" si="947"/>
        <v>2025</v>
      </c>
      <c r="N3215" s="12">
        <v>395</v>
      </c>
      <c r="O3215" s="6">
        <f t="shared" si="951"/>
        <v>-395</v>
      </c>
      <c r="P3215" s="12">
        <f t="shared" si="935"/>
        <v>0</v>
      </c>
      <c r="Q3215" s="7">
        <f t="shared" si="944"/>
        <v>5237227.1499999994</v>
      </c>
      <c r="R3215" s="44" t="str">
        <f>VLOOKUP(F3215,'Set up'!$A$2:$E$64,5,FALSE)</f>
        <v>Trsf</v>
      </c>
      <c r="S3215" s="1" t="s">
        <v>3607</v>
      </c>
    </row>
    <row r="3216" spans="1:19" ht="15" customHeight="1" x14ac:dyDescent="0.3">
      <c r="A3216" s="4">
        <v>45545</v>
      </c>
      <c r="B3216" s="5">
        <f t="shared" si="941"/>
        <v>9</v>
      </c>
      <c r="C3216" s="5">
        <f t="shared" si="942"/>
        <v>2024</v>
      </c>
      <c r="D3216" s="5" t="s">
        <v>2945</v>
      </c>
      <c r="E3216" s="5" t="str">
        <f>VLOOKUP(F3216,'Set up'!$A$2:$C$64,2,FALSE)</f>
        <v>C00000010</v>
      </c>
      <c r="F3216" s="1" t="s">
        <v>62</v>
      </c>
      <c r="G3216" s="90" t="s">
        <v>1661</v>
      </c>
      <c r="H3216" s="5">
        <v>1</v>
      </c>
      <c r="I3216" s="5">
        <f>VLOOKUP(F3216,'Set up'!$A$2:$C$64,3,FALSE)</f>
        <v>120</v>
      </c>
      <c r="J3216" s="5">
        <f>VLOOKUP(F3216,'Set up'!$A$2:$D$64,4,FALSE)</f>
        <v>120</v>
      </c>
      <c r="K3216" s="4">
        <f t="shared" si="945"/>
        <v>45665</v>
      </c>
      <c r="L3216" s="5">
        <f t="shared" si="946"/>
        <v>1</v>
      </c>
      <c r="M3216" s="5">
        <f t="shared" si="947"/>
        <v>2025</v>
      </c>
      <c r="N3216" s="12">
        <v>165</v>
      </c>
      <c r="O3216" s="6">
        <f t="shared" si="951"/>
        <v>-165</v>
      </c>
      <c r="P3216" s="12">
        <f t="shared" si="935"/>
        <v>0</v>
      </c>
      <c r="Q3216" s="7">
        <f t="shared" si="944"/>
        <v>5237392.1499999994</v>
      </c>
      <c r="R3216" s="44" t="str">
        <f>VLOOKUP(F3216,'Set up'!$A$2:$E$64,5,FALSE)</f>
        <v>Trsf</v>
      </c>
      <c r="S3216" s="1" t="s">
        <v>3607</v>
      </c>
    </row>
    <row r="3217" spans="1:19" ht="15" customHeight="1" x14ac:dyDescent="0.3">
      <c r="A3217" s="4">
        <v>45545</v>
      </c>
      <c r="B3217" s="5">
        <f t="shared" si="941"/>
        <v>9</v>
      </c>
      <c r="C3217" s="5">
        <f t="shared" si="942"/>
        <v>2024</v>
      </c>
      <c r="D3217" s="5" t="s">
        <v>2945</v>
      </c>
      <c r="E3217" s="5" t="str">
        <f>VLOOKUP(F3217,'Set up'!$A$2:$C$64,2,FALSE)</f>
        <v>C00000010</v>
      </c>
      <c r="F3217" s="1" t="s">
        <v>62</v>
      </c>
      <c r="G3217" s="90" t="s">
        <v>1654</v>
      </c>
      <c r="H3217" s="5">
        <v>5</v>
      </c>
      <c r="I3217" s="5">
        <f>VLOOKUP(F3217,'Set up'!$A$2:$C$64,3,FALSE)</f>
        <v>120</v>
      </c>
      <c r="J3217" s="5">
        <f>VLOOKUP(F3217,'Set up'!$A$2:$D$64,4,FALSE)</f>
        <v>120</v>
      </c>
      <c r="K3217" s="4">
        <f t="shared" si="945"/>
        <v>45665</v>
      </c>
      <c r="L3217" s="5">
        <f t="shared" si="946"/>
        <v>1</v>
      </c>
      <c r="M3217" s="5">
        <f t="shared" si="947"/>
        <v>2025</v>
      </c>
      <c r="N3217" s="12">
        <v>1190</v>
      </c>
      <c r="O3217" s="6">
        <f t="shared" si="951"/>
        <v>-1190</v>
      </c>
      <c r="P3217" s="12">
        <f t="shared" si="935"/>
        <v>0</v>
      </c>
      <c r="Q3217" s="7">
        <f t="shared" si="944"/>
        <v>5238582.1499999994</v>
      </c>
      <c r="R3217" s="44" t="str">
        <f>VLOOKUP(F3217,'Set up'!$A$2:$E$64,5,FALSE)</f>
        <v>Trsf</v>
      </c>
      <c r="S3217" s="1" t="s">
        <v>3607</v>
      </c>
    </row>
    <row r="3218" spans="1:19" ht="15" customHeight="1" x14ac:dyDescent="0.3">
      <c r="A3218" s="4">
        <v>45546</v>
      </c>
      <c r="B3218" s="5">
        <f t="shared" si="941"/>
        <v>9</v>
      </c>
      <c r="C3218" s="5">
        <f t="shared" si="942"/>
        <v>2024</v>
      </c>
      <c r="D3218" s="5" t="s">
        <v>2946</v>
      </c>
      <c r="E3218" s="5" t="str">
        <f>VLOOKUP(F3218,'Set up'!$A$2:$C$64,2,FALSE)</f>
        <v>C00000019</v>
      </c>
      <c r="F3218" s="1" t="s">
        <v>400</v>
      </c>
      <c r="G3218" s="90" t="s">
        <v>95</v>
      </c>
      <c r="H3218" s="5">
        <v>1</v>
      </c>
      <c r="I3218" s="5" t="str">
        <f>VLOOKUP(F3218,'Set up'!$A$2:$C$64,3,FALSE)</f>
        <v>Cash</v>
      </c>
      <c r="J3218" s="5">
        <f>VLOOKUP(F3218,'Set up'!$A$2:$D$64,4,FALSE)</f>
        <v>0</v>
      </c>
      <c r="K3218" s="4">
        <f t="shared" si="945"/>
        <v>45546</v>
      </c>
      <c r="L3218" s="5">
        <f t="shared" si="946"/>
        <v>9</v>
      </c>
      <c r="M3218" s="5">
        <f t="shared" si="947"/>
        <v>2024</v>
      </c>
      <c r="N3218" s="12">
        <v>1760</v>
      </c>
      <c r="O3218" s="12"/>
      <c r="P3218" s="12">
        <f t="shared" si="935"/>
        <v>1760</v>
      </c>
      <c r="Q3218" s="7">
        <f t="shared" si="944"/>
        <v>5240342.1499999994</v>
      </c>
      <c r="R3218" s="44" t="str">
        <f>VLOOKUP(F3218,'Set up'!$A$2:$E$64,5,FALSE)</f>
        <v>Trsf</v>
      </c>
    </row>
    <row r="3219" spans="1:19" ht="15" customHeight="1" x14ac:dyDescent="0.3">
      <c r="A3219" s="4">
        <v>45546</v>
      </c>
      <c r="B3219" s="5">
        <f t="shared" si="941"/>
        <v>9</v>
      </c>
      <c r="C3219" s="5">
        <f t="shared" si="942"/>
        <v>2024</v>
      </c>
      <c r="D3219" s="5" t="s">
        <v>2946</v>
      </c>
      <c r="E3219" s="5" t="str">
        <f>VLOOKUP(F3219,'Set up'!$A$2:$C$64,2,FALSE)</f>
        <v>C00000019</v>
      </c>
      <c r="F3219" s="1" t="s">
        <v>400</v>
      </c>
      <c r="G3219" s="90" t="s">
        <v>2635</v>
      </c>
      <c r="H3219" s="5">
        <v>3</v>
      </c>
      <c r="I3219" s="5" t="str">
        <f>VLOOKUP(F3219,'Set up'!$A$2:$C$64,3,FALSE)</f>
        <v>Cash</v>
      </c>
      <c r="J3219" s="5">
        <f>VLOOKUP(F3219,'Set up'!$A$2:$D$64,4,FALSE)</f>
        <v>0</v>
      </c>
      <c r="K3219" s="4">
        <f t="shared" si="945"/>
        <v>45546</v>
      </c>
      <c r="L3219" s="5">
        <f t="shared" si="946"/>
        <v>9</v>
      </c>
      <c r="M3219" s="5">
        <f t="shared" si="947"/>
        <v>2024</v>
      </c>
      <c r="N3219" s="12">
        <v>187.5</v>
      </c>
      <c r="O3219" s="12"/>
      <c r="P3219" s="12">
        <f t="shared" si="935"/>
        <v>187.5</v>
      </c>
      <c r="Q3219" s="7">
        <f t="shared" si="944"/>
        <v>5240529.6499999994</v>
      </c>
      <c r="R3219" s="44" t="str">
        <f>VLOOKUP(F3219,'Set up'!$A$2:$E$64,5,FALSE)</f>
        <v>Trsf</v>
      </c>
    </row>
    <row r="3220" spans="1:19" ht="15" customHeight="1" x14ac:dyDescent="0.3">
      <c r="A3220" s="4">
        <v>45546</v>
      </c>
      <c r="B3220" s="5">
        <f t="shared" si="941"/>
        <v>9</v>
      </c>
      <c r="C3220" s="5">
        <f t="shared" si="942"/>
        <v>2024</v>
      </c>
      <c r="D3220" s="5" t="s">
        <v>2946</v>
      </c>
      <c r="E3220" s="5" t="str">
        <f>VLOOKUP(F3220,'Set up'!$A$2:$C$64,2,FALSE)</f>
        <v>C00000019</v>
      </c>
      <c r="F3220" s="1" t="s">
        <v>400</v>
      </c>
      <c r="G3220" s="90" t="s">
        <v>292</v>
      </c>
      <c r="H3220" s="5">
        <v>1</v>
      </c>
      <c r="I3220" s="5" t="str">
        <f>VLOOKUP(F3220,'Set up'!$A$2:$C$64,3,FALSE)</f>
        <v>Cash</v>
      </c>
      <c r="J3220" s="5">
        <f>VLOOKUP(F3220,'Set up'!$A$2:$D$64,4,FALSE)</f>
        <v>0</v>
      </c>
      <c r="K3220" s="4">
        <f t="shared" si="945"/>
        <v>45546</v>
      </c>
      <c r="L3220" s="5">
        <f t="shared" si="946"/>
        <v>9</v>
      </c>
      <c r="M3220" s="5">
        <f t="shared" si="947"/>
        <v>2024</v>
      </c>
      <c r="N3220" s="12">
        <v>450</v>
      </c>
      <c r="O3220" s="12"/>
      <c r="P3220" s="12">
        <f t="shared" si="935"/>
        <v>450</v>
      </c>
      <c r="Q3220" s="7">
        <f t="shared" si="944"/>
        <v>5240979.6499999994</v>
      </c>
      <c r="R3220" s="44" t="str">
        <f>VLOOKUP(F3220,'Set up'!$A$2:$E$64,5,FALSE)</f>
        <v>Trsf</v>
      </c>
    </row>
    <row r="3221" spans="1:19" ht="15" customHeight="1" x14ac:dyDescent="0.3">
      <c r="A3221" s="4">
        <v>45549</v>
      </c>
      <c r="B3221" s="5">
        <f t="shared" si="941"/>
        <v>9</v>
      </c>
      <c r="C3221" s="5">
        <f t="shared" si="942"/>
        <v>2024</v>
      </c>
      <c r="D3221" s="5" t="s">
        <v>2947</v>
      </c>
      <c r="E3221" s="5" t="str">
        <f>VLOOKUP(F3221,'Set up'!$A$2:$C$64,2,FALSE)</f>
        <v>C00000042</v>
      </c>
      <c r="F3221" s="1" t="s">
        <v>2012</v>
      </c>
      <c r="G3221" s="103" t="s">
        <v>2646</v>
      </c>
      <c r="H3221" s="5">
        <v>5</v>
      </c>
      <c r="I3221" s="5" t="str">
        <f>VLOOKUP(F3221,'Set up'!$A$2:$C$64,3,FALSE)</f>
        <v>Cash</v>
      </c>
      <c r="J3221" s="5">
        <f>VLOOKUP(F3221,'Set up'!$A$2:$D$64,4,FALSE)</f>
        <v>0</v>
      </c>
      <c r="K3221" s="4">
        <f t="shared" si="945"/>
        <v>45549</v>
      </c>
      <c r="L3221" s="5">
        <f t="shared" si="946"/>
        <v>9</v>
      </c>
      <c r="M3221" s="5">
        <f t="shared" si="947"/>
        <v>2024</v>
      </c>
      <c r="N3221" s="12">
        <v>312.5</v>
      </c>
      <c r="O3221" s="6">
        <f t="shared" ref="O3221:O3235" si="952">-N3221</f>
        <v>-312.5</v>
      </c>
      <c r="P3221" s="12">
        <f t="shared" ref="P3221:P3284" si="953">SUM(N3221+O3221)</f>
        <v>0</v>
      </c>
      <c r="Q3221" s="7">
        <f t="shared" si="944"/>
        <v>5241292.1499999994</v>
      </c>
      <c r="R3221" s="44" t="str">
        <f>VLOOKUP(F3221,'Set up'!$A$2:$E$64,5,FALSE)</f>
        <v>Trsf</v>
      </c>
      <c r="S3221" s="1" t="s">
        <v>3409</v>
      </c>
    </row>
    <row r="3222" spans="1:19" ht="15" customHeight="1" x14ac:dyDescent="0.3">
      <c r="A3222" s="4">
        <v>45549</v>
      </c>
      <c r="B3222" s="5">
        <f t="shared" si="941"/>
        <v>9</v>
      </c>
      <c r="C3222" s="5">
        <f t="shared" si="942"/>
        <v>2024</v>
      </c>
      <c r="D3222" s="5" t="s">
        <v>2948</v>
      </c>
      <c r="E3222" s="5" t="str">
        <f>VLOOKUP(F3222,'Set up'!$A$2:$C$64,2,FALSE)</f>
        <v>C00000042</v>
      </c>
      <c r="F3222" s="1" t="s">
        <v>2012</v>
      </c>
      <c r="G3222" s="128" t="s">
        <v>2552</v>
      </c>
      <c r="H3222" s="5">
        <v>5</v>
      </c>
      <c r="I3222" s="5" t="str">
        <f>VLOOKUP(F3222,'Set up'!$A$2:$C$64,3,FALSE)</f>
        <v>Cash</v>
      </c>
      <c r="J3222" s="5">
        <f>VLOOKUP(F3222,'Set up'!$A$2:$D$64,4,FALSE)</f>
        <v>0</v>
      </c>
      <c r="K3222" s="4">
        <f t="shared" si="945"/>
        <v>45549</v>
      </c>
      <c r="L3222" s="5">
        <f t="shared" si="946"/>
        <v>9</v>
      </c>
      <c r="M3222" s="5">
        <f t="shared" si="947"/>
        <v>2024</v>
      </c>
      <c r="N3222" s="12">
        <v>8140</v>
      </c>
      <c r="O3222" s="6">
        <f t="shared" si="952"/>
        <v>-8140</v>
      </c>
      <c r="P3222" s="12">
        <f t="shared" si="953"/>
        <v>0</v>
      </c>
      <c r="Q3222" s="7">
        <f t="shared" si="944"/>
        <v>5249432.1499999994</v>
      </c>
      <c r="R3222" s="44" t="str">
        <f>VLOOKUP(F3222,'Set up'!$A$2:$E$64,5,FALSE)</f>
        <v>Trsf</v>
      </c>
      <c r="S3222" s="1" t="s">
        <v>3410</v>
      </c>
    </row>
    <row r="3223" spans="1:19" ht="15" customHeight="1" x14ac:dyDescent="0.3">
      <c r="A3223" s="4">
        <v>45549</v>
      </c>
      <c r="B3223" s="5">
        <f t="shared" si="941"/>
        <v>9</v>
      </c>
      <c r="C3223" s="5">
        <f t="shared" si="942"/>
        <v>2024</v>
      </c>
      <c r="D3223" s="5" t="s">
        <v>2948</v>
      </c>
      <c r="E3223" s="5" t="str">
        <f>VLOOKUP(F3223,'Set up'!$A$2:$C$64,2,FALSE)</f>
        <v>C00000042</v>
      </c>
      <c r="F3223" s="1" t="s">
        <v>2012</v>
      </c>
      <c r="G3223" s="90" t="s">
        <v>1543</v>
      </c>
      <c r="H3223" s="5">
        <v>12</v>
      </c>
      <c r="I3223" s="5" t="str">
        <f>VLOOKUP(F3223,'Set up'!$A$2:$C$64,3,FALSE)</f>
        <v>Cash</v>
      </c>
      <c r="J3223" s="5">
        <f>VLOOKUP(F3223,'Set up'!$A$2:$D$64,4,FALSE)</f>
        <v>0</v>
      </c>
      <c r="K3223" s="4">
        <f t="shared" si="945"/>
        <v>45549</v>
      </c>
      <c r="L3223" s="5">
        <f t="shared" si="946"/>
        <v>9</v>
      </c>
      <c r="M3223" s="5">
        <f t="shared" si="947"/>
        <v>2024</v>
      </c>
      <c r="N3223" s="12">
        <v>2124</v>
      </c>
      <c r="O3223" s="6">
        <f t="shared" si="952"/>
        <v>-2124</v>
      </c>
      <c r="P3223" s="12">
        <f t="shared" si="953"/>
        <v>0</v>
      </c>
      <c r="Q3223" s="7">
        <f t="shared" si="944"/>
        <v>5251556.1499999994</v>
      </c>
      <c r="R3223" s="44" t="str">
        <f>VLOOKUP(F3223,'Set up'!$A$2:$E$64,5,FALSE)</f>
        <v>Trsf</v>
      </c>
      <c r="S3223" s="1" t="s">
        <v>3411</v>
      </c>
    </row>
    <row r="3224" spans="1:19" ht="15" customHeight="1" x14ac:dyDescent="0.3">
      <c r="A3224" s="4">
        <v>45549</v>
      </c>
      <c r="B3224" s="5">
        <f t="shared" si="941"/>
        <v>9</v>
      </c>
      <c r="C3224" s="5">
        <f t="shared" si="942"/>
        <v>2024</v>
      </c>
      <c r="D3224" s="5" t="s">
        <v>2948</v>
      </c>
      <c r="E3224" s="5" t="str">
        <f>VLOOKUP(F3224,'Set up'!$A$2:$C$64,2,FALSE)</f>
        <v>C00000042</v>
      </c>
      <c r="F3224" s="1" t="s">
        <v>2012</v>
      </c>
      <c r="G3224" s="90" t="s">
        <v>1922</v>
      </c>
      <c r="H3224" s="5">
        <v>4</v>
      </c>
      <c r="I3224" s="5" t="str">
        <f>VLOOKUP(F3224,'Set up'!$A$2:$C$64,3,FALSE)</f>
        <v>Cash</v>
      </c>
      <c r="J3224" s="5">
        <f>VLOOKUP(F3224,'Set up'!$A$2:$D$64,4,FALSE)</f>
        <v>0</v>
      </c>
      <c r="K3224" s="4">
        <f t="shared" si="945"/>
        <v>45549</v>
      </c>
      <c r="L3224" s="5">
        <f t="shared" si="946"/>
        <v>9</v>
      </c>
      <c r="M3224" s="5">
        <f t="shared" si="947"/>
        <v>2024</v>
      </c>
      <c r="N3224" s="12">
        <v>954</v>
      </c>
      <c r="O3224" s="6">
        <f t="shared" si="952"/>
        <v>-954</v>
      </c>
      <c r="P3224" s="12">
        <f t="shared" si="953"/>
        <v>0</v>
      </c>
      <c r="Q3224" s="7">
        <f t="shared" si="944"/>
        <v>5252510.1499999994</v>
      </c>
      <c r="R3224" s="44" t="str">
        <f>VLOOKUP(F3224,'Set up'!$A$2:$E$64,5,FALSE)</f>
        <v>Trsf</v>
      </c>
      <c r="S3224" s="1" t="s">
        <v>3412</v>
      </c>
    </row>
    <row r="3225" spans="1:19" ht="15" customHeight="1" x14ac:dyDescent="0.3">
      <c r="A3225" s="4">
        <v>45549</v>
      </c>
      <c r="B3225" s="5">
        <f t="shared" si="941"/>
        <v>9</v>
      </c>
      <c r="C3225" s="5">
        <f t="shared" si="942"/>
        <v>2024</v>
      </c>
      <c r="D3225" s="5" t="s">
        <v>2948</v>
      </c>
      <c r="E3225" s="5" t="str">
        <f>VLOOKUP(F3225,'Set up'!$A$2:$C$64,2,FALSE)</f>
        <v>C00000042</v>
      </c>
      <c r="F3225" s="1" t="s">
        <v>2012</v>
      </c>
      <c r="G3225" s="90" t="s">
        <v>1073</v>
      </c>
      <c r="H3225" s="5">
        <v>1</v>
      </c>
      <c r="I3225" s="5" t="str">
        <f>VLOOKUP(F3225,'Set up'!$A$2:$C$64,3,FALSE)</f>
        <v>Cash</v>
      </c>
      <c r="J3225" s="5">
        <f>VLOOKUP(F3225,'Set up'!$A$2:$D$64,4,FALSE)</f>
        <v>0</v>
      </c>
      <c r="K3225" s="4">
        <f t="shared" si="945"/>
        <v>45549</v>
      </c>
      <c r="L3225" s="5">
        <f t="shared" si="946"/>
        <v>9</v>
      </c>
      <c r="M3225" s="5">
        <f t="shared" si="947"/>
        <v>2024</v>
      </c>
      <c r="N3225" s="12">
        <v>1000</v>
      </c>
      <c r="O3225" s="6">
        <f t="shared" si="952"/>
        <v>-1000</v>
      </c>
      <c r="P3225" s="12">
        <f t="shared" si="953"/>
        <v>0</v>
      </c>
      <c r="Q3225" s="7">
        <f t="shared" si="944"/>
        <v>5253510.1499999994</v>
      </c>
      <c r="R3225" s="44" t="str">
        <f>VLOOKUP(F3225,'Set up'!$A$2:$E$64,5,FALSE)</f>
        <v>Trsf</v>
      </c>
      <c r="S3225" s="1" t="s">
        <v>3407</v>
      </c>
    </row>
    <row r="3226" spans="1:19" ht="15" customHeight="1" x14ac:dyDescent="0.3">
      <c r="A3226" s="4">
        <v>45556</v>
      </c>
      <c r="B3226" s="5">
        <f t="shared" si="941"/>
        <v>9</v>
      </c>
      <c r="C3226" s="5">
        <f t="shared" si="942"/>
        <v>2024</v>
      </c>
      <c r="D3226" s="5" t="s">
        <v>2949</v>
      </c>
      <c r="E3226" s="5" t="str">
        <f>VLOOKUP(F3226,'Set up'!$A$2:$C$64,2,FALSE)</f>
        <v>C00000042</v>
      </c>
      <c r="F3226" s="1" t="s">
        <v>2012</v>
      </c>
      <c r="G3226" s="103" t="s">
        <v>2646</v>
      </c>
      <c r="H3226" s="5">
        <v>3</v>
      </c>
      <c r="I3226" s="5" t="str">
        <f>VLOOKUP(F3226,'Set up'!$A$2:$C$64,3,FALSE)</f>
        <v>Cash</v>
      </c>
      <c r="J3226" s="5">
        <f>VLOOKUP(F3226,'Set up'!$A$2:$D$64,4,FALSE)</f>
        <v>0</v>
      </c>
      <c r="K3226" s="4">
        <f t="shared" si="945"/>
        <v>45556</v>
      </c>
      <c r="L3226" s="5">
        <f t="shared" si="946"/>
        <v>9</v>
      </c>
      <c r="M3226" s="5">
        <f t="shared" si="947"/>
        <v>2024</v>
      </c>
      <c r="N3226" s="12">
        <v>187.5</v>
      </c>
      <c r="O3226" s="6">
        <f t="shared" si="952"/>
        <v>-187.5</v>
      </c>
      <c r="P3226" s="12">
        <f t="shared" si="953"/>
        <v>0</v>
      </c>
      <c r="Q3226" s="7">
        <f t="shared" si="944"/>
        <v>5253697.6499999994</v>
      </c>
      <c r="R3226" s="44" t="str">
        <f>VLOOKUP(F3226,'Set up'!$A$2:$E$64,5,FALSE)</f>
        <v>Trsf</v>
      </c>
      <c r="S3226" s="1" t="s">
        <v>3413</v>
      </c>
    </row>
    <row r="3227" spans="1:19" ht="15" customHeight="1" x14ac:dyDescent="0.3">
      <c r="A3227" s="4">
        <v>45556</v>
      </c>
      <c r="B3227" s="5">
        <f t="shared" si="941"/>
        <v>9</v>
      </c>
      <c r="C3227" s="5">
        <f t="shared" si="942"/>
        <v>2024</v>
      </c>
      <c r="D3227" s="5" t="s">
        <v>2950</v>
      </c>
      <c r="E3227" s="5" t="str">
        <f>VLOOKUP(F3227,'Set up'!$A$2:$C$64,2,FALSE)</f>
        <v>C00000042</v>
      </c>
      <c r="F3227" s="1" t="s">
        <v>2012</v>
      </c>
      <c r="G3227" s="128" t="s">
        <v>2951</v>
      </c>
      <c r="H3227" s="5">
        <v>1</v>
      </c>
      <c r="I3227" s="5" t="str">
        <f>VLOOKUP(F3227,'Set up'!$A$2:$C$64,3,FALSE)</f>
        <v>Cash</v>
      </c>
      <c r="J3227" s="5">
        <f>VLOOKUP(F3227,'Set up'!$A$2:$D$64,4,FALSE)</f>
        <v>0</v>
      </c>
      <c r="K3227" s="4">
        <f t="shared" si="945"/>
        <v>45556</v>
      </c>
      <c r="L3227" s="5">
        <f t="shared" si="946"/>
        <v>9</v>
      </c>
      <c r="M3227" s="5">
        <f t="shared" si="947"/>
        <v>2024</v>
      </c>
      <c r="N3227" s="12">
        <v>1642.5</v>
      </c>
      <c r="O3227" s="6">
        <f t="shared" si="952"/>
        <v>-1642.5</v>
      </c>
      <c r="P3227" s="12">
        <f t="shared" si="953"/>
        <v>0</v>
      </c>
      <c r="Q3227" s="7">
        <f t="shared" si="944"/>
        <v>5255340.1499999994</v>
      </c>
      <c r="R3227" s="44" t="str">
        <f>VLOOKUP(F3227,'Set up'!$A$2:$E$64,5,FALSE)</f>
        <v>Trsf</v>
      </c>
      <c r="S3227" s="1" t="s">
        <v>3414</v>
      </c>
    </row>
    <row r="3228" spans="1:19" ht="15" customHeight="1" x14ac:dyDescent="0.3">
      <c r="A3228" s="4">
        <v>45556</v>
      </c>
      <c r="B3228" s="5">
        <f t="shared" si="941"/>
        <v>9</v>
      </c>
      <c r="C3228" s="5">
        <f t="shared" si="942"/>
        <v>2024</v>
      </c>
      <c r="D3228" s="5" t="s">
        <v>2950</v>
      </c>
      <c r="E3228" s="5" t="str">
        <f>VLOOKUP(F3228,'Set up'!$A$2:$C$64,2,FALSE)</f>
        <v>C00000042</v>
      </c>
      <c r="F3228" s="1" t="s">
        <v>2012</v>
      </c>
      <c r="G3228" s="90" t="s">
        <v>2552</v>
      </c>
      <c r="H3228" s="5">
        <v>2</v>
      </c>
      <c r="I3228" s="5" t="str">
        <f>VLOOKUP(F3228,'Set up'!$A$2:$C$64,3,FALSE)</f>
        <v>Cash</v>
      </c>
      <c r="J3228" s="5">
        <f>VLOOKUP(F3228,'Set up'!$A$2:$D$64,4,FALSE)</f>
        <v>0</v>
      </c>
      <c r="K3228" s="4">
        <f t="shared" si="945"/>
        <v>45556</v>
      </c>
      <c r="L3228" s="5">
        <f t="shared" si="946"/>
        <v>9</v>
      </c>
      <c r="M3228" s="5">
        <f t="shared" si="947"/>
        <v>2024</v>
      </c>
      <c r="N3228" s="12">
        <v>3256</v>
      </c>
      <c r="O3228" s="6">
        <f t="shared" si="952"/>
        <v>-3256</v>
      </c>
      <c r="P3228" s="12">
        <f t="shared" si="953"/>
        <v>0</v>
      </c>
      <c r="Q3228" s="7">
        <f t="shared" si="944"/>
        <v>5258596.1499999994</v>
      </c>
      <c r="R3228" s="44" t="str">
        <f>VLOOKUP(F3228,'Set up'!$A$2:$E$64,5,FALSE)</f>
        <v>Trsf</v>
      </c>
      <c r="S3228" s="1" t="s">
        <v>3415</v>
      </c>
    </row>
    <row r="3229" spans="1:19" ht="15" customHeight="1" x14ac:dyDescent="0.3">
      <c r="A3229" s="4">
        <v>45556</v>
      </c>
      <c r="B3229" s="5">
        <f t="shared" si="941"/>
        <v>9</v>
      </c>
      <c r="C3229" s="5">
        <f t="shared" si="942"/>
        <v>2024</v>
      </c>
      <c r="D3229" s="5" t="s">
        <v>2950</v>
      </c>
      <c r="E3229" s="5" t="str">
        <f>VLOOKUP(F3229,'Set up'!$A$2:$C$64,2,FALSE)</f>
        <v>C00000042</v>
      </c>
      <c r="F3229" s="1" t="s">
        <v>2012</v>
      </c>
      <c r="G3229" s="90" t="s">
        <v>1543</v>
      </c>
      <c r="H3229" s="5">
        <v>6</v>
      </c>
      <c r="I3229" s="5" t="str">
        <f>VLOOKUP(F3229,'Set up'!$A$2:$C$64,3,FALSE)</f>
        <v>Cash</v>
      </c>
      <c r="J3229" s="5">
        <f>VLOOKUP(F3229,'Set up'!$A$2:$D$64,4,FALSE)</f>
        <v>0</v>
      </c>
      <c r="K3229" s="4">
        <f t="shared" si="945"/>
        <v>45556</v>
      </c>
      <c r="L3229" s="5">
        <f t="shared" si="946"/>
        <v>9</v>
      </c>
      <c r="M3229" s="5">
        <f t="shared" si="947"/>
        <v>2024</v>
      </c>
      <c r="N3229" s="12">
        <v>1062</v>
      </c>
      <c r="O3229" s="6">
        <f t="shared" si="952"/>
        <v>-1062</v>
      </c>
      <c r="P3229" s="12">
        <f t="shared" si="953"/>
        <v>0</v>
      </c>
      <c r="Q3229" s="7">
        <f t="shared" si="944"/>
        <v>5259658.1499999994</v>
      </c>
      <c r="R3229" s="44" t="str">
        <f>VLOOKUP(F3229,'Set up'!$A$2:$E$64,5,FALSE)</f>
        <v>Trsf</v>
      </c>
      <c r="S3229" s="1" t="s">
        <v>3416</v>
      </c>
    </row>
    <row r="3230" spans="1:19" ht="15" customHeight="1" x14ac:dyDescent="0.3">
      <c r="A3230" s="4">
        <v>45556</v>
      </c>
      <c r="B3230" s="5">
        <f t="shared" si="941"/>
        <v>9</v>
      </c>
      <c r="C3230" s="5">
        <f t="shared" si="942"/>
        <v>2024</v>
      </c>
      <c r="D3230" s="5" t="s">
        <v>2950</v>
      </c>
      <c r="E3230" s="5" t="str">
        <f>VLOOKUP(F3230,'Set up'!$A$2:$C$64,2,FALSE)</f>
        <v>C00000042</v>
      </c>
      <c r="F3230" s="1" t="s">
        <v>2012</v>
      </c>
      <c r="G3230" s="90" t="s">
        <v>1922</v>
      </c>
      <c r="H3230" s="5">
        <v>1</v>
      </c>
      <c r="I3230" s="5" t="str">
        <f>VLOOKUP(F3230,'Set up'!$A$2:$C$64,3,FALSE)</f>
        <v>Cash</v>
      </c>
      <c r="J3230" s="5">
        <f>VLOOKUP(F3230,'Set up'!$A$2:$D$64,4,FALSE)</f>
        <v>0</v>
      </c>
      <c r="K3230" s="4">
        <f t="shared" si="945"/>
        <v>45556</v>
      </c>
      <c r="L3230" s="5">
        <f t="shared" si="946"/>
        <v>9</v>
      </c>
      <c r="M3230" s="5">
        <f t="shared" si="947"/>
        <v>2024</v>
      </c>
      <c r="N3230" s="12">
        <v>238.5</v>
      </c>
      <c r="O3230" s="6">
        <f t="shared" si="952"/>
        <v>-238.5</v>
      </c>
      <c r="P3230" s="12">
        <f t="shared" si="953"/>
        <v>0</v>
      </c>
      <c r="Q3230" s="7">
        <f t="shared" si="944"/>
        <v>5259896.6499999994</v>
      </c>
      <c r="R3230" s="44" t="str">
        <f>VLOOKUP(F3230,'Set up'!$A$2:$E$64,5,FALSE)</f>
        <v>Trsf</v>
      </c>
      <c r="S3230" s="1" t="s">
        <v>3417</v>
      </c>
    </row>
    <row r="3231" spans="1:19" ht="15" customHeight="1" x14ac:dyDescent="0.3">
      <c r="A3231" s="4">
        <v>45556</v>
      </c>
      <c r="B3231" s="5">
        <f t="shared" si="941"/>
        <v>9</v>
      </c>
      <c r="C3231" s="5">
        <f t="shared" si="942"/>
        <v>2024</v>
      </c>
      <c r="D3231" s="5" t="s">
        <v>2950</v>
      </c>
      <c r="E3231" s="5" t="str">
        <f>VLOOKUP(F3231,'Set up'!$A$2:$C$64,2,FALSE)</f>
        <v>C00000042</v>
      </c>
      <c r="F3231" s="1" t="s">
        <v>2012</v>
      </c>
      <c r="G3231" s="90" t="s">
        <v>1061</v>
      </c>
      <c r="H3231" s="5">
        <v>4</v>
      </c>
      <c r="I3231" s="5" t="str">
        <f>VLOOKUP(F3231,'Set up'!$A$2:$C$64,3,FALSE)</f>
        <v>Cash</v>
      </c>
      <c r="J3231" s="5">
        <f>VLOOKUP(F3231,'Set up'!$A$2:$D$64,4,FALSE)</f>
        <v>0</v>
      </c>
      <c r="K3231" s="4">
        <f t="shared" si="945"/>
        <v>45556</v>
      </c>
      <c r="L3231" s="5">
        <f t="shared" si="946"/>
        <v>9</v>
      </c>
      <c r="M3231" s="5">
        <f t="shared" si="947"/>
        <v>2024</v>
      </c>
      <c r="N3231" s="12">
        <v>380</v>
      </c>
      <c r="O3231" s="6">
        <f t="shared" si="952"/>
        <v>-380</v>
      </c>
      <c r="P3231" s="12">
        <f t="shared" si="953"/>
        <v>0</v>
      </c>
      <c r="Q3231" s="7">
        <f t="shared" si="944"/>
        <v>5260276.6499999994</v>
      </c>
      <c r="R3231" s="44" t="str">
        <f>VLOOKUP(F3231,'Set up'!$A$2:$E$64,5,FALSE)</f>
        <v>Trsf</v>
      </c>
      <c r="S3231" s="1" t="s">
        <v>3408</v>
      </c>
    </row>
    <row r="3232" spans="1:19" ht="15" customHeight="1" x14ac:dyDescent="0.3">
      <c r="A3232" s="4">
        <v>45558</v>
      </c>
      <c r="B3232" s="5">
        <f t="shared" si="941"/>
        <v>9</v>
      </c>
      <c r="C3232" s="5">
        <f t="shared" si="942"/>
        <v>2024</v>
      </c>
      <c r="D3232" s="5" t="s">
        <v>2952</v>
      </c>
      <c r="E3232" s="5" t="str">
        <f>VLOOKUP(F3232,'Set up'!$A$2:$C$64,2,FALSE)</f>
        <v>C00000042</v>
      </c>
      <c r="F3232" s="1" t="s">
        <v>2012</v>
      </c>
      <c r="G3232" s="103" t="s">
        <v>2646</v>
      </c>
      <c r="H3232" s="5">
        <v>4</v>
      </c>
      <c r="I3232" s="5" t="str">
        <f>VLOOKUP(F3232,'Set up'!$A$2:$C$64,3,FALSE)</f>
        <v>Cash</v>
      </c>
      <c r="J3232" s="5">
        <f>VLOOKUP(F3232,'Set up'!$A$2:$D$64,4,FALSE)</f>
        <v>0</v>
      </c>
      <c r="K3232" s="4">
        <f t="shared" si="945"/>
        <v>45558</v>
      </c>
      <c r="L3232" s="5">
        <f t="shared" si="946"/>
        <v>9</v>
      </c>
      <c r="M3232" s="5">
        <f t="shared" si="947"/>
        <v>2024</v>
      </c>
      <c r="N3232" s="12">
        <v>250</v>
      </c>
      <c r="O3232" s="6">
        <f t="shared" si="952"/>
        <v>-250</v>
      </c>
      <c r="P3232" s="12">
        <f t="shared" si="953"/>
        <v>0</v>
      </c>
      <c r="Q3232" s="7">
        <f t="shared" si="944"/>
        <v>5260526.6499999994</v>
      </c>
      <c r="R3232" s="44" t="str">
        <f>VLOOKUP(F3232,'Set up'!$A$2:$E$64,5,FALSE)</f>
        <v>Trsf</v>
      </c>
      <c r="S3232" s="1" t="s">
        <v>3418</v>
      </c>
    </row>
    <row r="3233" spans="1:21" ht="15" customHeight="1" x14ac:dyDescent="0.3">
      <c r="A3233" s="4">
        <v>45558</v>
      </c>
      <c r="B3233" s="5">
        <f t="shared" si="941"/>
        <v>9</v>
      </c>
      <c r="C3233" s="5">
        <f t="shared" si="942"/>
        <v>2024</v>
      </c>
      <c r="D3233" s="5" t="s">
        <v>2953</v>
      </c>
      <c r="E3233" s="5" t="str">
        <f>VLOOKUP(F3233,'Set up'!$A$2:$C$64,2,FALSE)</f>
        <v>C00000042</v>
      </c>
      <c r="F3233" s="1" t="s">
        <v>2012</v>
      </c>
      <c r="G3233" s="128" t="s">
        <v>2552</v>
      </c>
      <c r="H3233" s="5">
        <v>4</v>
      </c>
      <c r="I3233" s="5" t="str">
        <f>VLOOKUP(F3233,'Set up'!$A$2:$C$64,3,FALSE)</f>
        <v>Cash</v>
      </c>
      <c r="J3233" s="5">
        <f>VLOOKUP(F3233,'Set up'!$A$2:$D$64,4,FALSE)</f>
        <v>0</v>
      </c>
      <c r="K3233" s="4">
        <f t="shared" si="945"/>
        <v>45558</v>
      </c>
      <c r="L3233" s="5">
        <f t="shared" si="946"/>
        <v>9</v>
      </c>
      <c r="M3233" s="5">
        <f t="shared" si="947"/>
        <v>2024</v>
      </c>
      <c r="N3233" s="12">
        <v>6512</v>
      </c>
      <c r="O3233" s="6">
        <f t="shared" si="952"/>
        <v>-6512</v>
      </c>
      <c r="P3233" s="12">
        <f t="shared" si="953"/>
        <v>0</v>
      </c>
      <c r="Q3233" s="7">
        <f t="shared" si="944"/>
        <v>5267038.6499999994</v>
      </c>
      <c r="R3233" s="44" t="str">
        <f>VLOOKUP(F3233,'Set up'!$A$2:$E$64,5,FALSE)</f>
        <v>Trsf</v>
      </c>
      <c r="S3233" s="1" t="s">
        <v>3419</v>
      </c>
    </row>
    <row r="3234" spans="1:21" ht="15" customHeight="1" x14ac:dyDescent="0.3">
      <c r="A3234" s="4">
        <v>45558</v>
      </c>
      <c r="B3234" s="5">
        <f t="shared" si="941"/>
        <v>9</v>
      </c>
      <c r="C3234" s="5">
        <f t="shared" si="942"/>
        <v>2024</v>
      </c>
      <c r="D3234" s="5" t="s">
        <v>2953</v>
      </c>
      <c r="E3234" s="5" t="str">
        <f>VLOOKUP(F3234,'Set up'!$A$2:$C$64,2,FALSE)</f>
        <v>C00000042</v>
      </c>
      <c r="F3234" s="1" t="s">
        <v>2012</v>
      </c>
      <c r="G3234" s="90" t="s">
        <v>1543</v>
      </c>
      <c r="H3234" s="5">
        <v>12</v>
      </c>
      <c r="I3234" s="5" t="str">
        <f>VLOOKUP(F3234,'Set up'!$A$2:$C$64,3,FALSE)</f>
        <v>Cash</v>
      </c>
      <c r="J3234" s="5">
        <f>VLOOKUP(F3234,'Set up'!$A$2:$D$64,4,FALSE)</f>
        <v>0</v>
      </c>
      <c r="K3234" s="4">
        <f t="shared" si="945"/>
        <v>45558</v>
      </c>
      <c r="L3234" s="5">
        <f t="shared" si="946"/>
        <v>9</v>
      </c>
      <c r="M3234" s="5">
        <f t="shared" si="947"/>
        <v>2024</v>
      </c>
      <c r="N3234" s="12">
        <v>2124</v>
      </c>
      <c r="O3234" s="6">
        <f t="shared" si="952"/>
        <v>-2124</v>
      </c>
      <c r="P3234" s="12">
        <f t="shared" si="953"/>
        <v>0</v>
      </c>
      <c r="Q3234" s="7">
        <f t="shared" si="944"/>
        <v>5269162.6499999994</v>
      </c>
      <c r="R3234" s="44" t="str">
        <f>VLOOKUP(F3234,'Set up'!$A$2:$E$64,5,FALSE)</f>
        <v>Trsf</v>
      </c>
      <c r="S3234" s="1" t="s">
        <v>3411</v>
      </c>
    </row>
    <row r="3235" spans="1:21" ht="15" customHeight="1" x14ac:dyDescent="0.3">
      <c r="A3235" s="4">
        <v>45558</v>
      </c>
      <c r="B3235" s="5">
        <f t="shared" si="941"/>
        <v>9</v>
      </c>
      <c r="C3235" s="5">
        <f t="shared" si="942"/>
        <v>2024</v>
      </c>
      <c r="D3235" s="5" t="s">
        <v>2953</v>
      </c>
      <c r="E3235" s="5" t="str">
        <f>VLOOKUP(F3235,'Set up'!$A$2:$C$64,2,FALSE)</f>
        <v>C00000042</v>
      </c>
      <c r="F3235" s="1" t="s">
        <v>2012</v>
      </c>
      <c r="G3235" s="90" t="s">
        <v>1922</v>
      </c>
      <c r="H3235" s="5">
        <v>6</v>
      </c>
      <c r="I3235" s="5" t="str">
        <f>VLOOKUP(F3235,'Set up'!$A$2:$C$64,3,FALSE)</f>
        <v>Cash</v>
      </c>
      <c r="J3235" s="5">
        <f>VLOOKUP(F3235,'Set up'!$A$2:$D$64,4,FALSE)</f>
        <v>0</v>
      </c>
      <c r="K3235" s="4">
        <f t="shared" si="945"/>
        <v>45558</v>
      </c>
      <c r="L3235" s="5">
        <f t="shared" si="946"/>
        <v>9</v>
      </c>
      <c r="M3235" s="5">
        <f t="shared" si="947"/>
        <v>2024</v>
      </c>
      <c r="N3235" s="12">
        <v>1431</v>
      </c>
      <c r="O3235" s="6">
        <f t="shared" si="952"/>
        <v>-1431</v>
      </c>
      <c r="P3235" s="12">
        <f t="shared" si="953"/>
        <v>0</v>
      </c>
      <c r="Q3235" s="7">
        <f t="shared" si="944"/>
        <v>5270593.6499999994</v>
      </c>
      <c r="R3235" s="44" t="str">
        <f>VLOOKUP(F3235,'Set up'!$A$2:$E$64,5,FALSE)</f>
        <v>Trsf</v>
      </c>
      <c r="S3235" s="1" t="s">
        <v>3420</v>
      </c>
    </row>
    <row r="3236" spans="1:21" ht="15" customHeight="1" x14ac:dyDescent="0.3">
      <c r="A3236" s="4">
        <v>45558</v>
      </c>
      <c r="B3236" s="5">
        <f t="shared" si="941"/>
        <v>9</v>
      </c>
      <c r="C3236" s="5">
        <f t="shared" si="942"/>
        <v>2024</v>
      </c>
      <c r="D3236" s="5" t="s">
        <v>2953</v>
      </c>
      <c r="E3236" s="5" t="str">
        <f>VLOOKUP(F3236,'Set up'!$A$2:$C$64,2,FALSE)</f>
        <v>C00000042</v>
      </c>
      <c r="F3236" s="1" t="s">
        <v>2012</v>
      </c>
      <c r="G3236" s="90" t="s">
        <v>2744</v>
      </c>
      <c r="H3236" s="5">
        <v>1</v>
      </c>
      <c r="I3236" s="5" t="str">
        <f>VLOOKUP(F3236,'Set up'!$A$2:$C$64,3,FALSE)</f>
        <v>Cash</v>
      </c>
      <c r="J3236" s="5">
        <f>VLOOKUP(F3236,'Set up'!$A$2:$D$64,4,FALSE)</f>
        <v>0</v>
      </c>
      <c r="K3236" s="4">
        <f t="shared" si="945"/>
        <v>45558</v>
      </c>
      <c r="L3236" s="5">
        <f t="shared" si="946"/>
        <v>9</v>
      </c>
      <c r="M3236" s="5">
        <f t="shared" si="947"/>
        <v>2024</v>
      </c>
      <c r="N3236" s="12">
        <v>975</v>
      </c>
      <c r="O3236" s="12">
        <f>-957.6-17.4</f>
        <v>-975</v>
      </c>
      <c r="P3236" s="12">
        <f t="shared" si="953"/>
        <v>0</v>
      </c>
      <c r="Q3236" s="7">
        <f t="shared" si="944"/>
        <v>5271568.6499999994</v>
      </c>
      <c r="R3236" s="44" t="str">
        <f>VLOOKUP(F3236,'Set up'!$A$2:$E$64,5,FALSE)</f>
        <v>Trsf</v>
      </c>
      <c r="S3236" s="1" t="s">
        <v>3481</v>
      </c>
    </row>
    <row r="3237" spans="1:21" ht="15" customHeight="1" x14ac:dyDescent="0.3">
      <c r="A3237" s="4">
        <v>45560</v>
      </c>
      <c r="B3237" s="5">
        <f t="shared" si="941"/>
        <v>9</v>
      </c>
      <c r="C3237" s="5">
        <f t="shared" si="942"/>
        <v>2024</v>
      </c>
      <c r="D3237" s="5" t="s">
        <v>2954</v>
      </c>
      <c r="E3237" s="5" t="str">
        <f>VLOOKUP(F3237,'Set up'!$A$2:$C$64,2,FALSE)</f>
        <v>C00000044</v>
      </c>
      <c r="F3237" s="1" t="s">
        <v>2929</v>
      </c>
      <c r="G3237" s="119" t="s">
        <v>2570</v>
      </c>
      <c r="H3237" s="5">
        <v>2</v>
      </c>
      <c r="I3237" s="5" t="str">
        <f>VLOOKUP(F3237,'Set up'!$A$2:$C$64,3,FALSE)</f>
        <v>Cash</v>
      </c>
      <c r="J3237" s="5">
        <f>VLOOKUP(F3237,'Set up'!$A$2:$D$64,4,FALSE)</f>
        <v>0</v>
      </c>
      <c r="K3237" s="4">
        <f t="shared" si="945"/>
        <v>45560</v>
      </c>
      <c r="L3237" s="5">
        <f t="shared" si="946"/>
        <v>9</v>
      </c>
      <c r="M3237" s="5">
        <f t="shared" si="947"/>
        <v>2024</v>
      </c>
      <c r="N3237" s="12">
        <v>420</v>
      </c>
      <c r="O3237" s="6">
        <f t="shared" ref="O3237" si="954">-N3237</f>
        <v>-420</v>
      </c>
      <c r="P3237" s="12">
        <f t="shared" si="953"/>
        <v>0</v>
      </c>
      <c r="Q3237" s="7">
        <f t="shared" si="944"/>
        <v>5271988.6499999994</v>
      </c>
      <c r="R3237" s="44" t="str">
        <f>VLOOKUP(F3237,'Set up'!$A$2:$E$64,5,FALSE)</f>
        <v>Cash</v>
      </c>
      <c r="S3237" s="1" t="s">
        <v>2966</v>
      </c>
    </row>
    <row r="3238" spans="1:21" ht="15" customHeight="1" x14ac:dyDescent="0.3">
      <c r="A3238" s="4">
        <v>45561</v>
      </c>
      <c r="B3238" s="5">
        <f t="shared" si="941"/>
        <v>9</v>
      </c>
      <c r="C3238" s="5">
        <f t="shared" si="942"/>
        <v>2024</v>
      </c>
      <c r="D3238" s="5" t="s">
        <v>2955</v>
      </c>
      <c r="E3238" s="5" t="str">
        <f>VLOOKUP(F3238,'Set up'!$A$2:$C$64,2,FALSE)</f>
        <v>C00000019</v>
      </c>
      <c r="F3238" s="1" t="s">
        <v>400</v>
      </c>
      <c r="G3238" s="90" t="s">
        <v>95</v>
      </c>
      <c r="H3238" s="5">
        <v>1</v>
      </c>
      <c r="I3238" s="5" t="str">
        <f>VLOOKUP(F3238,'Set up'!$A$2:$C$64,3,FALSE)</f>
        <v>Cash</v>
      </c>
      <c r="J3238" s="5">
        <f>VLOOKUP(F3238,'Set up'!$A$2:$D$64,4,FALSE)</f>
        <v>0</v>
      </c>
      <c r="K3238" s="4">
        <f t="shared" si="945"/>
        <v>45561</v>
      </c>
      <c r="L3238" s="5">
        <f t="shared" si="946"/>
        <v>9</v>
      </c>
      <c r="M3238" s="5">
        <f t="shared" si="947"/>
        <v>2024</v>
      </c>
      <c r="N3238" s="98">
        <v>1760</v>
      </c>
      <c r="O3238" s="12"/>
      <c r="P3238" s="12">
        <f t="shared" si="953"/>
        <v>1760</v>
      </c>
      <c r="Q3238" s="7">
        <f t="shared" si="944"/>
        <v>5273748.6499999994</v>
      </c>
      <c r="R3238" s="44" t="str">
        <f>VLOOKUP(F3238,'Set up'!$A$2:$E$64,5,FALSE)</f>
        <v>Trsf</v>
      </c>
    </row>
    <row r="3239" spans="1:21" ht="15" customHeight="1" x14ac:dyDescent="0.3">
      <c r="A3239" s="4">
        <v>45561</v>
      </c>
      <c r="B3239" s="5">
        <f t="shared" si="941"/>
        <v>9</v>
      </c>
      <c r="C3239" s="5">
        <f t="shared" si="942"/>
        <v>2024</v>
      </c>
      <c r="D3239" s="5" t="s">
        <v>2955</v>
      </c>
      <c r="E3239" s="5" t="str">
        <f>VLOOKUP(F3239,'Set up'!$A$2:$C$64,2,FALSE)</f>
        <v>C00000019</v>
      </c>
      <c r="F3239" s="1" t="s">
        <v>400</v>
      </c>
      <c r="G3239" s="90" t="s">
        <v>1411</v>
      </c>
      <c r="H3239" s="5">
        <v>1</v>
      </c>
      <c r="I3239" s="5" t="str">
        <f>VLOOKUP(F3239,'Set up'!$A$2:$C$64,3,FALSE)</f>
        <v>Cash</v>
      </c>
      <c r="J3239" s="5">
        <f>VLOOKUP(F3239,'Set up'!$A$2:$D$64,4,FALSE)</f>
        <v>0</v>
      </c>
      <c r="K3239" s="4">
        <f t="shared" si="945"/>
        <v>45561</v>
      </c>
      <c r="L3239" s="5">
        <f t="shared" si="946"/>
        <v>9</v>
      </c>
      <c r="M3239" s="5">
        <f t="shared" si="947"/>
        <v>2024</v>
      </c>
      <c r="N3239" s="98">
        <v>405</v>
      </c>
      <c r="O3239" s="12"/>
      <c r="P3239" s="12">
        <f t="shared" si="953"/>
        <v>405</v>
      </c>
      <c r="Q3239" s="7">
        <f t="shared" si="944"/>
        <v>5274153.6499999994</v>
      </c>
      <c r="R3239" s="44" t="str">
        <f>VLOOKUP(F3239,'Set up'!$A$2:$E$64,5,FALSE)</f>
        <v>Trsf</v>
      </c>
    </row>
    <row r="3240" spans="1:21" ht="15" customHeight="1" x14ac:dyDescent="0.3">
      <c r="A3240" s="4">
        <v>45561</v>
      </c>
      <c r="B3240" s="5">
        <f t="shared" si="941"/>
        <v>9</v>
      </c>
      <c r="C3240" s="5">
        <f t="shared" si="942"/>
        <v>2024</v>
      </c>
      <c r="D3240" s="5" t="s">
        <v>2955</v>
      </c>
      <c r="E3240" s="5" t="str">
        <f>VLOOKUP(F3240,'Set up'!$A$2:$C$64,2,FALSE)</f>
        <v>C00000019</v>
      </c>
      <c r="F3240" s="1" t="s">
        <v>400</v>
      </c>
      <c r="G3240" s="90" t="s">
        <v>46</v>
      </c>
      <c r="H3240" s="5">
        <v>1</v>
      </c>
      <c r="I3240" s="5" t="str">
        <f>VLOOKUP(F3240,'Set up'!$A$2:$C$64,3,FALSE)</f>
        <v>Cash</v>
      </c>
      <c r="J3240" s="5">
        <f>VLOOKUP(F3240,'Set up'!$A$2:$D$64,4,FALSE)</f>
        <v>0</v>
      </c>
      <c r="K3240" s="4">
        <f t="shared" si="945"/>
        <v>45561</v>
      </c>
      <c r="L3240" s="5">
        <f t="shared" si="946"/>
        <v>9</v>
      </c>
      <c r="M3240" s="5">
        <f t="shared" si="947"/>
        <v>2024</v>
      </c>
      <c r="N3240" s="98">
        <v>110</v>
      </c>
      <c r="O3240" s="12"/>
      <c r="P3240" s="12">
        <f t="shared" si="953"/>
        <v>110</v>
      </c>
      <c r="Q3240" s="7">
        <f t="shared" si="944"/>
        <v>5274263.6499999994</v>
      </c>
      <c r="R3240" s="44" t="str">
        <f>VLOOKUP(F3240,'Set up'!$A$2:$E$64,5,FALSE)</f>
        <v>Trsf</v>
      </c>
    </row>
    <row r="3241" spans="1:21" ht="15" customHeight="1" x14ac:dyDescent="0.3">
      <c r="A3241" s="4">
        <v>45561</v>
      </c>
      <c r="B3241" s="5">
        <f t="shared" si="941"/>
        <v>9</v>
      </c>
      <c r="C3241" s="5">
        <f t="shared" si="942"/>
        <v>2024</v>
      </c>
      <c r="D3241" s="5" t="s">
        <v>2955</v>
      </c>
      <c r="E3241" s="5" t="str">
        <f>VLOOKUP(F3241,'Set up'!$A$2:$C$64,2,FALSE)</f>
        <v>C00000019</v>
      </c>
      <c r="F3241" s="1" t="s">
        <v>400</v>
      </c>
      <c r="G3241" s="90" t="s">
        <v>1469</v>
      </c>
      <c r="H3241" s="5">
        <v>1</v>
      </c>
      <c r="I3241" s="5" t="str">
        <f>VLOOKUP(F3241,'Set up'!$A$2:$C$64,3,FALSE)</f>
        <v>Cash</v>
      </c>
      <c r="J3241" s="5">
        <f>VLOOKUP(F3241,'Set up'!$A$2:$D$64,4,FALSE)</f>
        <v>0</v>
      </c>
      <c r="K3241" s="4">
        <f t="shared" si="945"/>
        <v>45561</v>
      </c>
      <c r="L3241" s="5">
        <f t="shared" si="946"/>
        <v>9</v>
      </c>
      <c r="M3241" s="5">
        <f t="shared" si="947"/>
        <v>2024</v>
      </c>
      <c r="N3241" s="98">
        <v>390</v>
      </c>
      <c r="O3241" s="12"/>
      <c r="P3241" s="12">
        <f t="shared" si="953"/>
        <v>390</v>
      </c>
      <c r="Q3241" s="7">
        <f t="shared" si="944"/>
        <v>5274653.6499999994</v>
      </c>
      <c r="R3241" s="44" t="str">
        <f>VLOOKUP(F3241,'Set up'!$A$2:$E$64,5,FALSE)</f>
        <v>Trsf</v>
      </c>
    </row>
    <row r="3242" spans="1:21" ht="15" customHeight="1" x14ac:dyDescent="0.3">
      <c r="A3242" s="4">
        <v>45561</v>
      </c>
      <c r="B3242" s="5">
        <f t="shared" si="941"/>
        <v>9</v>
      </c>
      <c r="C3242" s="5">
        <f t="shared" si="942"/>
        <v>2024</v>
      </c>
      <c r="D3242" s="5" t="s">
        <v>2955</v>
      </c>
      <c r="E3242" s="5" t="str">
        <f>VLOOKUP(F3242,'Set up'!$A$2:$C$64,2,FALSE)</f>
        <v>C00000019</v>
      </c>
      <c r="F3242" s="1" t="s">
        <v>400</v>
      </c>
      <c r="G3242" s="90" t="s">
        <v>2098</v>
      </c>
      <c r="H3242" s="5">
        <v>1</v>
      </c>
      <c r="I3242" s="5" t="str">
        <f>VLOOKUP(F3242,'Set up'!$A$2:$C$64,3,FALSE)</f>
        <v>Cash</v>
      </c>
      <c r="J3242" s="5">
        <f>VLOOKUP(F3242,'Set up'!$A$2:$D$64,4,FALSE)</f>
        <v>0</v>
      </c>
      <c r="K3242" s="4">
        <f t="shared" si="945"/>
        <v>45561</v>
      </c>
      <c r="L3242" s="5">
        <f t="shared" si="946"/>
        <v>9</v>
      </c>
      <c r="M3242" s="5">
        <f t="shared" si="947"/>
        <v>2024</v>
      </c>
      <c r="N3242" s="98">
        <v>283.8</v>
      </c>
      <c r="O3242" s="12"/>
      <c r="P3242" s="12">
        <f t="shared" si="953"/>
        <v>283.8</v>
      </c>
      <c r="Q3242" s="7">
        <f t="shared" si="944"/>
        <v>5274937.4499999993</v>
      </c>
      <c r="R3242" s="44" t="str">
        <f>VLOOKUP(F3242,'Set up'!$A$2:$E$64,5,FALSE)</f>
        <v>Trsf</v>
      </c>
    </row>
    <row r="3243" spans="1:21" ht="15" customHeight="1" x14ac:dyDescent="0.3">
      <c r="A3243" s="4">
        <v>45561</v>
      </c>
      <c r="B3243" s="5">
        <f t="shared" si="941"/>
        <v>9</v>
      </c>
      <c r="C3243" s="5">
        <f t="shared" si="942"/>
        <v>2024</v>
      </c>
      <c r="D3243" s="5" t="s">
        <v>2955</v>
      </c>
      <c r="E3243" s="5" t="str">
        <f>VLOOKUP(F3243,'Set up'!$A$2:$C$64,2,FALSE)</f>
        <v>C00000019</v>
      </c>
      <c r="F3243" s="1" t="s">
        <v>400</v>
      </c>
      <c r="G3243" s="89" t="s">
        <v>894</v>
      </c>
      <c r="H3243" s="5">
        <v>1</v>
      </c>
      <c r="I3243" s="5" t="str">
        <f>VLOOKUP(F3243,'Set up'!$A$2:$C$64,3,FALSE)</f>
        <v>Cash</v>
      </c>
      <c r="J3243" s="5">
        <f>VLOOKUP(F3243,'Set up'!$A$2:$D$64,4,FALSE)</f>
        <v>0</v>
      </c>
      <c r="K3243" s="4">
        <f t="shared" si="945"/>
        <v>45561</v>
      </c>
      <c r="L3243" s="5">
        <f t="shared" si="946"/>
        <v>9</v>
      </c>
      <c r="M3243" s="5">
        <f t="shared" si="947"/>
        <v>2024</v>
      </c>
      <c r="N3243" s="98">
        <v>150</v>
      </c>
      <c r="O3243" s="12"/>
      <c r="P3243" s="12">
        <f t="shared" si="953"/>
        <v>150</v>
      </c>
      <c r="Q3243" s="7">
        <f t="shared" si="944"/>
        <v>5275087.4499999993</v>
      </c>
      <c r="R3243" s="44" t="str">
        <f>VLOOKUP(F3243,'Set up'!$A$2:$E$64,5,FALSE)</f>
        <v>Trsf</v>
      </c>
    </row>
    <row r="3244" spans="1:21" ht="15" customHeight="1" x14ac:dyDescent="0.3">
      <c r="A3244" s="4">
        <v>45561</v>
      </c>
      <c r="B3244" s="5">
        <f t="shared" si="941"/>
        <v>9</v>
      </c>
      <c r="C3244" s="5">
        <f t="shared" si="942"/>
        <v>2024</v>
      </c>
      <c r="D3244" s="5" t="s">
        <v>2955</v>
      </c>
      <c r="E3244" s="5" t="str">
        <f>VLOOKUP(F3244,'Set up'!$A$2:$C$64,2,FALSE)</f>
        <v>C00000019</v>
      </c>
      <c r="F3244" s="1" t="s">
        <v>400</v>
      </c>
      <c r="G3244" s="90" t="s">
        <v>2869</v>
      </c>
      <c r="H3244" s="5">
        <v>1</v>
      </c>
      <c r="I3244" s="5" t="str">
        <f>VLOOKUP(F3244,'Set up'!$A$2:$C$64,3,FALSE)</f>
        <v>Cash</v>
      </c>
      <c r="J3244" s="5">
        <f>VLOOKUP(F3244,'Set up'!$A$2:$D$64,4,FALSE)</f>
        <v>0</v>
      </c>
      <c r="K3244" s="4">
        <f t="shared" si="945"/>
        <v>45561</v>
      </c>
      <c r="L3244" s="5">
        <f t="shared" si="946"/>
        <v>9</v>
      </c>
      <c r="M3244" s="5">
        <f t="shared" si="947"/>
        <v>2024</v>
      </c>
      <c r="N3244" s="98">
        <v>260</v>
      </c>
      <c r="O3244" s="12"/>
      <c r="P3244" s="12">
        <f t="shared" si="953"/>
        <v>260</v>
      </c>
      <c r="Q3244" s="7">
        <f t="shared" si="944"/>
        <v>5275347.4499999993</v>
      </c>
      <c r="R3244" s="44" t="str">
        <f>VLOOKUP(F3244,'Set up'!$A$2:$E$64,5,FALSE)</f>
        <v>Trsf</v>
      </c>
    </row>
    <row r="3245" spans="1:21" ht="15" customHeight="1" x14ac:dyDescent="0.3">
      <c r="A3245" s="4">
        <v>45561</v>
      </c>
      <c r="B3245" s="5">
        <f t="shared" si="941"/>
        <v>9</v>
      </c>
      <c r="C3245" s="5">
        <f t="shared" si="942"/>
        <v>2024</v>
      </c>
      <c r="D3245" s="5" t="s">
        <v>2956</v>
      </c>
      <c r="E3245" s="5" t="str">
        <f>VLOOKUP(F3245,'Set up'!$A$2:$C$64,2,FALSE)</f>
        <v>C00000003</v>
      </c>
      <c r="F3245" s="1" t="s">
        <v>20</v>
      </c>
      <c r="G3245" s="107" t="s">
        <v>716</v>
      </c>
      <c r="H3245" s="5">
        <v>1</v>
      </c>
      <c r="I3245" s="5">
        <f>VLOOKUP(F3245,'Set up'!$A$2:$C$64,3,FALSE)</f>
        <v>45</v>
      </c>
      <c r="J3245" s="5">
        <f>VLOOKUP(F3245,'Set up'!$A$2:$D$64,4,FALSE)</f>
        <v>45</v>
      </c>
      <c r="K3245" s="4">
        <f t="shared" si="945"/>
        <v>45606</v>
      </c>
      <c r="L3245" s="5">
        <f t="shared" si="946"/>
        <v>11</v>
      </c>
      <c r="M3245" s="5">
        <f t="shared" si="947"/>
        <v>2024</v>
      </c>
      <c r="N3245" s="12">
        <v>1738</v>
      </c>
      <c r="O3245" s="12">
        <f>-1000-738</f>
        <v>-1738</v>
      </c>
      <c r="P3245" s="12">
        <f t="shared" si="953"/>
        <v>0</v>
      </c>
      <c r="Q3245" s="7">
        <f t="shared" si="944"/>
        <v>5277085.4499999993</v>
      </c>
      <c r="R3245" s="44" t="str">
        <f>VLOOKUP(F3245,'Set up'!$A$2:$E$64,5,FALSE)</f>
        <v>PD Chq</v>
      </c>
      <c r="S3245" s="1" t="s">
        <v>3207</v>
      </c>
      <c r="U3245" s="1" t="s">
        <v>3603</v>
      </c>
    </row>
    <row r="3246" spans="1:21" ht="15" customHeight="1" x14ac:dyDescent="0.3">
      <c r="A3246" s="4">
        <v>45561</v>
      </c>
      <c r="B3246" s="5">
        <f t="shared" si="941"/>
        <v>9</v>
      </c>
      <c r="C3246" s="5">
        <f t="shared" si="942"/>
        <v>2024</v>
      </c>
      <c r="D3246" s="5" t="s">
        <v>2956</v>
      </c>
      <c r="E3246" s="5" t="str">
        <f>VLOOKUP(F3246,'Set up'!$A$2:$C$64,2,FALSE)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up'!$A$2:$C$64,3,FALSE)</f>
        <v>45</v>
      </c>
      <c r="J3246" s="5">
        <f>VLOOKUP(F3246,'Set up'!$A$2:$D$64,4,FALSE)</f>
        <v>45</v>
      </c>
      <c r="K3246" s="4">
        <f t="shared" si="945"/>
        <v>45606</v>
      </c>
      <c r="L3246" s="5">
        <f t="shared" si="946"/>
        <v>11</v>
      </c>
      <c r="M3246" s="5">
        <f t="shared" si="947"/>
        <v>2024</v>
      </c>
      <c r="N3246" s="12">
        <v>220</v>
      </c>
      <c r="O3246" s="6">
        <f>-N3246</f>
        <v>-220</v>
      </c>
      <c r="P3246" s="12">
        <f t="shared" si="953"/>
        <v>0</v>
      </c>
      <c r="Q3246" s="7">
        <f t="shared" si="944"/>
        <v>5277305.4499999993</v>
      </c>
      <c r="R3246" s="44" t="str">
        <f>VLOOKUP(F3246,'Set up'!$A$2:$E$64,5,FALSE)</f>
        <v>PD Chq</v>
      </c>
      <c r="S3246" s="1" t="s">
        <v>3208</v>
      </c>
      <c r="U3246" s="1" t="s">
        <v>3603</v>
      </c>
    </row>
    <row r="3247" spans="1:21" ht="15" customHeight="1" x14ac:dyDescent="0.3">
      <c r="A3247" s="4">
        <v>45561</v>
      </c>
      <c r="B3247" s="5">
        <f t="shared" si="941"/>
        <v>9</v>
      </c>
      <c r="C3247" s="5">
        <f t="shared" si="942"/>
        <v>2024</v>
      </c>
      <c r="D3247" s="5" t="s">
        <v>2956</v>
      </c>
      <c r="E3247" s="5" t="str">
        <f>VLOOKUP(F3247,'Set up'!$A$2:$C$64,2,FALSE)</f>
        <v>C00000003</v>
      </c>
      <c r="F3247" s="1" t="s">
        <v>20</v>
      </c>
      <c r="G3247" s="99" t="s">
        <v>2635</v>
      </c>
      <c r="H3247" s="5">
        <v>3</v>
      </c>
      <c r="I3247" s="5">
        <f>VLOOKUP(F3247,'Set up'!$A$2:$C$64,3,FALSE)</f>
        <v>45</v>
      </c>
      <c r="J3247" s="5">
        <f>VLOOKUP(F3247,'Set up'!$A$2:$D$64,4,FALSE)</f>
        <v>45</v>
      </c>
      <c r="K3247" s="4">
        <f t="shared" si="945"/>
        <v>45606</v>
      </c>
      <c r="L3247" s="5">
        <f t="shared" si="946"/>
        <v>11</v>
      </c>
      <c r="M3247" s="5">
        <f t="shared" si="947"/>
        <v>2024</v>
      </c>
      <c r="N3247" s="12">
        <v>195</v>
      </c>
      <c r="O3247" s="6">
        <f>-N3247</f>
        <v>-195</v>
      </c>
      <c r="P3247" s="12">
        <f t="shared" si="953"/>
        <v>0</v>
      </c>
      <c r="Q3247" s="7">
        <f t="shared" si="944"/>
        <v>5277500.4499999993</v>
      </c>
      <c r="R3247" s="44" t="str">
        <f>VLOOKUP(F3247,'Set up'!$A$2:$E$64,5,FALSE)</f>
        <v>PD Chq</v>
      </c>
      <c r="S3247" s="1" t="s">
        <v>3209</v>
      </c>
      <c r="U3247" s="1" t="s">
        <v>3603</v>
      </c>
    </row>
    <row r="3248" spans="1:21" ht="15" customHeight="1" x14ac:dyDescent="0.3">
      <c r="A3248" s="4">
        <v>45563</v>
      </c>
      <c r="B3248" s="5">
        <f t="shared" si="941"/>
        <v>9</v>
      </c>
      <c r="C3248" s="5">
        <f t="shared" si="942"/>
        <v>2024</v>
      </c>
      <c r="D3248" s="5" t="s">
        <v>2957</v>
      </c>
      <c r="E3248" s="5" t="str">
        <f>VLOOKUP(F3248,'Set up'!$A$2:$C$64,2,FALSE)</f>
        <v>C00000042</v>
      </c>
      <c r="F3248" s="1" t="s">
        <v>2012</v>
      </c>
      <c r="G3248" s="103" t="s">
        <v>2646</v>
      </c>
      <c r="H3248" s="5">
        <v>13</v>
      </c>
      <c r="I3248" s="5" t="str">
        <f>VLOOKUP(F3248,'Set up'!$A$2:$C$64,3,FALSE)</f>
        <v>Cash</v>
      </c>
      <c r="J3248" s="5">
        <f>VLOOKUP(F3248,'Set up'!$A$2:$D$64,4,FALSE)</f>
        <v>0</v>
      </c>
      <c r="K3248" s="4">
        <f t="shared" si="945"/>
        <v>45563</v>
      </c>
      <c r="L3248" s="5">
        <f t="shared" si="946"/>
        <v>9</v>
      </c>
      <c r="M3248" s="5">
        <f t="shared" si="947"/>
        <v>2024</v>
      </c>
      <c r="N3248" s="12">
        <v>812.5</v>
      </c>
      <c r="O3248" s="6">
        <f t="shared" ref="O3248" si="955">-N3248</f>
        <v>-812.5</v>
      </c>
      <c r="P3248" s="12">
        <f t="shared" si="953"/>
        <v>0</v>
      </c>
      <c r="Q3248" s="7">
        <f t="shared" si="944"/>
        <v>5278312.9499999993</v>
      </c>
      <c r="R3248" s="44" t="str">
        <f>VLOOKUP(F3248,'Set up'!$A$2:$E$64,5,FALSE)</f>
        <v>Trsf</v>
      </c>
      <c r="S3248" s="1" t="s">
        <v>3482</v>
      </c>
    </row>
    <row r="3249" spans="1:19" ht="15" customHeight="1" x14ac:dyDescent="0.3">
      <c r="A3249" s="4">
        <v>45563</v>
      </c>
      <c r="B3249" s="5">
        <f t="shared" si="941"/>
        <v>9</v>
      </c>
      <c r="C3249" s="5">
        <f t="shared" si="942"/>
        <v>2024</v>
      </c>
      <c r="D3249" s="5" t="s">
        <v>2958</v>
      </c>
      <c r="E3249" s="5" t="str">
        <f>VLOOKUP(F3249,'Set up'!$A$2:$C$64,2,FALSE)</f>
        <v>C00000042</v>
      </c>
      <c r="F3249" s="1" t="s">
        <v>2012</v>
      </c>
      <c r="G3249" s="128" t="s">
        <v>2552</v>
      </c>
      <c r="H3249" s="5">
        <v>13</v>
      </c>
      <c r="I3249" s="5" t="str">
        <f>VLOOKUP(F3249,'Set up'!$A$2:$C$64,3,FALSE)</f>
        <v>Cash</v>
      </c>
      <c r="J3249" s="5">
        <f>VLOOKUP(F3249,'Set up'!$A$2:$D$64,4,FALSE)</f>
        <v>0</v>
      </c>
      <c r="K3249" s="4">
        <f t="shared" si="945"/>
        <v>45563</v>
      </c>
      <c r="L3249" s="5">
        <f t="shared" si="946"/>
        <v>9</v>
      </c>
      <c r="M3249" s="5">
        <f t="shared" si="947"/>
        <v>2024</v>
      </c>
      <c r="N3249" s="12">
        <v>20878</v>
      </c>
      <c r="O3249" s="12">
        <f>-15170.1-5707.9</f>
        <v>-20878</v>
      </c>
      <c r="P3249" s="12">
        <f t="shared" si="953"/>
        <v>0</v>
      </c>
      <c r="Q3249" s="7">
        <f t="shared" si="944"/>
        <v>5299190.9499999993</v>
      </c>
      <c r="R3249" s="44" t="str">
        <f>VLOOKUP(F3249,'Set up'!$A$2:$E$64,5,FALSE)</f>
        <v>Trsf</v>
      </c>
      <c r="S3249" s="1" t="s">
        <v>3483</v>
      </c>
    </row>
    <row r="3250" spans="1:19" ht="15" customHeight="1" x14ac:dyDescent="0.3">
      <c r="A3250" s="4">
        <v>45563</v>
      </c>
      <c r="B3250" s="5">
        <f t="shared" ref="B3250:B3313" si="956">MONTH(A3250)</f>
        <v>9</v>
      </c>
      <c r="C3250" s="5">
        <f t="shared" ref="C3250:C3313" si="957">YEAR(A3250)</f>
        <v>2024</v>
      </c>
      <c r="D3250" s="5" t="s">
        <v>2958</v>
      </c>
      <c r="E3250" s="5" t="str">
        <f>VLOOKUP(F3250,'Set up'!$A$2:$C$64,2,FALSE)</f>
        <v>C00000042</v>
      </c>
      <c r="F3250" s="1" t="s">
        <v>2012</v>
      </c>
      <c r="G3250" s="90" t="s">
        <v>1543</v>
      </c>
      <c r="H3250" s="5">
        <v>38</v>
      </c>
      <c r="I3250" s="5" t="str">
        <f>VLOOKUP(F3250,'Set up'!$A$2:$C$64,3,FALSE)</f>
        <v>Cash</v>
      </c>
      <c r="J3250" s="5">
        <f>VLOOKUP(F3250,'Set up'!$A$2:$D$64,4,FALSE)</f>
        <v>0</v>
      </c>
      <c r="K3250" s="4">
        <f t="shared" si="945"/>
        <v>45563</v>
      </c>
      <c r="L3250" s="5">
        <f t="shared" si="946"/>
        <v>9</v>
      </c>
      <c r="M3250" s="5">
        <f t="shared" si="947"/>
        <v>2024</v>
      </c>
      <c r="N3250" s="12">
        <v>6726</v>
      </c>
      <c r="O3250" s="6">
        <f t="shared" ref="O3250:O3253" si="958">-N3250</f>
        <v>-6726</v>
      </c>
      <c r="P3250" s="12">
        <f t="shared" si="953"/>
        <v>0</v>
      </c>
      <c r="Q3250" s="7">
        <f t="shared" ref="Q3250:Q3311" si="959">SUM(Q3249+N3250)</f>
        <v>5305916.9499999993</v>
      </c>
      <c r="R3250" s="44" t="str">
        <f>VLOOKUP(F3250,'Set up'!$A$2:$E$64,5,FALSE)</f>
        <v>Trsf</v>
      </c>
      <c r="S3250" s="1" t="s">
        <v>3484</v>
      </c>
    </row>
    <row r="3251" spans="1:19" ht="15" customHeight="1" x14ac:dyDescent="0.3">
      <c r="A3251" s="4">
        <v>45563</v>
      </c>
      <c r="B3251" s="5">
        <f t="shared" si="956"/>
        <v>9</v>
      </c>
      <c r="C3251" s="5">
        <f t="shared" si="957"/>
        <v>2024</v>
      </c>
      <c r="D3251" s="5" t="s">
        <v>2958</v>
      </c>
      <c r="E3251" s="5" t="str">
        <f>VLOOKUP(F3251,'Set up'!$A$2:$C$64,2,FALSE)</f>
        <v>C00000042</v>
      </c>
      <c r="F3251" s="1" t="s">
        <v>2012</v>
      </c>
      <c r="G3251" s="90" t="s">
        <v>1922</v>
      </c>
      <c r="H3251" s="5">
        <v>20</v>
      </c>
      <c r="I3251" s="5" t="str">
        <f>VLOOKUP(F3251,'Set up'!$A$2:$C$64,3,FALSE)</f>
        <v>Cash</v>
      </c>
      <c r="J3251" s="5">
        <f>VLOOKUP(F3251,'Set up'!$A$2:$D$64,4,FALSE)</f>
        <v>0</v>
      </c>
      <c r="K3251" s="4">
        <f t="shared" ref="K3251:K3314" si="960">A3251+J3251</f>
        <v>45563</v>
      </c>
      <c r="L3251" s="5">
        <f t="shared" ref="L3251:L3314" si="961">MONTH(K3251)</f>
        <v>9</v>
      </c>
      <c r="M3251" s="5">
        <f t="shared" ref="M3251:M3314" si="962">YEAR(K3251)</f>
        <v>2024</v>
      </c>
      <c r="N3251" s="12">
        <v>4770</v>
      </c>
      <c r="O3251" s="6">
        <f t="shared" si="958"/>
        <v>-4770</v>
      </c>
      <c r="P3251" s="12">
        <f t="shared" si="953"/>
        <v>0</v>
      </c>
      <c r="Q3251" s="7">
        <f t="shared" si="959"/>
        <v>5310686.9499999993</v>
      </c>
      <c r="R3251" s="44" t="str">
        <f>VLOOKUP(F3251,'Set up'!$A$2:$E$64,5,FALSE)</f>
        <v>Trsf</v>
      </c>
      <c r="S3251" s="1" t="s">
        <v>3485</v>
      </c>
    </row>
    <row r="3252" spans="1:19" ht="15" customHeight="1" x14ac:dyDescent="0.3">
      <c r="A3252" s="4">
        <v>45563</v>
      </c>
      <c r="B3252" s="5">
        <f t="shared" si="956"/>
        <v>9</v>
      </c>
      <c r="C3252" s="5">
        <f t="shared" si="957"/>
        <v>2024</v>
      </c>
      <c r="D3252" s="5" t="s">
        <v>2958</v>
      </c>
      <c r="E3252" s="5" t="str">
        <f>VLOOKUP(F3252,'Set up'!$A$2:$C$64,2,FALSE)</f>
        <v>C00000042</v>
      </c>
      <c r="F3252" s="1" t="s">
        <v>2012</v>
      </c>
      <c r="G3252" s="90" t="s">
        <v>1061</v>
      </c>
      <c r="H3252" s="5">
        <v>4</v>
      </c>
      <c r="I3252" s="5" t="str">
        <f>VLOOKUP(F3252,'Set up'!$A$2:$C$64,3,FALSE)</f>
        <v>Cash</v>
      </c>
      <c r="J3252" s="5">
        <f>VLOOKUP(F3252,'Set up'!$A$2:$D$64,4,FALSE)</f>
        <v>0</v>
      </c>
      <c r="K3252" s="4">
        <f t="shared" si="960"/>
        <v>45563</v>
      </c>
      <c r="L3252" s="5">
        <f t="shared" si="961"/>
        <v>9</v>
      </c>
      <c r="M3252" s="5">
        <f t="shared" si="962"/>
        <v>2024</v>
      </c>
      <c r="N3252" s="12">
        <v>380</v>
      </c>
      <c r="O3252" s="6">
        <f t="shared" si="958"/>
        <v>-380</v>
      </c>
      <c r="P3252" s="12">
        <f t="shared" si="953"/>
        <v>0</v>
      </c>
      <c r="Q3252" s="7">
        <f t="shared" si="959"/>
        <v>5311066.9499999993</v>
      </c>
      <c r="R3252" s="44" t="str">
        <f>VLOOKUP(F3252,'Set up'!$A$2:$E$64,5,FALSE)</f>
        <v>Trsf</v>
      </c>
      <c r="S3252" s="1" t="s">
        <v>3486</v>
      </c>
    </row>
    <row r="3253" spans="1:19" ht="15" customHeight="1" x14ac:dyDescent="0.3">
      <c r="A3253" s="4">
        <v>45563</v>
      </c>
      <c r="B3253" s="5">
        <f t="shared" si="956"/>
        <v>9</v>
      </c>
      <c r="C3253" s="5">
        <f t="shared" si="957"/>
        <v>2024</v>
      </c>
      <c r="D3253" s="5" t="s">
        <v>2958</v>
      </c>
      <c r="E3253" s="5" t="str">
        <f>VLOOKUP(F3253,'Set up'!$A$2:$C$64,2,FALSE)</f>
        <v>C00000042</v>
      </c>
      <c r="F3253" s="1" t="s">
        <v>2012</v>
      </c>
      <c r="G3253" s="90" t="s">
        <v>1073</v>
      </c>
      <c r="H3253" s="5">
        <v>2</v>
      </c>
      <c r="I3253" s="5" t="str">
        <f>VLOOKUP(F3253,'Set up'!$A$2:$C$64,3,FALSE)</f>
        <v>Cash</v>
      </c>
      <c r="J3253" s="5">
        <f>VLOOKUP(F3253,'Set up'!$A$2:$D$64,4,FALSE)</f>
        <v>0</v>
      </c>
      <c r="K3253" s="4">
        <f t="shared" si="960"/>
        <v>45563</v>
      </c>
      <c r="L3253" s="5">
        <f t="shared" si="961"/>
        <v>9</v>
      </c>
      <c r="M3253" s="5">
        <f t="shared" si="962"/>
        <v>2024</v>
      </c>
      <c r="N3253" s="12">
        <v>2000</v>
      </c>
      <c r="O3253" s="6">
        <f t="shared" si="958"/>
        <v>-2000</v>
      </c>
      <c r="P3253" s="12">
        <f t="shared" si="953"/>
        <v>0</v>
      </c>
      <c r="Q3253" s="7">
        <f t="shared" si="959"/>
        <v>5313066.9499999993</v>
      </c>
      <c r="R3253" s="44" t="str">
        <f>VLOOKUP(F3253,'Set up'!$A$2:$E$64,5,FALSE)</f>
        <v>Trsf</v>
      </c>
      <c r="S3253" s="1" t="s">
        <v>3487</v>
      </c>
    </row>
    <row r="3254" spans="1:19" ht="15" customHeight="1" x14ac:dyDescent="0.3">
      <c r="A3254" s="4">
        <v>45565</v>
      </c>
      <c r="B3254" s="5">
        <f t="shared" si="956"/>
        <v>9</v>
      </c>
      <c r="C3254" s="5">
        <f t="shared" si="957"/>
        <v>2024</v>
      </c>
      <c r="D3254" s="5" t="s">
        <v>2959</v>
      </c>
      <c r="E3254" s="5" t="str">
        <f>VLOOKUP(F3254,'Set up'!$A$2:$C$64,2,FALSE)</f>
        <v>C00000044</v>
      </c>
      <c r="F3254" s="1" t="s">
        <v>2929</v>
      </c>
      <c r="G3254" s="123" t="s">
        <v>1178</v>
      </c>
      <c r="H3254" s="5">
        <v>1</v>
      </c>
      <c r="I3254" s="5" t="str">
        <f>VLOOKUP(F3254,'Set up'!$A$2:$C$64,3,FALSE)</f>
        <v>Cash</v>
      </c>
      <c r="J3254" s="5">
        <f>VLOOKUP(F3254,'Set up'!$A$2:$D$64,4,FALSE)</f>
        <v>0</v>
      </c>
      <c r="K3254" s="4">
        <f t="shared" si="960"/>
        <v>45565</v>
      </c>
      <c r="L3254" s="5">
        <f t="shared" si="961"/>
        <v>9</v>
      </c>
      <c r="M3254" s="5">
        <f t="shared" si="962"/>
        <v>2024</v>
      </c>
      <c r="N3254" s="12">
        <v>1672</v>
      </c>
      <c r="O3254" s="6">
        <f t="shared" ref="O3254" si="963">-N3254</f>
        <v>-1672</v>
      </c>
      <c r="P3254" s="12">
        <f t="shared" si="953"/>
        <v>0</v>
      </c>
      <c r="Q3254" s="7">
        <f t="shared" si="959"/>
        <v>5314738.9499999993</v>
      </c>
      <c r="R3254" s="44" t="str">
        <f>VLOOKUP(F3254,'Set up'!$A$2:$E$64,5,FALSE)</f>
        <v>Cash</v>
      </c>
      <c r="S3254" s="1" t="s">
        <v>3053</v>
      </c>
    </row>
    <row r="3255" spans="1:19" ht="15" customHeight="1" x14ac:dyDescent="0.3">
      <c r="A3255" s="4">
        <v>45565</v>
      </c>
      <c r="B3255" s="5">
        <f t="shared" si="956"/>
        <v>9</v>
      </c>
      <c r="C3255" s="5">
        <f t="shared" si="957"/>
        <v>2024</v>
      </c>
      <c r="D3255" s="5" t="s">
        <v>2959</v>
      </c>
      <c r="E3255" s="5" t="str">
        <f>VLOOKUP(F3255,'Set up'!$A$2:$C$64,2,FALSE)</f>
        <v>C00000044</v>
      </c>
      <c r="F3255" s="1" t="s">
        <v>2929</v>
      </c>
      <c r="G3255" s="120" t="s">
        <v>2570</v>
      </c>
      <c r="H3255" s="5">
        <v>2</v>
      </c>
      <c r="I3255" s="5" t="str">
        <f>VLOOKUP(F3255,'Set up'!$A$2:$C$64,3,FALSE)</f>
        <v>Cash</v>
      </c>
      <c r="J3255" s="5">
        <f>VLOOKUP(F3255,'Set up'!$A$2:$D$64,4,FALSE)</f>
        <v>0</v>
      </c>
      <c r="K3255" s="4">
        <f t="shared" si="960"/>
        <v>45565</v>
      </c>
      <c r="L3255" s="5">
        <f t="shared" si="961"/>
        <v>9</v>
      </c>
      <c r="M3255" s="5">
        <f t="shared" si="962"/>
        <v>2024</v>
      </c>
      <c r="N3255" s="12">
        <v>420</v>
      </c>
      <c r="O3255" s="12">
        <f>-328-92</f>
        <v>-420</v>
      </c>
      <c r="P3255" s="12">
        <f t="shared" si="953"/>
        <v>0</v>
      </c>
      <c r="Q3255" s="7">
        <f t="shared" si="959"/>
        <v>5315158.9499999993</v>
      </c>
      <c r="R3255" s="44" t="str">
        <f>VLOOKUP(F3255,'Set up'!$A$2:$E$64,5,FALSE)</f>
        <v>Cash</v>
      </c>
      <c r="S3255" s="1" t="s">
        <v>3055</v>
      </c>
    </row>
    <row r="3256" spans="1:19" ht="15" customHeight="1" x14ac:dyDescent="0.3">
      <c r="A3256" s="4">
        <v>45569</v>
      </c>
      <c r="B3256" s="5">
        <f t="shared" si="956"/>
        <v>10</v>
      </c>
      <c r="C3256" s="5">
        <f t="shared" si="957"/>
        <v>2024</v>
      </c>
      <c r="D3256" s="5" t="s">
        <v>3007</v>
      </c>
      <c r="E3256" s="5" t="str">
        <f>VLOOKUP(F3256,'Set up'!$A$2:$C$64,2,FALSE)</f>
        <v>C00000042</v>
      </c>
      <c r="F3256" s="1" t="s">
        <v>2012</v>
      </c>
      <c r="G3256" s="90" t="s">
        <v>1073</v>
      </c>
      <c r="H3256" s="5">
        <v>1</v>
      </c>
      <c r="I3256" s="5" t="str">
        <f>VLOOKUP(F3256,'Set up'!$A$2:$C$64,3,FALSE)</f>
        <v>Cash</v>
      </c>
      <c r="J3256" s="5">
        <f>VLOOKUP(F3256,'Set up'!$A$2:$D$64,4,FALSE)</f>
        <v>0</v>
      </c>
      <c r="K3256" s="4">
        <f t="shared" si="960"/>
        <v>45569</v>
      </c>
      <c r="L3256" s="5">
        <f t="shared" si="961"/>
        <v>10</v>
      </c>
      <c r="M3256" s="5">
        <f t="shared" si="962"/>
        <v>2024</v>
      </c>
      <c r="N3256" s="12">
        <v>1000</v>
      </c>
      <c r="O3256" s="6">
        <f t="shared" ref="O3256" si="964">-N3256</f>
        <v>-1000</v>
      </c>
      <c r="P3256" s="12">
        <f t="shared" si="953"/>
        <v>0</v>
      </c>
      <c r="Q3256" s="7">
        <f t="shared" si="959"/>
        <v>5316158.9499999993</v>
      </c>
      <c r="R3256" s="44" t="str">
        <f>VLOOKUP(F3256,'Set up'!$A$2:$E$64,5,FALSE)</f>
        <v>Trsf</v>
      </c>
      <c r="S3256" s="1" t="s">
        <v>3488</v>
      </c>
    </row>
    <row r="3257" spans="1:19" ht="15" customHeight="1" x14ac:dyDescent="0.3">
      <c r="A3257" s="4">
        <v>45573</v>
      </c>
      <c r="B3257" s="5">
        <f t="shared" si="956"/>
        <v>10</v>
      </c>
      <c r="C3257" s="5">
        <f t="shared" si="957"/>
        <v>2024</v>
      </c>
      <c r="D3257" s="5" t="s">
        <v>3008</v>
      </c>
      <c r="E3257" s="5" t="str">
        <f>VLOOKUP(F3257,'Set up'!$A$2:$C$64,2,FALSE)</f>
        <v>C00000050</v>
      </c>
      <c r="F3257" s="1" t="s">
        <v>2656</v>
      </c>
      <c r="G3257" s="107" t="s">
        <v>2555</v>
      </c>
      <c r="H3257" s="5">
        <v>1</v>
      </c>
      <c r="I3257" s="5" t="str">
        <f>VLOOKUP(F3257,'Set up'!$A$2:$C$64,3,FALSE)</f>
        <v>Cash</v>
      </c>
      <c r="J3257" s="5">
        <f>VLOOKUP(F3257,'Set up'!$A$2:$D$64,4,FALSE)</f>
        <v>0</v>
      </c>
      <c r="K3257" s="4">
        <f t="shared" si="960"/>
        <v>45573</v>
      </c>
      <c r="L3257" s="5">
        <f t="shared" si="961"/>
        <v>10</v>
      </c>
      <c r="M3257" s="5">
        <f t="shared" si="962"/>
        <v>2024</v>
      </c>
      <c r="N3257" s="12">
        <v>1738</v>
      </c>
      <c r="O3257" s="6">
        <f t="shared" ref="O3257:O3263" si="965">-N3257</f>
        <v>-1738</v>
      </c>
      <c r="P3257" s="12">
        <f t="shared" si="953"/>
        <v>0</v>
      </c>
      <c r="Q3257" s="7">
        <f t="shared" si="959"/>
        <v>5317896.9499999993</v>
      </c>
      <c r="R3257" s="44" t="str">
        <f>VLOOKUP(F3257,'Set up'!$A$2:$E$64,5,FALSE)</f>
        <v>Cash</v>
      </c>
      <c r="S3257" s="1" t="s">
        <v>3050</v>
      </c>
    </row>
    <row r="3258" spans="1:19" ht="15" customHeight="1" x14ac:dyDescent="0.3">
      <c r="A3258" s="4">
        <v>45573</v>
      </c>
      <c r="B3258" s="5">
        <f t="shared" si="956"/>
        <v>10</v>
      </c>
      <c r="C3258" s="5">
        <f t="shared" si="957"/>
        <v>2024</v>
      </c>
      <c r="D3258" s="5" t="s">
        <v>3008</v>
      </c>
      <c r="E3258" s="5" t="str">
        <f>VLOOKUP(F3258,'Set up'!$A$2:$C$64,2,FALSE)</f>
        <v>C00000050</v>
      </c>
      <c r="F3258" s="1" t="s">
        <v>2656</v>
      </c>
      <c r="G3258" s="99" t="s">
        <v>2129</v>
      </c>
      <c r="H3258" s="5">
        <v>2</v>
      </c>
      <c r="I3258" s="5" t="str">
        <f>VLOOKUP(F3258,'Set up'!$A$2:$C$64,3,FALSE)</f>
        <v>Cash</v>
      </c>
      <c r="J3258" s="5">
        <f>VLOOKUP(F3258,'Set up'!$A$2:$D$64,4,FALSE)</f>
        <v>0</v>
      </c>
      <c r="K3258" s="4">
        <f t="shared" si="960"/>
        <v>45573</v>
      </c>
      <c r="L3258" s="5">
        <f t="shared" si="961"/>
        <v>10</v>
      </c>
      <c r="M3258" s="5">
        <f t="shared" si="962"/>
        <v>2024</v>
      </c>
      <c r="N3258" s="12">
        <v>555</v>
      </c>
      <c r="O3258" s="6">
        <f t="shared" si="965"/>
        <v>-555</v>
      </c>
      <c r="P3258" s="12">
        <f t="shared" si="953"/>
        <v>0</v>
      </c>
      <c r="Q3258" s="7">
        <f t="shared" si="959"/>
        <v>5318451.9499999993</v>
      </c>
      <c r="R3258" s="44" t="str">
        <f>VLOOKUP(F3258,'Set up'!$A$2:$E$64,5,FALSE)</f>
        <v>Cash</v>
      </c>
      <c r="S3258" s="1" t="s">
        <v>3050</v>
      </c>
    </row>
    <row r="3259" spans="1:19" ht="15" customHeight="1" x14ac:dyDescent="0.3">
      <c r="A3259" s="4">
        <v>45573</v>
      </c>
      <c r="B3259" s="5">
        <f t="shared" si="956"/>
        <v>10</v>
      </c>
      <c r="C3259" s="5">
        <f t="shared" si="957"/>
        <v>2024</v>
      </c>
      <c r="D3259" s="5" t="s">
        <v>3008</v>
      </c>
      <c r="E3259" s="5" t="str">
        <f>VLOOKUP(F3259,'Set up'!$A$2:$C$64,2,FALSE)</f>
        <v>C00000050</v>
      </c>
      <c r="F3259" s="1" t="s">
        <v>2656</v>
      </c>
      <c r="G3259" s="99" t="s">
        <v>1061</v>
      </c>
      <c r="H3259" s="5">
        <v>1</v>
      </c>
      <c r="I3259" s="5" t="str">
        <f>VLOOKUP(F3259,'Set up'!$A$2:$C$64,3,FALSE)</f>
        <v>Cash</v>
      </c>
      <c r="J3259" s="5">
        <f>VLOOKUP(F3259,'Set up'!$A$2:$D$64,4,FALSE)</f>
        <v>0</v>
      </c>
      <c r="K3259" s="4">
        <f t="shared" si="960"/>
        <v>45573</v>
      </c>
      <c r="L3259" s="5">
        <f t="shared" si="961"/>
        <v>10</v>
      </c>
      <c r="M3259" s="5">
        <f t="shared" si="962"/>
        <v>2024</v>
      </c>
      <c r="N3259" s="12">
        <v>95</v>
      </c>
      <c r="O3259" s="6">
        <f t="shared" si="965"/>
        <v>-95</v>
      </c>
      <c r="P3259" s="12">
        <f t="shared" si="953"/>
        <v>0</v>
      </c>
      <c r="Q3259" s="7">
        <f t="shared" si="959"/>
        <v>5318546.9499999993</v>
      </c>
      <c r="R3259" s="44" t="str">
        <f>VLOOKUP(F3259,'Set up'!$A$2:$E$64,5,FALSE)</f>
        <v>Cash</v>
      </c>
      <c r="S3259" s="1" t="s">
        <v>3050</v>
      </c>
    </row>
    <row r="3260" spans="1:19" ht="15" customHeight="1" x14ac:dyDescent="0.3">
      <c r="A3260" s="4">
        <v>45574</v>
      </c>
      <c r="B3260" s="5">
        <f t="shared" si="956"/>
        <v>10</v>
      </c>
      <c r="C3260" s="5">
        <f t="shared" si="957"/>
        <v>2024</v>
      </c>
      <c r="D3260" s="5" t="s">
        <v>3009</v>
      </c>
      <c r="E3260" s="5" t="str">
        <f>VLOOKUP(F3260,'Set up'!$A$2:$C$64,2,FALSE)</f>
        <v>C00000042</v>
      </c>
      <c r="F3260" s="1" t="s">
        <v>2012</v>
      </c>
      <c r="G3260" s="103" t="s">
        <v>2646</v>
      </c>
      <c r="H3260" s="5">
        <v>1</v>
      </c>
      <c r="I3260" s="5" t="str">
        <f>VLOOKUP(F3260,'Set up'!$A$2:$C$64,3,FALSE)</f>
        <v>Cash</v>
      </c>
      <c r="J3260" s="5">
        <f>VLOOKUP(F3260,'Set up'!$A$2:$D$64,4,FALSE)</f>
        <v>0</v>
      </c>
      <c r="K3260" s="4">
        <f t="shared" si="960"/>
        <v>45574</v>
      </c>
      <c r="L3260" s="5">
        <f t="shared" si="961"/>
        <v>10</v>
      </c>
      <c r="M3260" s="5">
        <f t="shared" si="962"/>
        <v>2024</v>
      </c>
      <c r="N3260" s="12">
        <v>62.5</v>
      </c>
      <c r="O3260" s="6">
        <f t="shared" si="965"/>
        <v>-62.5</v>
      </c>
      <c r="P3260" s="12">
        <f t="shared" si="953"/>
        <v>0</v>
      </c>
      <c r="Q3260" s="7">
        <f t="shared" si="959"/>
        <v>5318609.4499999993</v>
      </c>
      <c r="R3260" s="44" t="str">
        <f>VLOOKUP(F3260,'Set up'!$A$2:$E$64,5,FALSE)</f>
        <v>Trsf</v>
      </c>
      <c r="S3260" s="1" t="s">
        <v>3489</v>
      </c>
    </row>
    <row r="3261" spans="1:19" ht="15" customHeight="1" x14ac:dyDescent="0.3">
      <c r="A3261" s="4">
        <v>45574</v>
      </c>
      <c r="B3261" s="5">
        <f t="shared" si="956"/>
        <v>10</v>
      </c>
      <c r="C3261" s="5">
        <f t="shared" si="957"/>
        <v>2024</v>
      </c>
      <c r="D3261" s="5" t="s">
        <v>3010</v>
      </c>
      <c r="E3261" s="5" t="str">
        <f>VLOOKUP(F3261,'Set up'!$A$2:$C$64,2,FALSE)</f>
        <v>C00000042</v>
      </c>
      <c r="F3261" s="1" t="s">
        <v>2012</v>
      </c>
      <c r="G3261" s="128" t="s">
        <v>2552</v>
      </c>
      <c r="H3261" s="5">
        <v>5</v>
      </c>
      <c r="I3261" s="5" t="str">
        <f>VLOOKUP(F3261,'Set up'!$A$2:$C$64,3,FALSE)</f>
        <v>Cash</v>
      </c>
      <c r="J3261" s="5">
        <f>VLOOKUP(F3261,'Set up'!$A$2:$D$64,4,FALSE)</f>
        <v>0</v>
      </c>
      <c r="K3261" s="4">
        <f t="shared" si="960"/>
        <v>45574</v>
      </c>
      <c r="L3261" s="5">
        <f t="shared" si="961"/>
        <v>10</v>
      </c>
      <c r="M3261" s="5">
        <f t="shared" si="962"/>
        <v>2024</v>
      </c>
      <c r="N3261" s="12">
        <v>8030</v>
      </c>
      <c r="O3261" s="12">
        <f>-3353.6-4676.4</f>
        <v>-8030</v>
      </c>
      <c r="P3261" s="12">
        <f t="shared" si="953"/>
        <v>0</v>
      </c>
      <c r="Q3261" s="7">
        <f t="shared" si="959"/>
        <v>5326639.4499999993</v>
      </c>
      <c r="R3261" s="44" t="str">
        <f>VLOOKUP(F3261,'Set up'!$A$2:$E$64,5,FALSE)</f>
        <v>Trsf</v>
      </c>
      <c r="S3261" s="1" t="s">
        <v>3490</v>
      </c>
    </row>
    <row r="3262" spans="1:19" ht="15" customHeight="1" x14ac:dyDescent="0.3">
      <c r="A3262" s="4">
        <v>45574</v>
      </c>
      <c r="B3262" s="5">
        <f t="shared" si="956"/>
        <v>10</v>
      </c>
      <c r="C3262" s="5">
        <f t="shared" si="957"/>
        <v>2024</v>
      </c>
      <c r="D3262" s="5" t="s">
        <v>3010</v>
      </c>
      <c r="E3262" s="5" t="str">
        <f>VLOOKUP(F3262,'Set up'!$A$2:$C$64,2,FALSE)</f>
        <v>C00000042</v>
      </c>
      <c r="F3262" s="1" t="s">
        <v>2012</v>
      </c>
      <c r="G3262" s="90" t="s">
        <v>2129</v>
      </c>
      <c r="H3262" s="5">
        <v>15</v>
      </c>
      <c r="I3262" s="5" t="str">
        <f>VLOOKUP(F3262,'Set up'!$A$2:$C$64,3,FALSE)</f>
        <v>Cash</v>
      </c>
      <c r="J3262" s="5">
        <f>VLOOKUP(F3262,'Set up'!$A$2:$D$64,4,FALSE)</f>
        <v>0</v>
      </c>
      <c r="K3262" s="4">
        <f t="shared" si="960"/>
        <v>45574</v>
      </c>
      <c r="L3262" s="5">
        <f t="shared" si="961"/>
        <v>10</v>
      </c>
      <c r="M3262" s="5">
        <f t="shared" si="962"/>
        <v>2024</v>
      </c>
      <c r="N3262" s="12">
        <v>3219</v>
      </c>
      <c r="O3262" s="6">
        <f t="shared" si="965"/>
        <v>-3219</v>
      </c>
      <c r="P3262" s="12">
        <f t="shared" si="953"/>
        <v>0</v>
      </c>
      <c r="Q3262" s="7">
        <f t="shared" si="959"/>
        <v>5329858.4499999993</v>
      </c>
      <c r="R3262" s="44" t="str">
        <f>VLOOKUP(F3262,'Set up'!$A$2:$E$64,5,FALSE)</f>
        <v>Trsf</v>
      </c>
      <c r="S3262" s="1" t="s">
        <v>3491</v>
      </c>
    </row>
    <row r="3263" spans="1:19" ht="15" customHeight="1" x14ac:dyDescent="0.3">
      <c r="A3263" s="4">
        <v>45574</v>
      </c>
      <c r="B3263" s="5">
        <f t="shared" si="956"/>
        <v>10</v>
      </c>
      <c r="C3263" s="5">
        <f t="shared" si="957"/>
        <v>2024</v>
      </c>
      <c r="D3263" s="5" t="s">
        <v>3010</v>
      </c>
      <c r="E3263" s="5" t="str">
        <f>VLOOKUP(F3263,'Set up'!$A$2:$C$64,2,FALSE)</f>
        <v>C00000042</v>
      </c>
      <c r="F3263" s="1" t="s">
        <v>2012</v>
      </c>
      <c r="G3263" s="90" t="s">
        <v>1073</v>
      </c>
      <c r="H3263" s="5">
        <v>1</v>
      </c>
      <c r="I3263" s="5" t="str">
        <f>VLOOKUP(F3263,'Set up'!$A$2:$C$64,3,FALSE)</f>
        <v>Cash</v>
      </c>
      <c r="J3263" s="5">
        <f>VLOOKUP(F3263,'Set up'!$A$2:$D$64,4,FALSE)</f>
        <v>0</v>
      </c>
      <c r="K3263" s="4">
        <f t="shared" si="960"/>
        <v>45574</v>
      </c>
      <c r="L3263" s="5">
        <f t="shared" si="961"/>
        <v>10</v>
      </c>
      <c r="M3263" s="5">
        <f t="shared" si="962"/>
        <v>2024</v>
      </c>
      <c r="N3263" s="12">
        <v>1000</v>
      </c>
      <c r="O3263" s="6">
        <f t="shared" si="965"/>
        <v>-1000</v>
      </c>
      <c r="P3263" s="12">
        <f t="shared" si="953"/>
        <v>0</v>
      </c>
      <c r="Q3263" s="7">
        <f t="shared" si="959"/>
        <v>5330858.4499999993</v>
      </c>
      <c r="R3263" s="44" t="str">
        <f>VLOOKUP(F3263,'Set up'!$A$2:$E$64,5,FALSE)</f>
        <v>Trsf</v>
      </c>
      <c r="S3263" s="1" t="s">
        <v>3492</v>
      </c>
    </row>
    <row r="3264" spans="1:19" ht="15" customHeight="1" x14ac:dyDescent="0.3">
      <c r="A3264" s="4">
        <v>45574</v>
      </c>
      <c r="B3264" s="5">
        <f t="shared" si="956"/>
        <v>10</v>
      </c>
      <c r="C3264" s="5">
        <f t="shared" si="957"/>
        <v>2024</v>
      </c>
      <c r="D3264" s="5" t="s">
        <v>3011</v>
      </c>
      <c r="E3264" s="5" t="str">
        <f>VLOOKUP(F3264,'Set up'!$A$2:$C$64,2,FALSE)</f>
        <v>C00000019</v>
      </c>
      <c r="F3264" s="1" t="s">
        <v>400</v>
      </c>
      <c r="G3264" s="90" t="s">
        <v>95</v>
      </c>
      <c r="H3264" s="5">
        <v>1</v>
      </c>
      <c r="I3264" s="5" t="str">
        <f>VLOOKUP(F3264,'Set up'!$A$2:$C$64,3,FALSE)</f>
        <v>Cash</v>
      </c>
      <c r="J3264" s="5">
        <f>VLOOKUP(F3264,'Set up'!$A$2:$D$64,4,FALSE)</f>
        <v>0</v>
      </c>
      <c r="K3264" s="4">
        <f t="shared" si="960"/>
        <v>45574</v>
      </c>
      <c r="L3264" s="5">
        <f t="shared" si="961"/>
        <v>10</v>
      </c>
      <c r="M3264" s="5">
        <f t="shared" si="962"/>
        <v>2024</v>
      </c>
      <c r="N3264" s="98">
        <v>1738</v>
      </c>
      <c r="O3264" s="12"/>
      <c r="P3264" s="12">
        <f t="shared" si="953"/>
        <v>1738</v>
      </c>
      <c r="Q3264" s="7">
        <f t="shared" si="959"/>
        <v>5332596.4499999993</v>
      </c>
      <c r="R3264" s="44" t="str">
        <f>VLOOKUP(F3264,'Set up'!$A$2:$E$64,5,FALSE)</f>
        <v>Trsf</v>
      </c>
    </row>
    <row r="3265" spans="1:19" ht="15" customHeight="1" x14ac:dyDescent="0.3">
      <c r="A3265" s="4">
        <v>45574</v>
      </c>
      <c r="B3265" s="5">
        <f t="shared" si="956"/>
        <v>10</v>
      </c>
      <c r="C3265" s="5">
        <f t="shared" si="957"/>
        <v>2024</v>
      </c>
      <c r="D3265" s="5" t="s">
        <v>3011</v>
      </c>
      <c r="E3265" s="5" t="str">
        <f>VLOOKUP(F3265,'Set up'!$A$2:$C$64,2,FALSE)</f>
        <v>C00000019</v>
      </c>
      <c r="F3265" s="1" t="s">
        <v>400</v>
      </c>
      <c r="G3265" s="90" t="s">
        <v>1411</v>
      </c>
      <c r="H3265" s="5">
        <v>1</v>
      </c>
      <c r="I3265" s="5" t="str">
        <f>VLOOKUP(F3265,'Set up'!$A$2:$C$64,3,FALSE)</f>
        <v>Cash</v>
      </c>
      <c r="J3265" s="5">
        <f>VLOOKUP(F3265,'Set up'!$A$2:$D$64,4,FALSE)</f>
        <v>0</v>
      </c>
      <c r="K3265" s="4">
        <f t="shared" si="960"/>
        <v>45574</v>
      </c>
      <c r="L3265" s="5">
        <f t="shared" si="961"/>
        <v>10</v>
      </c>
      <c r="M3265" s="5">
        <f t="shared" si="962"/>
        <v>2024</v>
      </c>
      <c r="N3265" s="98">
        <v>405</v>
      </c>
      <c r="O3265" s="12"/>
      <c r="P3265" s="12">
        <f t="shared" si="953"/>
        <v>405</v>
      </c>
      <c r="Q3265" s="7">
        <f t="shared" si="959"/>
        <v>5333001.4499999993</v>
      </c>
      <c r="R3265" s="44" t="str">
        <f>VLOOKUP(F3265,'Set up'!$A$2:$E$64,5,FALSE)</f>
        <v>Trsf</v>
      </c>
    </row>
    <row r="3266" spans="1:19" ht="15" customHeight="1" x14ac:dyDescent="0.3">
      <c r="A3266" s="4">
        <v>45574</v>
      </c>
      <c r="B3266" s="5">
        <f t="shared" si="956"/>
        <v>10</v>
      </c>
      <c r="C3266" s="5">
        <f t="shared" si="957"/>
        <v>2024</v>
      </c>
      <c r="D3266" s="5" t="s">
        <v>3011</v>
      </c>
      <c r="E3266" s="5" t="str">
        <f>VLOOKUP(F3266,'Set up'!$A$2:$C$64,2,FALSE)</f>
        <v>C00000019</v>
      </c>
      <c r="F3266" s="1" t="s">
        <v>400</v>
      </c>
      <c r="G3266" s="90" t="s">
        <v>2635</v>
      </c>
      <c r="H3266" s="5">
        <v>3</v>
      </c>
      <c r="I3266" s="5" t="str">
        <f>VLOOKUP(F3266,'Set up'!$A$2:$C$64,3,FALSE)</f>
        <v>Cash</v>
      </c>
      <c r="J3266" s="5">
        <f>VLOOKUP(F3266,'Set up'!$A$2:$D$64,4,FALSE)</f>
        <v>0</v>
      </c>
      <c r="K3266" s="4">
        <f t="shared" si="960"/>
        <v>45574</v>
      </c>
      <c r="L3266" s="5">
        <f t="shared" si="961"/>
        <v>10</v>
      </c>
      <c r="M3266" s="5">
        <f t="shared" si="962"/>
        <v>2024</v>
      </c>
      <c r="N3266" s="12">
        <v>187.5</v>
      </c>
      <c r="O3266" s="12"/>
      <c r="P3266" s="12">
        <f t="shared" si="953"/>
        <v>187.5</v>
      </c>
      <c r="Q3266" s="7">
        <f t="shared" si="959"/>
        <v>5333188.9499999993</v>
      </c>
      <c r="R3266" s="44" t="str">
        <f>VLOOKUP(F3266,'Set up'!$A$2:$E$64,5,FALSE)</f>
        <v>Trsf</v>
      </c>
    </row>
    <row r="3267" spans="1:19" ht="15" customHeight="1" x14ac:dyDescent="0.3">
      <c r="A3267" s="4">
        <v>45577</v>
      </c>
      <c r="B3267" s="5">
        <f t="shared" si="956"/>
        <v>10</v>
      </c>
      <c r="C3267" s="5">
        <f t="shared" si="957"/>
        <v>2024</v>
      </c>
      <c r="D3267" s="5" t="s">
        <v>3012</v>
      </c>
      <c r="E3267" s="5" t="str">
        <f>VLOOKUP(F3267,'Set up'!$A$2:$C$64,2,FALSE)</f>
        <v>C00000042</v>
      </c>
      <c r="F3267" s="1" t="s">
        <v>2012</v>
      </c>
      <c r="G3267" s="103" t="s">
        <v>2646</v>
      </c>
      <c r="H3267" s="5">
        <v>2</v>
      </c>
      <c r="I3267" s="5" t="str">
        <f>VLOOKUP(F3267,'Set up'!$A$2:$C$64,3,FALSE)</f>
        <v>Cash</v>
      </c>
      <c r="J3267" s="5">
        <f>VLOOKUP(F3267,'Set up'!$A$2:$D$64,4,FALSE)</f>
        <v>0</v>
      </c>
      <c r="K3267" s="4">
        <f t="shared" si="960"/>
        <v>45577</v>
      </c>
      <c r="L3267" s="5">
        <f t="shared" si="961"/>
        <v>10</v>
      </c>
      <c r="M3267" s="5">
        <f t="shared" si="962"/>
        <v>2024</v>
      </c>
      <c r="N3267" s="12">
        <v>125</v>
      </c>
      <c r="O3267" s="6">
        <f t="shared" ref="O3267" si="966">-N3267</f>
        <v>-125</v>
      </c>
      <c r="P3267" s="12">
        <f t="shared" si="953"/>
        <v>0</v>
      </c>
      <c r="Q3267" s="7">
        <f t="shared" si="959"/>
        <v>5333313.9499999993</v>
      </c>
      <c r="R3267" s="44" t="str">
        <f>VLOOKUP(F3267,'Set up'!$A$2:$E$64,5,FALSE)</f>
        <v>Trsf</v>
      </c>
      <c r="S3267" s="1" t="s">
        <v>3493</v>
      </c>
    </row>
    <row r="3268" spans="1:19" ht="15" customHeight="1" x14ac:dyDescent="0.3">
      <c r="A3268" s="4">
        <v>45577</v>
      </c>
      <c r="B3268" s="5">
        <f t="shared" si="956"/>
        <v>10</v>
      </c>
      <c r="C3268" s="5">
        <f t="shared" si="957"/>
        <v>2024</v>
      </c>
      <c r="D3268" s="5" t="s">
        <v>3013</v>
      </c>
      <c r="E3268" s="5" t="str">
        <f>VLOOKUP(F3268,'Set up'!$A$2:$C$64,2,FALSE)</f>
        <v>C00000042</v>
      </c>
      <c r="F3268" s="1" t="s">
        <v>2012</v>
      </c>
      <c r="G3268" s="128" t="s">
        <v>2552</v>
      </c>
      <c r="H3268" s="5">
        <v>2</v>
      </c>
      <c r="I3268" s="5" t="str">
        <f>VLOOKUP(F3268,'Set up'!$A$2:$C$64,3,FALSE)</f>
        <v>Cash</v>
      </c>
      <c r="J3268" s="5">
        <f>VLOOKUP(F3268,'Set up'!$A$2:$D$64,4,FALSE)</f>
        <v>0</v>
      </c>
      <c r="K3268" s="4">
        <f t="shared" si="960"/>
        <v>45577</v>
      </c>
      <c r="L3268" s="5">
        <f t="shared" si="961"/>
        <v>10</v>
      </c>
      <c r="M3268" s="5">
        <f t="shared" si="962"/>
        <v>2024</v>
      </c>
      <c r="N3268" s="12">
        <v>3212</v>
      </c>
      <c r="O3268" s="6">
        <f t="shared" ref="O3268:O3278" si="967">-N3268</f>
        <v>-3212</v>
      </c>
      <c r="P3268" s="12">
        <f t="shared" si="953"/>
        <v>0</v>
      </c>
      <c r="Q3268" s="7">
        <f t="shared" si="959"/>
        <v>5336525.9499999993</v>
      </c>
      <c r="R3268" s="44" t="str">
        <f>VLOOKUP(F3268,'Set up'!$A$2:$E$64,5,FALSE)</f>
        <v>Trsf</v>
      </c>
      <c r="S3268" s="1" t="s">
        <v>3495</v>
      </c>
    </row>
    <row r="3269" spans="1:19" ht="15" customHeight="1" x14ac:dyDescent="0.3">
      <c r="A3269" s="4">
        <v>45577</v>
      </c>
      <c r="B3269" s="5">
        <f t="shared" si="956"/>
        <v>10</v>
      </c>
      <c r="C3269" s="5">
        <f t="shared" si="957"/>
        <v>2024</v>
      </c>
      <c r="D3269" s="5" t="s">
        <v>3013</v>
      </c>
      <c r="E3269" s="5" t="str">
        <f>VLOOKUP(F3269,'Set up'!$A$2:$C$64,2,FALSE)</f>
        <v>C00000042</v>
      </c>
      <c r="F3269" s="1" t="s">
        <v>2012</v>
      </c>
      <c r="G3269" s="90" t="s">
        <v>2129</v>
      </c>
      <c r="H3269" s="5">
        <v>2</v>
      </c>
      <c r="I3269" s="5" t="str">
        <f>VLOOKUP(F3269,'Set up'!$A$2:$C$64,3,FALSE)</f>
        <v>Cash</v>
      </c>
      <c r="J3269" s="5">
        <f>VLOOKUP(F3269,'Set up'!$A$2:$D$64,4,FALSE)</f>
        <v>0</v>
      </c>
      <c r="K3269" s="4">
        <f t="shared" si="960"/>
        <v>45577</v>
      </c>
      <c r="L3269" s="5">
        <f t="shared" si="961"/>
        <v>10</v>
      </c>
      <c r="M3269" s="5">
        <f t="shared" si="962"/>
        <v>2024</v>
      </c>
      <c r="N3269" s="12">
        <v>429.2</v>
      </c>
      <c r="O3269" s="6">
        <f t="shared" si="967"/>
        <v>-429.2</v>
      </c>
      <c r="P3269" s="12">
        <f t="shared" si="953"/>
        <v>0</v>
      </c>
      <c r="Q3269" s="7">
        <f t="shared" si="959"/>
        <v>5336955.1499999994</v>
      </c>
      <c r="R3269" s="44" t="str">
        <f>VLOOKUP(F3269,'Set up'!$A$2:$E$64,5,FALSE)</f>
        <v>Trsf</v>
      </c>
      <c r="S3269" s="1" t="s">
        <v>3498</v>
      </c>
    </row>
    <row r="3270" spans="1:19" ht="15" customHeight="1" x14ac:dyDescent="0.3">
      <c r="A3270" s="4">
        <v>45577</v>
      </c>
      <c r="B3270" s="5">
        <f t="shared" si="956"/>
        <v>10</v>
      </c>
      <c r="C3270" s="5">
        <f t="shared" si="957"/>
        <v>2024</v>
      </c>
      <c r="D3270" s="5" t="s">
        <v>3013</v>
      </c>
      <c r="E3270" s="5" t="str">
        <f>VLOOKUP(F3270,'Set up'!$A$2:$C$64,2,FALSE)</f>
        <v>C00000042</v>
      </c>
      <c r="F3270" s="1" t="s">
        <v>2012</v>
      </c>
      <c r="G3270" s="90" t="s">
        <v>1061</v>
      </c>
      <c r="H3270" s="5">
        <v>4</v>
      </c>
      <c r="I3270" s="5" t="str">
        <f>VLOOKUP(F3270,'Set up'!$A$2:$C$64,3,FALSE)</f>
        <v>Cash</v>
      </c>
      <c r="J3270" s="5">
        <f>VLOOKUP(F3270,'Set up'!$A$2:$D$64,4,FALSE)</f>
        <v>0</v>
      </c>
      <c r="K3270" s="4">
        <f t="shared" si="960"/>
        <v>45577</v>
      </c>
      <c r="L3270" s="5">
        <f t="shared" si="961"/>
        <v>10</v>
      </c>
      <c r="M3270" s="5">
        <f t="shared" si="962"/>
        <v>2024</v>
      </c>
      <c r="N3270" s="12">
        <v>380</v>
      </c>
      <c r="O3270" s="6">
        <f t="shared" si="967"/>
        <v>-380</v>
      </c>
      <c r="P3270" s="12">
        <f t="shared" si="953"/>
        <v>0</v>
      </c>
      <c r="Q3270" s="7">
        <f t="shared" si="959"/>
        <v>5337335.1499999994</v>
      </c>
      <c r="R3270" s="44" t="str">
        <f>VLOOKUP(F3270,'Set up'!$A$2:$E$64,5,FALSE)</f>
        <v>Trsf</v>
      </c>
      <c r="S3270" s="1" t="s">
        <v>3494</v>
      </c>
    </row>
    <row r="3271" spans="1:19" ht="15" customHeight="1" x14ac:dyDescent="0.3">
      <c r="A3271" s="4">
        <v>45579</v>
      </c>
      <c r="B3271" s="5">
        <f t="shared" si="956"/>
        <v>10</v>
      </c>
      <c r="C3271" s="5">
        <f t="shared" si="957"/>
        <v>2024</v>
      </c>
      <c r="D3271" s="5" t="s">
        <v>3014</v>
      </c>
      <c r="E3271" s="5" t="str">
        <f>VLOOKUP(F3271,'Set up'!$A$2:$C$64,2,FALSE)</f>
        <v>C00000010</v>
      </c>
      <c r="F3271" s="1" t="s">
        <v>62</v>
      </c>
      <c r="G3271" s="95" t="s">
        <v>1178</v>
      </c>
      <c r="H3271" s="5">
        <v>10</v>
      </c>
      <c r="I3271" s="5">
        <f>VLOOKUP(F3271,'Set up'!$A$2:$C$64,3,FALSE)</f>
        <v>120</v>
      </c>
      <c r="J3271" s="5">
        <f>VLOOKUP(F3271,'Set up'!$A$2:$D$64,4,FALSE)</f>
        <v>120</v>
      </c>
      <c r="K3271" s="4">
        <f t="shared" si="960"/>
        <v>45699</v>
      </c>
      <c r="L3271" s="5">
        <f t="shared" si="961"/>
        <v>2</v>
      </c>
      <c r="M3271" s="5">
        <f t="shared" si="962"/>
        <v>2025</v>
      </c>
      <c r="N3271" s="12">
        <v>16060</v>
      </c>
      <c r="O3271" s="6">
        <f t="shared" si="967"/>
        <v>-16060</v>
      </c>
      <c r="P3271" s="12">
        <f t="shared" si="953"/>
        <v>0</v>
      </c>
      <c r="Q3271" s="7">
        <f t="shared" si="959"/>
        <v>5353395.1499999994</v>
      </c>
      <c r="R3271" s="44" t="str">
        <f>VLOOKUP(F3271,'Set up'!$A$2:$E$64,5,FALSE)</f>
        <v>Trsf</v>
      </c>
      <c r="S3271" s="1" t="s">
        <v>3608</v>
      </c>
    </row>
    <row r="3272" spans="1:19" ht="15" customHeight="1" x14ac:dyDescent="0.3">
      <c r="A3272" s="4">
        <v>45579</v>
      </c>
      <c r="B3272" s="5">
        <f t="shared" si="956"/>
        <v>10</v>
      </c>
      <c r="C3272" s="5">
        <f t="shared" si="957"/>
        <v>2024</v>
      </c>
      <c r="D3272" s="5" t="s">
        <v>3014</v>
      </c>
      <c r="E3272" s="5" t="str">
        <f>VLOOKUP(F3272,'Set up'!$A$2:$C$64,2,FALSE)</f>
        <v>C00000010</v>
      </c>
      <c r="F3272" s="1" t="s">
        <v>62</v>
      </c>
      <c r="G3272" s="90" t="s">
        <v>1543</v>
      </c>
      <c r="H3272" s="5">
        <v>10</v>
      </c>
      <c r="I3272" s="5">
        <f>VLOOKUP(F3272,'Set up'!$A$2:$C$64,3,FALSE)</f>
        <v>120</v>
      </c>
      <c r="J3272" s="5">
        <f>VLOOKUP(F3272,'Set up'!$A$2:$D$64,4,FALSE)</f>
        <v>120</v>
      </c>
      <c r="K3272" s="4">
        <f t="shared" si="960"/>
        <v>45699</v>
      </c>
      <c r="L3272" s="5">
        <f t="shared" si="961"/>
        <v>2</v>
      </c>
      <c r="M3272" s="5">
        <f t="shared" si="962"/>
        <v>2025</v>
      </c>
      <c r="N3272" s="12">
        <v>1740</v>
      </c>
      <c r="O3272" s="6">
        <f t="shared" si="967"/>
        <v>-1740</v>
      </c>
      <c r="P3272" s="12">
        <f t="shared" si="953"/>
        <v>0</v>
      </c>
      <c r="Q3272" s="7">
        <f t="shared" si="959"/>
        <v>5355135.1499999994</v>
      </c>
      <c r="R3272" s="44" t="str">
        <f>VLOOKUP(F3272,'Set up'!$A$2:$E$64,5,FALSE)</f>
        <v>Trsf</v>
      </c>
      <c r="S3272" s="1" t="s">
        <v>3608</v>
      </c>
    </row>
    <row r="3273" spans="1:19" ht="15" customHeight="1" x14ac:dyDescent="0.3">
      <c r="A3273" s="4">
        <v>45579</v>
      </c>
      <c r="B3273" s="5">
        <f t="shared" si="956"/>
        <v>10</v>
      </c>
      <c r="C3273" s="5">
        <f t="shared" si="957"/>
        <v>2024</v>
      </c>
      <c r="D3273" s="5" t="s">
        <v>3014</v>
      </c>
      <c r="E3273" s="5" t="str">
        <f>VLOOKUP(F3273,'Set up'!$A$2:$C$64,2,FALSE)</f>
        <v>C00000010</v>
      </c>
      <c r="F3273" s="1" t="s">
        <v>62</v>
      </c>
      <c r="G3273" s="90" t="s">
        <v>2635</v>
      </c>
      <c r="H3273" s="5">
        <v>15</v>
      </c>
      <c r="I3273" s="5">
        <f>VLOOKUP(F3273,'Set up'!$A$2:$C$64,3,FALSE)</f>
        <v>120</v>
      </c>
      <c r="J3273" s="5">
        <f>VLOOKUP(F3273,'Set up'!$A$2:$D$64,4,FALSE)</f>
        <v>120</v>
      </c>
      <c r="K3273" s="4">
        <f t="shared" si="960"/>
        <v>45699</v>
      </c>
      <c r="L3273" s="5">
        <f t="shared" si="961"/>
        <v>2</v>
      </c>
      <c r="M3273" s="5">
        <f t="shared" si="962"/>
        <v>2025</v>
      </c>
      <c r="N3273" s="12">
        <v>862.5</v>
      </c>
      <c r="O3273" s="6">
        <f t="shared" si="967"/>
        <v>-862.5</v>
      </c>
      <c r="P3273" s="12">
        <f t="shared" si="953"/>
        <v>0</v>
      </c>
      <c r="Q3273" s="7">
        <f t="shared" si="959"/>
        <v>5355997.6499999994</v>
      </c>
      <c r="R3273" s="44" t="str">
        <f>VLOOKUP(F3273,'Set up'!$A$2:$E$64,5,FALSE)</f>
        <v>Trsf</v>
      </c>
      <c r="S3273" s="1" t="s">
        <v>3608</v>
      </c>
    </row>
    <row r="3274" spans="1:19" ht="15" customHeight="1" x14ac:dyDescent="0.3">
      <c r="A3274" s="4">
        <v>45579</v>
      </c>
      <c r="B3274" s="5">
        <f t="shared" si="956"/>
        <v>10</v>
      </c>
      <c r="C3274" s="5">
        <f t="shared" si="957"/>
        <v>2024</v>
      </c>
      <c r="D3274" s="5" t="s">
        <v>3014</v>
      </c>
      <c r="E3274" s="5" t="str">
        <f>VLOOKUP(F3274,'Set up'!$A$2:$C$64,2,FALSE)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up'!$A$2:$C$64,3,FALSE)</f>
        <v>120</v>
      </c>
      <c r="J3274" s="5">
        <f>VLOOKUP(F3274,'Set up'!$A$2:$D$64,4,FALSE)</f>
        <v>120</v>
      </c>
      <c r="K3274" s="4">
        <f t="shared" si="960"/>
        <v>45699</v>
      </c>
      <c r="L3274" s="5">
        <f t="shared" si="961"/>
        <v>2</v>
      </c>
      <c r="M3274" s="5">
        <f t="shared" si="962"/>
        <v>2025</v>
      </c>
      <c r="N3274" s="12">
        <v>1320</v>
      </c>
      <c r="O3274" s="6">
        <f t="shared" si="967"/>
        <v>-1320</v>
      </c>
      <c r="P3274" s="12">
        <f t="shared" si="953"/>
        <v>0</v>
      </c>
      <c r="Q3274" s="7">
        <f t="shared" si="959"/>
        <v>5357317.6499999994</v>
      </c>
      <c r="R3274" s="44" t="str">
        <f>VLOOKUP(F3274,'Set up'!$A$2:$E$64,5,FALSE)</f>
        <v>Trsf</v>
      </c>
      <c r="S3274" s="1" t="s">
        <v>3608</v>
      </c>
    </row>
    <row r="3275" spans="1:19" ht="15" customHeight="1" x14ac:dyDescent="0.3">
      <c r="A3275" s="4">
        <v>45579</v>
      </c>
      <c r="B3275" s="5">
        <f t="shared" si="956"/>
        <v>10</v>
      </c>
      <c r="C3275" s="5">
        <f t="shared" si="957"/>
        <v>2024</v>
      </c>
      <c r="D3275" s="5" t="s">
        <v>3014</v>
      </c>
      <c r="E3275" s="5" t="str">
        <f>VLOOKUP(F3275,'Set up'!$A$2:$C$64,2,FALSE)</f>
        <v>C00000010</v>
      </c>
      <c r="F3275" s="1" t="s">
        <v>62</v>
      </c>
      <c r="G3275" s="95" t="s">
        <v>946</v>
      </c>
      <c r="H3275" s="5">
        <v>4</v>
      </c>
      <c r="I3275" s="5">
        <f>VLOOKUP(F3275,'Set up'!$A$2:$C$64,3,FALSE)</f>
        <v>120</v>
      </c>
      <c r="J3275" s="5">
        <f>VLOOKUP(F3275,'Set up'!$A$2:$D$64,4,FALSE)</f>
        <v>120</v>
      </c>
      <c r="K3275" s="4">
        <f t="shared" si="960"/>
        <v>45699</v>
      </c>
      <c r="L3275" s="5">
        <f t="shared" si="961"/>
        <v>2</v>
      </c>
      <c r="M3275" s="5">
        <f t="shared" si="962"/>
        <v>2025</v>
      </c>
      <c r="N3275" s="12">
        <v>230.4</v>
      </c>
      <c r="O3275" s="6">
        <f t="shared" si="967"/>
        <v>-230.4</v>
      </c>
      <c r="P3275" s="12">
        <f t="shared" si="953"/>
        <v>0</v>
      </c>
      <c r="Q3275" s="7">
        <f t="shared" si="959"/>
        <v>5357548.05</v>
      </c>
      <c r="R3275" s="44" t="str">
        <f>VLOOKUP(F3275,'Set up'!$A$2:$E$64,5,FALSE)</f>
        <v>Trsf</v>
      </c>
      <c r="S3275" s="1" t="s">
        <v>3608</v>
      </c>
    </row>
    <row r="3276" spans="1:19" ht="15" customHeight="1" x14ac:dyDescent="0.3">
      <c r="A3276" s="4">
        <v>45579</v>
      </c>
      <c r="B3276" s="5">
        <f t="shared" si="956"/>
        <v>10</v>
      </c>
      <c r="C3276" s="5">
        <f t="shared" si="957"/>
        <v>2024</v>
      </c>
      <c r="D3276" s="5" t="s">
        <v>3014</v>
      </c>
      <c r="E3276" s="5" t="str">
        <f>VLOOKUP(F3276,'Set up'!$A$2:$C$64,2,FALSE)</f>
        <v>C00000010</v>
      </c>
      <c r="F3276" s="1" t="s">
        <v>62</v>
      </c>
      <c r="G3276" s="99" t="s">
        <v>614</v>
      </c>
      <c r="H3276" s="5">
        <v>1</v>
      </c>
      <c r="I3276" s="5">
        <f>VLOOKUP(F3276,'Set up'!$A$2:$C$64,3,FALSE)</f>
        <v>120</v>
      </c>
      <c r="J3276" s="5">
        <f>VLOOKUP(F3276,'Set up'!$A$2:$D$64,4,FALSE)</f>
        <v>120</v>
      </c>
      <c r="K3276" s="4">
        <f t="shared" si="960"/>
        <v>45699</v>
      </c>
      <c r="L3276" s="5">
        <f t="shared" si="961"/>
        <v>2</v>
      </c>
      <c r="M3276" s="5">
        <f t="shared" si="962"/>
        <v>2025</v>
      </c>
      <c r="N3276" s="12">
        <v>395</v>
      </c>
      <c r="O3276" s="6">
        <f t="shared" si="967"/>
        <v>-395</v>
      </c>
      <c r="P3276" s="12">
        <f t="shared" si="953"/>
        <v>0</v>
      </c>
      <c r="Q3276" s="7">
        <f t="shared" si="959"/>
        <v>5357943.05</v>
      </c>
      <c r="R3276" s="44" t="str">
        <f>VLOOKUP(F3276,'Set up'!$A$2:$E$64,5,FALSE)</f>
        <v>Trsf</v>
      </c>
      <c r="S3276" s="1" t="s">
        <v>3608</v>
      </c>
    </row>
    <row r="3277" spans="1:19" ht="15" customHeight="1" x14ac:dyDescent="0.3">
      <c r="A3277" s="4">
        <v>45579</v>
      </c>
      <c r="B3277" s="5">
        <f t="shared" si="956"/>
        <v>10</v>
      </c>
      <c r="C3277" s="5">
        <f t="shared" si="957"/>
        <v>2024</v>
      </c>
      <c r="D3277" s="5" t="s">
        <v>3014</v>
      </c>
      <c r="E3277" s="5" t="str">
        <f>VLOOKUP(F3277,'Set up'!$A$2:$C$64,2,FALSE)</f>
        <v>C00000010</v>
      </c>
      <c r="F3277" s="1" t="s">
        <v>62</v>
      </c>
      <c r="G3277" s="90" t="s">
        <v>2449</v>
      </c>
      <c r="H3277" s="5">
        <v>1</v>
      </c>
      <c r="I3277" s="5">
        <f>VLOOKUP(F3277,'Set up'!$A$2:$C$64,3,FALSE)</f>
        <v>120</v>
      </c>
      <c r="J3277" s="5">
        <f>VLOOKUP(F3277,'Set up'!$A$2:$D$64,4,FALSE)</f>
        <v>120</v>
      </c>
      <c r="K3277" s="4">
        <f t="shared" si="960"/>
        <v>45699</v>
      </c>
      <c r="L3277" s="5">
        <f t="shared" si="961"/>
        <v>2</v>
      </c>
      <c r="M3277" s="5">
        <f t="shared" si="962"/>
        <v>2025</v>
      </c>
      <c r="N3277" s="12">
        <v>420</v>
      </c>
      <c r="O3277" s="6">
        <f t="shared" si="967"/>
        <v>-420</v>
      </c>
      <c r="P3277" s="12">
        <f t="shared" si="953"/>
        <v>0</v>
      </c>
      <c r="Q3277" s="7">
        <f t="shared" si="959"/>
        <v>5358363.05</v>
      </c>
      <c r="R3277" s="44" t="str">
        <f>VLOOKUP(F3277,'Set up'!$A$2:$E$64,5,FALSE)</f>
        <v>Trsf</v>
      </c>
      <c r="S3277" s="1" t="s">
        <v>3608</v>
      </c>
    </row>
    <row r="3278" spans="1:19" ht="15" customHeight="1" x14ac:dyDescent="0.3">
      <c r="A3278" s="4">
        <v>45579</v>
      </c>
      <c r="B3278" s="5">
        <f t="shared" si="956"/>
        <v>10</v>
      </c>
      <c r="C3278" s="5">
        <f t="shared" si="957"/>
        <v>2024</v>
      </c>
      <c r="D3278" s="5" t="s">
        <v>3014</v>
      </c>
      <c r="E3278" s="5" t="str">
        <f>VLOOKUP(F3278,'Set up'!$A$2:$C$64,2,FALSE)</f>
        <v>C00000010</v>
      </c>
      <c r="F3278" s="1" t="s">
        <v>62</v>
      </c>
      <c r="G3278" s="90" t="s">
        <v>1654</v>
      </c>
      <c r="H3278" s="5">
        <v>5</v>
      </c>
      <c r="I3278" s="5">
        <f>VLOOKUP(F3278,'Set up'!$A$2:$C$64,3,FALSE)</f>
        <v>120</v>
      </c>
      <c r="J3278" s="5">
        <f>VLOOKUP(F3278,'Set up'!$A$2:$D$64,4,FALSE)</f>
        <v>120</v>
      </c>
      <c r="K3278" s="4">
        <f t="shared" si="960"/>
        <v>45699</v>
      </c>
      <c r="L3278" s="5">
        <f t="shared" si="961"/>
        <v>2</v>
      </c>
      <c r="M3278" s="5">
        <f t="shared" si="962"/>
        <v>2025</v>
      </c>
      <c r="N3278" s="12">
        <v>1190</v>
      </c>
      <c r="O3278" s="6">
        <f t="shared" si="967"/>
        <v>-1190</v>
      </c>
      <c r="P3278" s="12">
        <f t="shared" si="953"/>
        <v>0</v>
      </c>
      <c r="Q3278" s="7">
        <f t="shared" si="959"/>
        <v>5359553.05</v>
      </c>
      <c r="R3278" s="44" t="str">
        <f>VLOOKUP(F3278,'Set up'!$A$2:$E$64,5,FALSE)</f>
        <v>Trsf</v>
      </c>
      <c r="S3278" s="1" t="s">
        <v>3608</v>
      </c>
    </row>
    <row r="3279" spans="1:19" ht="15" customHeight="1" x14ac:dyDescent="0.3">
      <c r="A3279" s="4">
        <v>45580</v>
      </c>
      <c r="B3279" s="5">
        <f t="shared" si="956"/>
        <v>10</v>
      </c>
      <c r="C3279" s="5">
        <f t="shared" si="957"/>
        <v>2024</v>
      </c>
      <c r="D3279" s="5" t="s">
        <v>3015</v>
      </c>
      <c r="E3279" s="5" t="str">
        <f>VLOOKUP(F3279,'Set up'!$A$2:$C$64,2,FALSE)</f>
        <v>C00000041</v>
      </c>
      <c r="F3279" s="1" t="s">
        <v>1704</v>
      </c>
      <c r="G3279" s="119" t="s">
        <v>2523</v>
      </c>
      <c r="H3279" s="5">
        <v>1</v>
      </c>
      <c r="I3279" s="5" t="str">
        <f>VLOOKUP(F3279,'Set up'!$A$2:$C$64,3,FALSE)</f>
        <v>Cash</v>
      </c>
      <c r="J3279" s="5">
        <f>VLOOKUP(F3279,'Set up'!$A$2:$D$64,4,FALSE)</f>
        <v>0</v>
      </c>
      <c r="K3279" s="4">
        <f t="shared" si="960"/>
        <v>45580</v>
      </c>
      <c r="L3279" s="5">
        <f t="shared" si="961"/>
        <v>10</v>
      </c>
      <c r="M3279" s="5">
        <f t="shared" si="962"/>
        <v>2024</v>
      </c>
      <c r="N3279" s="12">
        <v>225</v>
      </c>
      <c r="O3279" s="6">
        <f t="shared" ref="O3279:O3293" si="968">-N3279</f>
        <v>-225</v>
      </c>
      <c r="P3279" s="12">
        <f t="shared" si="953"/>
        <v>0</v>
      </c>
      <c r="Q3279" s="7">
        <f t="shared" si="959"/>
        <v>5359778.05</v>
      </c>
      <c r="R3279" s="44" t="str">
        <f>VLOOKUP(F3279,'Set up'!$A$2:$E$64,5,FALSE)</f>
        <v>Trsf</v>
      </c>
      <c r="S3279" s="1" t="s">
        <v>3048</v>
      </c>
    </row>
    <row r="3280" spans="1:19" ht="15" customHeight="1" x14ac:dyDescent="0.3">
      <c r="A3280" s="4">
        <v>45580</v>
      </c>
      <c r="B3280" s="5">
        <f t="shared" si="956"/>
        <v>10</v>
      </c>
      <c r="C3280" s="5">
        <f t="shared" si="957"/>
        <v>2024</v>
      </c>
      <c r="D3280" s="5" t="s">
        <v>3016</v>
      </c>
      <c r="E3280" s="5" t="str">
        <f>VLOOKUP(F3280,'Set up'!$A$2:$C$64,2,FALSE)</f>
        <v>C00000042</v>
      </c>
      <c r="F3280" s="1" t="s">
        <v>2012</v>
      </c>
      <c r="G3280" s="103" t="s">
        <v>2646</v>
      </c>
      <c r="H3280" s="5">
        <v>10</v>
      </c>
      <c r="I3280" s="5" t="str">
        <f>VLOOKUP(F3280,'Set up'!$A$2:$C$64,3,FALSE)</f>
        <v>Cash</v>
      </c>
      <c r="J3280" s="5">
        <f>VLOOKUP(F3280,'Set up'!$A$2:$D$64,4,FALSE)</f>
        <v>0</v>
      </c>
      <c r="K3280" s="4">
        <f t="shared" si="960"/>
        <v>45580</v>
      </c>
      <c r="L3280" s="5">
        <f t="shared" si="961"/>
        <v>10</v>
      </c>
      <c r="M3280" s="5">
        <f t="shared" si="962"/>
        <v>2024</v>
      </c>
      <c r="N3280" s="12">
        <v>625</v>
      </c>
      <c r="O3280" s="6">
        <f t="shared" si="968"/>
        <v>-625</v>
      </c>
      <c r="P3280" s="12">
        <f t="shared" si="953"/>
        <v>0</v>
      </c>
      <c r="Q3280" s="7">
        <f t="shared" si="959"/>
        <v>5360403.05</v>
      </c>
      <c r="R3280" s="44" t="str">
        <f>VLOOKUP(F3280,'Set up'!$A$2:$E$64,5,FALSE)</f>
        <v>Trsf</v>
      </c>
      <c r="S3280" s="1" t="s">
        <v>3496</v>
      </c>
    </row>
    <row r="3281" spans="1:19" ht="15" customHeight="1" x14ac:dyDescent="0.3">
      <c r="A3281" s="4">
        <v>45580</v>
      </c>
      <c r="B3281" s="5">
        <f t="shared" si="956"/>
        <v>10</v>
      </c>
      <c r="C3281" s="5">
        <f t="shared" si="957"/>
        <v>2024</v>
      </c>
      <c r="D3281" s="5" t="s">
        <v>3017</v>
      </c>
      <c r="E3281" s="5" t="str">
        <f>VLOOKUP(F3281,'Set up'!$A$2:$C$64,2,FALSE)</f>
        <v>C00000042</v>
      </c>
      <c r="F3281" s="1" t="s">
        <v>2012</v>
      </c>
      <c r="G3281" s="128" t="s">
        <v>2552</v>
      </c>
      <c r="H3281" s="5">
        <v>10</v>
      </c>
      <c r="I3281" s="5" t="str">
        <f>VLOOKUP(F3281,'Set up'!$A$2:$C$64,3,FALSE)</f>
        <v>Cash</v>
      </c>
      <c r="J3281" s="5">
        <f>VLOOKUP(F3281,'Set up'!$A$2:$D$64,4,FALSE)</f>
        <v>0</v>
      </c>
      <c r="K3281" s="4">
        <f t="shared" si="960"/>
        <v>45580</v>
      </c>
      <c r="L3281" s="5">
        <f t="shared" si="961"/>
        <v>10</v>
      </c>
      <c r="M3281" s="5">
        <f t="shared" si="962"/>
        <v>2024</v>
      </c>
      <c r="N3281" s="12">
        <v>16060</v>
      </c>
      <c r="O3281" s="6">
        <f t="shared" si="968"/>
        <v>-16060</v>
      </c>
      <c r="P3281" s="12">
        <f t="shared" si="953"/>
        <v>0</v>
      </c>
      <c r="Q3281" s="7">
        <f t="shared" si="959"/>
        <v>5376463.0499999998</v>
      </c>
      <c r="R3281" s="44" t="str">
        <f>VLOOKUP(F3281,'Set up'!$A$2:$E$64,5,FALSE)</f>
        <v>Trsf</v>
      </c>
      <c r="S3281" s="1" t="s">
        <v>3497</v>
      </c>
    </row>
    <row r="3282" spans="1:19" ht="15" customHeight="1" x14ac:dyDescent="0.3">
      <c r="A3282" s="4">
        <v>45580</v>
      </c>
      <c r="B3282" s="5">
        <f t="shared" si="956"/>
        <v>10</v>
      </c>
      <c r="C3282" s="5">
        <f t="shared" si="957"/>
        <v>2024</v>
      </c>
      <c r="D3282" s="5" t="s">
        <v>3017</v>
      </c>
      <c r="E3282" s="5" t="str">
        <f>VLOOKUP(F3282,'Set up'!$A$2:$C$64,2,FALSE)</f>
        <v>C00000042</v>
      </c>
      <c r="F3282" s="1" t="s">
        <v>2012</v>
      </c>
      <c r="G3282" s="90" t="s">
        <v>2129</v>
      </c>
      <c r="H3282" s="5">
        <v>30</v>
      </c>
      <c r="I3282" s="5" t="str">
        <f>VLOOKUP(F3282,'Set up'!$A$2:$C$64,3,FALSE)</f>
        <v>Cash</v>
      </c>
      <c r="J3282" s="5">
        <f>VLOOKUP(F3282,'Set up'!$A$2:$D$64,4,FALSE)</f>
        <v>0</v>
      </c>
      <c r="K3282" s="4">
        <f t="shared" si="960"/>
        <v>45580</v>
      </c>
      <c r="L3282" s="5">
        <f t="shared" si="961"/>
        <v>10</v>
      </c>
      <c r="M3282" s="5">
        <f t="shared" si="962"/>
        <v>2024</v>
      </c>
      <c r="N3282" s="12">
        <v>6438</v>
      </c>
      <c r="O3282" s="6">
        <f>-273.4-6164.6</f>
        <v>-6438</v>
      </c>
      <c r="P3282" s="12">
        <f t="shared" si="953"/>
        <v>0</v>
      </c>
      <c r="Q3282" s="7">
        <f t="shared" si="959"/>
        <v>5382901.0499999998</v>
      </c>
      <c r="R3282" s="44" t="str">
        <f>VLOOKUP(F3282,'Set up'!$A$2:$E$64,5,FALSE)</f>
        <v>Trsf</v>
      </c>
      <c r="S3282" s="1" t="s">
        <v>3554</v>
      </c>
    </row>
    <row r="3283" spans="1:19" ht="15" customHeight="1" x14ac:dyDescent="0.3">
      <c r="A3283" s="4">
        <v>45580</v>
      </c>
      <c r="B3283" s="5">
        <f t="shared" si="956"/>
        <v>10</v>
      </c>
      <c r="C3283" s="5">
        <f t="shared" si="957"/>
        <v>2024</v>
      </c>
      <c r="D3283" s="5" t="s">
        <v>3017</v>
      </c>
      <c r="E3283" s="5" t="str">
        <f>VLOOKUP(F3283,'Set up'!$A$2:$C$64,2,FALSE)</f>
        <v>C00000042</v>
      </c>
      <c r="F3283" s="1" t="s">
        <v>2012</v>
      </c>
      <c r="G3283" s="90" t="s">
        <v>1922</v>
      </c>
      <c r="H3283" s="5">
        <v>15</v>
      </c>
      <c r="I3283" s="5" t="str">
        <f>VLOOKUP(F3283,'Set up'!$A$2:$C$64,3,FALSE)</f>
        <v>Cash</v>
      </c>
      <c r="J3283" s="5">
        <f>VLOOKUP(F3283,'Set up'!$A$2:$D$64,4,FALSE)</f>
        <v>0</v>
      </c>
      <c r="K3283" s="4">
        <f t="shared" si="960"/>
        <v>45580</v>
      </c>
      <c r="L3283" s="5">
        <f t="shared" si="961"/>
        <v>10</v>
      </c>
      <c r="M3283" s="5">
        <f t="shared" si="962"/>
        <v>2024</v>
      </c>
      <c r="N3283" s="12">
        <v>3577.5</v>
      </c>
      <c r="O3283" s="6">
        <f t="shared" si="968"/>
        <v>-3577.5</v>
      </c>
      <c r="P3283" s="12">
        <f t="shared" si="953"/>
        <v>0</v>
      </c>
      <c r="Q3283" s="7">
        <f t="shared" si="959"/>
        <v>5386478.5499999998</v>
      </c>
      <c r="R3283" s="44" t="str">
        <f>VLOOKUP(F3283,'Set up'!$A$2:$E$64,5,FALSE)</f>
        <v>Trsf</v>
      </c>
      <c r="S3283" s="1" t="s">
        <v>3555</v>
      </c>
    </row>
    <row r="3284" spans="1:19" ht="15" customHeight="1" x14ac:dyDescent="0.3">
      <c r="A3284" s="4">
        <v>45580</v>
      </c>
      <c r="B3284" s="5">
        <f t="shared" si="956"/>
        <v>10</v>
      </c>
      <c r="C3284" s="5">
        <f t="shared" si="957"/>
        <v>2024</v>
      </c>
      <c r="D3284" s="5" t="s">
        <v>3017</v>
      </c>
      <c r="E3284" s="5" t="str">
        <f>VLOOKUP(F3284,'Set up'!$A$2:$C$64,2,FALSE)</f>
        <v>C00000042</v>
      </c>
      <c r="F3284" s="1" t="s">
        <v>2012</v>
      </c>
      <c r="G3284" s="90" t="s">
        <v>1061</v>
      </c>
      <c r="H3284" s="5">
        <v>4</v>
      </c>
      <c r="I3284" s="5" t="str">
        <f>VLOOKUP(F3284,'Set up'!$A$2:$C$64,3,FALSE)</f>
        <v>Cash</v>
      </c>
      <c r="J3284" s="5">
        <f>VLOOKUP(F3284,'Set up'!$A$2:$D$64,4,FALSE)</f>
        <v>0</v>
      </c>
      <c r="K3284" s="4">
        <f t="shared" si="960"/>
        <v>45580</v>
      </c>
      <c r="L3284" s="5">
        <f t="shared" si="961"/>
        <v>10</v>
      </c>
      <c r="M3284" s="5">
        <f t="shared" si="962"/>
        <v>2024</v>
      </c>
      <c r="N3284" s="12">
        <v>380</v>
      </c>
      <c r="O3284" s="6">
        <f t="shared" si="968"/>
        <v>-380</v>
      </c>
      <c r="P3284" s="12">
        <f t="shared" si="953"/>
        <v>0</v>
      </c>
      <c r="Q3284" s="7">
        <f t="shared" si="959"/>
        <v>5386858.5499999998</v>
      </c>
      <c r="R3284" s="44" t="str">
        <f>VLOOKUP(F3284,'Set up'!$A$2:$E$64,5,FALSE)</f>
        <v>Trsf</v>
      </c>
      <c r="S3284" s="1" t="s">
        <v>3556</v>
      </c>
    </row>
    <row r="3285" spans="1:19" ht="15" customHeight="1" x14ac:dyDescent="0.3">
      <c r="A3285" s="4">
        <v>45580</v>
      </c>
      <c r="B3285" s="5">
        <f t="shared" si="956"/>
        <v>10</v>
      </c>
      <c r="C3285" s="5">
        <f t="shared" si="957"/>
        <v>2024</v>
      </c>
      <c r="D3285" s="5" t="s">
        <v>3017</v>
      </c>
      <c r="E3285" s="5" t="str">
        <f>VLOOKUP(F3285,'Set up'!$A$2:$C$64,2,FALSE)</f>
        <v>C00000042</v>
      </c>
      <c r="F3285" s="1" t="s">
        <v>2012</v>
      </c>
      <c r="G3285" s="90" t="s">
        <v>1073</v>
      </c>
      <c r="H3285" s="5">
        <v>1</v>
      </c>
      <c r="I3285" s="5" t="str">
        <f>VLOOKUP(F3285,'Set up'!$A$2:$C$64,3,FALSE)</f>
        <v>Cash</v>
      </c>
      <c r="J3285" s="5">
        <f>VLOOKUP(F3285,'Set up'!$A$2:$D$64,4,FALSE)</f>
        <v>0</v>
      </c>
      <c r="K3285" s="4">
        <f t="shared" si="960"/>
        <v>45580</v>
      </c>
      <c r="L3285" s="5">
        <f t="shared" si="961"/>
        <v>10</v>
      </c>
      <c r="M3285" s="5">
        <f t="shared" si="962"/>
        <v>2024</v>
      </c>
      <c r="N3285" s="12">
        <v>1000</v>
      </c>
      <c r="O3285" s="6">
        <f t="shared" si="968"/>
        <v>-1000</v>
      </c>
      <c r="P3285" s="12">
        <f t="shared" ref="P3285:P3348" si="969">SUM(N3285+O3285)</f>
        <v>0</v>
      </c>
      <c r="Q3285" s="7">
        <f t="shared" si="959"/>
        <v>5387858.5499999998</v>
      </c>
      <c r="R3285" s="44" t="str">
        <f>VLOOKUP(F3285,'Set up'!$A$2:$E$64,5,FALSE)</f>
        <v>Trsf</v>
      </c>
      <c r="S3285" s="1" t="s">
        <v>3557</v>
      </c>
    </row>
    <row r="3286" spans="1:19" ht="15" customHeight="1" x14ac:dyDescent="0.3">
      <c r="A3286" s="4">
        <v>45582</v>
      </c>
      <c r="B3286" s="5">
        <f t="shared" si="956"/>
        <v>10</v>
      </c>
      <c r="C3286" s="5">
        <f t="shared" si="957"/>
        <v>2024</v>
      </c>
      <c r="D3286" s="5" t="s">
        <v>3018</v>
      </c>
      <c r="E3286" s="5" t="str">
        <f>VLOOKUP(F3286,'Set up'!$A$2:$C$64,2,FALSE)</f>
        <v>C00000037</v>
      </c>
      <c r="F3286" s="1" t="s">
        <v>1309</v>
      </c>
      <c r="G3286" s="11" t="s">
        <v>1894</v>
      </c>
      <c r="H3286" s="5">
        <v>3</v>
      </c>
      <c r="I3286" s="5">
        <f>VLOOKUP(F3286,'Set up'!$A$2:$C$64,3,FALSE)</f>
        <v>30</v>
      </c>
      <c r="J3286" s="5">
        <f>VLOOKUP(F3286,'Set up'!$A$2:$D$64,4,FALSE)</f>
        <v>30</v>
      </c>
      <c r="K3286" s="4">
        <f t="shared" si="960"/>
        <v>45612</v>
      </c>
      <c r="L3286" s="5">
        <f t="shared" si="961"/>
        <v>11</v>
      </c>
      <c r="M3286" s="5">
        <f t="shared" si="962"/>
        <v>2024</v>
      </c>
      <c r="N3286" s="12">
        <v>5214</v>
      </c>
      <c r="O3286" s="6">
        <f t="shared" si="968"/>
        <v>-5214</v>
      </c>
      <c r="P3286" s="12">
        <f t="shared" si="969"/>
        <v>0</v>
      </c>
      <c r="Q3286" s="7">
        <f t="shared" si="959"/>
        <v>5393072.5499999998</v>
      </c>
      <c r="R3286" s="44" t="str">
        <f>VLOOKUP(F3286,'Set up'!$A$2:$E$64,5,FALSE)</f>
        <v>Chq</v>
      </c>
      <c r="S3286" s="1" t="s">
        <v>3597</v>
      </c>
    </row>
    <row r="3287" spans="1:19" ht="15" customHeight="1" x14ac:dyDescent="0.3">
      <c r="A3287" s="4">
        <v>45582</v>
      </c>
      <c r="B3287" s="5">
        <f t="shared" si="956"/>
        <v>10</v>
      </c>
      <c r="C3287" s="5">
        <f t="shared" si="957"/>
        <v>2024</v>
      </c>
      <c r="D3287" s="5" t="s">
        <v>3018</v>
      </c>
      <c r="E3287" s="5" t="str">
        <f>VLOOKUP(F3287,'Set up'!$A$2:$C$64,2,FALSE)</f>
        <v>C00000037</v>
      </c>
      <c r="F3287" s="1" t="s">
        <v>1309</v>
      </c>
      <c r="G3287" s="11" t="s">
        <v>707</v>
      </c>
      <c r="H3287" s="5">
        <v>2</v>
      </c>
      <c r="I3287" s="5">
        <f>VLOOKUP(F3287,'Set up'!$A$2:$C$64,3,FALSE)</f>
        <v>30</v>
      </c>
      <c r="J3287" s="5">
        <f>VLOOKUP(F3287,'Set up'!$A$2:$D$64,4,FALSE)</f>
        <v>30</v>
      </c>
      <c r="K3287" s="4">
        <f t="shared" si="960"/>
        <v>45612</v>
      </c>
      <c r="L3287" s="5">
        <f t="shared" si="961"/>
        <v>11</v>
      </c>
      <c r="M3287" s="5">
        <f t="shared" si="962"/>
        <v>2024</v>
      </c>
      <c r="N3287" s="12">
        <v>842.4</v>
      </c>
      <c r="O3287" s="6">
        <f t="shared" si="968"/>
        <v>-842.4</v>
      </c>
      <c r="P3287" s="12">
        <f t="shared" si="969"/>
        <v>0</v>
      </c>
      <c r="Q3287" s="7">
        <f t="shared" si="959"/>
        <v>5393914.9500000002</v>
      </c>
      <c r="R3287" s="44" t="str">
        <f>VLOOKUP(F3287,'Set up'!$A$2:$E$64,5,FALSE)</f>
        <v>Chq</v>
      </c>
      <c r="S3287" s="1" t="s">
        <v>3597</v>
      </c>
    </row>
    <row r="3288" spans="1:19" ht="15" customHeight="1" x14ac:dyDescent="0.3">
      <c r="A3288" s="4">
        <v>45582</v>
      </c>
      <c r="B3288" s="5">
        <f t="shared" si="956"/>
        <v>10</v>
      </c>
      <c r="C3288" s="5">
        <f t="shared" si="957"/>
        <v>2024</v>
      </c>
      <c r="D3288" s="5" t="s">
        <v>3018</v>
      </c>
      <c r="E3288" s="5" t="str">
        <f>VLOOKUP(F3288,'Set up'!$A$2:$C$64,2,FALSE)</f>
        <v>C00000037</v>
      </c>
      <c r="F3288" s="1" t="s">
        <v>1309</v>
      </c>
      <c r="G3288" s="11" t="s">
        <v>2556</v>
      </c>
      <c r="H3288" s="5">
        <v>3</v>
      </c>
      <c r="I3288" s="5">
        <f>VLOOKUP(F3288,'Set up'!$A$2:$C$64,3,FALSE)</f>
        <v>30</v>
      </c>
      <c r="J3288" s="5">
        <f>VLOOKUP(F3288,'Set up'!$A$2:$D$64,4,FALSE)</f>
        <v>30</v>
      </c>
      <c r="K3288" s="4">
        <f t="shared" si="960"/>
        <v>45612</v>
      </c>
      <c r="L3288" s="5">
        <f t="shared" si="961"/>
        <v>11</v>
      </c>
      <c r="M3288" s="5">
        <f t="shared" si="962"/>
        <v>2024</v>
      </c>
      <c r="N3288" s="12">
        <v>1263.5999999999999</v>
      </c>
      <c r="O3288" s="6">
        <f t="shared" si="968"/>
        <v>-1263.5999999999999</v>
      </c>
      <c r="P3288" s="12">
        <f t="shared" si="969"/>
        <v>0</v>
      </c>
      <c r="Q3288" s="7">
        <f t="shared" si="959"/>
        <v>5395178.5499999998</v>
      </c>
      <c r="R3288" s="44" t="str">
        <f>VLOOKUP(F3288,'Set up'!$A$2:$E$64,5,FALSE)</f>
        <v>Chq</v>
      </c>
      <c r="S3288" s="1" t="s">
        <v>3597</v>
      </c>
    </row>
    <row r="3289" spans="1:19" ht="15" customHeight="1" x14ac:dyDescent="0.3">
      <c r="A3289" s="4">
        <v>45582</v>
      </c>
      <c r="B3289" s="5">
        <f t="shared" si="956"/>
        <v>10</v>
      </c>
      <c r="C3289" s="5">
        <f t="shared" si="957"/>
        <v>2024</v>
      </c>
      <c r="D3289" s="5" t="s">
        <v>3018</v>
      </c>
      <c r="E3289" s="5" t="str">
        <f>VLOOKUP(F3289,'Set up'!$A$2:$C$64,2,FALSE)</f>
        <v>C00000037</v>
      </c>
      <c r="F3289" s="1" t="s">
        <v>1309</v>
      </c>
      <c r="G3289" s="99" t="s">
        <v>1405</v>
      </c>
      <c r="H3289" s="5">
        <v>5</v>
      </c>
      <c r="I3289" s="5">
        <f>VLOOKUP(F3289,'Set up'!$A$2:$C$64,3,FALSE)</f>
        <v>30</v>
      </c>
      <c r="J3289" s="5">
        <f>VLOOKUP(F3289,'Set up'!$A$2:$D$64,4,FALSE)</f>
        <v>30</v>
      </c>
      <c r="K3289" s="4">
        <f t="shared" si="960"/>
        <v>45612</v>
      </c>
      <c r="L3289" s="5">
        <f t="shared" si="961"/>
        <v>11</v>
      </c>
      <c r="M3289" s="5">
        <f t="shared" si="962"/>
        <v>2024</v>
      </c>
      <c r="N3289" s="12">
        <v>240</v>
      </c>
      <c r="O3289" s="6">
        <f t="shared" si="968"/>
        <v>-240</v>
      </c>
      <c r="P3289" s="12">
        <f t="shared" si="969"/>
        <v>0</v>
      </c>
      <c r="Q3289" s="7">
        <f t="shared" si="959"/>
        <v>5395418.5499999998</v>
      </c>
      <c r="R3289" s="44" t="str">
        <f>VLOOKUP(F3289,'Set up'!$A$2:$E$64,5,FALSE)</f>
        <v>Chq</v>
      </c>
      <c r="S3289" s="1" t="s">
        <v>3597</v>
      </c>
    </row>
    <row r="3290" spans="1:19" ht="15" customHeight="1" x14ac:dyDescent="0.3">
      <c r="A3290" s="4">
        <v>45582</v>
      </c>
      <c r="B3290" s="5">
        <f t="shared" si="956"/>
        <v>10</v>
      </c>
      <c r="C3290" s="5">
        <f t="shared" si="957"/>
        <v>2024</v>
      </c>
      <c r="D3290" s="5" t="s">
        <v>3018</v>
      </c>
      <c r="E3290" s="5" t="str">
        <f>VLOOKUP(F3290,'Set up'!$A$2:$C$64,2,FALSE)</f>
        <v>C00000037</v>
      </c>
      <c r="F3290" s="1" t="s">
        <v>1309</v>
      </c>
      <c r="G3290" s="90" t="s">
        <v>2646</v>
      </c>
      <c r="H3290" s="5">
        <v>2</v>
      </c>
      <c r="I3290" s="5">
        <f>VLOOKUP(F3290,'Set up'!$A$2:$C$64,3,FALSE)</f>
        <v>30</v>
      </c>
      <c r="J3290" s="5">
        <f>VLOOKUP(F3290,'Set up'!$A$2:$D$64,4,FALSE)</f>
        <v>30</v>
      </c>
      <c r="K3290" s="4">
        <f t="shared" si="960"/>
        <v>45612</v>
      </c>
      <c r="L3290" s="5">
        <f t="shared" si="961"/>
        <v>11</v>
      </c>
      <c r="M3290" s="5">
        <f t="shared" si="962"/>
        <v>2024</v>
      </c>
      <c r="N3290" s="12">
        <v>125</v>
      </c>
      <c r="O3290" s="6">
        <f t="shared" si="968"/>
        <v>-125</v>
      </c>
      <c r="P3290" s="12">
        <f t="shared" si="969"/>
        <v>0</v>
      </c>
      <c r="Q3290" s="7">
        <f t="shared" si="959"/>
        <v>5395543.5499999998</v>
      </c>
      <c r="R3290" s="44" t="str">
        <f>VLOOKUP(F3290,'Set up'!$A$2:$E$64,5,FALSE)</f>
        <v>Chq</v>
      </c>
      <c r="S3290" s="1" t="s">
        <v>3597</v>
      </c>
    </row>
    <row r="3291" spans="1:19" ht="15" customHeight="1" x14ac:dyDescent="0.3">
      <c r="A3291" s="4">
        <v>45582</v>
      </c>
      <c r="B3291" s="5">
        <f t="shared" si="956"/>
        <v>10</v>
      </c>
      <c r="C3291" s="5">
        <f t="shared" si="957"/>
        <v>2024</v>
      </c>
      <c r="D3291" s="5" t="s">
        <v>3018</v>
      </c>
      <c r="E3291" s="5" t="str">
        <f>VLOOKUP(F3291,'Set up'!$A$2:$C$64,2,FALSE)</f>
        <v>C00000037</v>
      </c>
      <c r="F3291" s="1" t="s">
        <v>1309</v>
      </c>
      <c r="G3291" s="99" t="s">
        <v>1061</v>
      </c>
      <c r="H3291" s="5">
        <v>1</v>
      </c>
      <c r="I3291" s="5">
        <f>VLOOKUP(F3291,'Set up'!$A$2:$C$64,3,FALSE)</f>
        <v>30</v>
      </c>
      <c r="J3291" s="5">
        <f>VLOOKUP(F3291,'Set up'!$A$2:$D$64,4,FALSE)</f>
        <v>30</v>
      </c>
      <c r="K3291" s="4">
        <f t="shared" si="960"/>
        <v>45612</v>
      </c>
      <c r="L3291" s="5">
        <f t="shared" si="961"/>
        <v>11</v>
      </c>
      <c r="M3291" s="5">
        <f t="shared" si="962"/>
        <v>2024</v>
      </c>
      <c r="N3291" s="12">
        <v>95</v>
      </c>
      <c r="O3291" s="6">
        <f t="shared" si="968"/>
        <v>-95</v>
      </c>
      <c r="P3291" s="12">
        <f t="shared" si="969"/>
        <v>0</v>
      </c>
      <c r="Q3291" s="7">
        <f t="shared" si="959"/>
        <v>5395638.5499999998</v>
      </c>
      <c r="R3291" s="44" t="str">
        <f>VLOOKUP(F3291,'Set up'!$A$2:$E$64,5,FALSE)</f>
        <v>Chq</v>
      </c>
      <c r="S3291" s="1" t="s">
        <v>3597</v>
      </c>
    </row>
    <row r="3292" spans="1:19" ht="15" customHeight="1" x14ac:dyDescent="0.3">
      <c r="A3292" s="4">
        <v>45582</v>
      </c>
      <c r="B3292" s="5">
        <f t="shared" si="956"/>
        <v>10</v>
      </c>
      <c r="C3292" s="5">
        <f t="shared" si="957"/>
        <v>2024</v>
      </c>
      <c r="D3292" s="5" t="s">
        <v>3018</v>
      </c>
      <c r="E3292" s="5" t="str">
        <f>VLOOKUP(F3292,'Set up'!$A$2:$C$64,2,FALSE)</f>
        <v>C00000037</v>
      </c>
      <c r="F3292" s="1" t="s">
        <v>1309</v>
      </c>
      <c r="G3292" s="99" t="s">
        <v>2144</v>
      </c>
      <c r="H3292" s="5">
        <v>2</v>
      </c>
      <c r="I3292" s="5">
        <f>VLOOKUP(F3292,'Set up'!$A$2:$C$64,3,FALSE)</f>
        <v>30</v>
      </c>
      <c r="J3292" s="5">
        <f>VLOOKUP(F3292,'Set up'!$A$2:$D$64,4,FALSE)</f>
        <v>30</v>
      </c>
      <c r="K3292" s="4">
        <f t="shared" si="960"/>
        <v>45612</v>
      </c>
      <c r="L3292" s="5">
        <f t="shared" si="961"/>
        <v>11</v>
      </c>
      <c r="M3292" s="5">
        <f t="shared" si="962"/>
        <v>2024</v>
      </c>
      <c r="N3292" s="12">
        <v>572</v>
      </c>
      <c r="O3292" s="6">
        <f t="shared" si="968"/>
        <v>-572</v>
      </c>
      <c r="P3292" s="12">
        <f t="shared" si="969"/>
        <v>0</v>
      </c>
      <c r="Q3292" s="7">
        <f t="shared" si="959"/>
        <v>5396210.5499999998</v>
      </c>
      <c r="R3292" s="44" t="str">
        <f>VLOOKUP(F3292,'Set up'!$A$2:$E$64,5,FALSE)</f>
        <v>Chq</v>
      </c>
      <c r="S3292" s="1" t="s">
        <v>3597</v>
      </c>
    </row>
    <row r="3293" spans="1:19" ht="15" customHeight="1" x14ac:dyDescent="0.3">
      <c r="A3293" s="4">
        <v>45582</v>
      </c>
      <c r="B3293" s="5">
        <f t="shared" si="956"/>
        <v>10</v>
      </c>
      <c r="C3293" s="5">
        <f t="shared" si="957"/>
        <v>2024</v>
      </c>
      <c r="D3293" s="5" t="s">
        <v>3018</v>
      </c>
      <c r="E3293" s="5" t="str">
        <f>VLOOKUP(F3293,'Set up'!$A$2:$C$64,2,FALSE)</f>
        <v>C00000037</v>
      </c>
      <c r="F3293" s="1" t="s">
        <v>1309</v>
      </c>
      <c r="G3293" s="99" t="s">
        <v>1469</v>
      </c>
      <c r="H3293" s="5">
        <v>1</v>
      </c>
      <c r="I3293" s="5">
        <f>VLOOKUP(F3293,'Set up'!$A$2:$C$64,3,FALSE)</f>
        <v>30</v>
      </c>
      <c r="J3293" s="5">
        <f>VLOOKUP(F3293,'Set up'!$A$2:$D$64,4,FALSE)</f>
        <v>30</v>
      </c>
      <c r="K3293" s="4">
        <f t="shared" si="960"/>
        <v>45612</v>
      </c>
      <c r="L3293" s="5">
        <f t="shared" si="961"/>
        <v>11</v>
      </c>
      <c r="M3293" s="5">
        <f t="shared" si="962"/>
        <v>2024</v>
      </c>
      <c r="N3293" s="12">
        <v>390</v>
      </c>
      <c r="O3293" s="6">
        <f t="shared" si="968"/>
        <v>-390</v>
      </c>
      <c r="P3293" s="12">
        <f t="shared" si="969"/>
        <v>0</v>
      </c>
      <c r="Q3293" s="7">
        <f t="shared" si="959"/>
        <v>5396600.5499999998</v>
      </c>
      <c r="R3293" s="44" t="str">
        <f>VLOOKUP(F3293,'Set up'!$A$2:$E$64,5,FALSE)</f>
        <v>Chq</v>
      </c>
      <c r="S3293" s="1" t="s">
        <v>3597</v>
      </c>
    </row>
    <row r="3294" spans="1:19" ht="15" customHeight="1" x14ac:dyDescent="0.3">
      <c r="A3294" s="4">
        <v>45582</v>
      </c>
      <c r="B3294" s="5">
        <f t="shared" si="956"/>
        <v>10</v>
      </c>
      <c r="C3294" s="5">
        <f t="shared" si="957"/>
        <v>2024</v>
      </c>
      <c r="D3294" s="5" t="s">
        <v>3019</v>
      </c>
      <c r="E3294" s="5" t="str">
        <f>VLOOKUP(F3294,'Set up'!$A$2:$C$64,2,FALSE)</f>
        <v>C00000005</v>
      </c>
      <c r="F3294" s="1" t="s">
        <v>35</v>
      </c>
      <c r="G3294" s="11" t="s">
        <v>2552</v>
      </c>
      <c r="H3294" s="5">
        <v>1</v>
      </c>
      <c r="I3294" s="5" t="str">
        <f>VLOOKUP(F3294,'Set up'!$A$2:$C$64,3,FALSE)</f>
        <v>Cash</v>
      </c>
      <c r="J3294" s="5">
        <f>VLOOKUP(F3294,'Set up'!$A$2:$D$64,4,FALSE)</f>
        <v>0</v>
      </c>
      <c r="K3294" s="4">
        <f t="shared" si="960"/>
        <v>45582</v>
      </c>
      <c r="L3294" s="5">
        <f t="shared" si="961"/>
        <v>10</v>
      </c>
      <c r="M3294" s="5">
        <f t="shared" si="962"/>
        <v>2024</v>
      </c>
      <c r="N3294" s="96">
        <v>1694</v>
      </c>
      <c r="O3294" s="6">
        <f t="shared" ref="O3294:O3295" si="970">-N3294</f>
        <v>-1694</v>
      </c>
      <c r="P3294" s="12">
        <f t="shared" si="969"/>
        <v>0</v>
      </c>
      <c r="Q3294" s="7">
        <f t="shared" si="959"/>
        <v>5398294.5499999998</v>
      </c>
      <c r="R3294" s="44" t="str">
        <f>VLOOKUP(F3294,'Set up'!$A$2:$E$64,5,FALSE)</f>
        <v>Chq</v>
      </c>
      <c r="S3294" s="1" t="s">
        <v>3052</v>
      </c>
    </row>
    <row r="3295" spans="1:19" ht="15" customHeight="1" x14ac:dyDescent="0.3">
      <c r="A3295" s="4">
        <v>45582</v>
      </c>
      <c r="B3295" s="5">
        <f t="shared" si="956"/>
        <v>10</v>
      </c>
      <c r="C3295" s="5">
        <f t="shared" si="957"/>
        <v>2024</v>
      </c>
      <c r="D3295" s="5" t="s">
        <v>3019</v>
      </c>
      <c r="E3295" s="5" t="str">
        <f>VLOOKUP(F3295,'Set up'!$A$2:$C$64,2,FALSE)</f>
        <v>C00000005</v>
      </c>
      <c r="F3295" s="1" t="s">
        <v>35</v>
      </c>
      <c r="G3295" s="11" t="s">
        <v>2144</v>
      </c>
      <c r="H3295" s="5">
        <v>1</v>
      </c>
      <c r="I3295" s="5" t="str">
        <f>VLOOKUP(F3295,'Set up'!$A$2:$C$64,3,FALSE)</f>
        <v>Cash</v>
      </c>
      <c r="J3295" s="5">
        <f>VLOOKUP(F3295,'Set up'!$A$2:$D$64,4,FALSE)</f>
        <v>0</v>
      </c>
      <c r="K3295" s="4">
        <f t="shared" si="960"/>
        <v>45582</v>
      </c>
      <c r="L3295" s="5">
        <f t="shared" si="961"/>
        <v>10</v>
      </c>
      <c r="M3295" s="5">
        <f t="shared" si="962"/>
        <v>2024</v>
      </c>
      <c r="N3295" s="96">
        <v>270.60000000000002</v>
      </c>
      <c r="O3295" s="6">
        <f t="shared" si="970"/>
        <v>-270.60000000000002</v>
      </c>
      <c r="P3295" s="12">
        <f t="shared" si="969"/>
        <v>0</v>
      </c>
      <c r="Q3295" s="7">
        <f t="shared" si="959"/>
        <v>5398565.1499999994</v>
      </c>
      <c r="R3295" s="44" t="str">
        <f>VLOOKUP(F3295,'Set up'!$A$2:$E$64,5,FALSE)</f>
        <v>Chq</v>
      </c>
      <c r="S3295" s="1" t="s">
        <v>3052</v>
      </c>
    </row>
    <row r="3296" spans="1:19" ht="15" customHeight="1" x14ac:dyDescent="0.3">
      <c r="A3296" s="4">
        <v>45582</v>
      </c>
      <c r="B3296" s="5">
        <f t="shared" si="956"/>
        <v>10</v>
      </c>
      <c r="C3296" s="5">
        <f t="shared" si="957"/>
        <v>2024</v>
      </c>
      <c r="D3296" s="5" t="s">
        <v>3020</v>
      </c>
      <c r="E3296" s="5" t="str">
        <f>VLOOKUP(F3296,'Set up'!$A$2:$C$64,2,FALSE)</f>
        <v>C00000050</v>
      </c>
      <c r="F3296" s="1" t="s">
        <v>2656</v>
      </c>
      <c r="G3296" s="107" t="s">
        <v>2555</v>
      </c>
      <c r="H3296" s="5">
        <v>1</v>
      </c>
      <c r="I3296" s="5" t="str">
        <f>VLOOKUP(F3296,'Set up'!$A$2:$C$64,3,FALSE)</f>
        <v>Cash</v>
      </c>
      <c r="J3296" s="5">
        <f>VLOOKUP(F3296,'Set up'!$A$2:$D$64,4,FALSE)</f>
        <v>0</v>
      </c>
      <c r="K3296" s="4">
        <f t="shared" si="960"/>
        <v>45582</v>
      </c>
      <c r="L3296" s="5">
        <f t="shared" si="961"/>
        <v>10</v>
      </c>
      <c r="M3296" s="5">
        <f t="shared" si="962"/>
        <v>2024</v>
      </c>
      <c r="N3296" s="96">
        <v>1738</v>
      </c>
      <c r="O3296" s="6">
        <f t="shared" ref="O3296:O3299" si="971">-N3296</f>
        <v>-1738</v>
      </c>
      <c r="P3296" s="12">
        <f t="shared" si="969"/>
        <v>0</v>
      </c>
      <c r="Q3296" s="7">
        <f t="shared" si="959"/>
        <v>5400303.1499999994</v>
      </c>
      <c r="R3296" s="44" t="str">
        <f>VLOOKUP(F3296,'Set up'!$A$2:$E$64,5,FALSE)</f>
        <v>Cash</v>
      </c>
      <c r="S3296" s="1" t="s">
        <v>3051</v>
      </c>
    </row>
    <row r="3297" spans="1:19" ht="15" customHeight="1" x14ac:dyDescent="0.3">
      <c r="A3297" s="4">
        <v>45582</v>
      </c>
      <c r="B3297" s="5">
        <f t="shared" si="956"/>
        <v>10</v>
      </c>
      <c r="C3297" s="5">
        <f t="shared" si="957"/>
        <v>2024</v>
      </c>
      <c r="D3297" s="5" t="s">
        <v>3020</v>
      </c>
      <c r="E3297" s="5" t="str">
        <f>VLOOKUP(F3297,'Set up'!$A$2:$C$64,2,FALSE)</f>
        <v>C00000050</v>
      </c>
      <c r="F3297" s="1" t="s">
        <v>2656</v>
      </c>
      <c r="G3297" s="99" t="s">
        <v>2129</v>
      </c>
      <c r="H3297" s="5">
        <v>2</v>
      </c>
      <c r="I3297" s="5" t="str">
        <f>VLOOKUP(F3297,'Set up'!$A$2:$C$64,3,FALSE)</f>
        <v>Cash</v>
      </c>
      <c r="J3297" s="5">
        <f>VLOOKUP(F3297,'Set up'!$A$2:$D$64,4,FALSE)</f>
        <v>0</v>
      </c>
      <c r="K3297" s="4">
        <f t="shared" si="960"/>
        <v>45582</v>
      </c>
      <c r="L3297" s="5">
        <f t="shared" si="961"/>
        <v>10</v>
      </c>
      <c r="M3297" s="5">
        <f t="shared" si="962"/>
        <v>2024</v>
      </c>
      <c r="N3297" s="96">
        <v>555</v>
      </c>
      <c r="O3297" s="6">
        <f t="shared" si="971"/>
        <v>-555</v>
      </c>
      <c r="P3297" s="12">
        <f t="shared" si="969"/>
        <v>0</v>
      </c>
      <c r="Q3297" s="7">
        <f t="shared" si="959"/>
        <v>5400858.1499999994</v>
      </c>
      <c r="R3297" s="44" t="str">
        <f>VLOOKUP(F3297,'Set up'!$A$2:$E$64,5,FALSE)</f>
        <v>Cash</v>
      </c>
      <c r="S3297" s="1" t="s">
        <v>3051</v>
      </c>
    </row>
    <row r="3298" spans="1:19" ht="15" customHeight="1" x14ac:dyDescent="0.3">
      <c r="A3298" s="4">
        <v>45582</v>
      </c>
      <c r="B3298" s="5">
        <f t="shared" si="956"/>
        <v>10</v>
      </c>
      <c r="C3298" s="5">
        <f t="shared" si="957"/>
        <v>2024</v>
      </c>
      <c r="D3298" s="5" t="s">
        <v>3020</v>
      </c>
      <c r="E3298" s="5" t="str">
        <f>VLOOKUP(F3298,'Set up'!$A$2:$C$64,2,FALSE)</f>
        <v>C00000050</v>
      </c>
      <c r="F3298" s="1" t="s">
        <v>2656</v>
      </c>
      <c r="G3298" s="99" t="s">
        <v>1061</v>
      </c>
      <c r="H3298" s="5">
        <v>1</v>
      </c>
      <c r="I3298" s="5" t="str">
        <f>VLOOKUP(F3298,'Set up'!$A$2:$C$64,3,FALSE)</f>
        <v>Cash</v>
      </c>
      <c r="J3298" s="5">
        <f>VLOOKUP(F3298,'Set up'!$A$2:$D$64,4,FALSE)</f>
        <v>0</v>
      </c>
      <c r="K3298" s="4">
        <f t="shared" si="960"/>
        <v>45582</v>
      </c>
      <c r="L3298" s="5">
        <f t="shared" si="961"/>
        <v>10</v>
      </c>
      <c r="M3298" s="5">
        <f t="shared" si="962"/>
        <v>2024</v>
      </c>
      <c r="N3298" s="96">
        <v>95</v>
      </c>
      <c r="O3298" s="6">
        <f t="shared" si="971"/>
        <v>-95</v>
      </c>
      <c r="P3298" s="12">
        <f t="shared" si="969"/>
        <v>0</v>
      </c>
      <c r="Q3298" s="7">
        <f t="shared" si="959"/>
        <v>5400953.1499999994</v>
      </c>
      <c r="R3298" s="44" t="str">
        <f>VLOOKUP(F3298,'Set up'!$A$2:$E$64,5,FALSE)</f>
        <v>Cash</v>
      </c>
      <c r="S3298" s="1" t="s">
        <v>3051</v>
      </c>
    </row>
    <row r="3299" spans="1:19" ht="15" customHeight="1" x14ac:dyDescent="0.3">
      <c r="A3299" s="4">
        <v>45583</v>
      </c>
      <c r="B3299" s="5">
        <f t="shared" si="956"/>
        <v>10</v>
      </c>
      <c r="C3299" s="5">
        <f t="shared" si="957"/>
        <v>2024</v>
      </c>
      <c r="D3299" s="5" t="s">
        <v>3021</v>
      </c>
      <c r="E3299" s="5" t="str">
        <f>VLOOKUP(F3299,'Set up'!$A$2:$C$64,2,FALSE)</f>
        <v>C00000054</v>
      </c>
      <c r="F3299" s="1" t="s">
        <v>2939</v>
      </c>
      <c r="G3299" s="119" t="s">
        <v>1630</v>
      </c>
      <c r="H3299" s="5">
        <v>1</v>
      </c>
      <c r="I3299" s="5" t="str">
        <f>VLOOKUP(F3299,'Set up'!$A$2:$C$64,3,FALSE)</f>
        <v>Cash</v>
      </c>
      <c r="J3299" s="5">
        <f>VLOOKUP(F3299,'Set up'!$A$2:$D$64,4,FALSE)</f>
        <v>0</v>
      </c>
      <c r="K3299" s="4">
        <f t="shared" si="960"/>
        <v>45583</v>
      </c>
      <c r="L3299" s="5">
        <f t="shared" si="961"/>
        <v>10</v>
      </c>
      <c r="M3299" s="5">
        <f t="shared" si="962"/>
        <v>2024</v>
      </c>
      <c r="N3299" s="96">
        <v>300</v>
      </c>
      <c r="O3299" s="6">
        <f t="shared" si="971"/>
        <v>-300</v>
      </c>
      <c r="P3299" s="12">
        <f t="shared" si="969"/>
        <v>0</v>
      </c>
      <c r="Q3299" s="7">
        <f t="shared" si="959"/>
        <v>5401253.1499999994</v>
      </c>
      <c r="R3299" s="44" t="str">
        <f>VLOOKUP(F3299,'Set up'!$A$2:$E$64,5,FALSE)</f>
        <v>Cash</v>
      </c>
      <c r="S3299" s="1" t="s">
        <v>3198</v>
      </c>
    </row>
    <row r="3300" spans="1:19" ht="15" customHeight="1" x14ac:dyDescent="0.3">
      <c r="A3300" s="4">
        <v>45583</v>
      </c>
      <c r="B3300" s="5">
        <f t="shared" si="956"/>
        <v>10</v>
      </c>
      <c r="C3300" s="5">
        <f t="shared" si="957"/>
        <v>2024</v>
      </c>
      <c r="D3300" s="5" t="s">
        <v>3021</v>
      </c>
      <c r="E3300" s="5" t="str">
        <f>VLOOKUP(F3300,'Set up'!$A$2:$C$64,2,FALSE)</f>
        <v>C00000054</v>
      </c>
      <c r="F3300" s="1" t="s">
        <v>2939</v>
      </c>
      <c r="G3300" s="120" t="s">
        <v>2570</v>
      </c>
      <c r="H3300" s="5">
        <v>1</v>
      </c>
      <c r="I3300" s="5" t="str">
        <f>VLOOKUP(F3300,'Set up'!$A$2:$C$64,3,FALSE)</f>
        <v>Cash</v>
      </c>
      <c r="J3300" s="5">
        <f>VLOOKUP(F3300,'Set up'!$A$2:$D$64,4,FALSE)</f>
        <v>0</v>
      </c>
      <c r="K3300" s="4">
        <f t="shared" si="960"/>
        <v>45583</v>
      </c>
      <c r="L3300" s="5">
        <f t="shared" si="961"/>
        <v>10</v>
      </c>
      <c r="M3300" s="5">
        <f t="shared" si="962"/>
        <v>2024</v>
      </c>
      <c r="N3300" s="96">
        <v>225</v>
      </c>
      <c r="O3300" s="6">
        <f>-N3300-5</f>
        <v>-230</v>
      </c>
      <c r="P3300" s="129">
        <f>SUM(N3300+O3300)</f>
        <v>-5</v>
      </c>
      <c r="Q3300" s="7">
        <f t="shared" si="959"/>
        <v>5401478.1499999994</v>
      </c>
      <c r="R3300" s="44" t="str">
        <f>VLOOKUP(F3300,'Set up'!$A$2:$E$64,5,FALSE)</f>
        <v>Cash</v>
      </c>
      <c r="S3300" s="130" t="s">
        <v>3199</v>
      </c>
    </row>
    <row r="3301" spans="1:19" ht="15" customHeight="1" x14ac:dyDescent="0.3">
      <c r="A3301" s="4">
        <v>45583</v>
      </c>
      <c r="B3301" s="5">
        <f t="shared" si="956"/>
        <v>10</v>
      </c>
      <c r="C3301" s="5">
        <f t="shared" si="957"/>
        <v>2024</v>
      </c>
      <c r="D3301" s="5" t="s">
        <v>3022</v>
      </c>
      <c r="E3301" s="5" t="str">
        <f>VLOOKUP(F3301,'Set up'!$A$2:$C$64,2,FALSE)</f>
        <v>C00000019</v>
      </c>
      <c r="F3301" s="1" t="s">
        <v>400</v>
      </c>
      <c r="G3301" s="90" t="s">
        <v>46</v>
      </c>
      <c r="H3301" s="5">
        <v>1</v>
      </c>
      <c r="I3301" s="5" t="str">
        <f>VLOOKUP(F3301,'Set up'!$A$2:$C$64,3,FALSE)</f>
        <v>Cash</v>
      </c>
      <c r="J3301" s="5">
        <f>VLOOKUP(F3301,'Set up'!$A$2:$D$64,4,FALSE)</f>
        <v>0</v>
      </c>
      <c r="K3301" s="4">
        <f t="shared" si="960"/>
        <v>45583</v>
      </c>
      <c r="L3301" s="5">
        <f t="shared" si="961"/>
        <v>10</v>
      </c>
      <c r="M3301" s="5">
        <f t="shared" si="962"/>
        <v>2024</v>
      </c>
      <c r="N3301" s="98">
        <v>110</v>
      </c>
      <c r="O3301" s="12"/>
      <c r="P3301" s="12">
        <f t="shared" si="969"/>
        <v>110</v>
      </c>
      <c r="Q3301" s="7">
        <f t="shared" si="959"/>
        <v>5401588.1499999994</v>
      </c>
      <c r="R3301" s="44" t="str">
        <f>VLOOKUP(F3301,'Set up'!$A$2:$E$64,5,FALSE)</f>
        <v>Trsf</v>
      </c>
    </row>
    <row r="3302" spans="1:19" ht="15" customHeight="1" x14ac:dyDescent="0.3">
      <c r="A3302" s="4">
        <v>45583</v>
      </c>
      <c r="B3302" s="5">
        <f t="shared" si="956"/>
        <v>10</v>
      </c>
      <c r="C3302" s="5">
        <f t="shared" si="957"/>
        <v>2024</v>
      </c>
      <c r="D3302" s="5" t="s">
        <v>3022</v>
      </c>
      <c r="E3302" s="5" t="str">
        <f>VLOOKUP(F3302,'Set up'!$A$2:$C$64,2,FALSE)</f>
        <v>C00000019</v>
      </c>
      <c r="F3302" s="1" t="s">
        <v>400</v>
      </c>
      <c r="G3302" s="90" t="s">
        <v>1469</v>
      </c>
      <c r="H3302" s="5">
        <v>1</v>
      </c>
      <c r="I3302" s="5" t="str">
        <f>VLOOKUP(F3302,'Set up'!$A$2:$C$64,3,FALSE)</f>
        <v>Cash</v>
      </c>
      <c r="J3302" s="5">
        <f>VLOOKUP(F3302,'Set up'!$A$2:$D$64,4,FALSE)</f>
        <v>0</v>
      </c>
      <c r="K3302" s="4">
        <f t="shared" si="960"/>
        <v>45583</v>
      </c>
      <c r="L3302" s="5">
        <f t="shared" si="961"/>
        <v>10</v>
      </c>
      <c r="M3302" s="5">
        <f t="shared" si="962"/>
        <v>2024</v>
      </c>
      <c r="N3302" s="98">
        <v>390</v>
      </c>
      <c r="O3302" s="12"/>
      <c r="P3302" s="12">
        <f t="shared" si="969"/>
        <v>390</v>
      </c>
      <c r="Q3302" s="7">
        <f t="shared" si="959"/>
        <v>5401978.1499999994</v>
      </c>
      <c r="R3302" s="44" t="str">
        <f>VLOOKUP(F3302,'Set up'!$A$2:$E$64,5,FALSE)</f>
        <v>Trsf</v>
      </c>
    </row>
    <row r="3303" spans="1:19" ht="15" customHeight="1" x14ac:dyDescent="0.3">
      <c r="A3303" s="4">
        <v>45586</v>
      </c>
      <c r="B3303" s="5">
        <f t="shared" si="956"/>
        <v>10</v>
      </c>
      <c r="C3303" s="5">
        <f t="shared" si="957"/>
        <v>2024</v>
      </c>
      <c r="D3303" s="5" t="s">
        <v>3023</v>
      </c>
      <c r="E3303" s="5" t="str">
        <f>VLOOKUP(F3303,'Set up'!$A$2:$C$64,2,FALSE)</f>
        <v>C00000044</v>
      </c>
      <c r="F3303" s="1" t="s">
        <v>2929</v>
      </c>
      <c r="G3303" s="119" t="s">
        <v>1563</v>
      </c>
      <c r="H3303" s="5">
        <v>1</v>
      </c>
      <c r="I3303" s="5" t="str">
        <f>VLOOKUP(F3303,'Set up'!$A$2:$C$64,3,FALSE)</f>
        <v>Cash</v>
      </c>
      <c r="J3303" s="5">
        <f>VLOOKUP(F3303,'Set up'!$A$2:$D$64,4,FALSE)</f>
        <v>0</v>
      </c>
      <c r="K3303" s="4">
        <f t="shared" si="960"/>
        <v>45586</v>
      </c>
      <c r="L3303" s="5">
        <f t="shared" si="961"/>
        <v>10</v>
      </c>
      <c r="M3303" s="5">
        <f t="shared" si="962"/>
        <v>2024</v>
      </c>
      <c r="N3303" s="96">
        <v>1694</v>
      </c>
      <c r="O3303" s="6">
        <f t="shared" ref="O3303" si="972">-N3303</f>
        <v>-1694</v>
      </c>
      <c r="P3303" s="12">
        <f t="shared" si="969"/>
        <v>0</v>
      </c>
      <c r="Q3303" s="7">
        <f t="shared" si="959"/>
        <v>5403672.1499999994</v>
      </c>
      <c r="R3303" s="44" t="str">
        <f>VLOOKUP(F3303,'Set up'!$A$2:$E$64,5,FALSE)</f>
        <v>Cash</v>
      </c>
      <c r="S3303" s="1" t="s">
        <v>3054</v>
      </c>
    </row>
    <row r="3304" spans="1:19" ht="15" customHeight="1" x14ac:dyDescent="0.3">
      <c r="A3304" s="4">
        <v>45586</v>
      </c>
      <c r="B3304" s="5">
        <f t="shared" si="956"/>
        <v>10</v>
      </c>
      <c r="C3304" s="5">
        <f t="shared" si="957"/>
        <v>2024</v>
      </c>
      <c r="D3304" s="5" t="s">
        <v>3023</v>
      </c>
      <c r="E3304" s="5" t="str">
        <f>VLOOKUP(F3304,'Set up'!$A$2:$C$64,2,FALSE)</f>
        <v>C00000044</v>
      </c>
      <c r="F3304" s="1" t="s">
        <v>2929</v>
      </c>
      <c r="G3304" s="120" t="s">
        <v>2570</v>
      </c>
      <c r="H3304" s="5">
        <v>2</v>
      </c>
      <c r="I3304" s="5" t="str">
        <f>VLOOKUP(F3304,'Set up'!$A$2:$C$64,3,FALSE)</f>
        <v>Cash</v>
      </c>
      <c r="J3304" s="5">
        <f>VLOOKUP(F3304,'Set up'!$A$2:$D$64,4,FALSE)</f>
        <v>0</v>
      </c>
      <c r="K3304" s="4">
        <f t="shared" si="960"/>
        <v>45586</v>
      </c>
      <c r="L3304" s="5">
        <f t="shared" si="961"/>
        <v>10</v>
      </c>
      <c r="M3304" s="5">
        <f t="shared" si="962"/>
        <v>2024</v>
      </c>
      <c r="N3304" s="96">
        <v>432</v>
      </c>
      <c r="O3304" s="12">
        <f>-306-126</f>
        <v>-432</v>
      </c>
      <c r="P3304" s="12">
        <f t="shared" si="969"/>
        <v>0</v>
      </c>
      <c r="Q3304" s="7">
        <f t="shared" si="959"/>
        <v>5404104.1499999994</v>
      </c>
      <c r="R3304" s="44" t="str">
        <f>VLOOKUP(F3304,'Set up'!$A$2:$E$64,5,FALSE)</f>
        <v>Cash</v>
      </c>
      <c r="S3304" s="1" t="s">
        <v>3058</v>
      </c>
    </row>
    <row r="3305" spans="1:19" ht="15" customHeight="1" x14ac:dyDescent="0.3">
      <c r="A3305" s="4">
        <v>45586</v>
      </c>
      <c r="B3305" s="5">
        <f t="shared" si="956"/>
        <v>10</v>
      </c>
      <c r="C3305" s="5">
        <f t="shared" si="957"/>
        <v>2024</v>
      </c>
      <c r="D3305" s="5" t="s">
        <v>3023</v>
      </c>
      <c r="E3305" s="5" t="str">
        <f>VLOOKUP(F3305,'Set up'!$A$2:$C$64,2,FALSE)</f>
        <v>C00000044</v>
      </c>
      <c r="F3305" s="1" t="s">
        <v>2929</v>
      </c>
      <c r="G3305" s="120" t="s">
        <v>655</v>
      </c>
      <c r="H3305" s="5">
        <v>1</v>
      </c>
      <c r="I3305" s="5" t="str">
        <f>VLOOKUP(F3305,'Set up'!$A$2:$C$64,3,FALSE)</f>
        <v>Cash</v>
      </c>
      <c r="J3305" s="5">
        <f>VLOOKUP(F3305,'Set up'!$A$2:$D$64,4,FALSE)</f>
        <v>0</v>
      </c>
      <c r="K3305" s="4">
        <f t="shared" si="960"/>
        <v>45586</v>
      </c>
      <c r="L3305" s="5">
        <f t="shared" si="961"/>
        <v>10</v>
      </c>
      <c r="M3305" s="5">
        <f t="shared" si="962"/>
        <v>2024</v>
      </c>
      <c r="N3305" s="96">
        <v>280</v>
      </c>
      <c r="O3305" s="6">
        <f t="shared" ref="O3305:O3307" si="973">-N3305</f>
        <v>-280</v>
      </c>
      <c r="P3305" s="12">
        <f t="shared" si="969"/>
        <v>0</v>
      </c>
      <c r="Q3305" s="7">
        <f t="shared" si="959"/>
        <v>5404384.1499999994</v>
      </c>
      <c r="R3305" s="44" t="str">
        <f>VLOOKUP(F3305,'Set up'!$A$2:$E$64,5,FALSE)</f>
        <v>Cash</v>
      </c>
      <c r="S3305" s="1" t="s">
        <v>3057</v>
      </c>
    </row>
    <row r="3306" spans="1:19" ht="15" customHeight="1" x14ac:dyDescent="0.3">
      <c r="A3306" s="4">
        <v>45587</v>
      </c>
      <c r="B3306" s="5">
        <f t="shared" si="956"/>
        <v>10</v>
      </c>
      <c r="C3306" s="5">
        <f t="shared" si="957"/>
        <v>2024</v>
      </c>
      <c r="D3306" s="5" t="s">
        <v>3024</v>
      </c>
      <c r="E3306" s="5" t="str">
        <f>VLOOKUP(F3306,'Set up'!$A$2:$C$64,2,FALSE)</f>
        <v>C00000042</v>
      </c>
      <c r="F3306" s="1" t="s">
        <v>2012</v>
      </c>
      <c r="G3306" s="103" t="s">
        <v>2646</v>
      </c>
      <c r="H3306" s="5">
        <v>2</v>
      </c>
      <c r="I3306" s="5" t="str">
        <f>VLOOKUP(F3306,'Set up'!$A$2:$C$64,3,FALSE)</f>
        <v>Cash</v>
      </c>
      <c r="J3306" s="5">
        <f>VLOOKUP(F3306,'Set up'!$A$2:$D$64,4,FALSE)</f>
        <v>0</v>
      </c>
      <c r="K3306" s="4">
        <f t="shared" si="960"/>
        <v>45587</v>
      </c>
      <c r="L3306" s="5">
        <f t="shared" si="961"/>
        <v>10</v>
      </c>
      <c r="M3306" s="5">
        <f t="shared" si="962"/>
        <v>2024</v>
      </c>
      <c r="N3306" s="12">
        <v>125</v>
      </c>
      <c r="O3306" s="6">
        <f t="shared" si="973"/>
        <v>-125</v>
      </c>
      <c r="P3306" s="12">
        <f t="shared" si="969"/>
        <v>0</v>
      </c>
      <c r="Q3306" s="7">
        <f t="shared" si="959"/>
        <v>5404509.1499999994</v>
      </c>
      <c r="R3306" s="44" t="str">
        <f>VLOOKUP(F3306,'Set up'!$A$2:$E$64,5,FALSE)</f>
        <v>Trsf</v>
      </c>
      <c r="S3306" s="1" t="s">
        <v>3558</v>
      </c>
    </row>
    <row r="3307" spans="1:19" ht="15" customHeight="1" x14ac:dyDescent="0.3">
      <c r="A3307" s="4">
        <v>45587</v>
      </c>
      <c r="B3307" s="5">
        <f t="shared" si="956"/>
        <v>10</v>
      </c>
      <c r="C3307" s="5">
        <f t="shared" si="957"/>
        <v>2024</v>
      </c>
      <c r="D3307" s="5" t="s">
        <v>3025</v>
      </c>
      <c r="E3307" s="5" t="str">
        <f>VLOOKUP(F3307,'Set up'!$A$2:$C$64,2,FALSE)</f>
        <v>C00000042</v>
      </c>
      <c r="F3307" s="1" t="s">
        <v>2012</v>
      </c>
      <c r="G3307" s="128" t="s">
        <v>2552</v>
      </c>
      <c r="H3307" s="5">
        <v>2</v>
      </c>
      <c r="I3307" s="5" t="str">
        <f>VLOOKUP(F3307,'Set up'!$A$2:$C$64,3,FALSE)</f>
        <v>Cash</v>
      </c>
      <c r="J3307" s="5">
        <f>VLOOKUP(F3307,'Set up'!$A$2:$D$64,4,FALSE)</f>
        <v>0</v>
      </c>
      <c r="K3307" s="4">
        <f t="shared" si="960"/>
        <v>45587</v>
      </c>
      <c r="L3307" s="5">
        <f t="shared" si="961"/>
        <v>10</v>
      </c>
      <c r="M3307" s="5">
        <f t="shared" si="962"/>
        <v>2024</v>
      </c>
      <c r="N3307" s="12">
        <v>3212</v>
      </c>
      <c r="O3307" s="6">
        <f t="shared" si="973"/>
        <v>-3212</v>
      </c>
      <c r="P3307" s="12">
        <f t="shared" si="969"/>
        <v>0</v>
      </c>
      <c r="Q3307" s="7">
        <f t="shared" si="959"/>
        <v>5407721.1499999994</v>
      </c>
      <c r="R3307" s="44" t="str">
        <f>VLOOKUP(F3307,'Set up'!$A$2:$E$64,5,FALSE)</f>
        <v>Trsf</v>
      </c>
      <c r="S3307" s="1" t="s">
        <v>3559</v>
      </c>
    </row>
    <row r="3308" spans="1:19" ht="15" customHeight="1" x14ac:dyDescent="0.3">
      <c r="A3308" s="4">
        <v>45587</v>
      </c>
      <c r="B3308" s="5">
        <f t="shared" si="956"/>
        <v>10</v>
      </c>
      <c r="C3308" s="5">
        <f t="shared" si="957"/>
        <v>2024</v>
      </c>
      <c r="D3308" s="5" t="s">
        <v>3025</v>
      </c>
      <c r="E3308" s="5" t="str">
        <f>VLOOKUP(F3308,'Set up'!$A$2:$C$64,2,FALSE)</f>
        <v>C00000042</v>
      </c>
      <c r="F3308" s="1" t="s">
        <v>2012</v>
      </c>
      <c r="G3308" s="90" t="s">
        <v>1543</v>
      </c>
      <c r="H3308" s="5">
        <v>4</v>
      </c>
      <c r="I3308" s="5" t="str">
        <f>VLOOKUP(F3308,'Set up'!$A$2:$C$64,3,FALSE)</f>
        <v>Cash</v>
      </c>
      <c r="J3308" s="5">
        <f>VLOOKUP(F3308,'Set up'!$A$2:$D$64,4,FALSE)</f>
        <v>0</v>
      </c>
      <c r="K3308" s="4">
        <f t="shared" si="960"/>
        <v>45587</v>
      </c>
      <c r="L3308" s="5">
        <f t="shared" si="961"/>
        <v>10</v>
      </c>
      <c r="M3308" s="5">
        <f t="shared" si="962"/>
        <v>2024</v>
      </c>
      <c r="N3308" s="12">
        <v>870</v>
      </c>
      <c r="O3308" s="12">
        <f>-540.9-329.1</f>
        <v>-870</v>
      </c>
      <c r="P3308" s="12">
        <f t="shared" si="969"/>
        <v>0</v>
      </c>
      <c r="Q3308" s="7">
        <f t="shared" si="959"/>
        <v>5408591.1499999994</v>
      </c>
      <c r="R3308" s="44" t="str">
        <f>VLOOKUP(F3308,'Set up'!$A$2:$E$64,5,FALSE)</f>
        <v>Trsf</v>
      </c>
      <c r="S3308" s="1" t="s">
        <v>3560</v>
      </c>
    </row>
    <row r="3309" spans="1:19" ht="15" customHeight="1" x14ac:dyDescent="0.3">
      <c r="A3309" s="4">
        <v>45587</v>
      </c>
      <c r="B3309" s="5">
        <f t="shared" si="956"/>
        <v>10</v>
      </c>
      <c r="C3309" s="5">
        <f t="shared" si="957"/>
        <v>2024</v>
      </c>
      <c r="D3309" s="5" t="s">
        <v>3025</v>
      </c>
      <c r="E3309" s="5" t="str">
        <f>VLOOKUP(F3309,'Set up'!$A$2:$C$64,2,FALSE)</f>
        <v>C00000042</v>
      </c>
      <c r="F3309" s="1" t="s">
        <v>2012</v>
      </c>
      <c r="G3309" s="90" t="s">
        <v>1922</v>
      </c>
      <c r="H3309" s="5">
        <v>3</v>
      </c>
      <c r="I3309" s="5" t="str">
        <f>VLOOKUP(F3309,'Set up'!$A$2:$C$64,3,FALSE)</f>
        <v>Cash</v>
      </c>
      <c r="J3309" s="5">
        <f>VLOOKUP(F3309,'Set up'!$A$2:$D$64,4,FALSE)</f>
        <v>0</v>
      </c>
      <c r="K3309" s="4">
        <f t="shared" si="960"/>
        <v>45587</v>
      </c>
      <c r="L3309" s="5">
        <f t="shared" si="961"/>
        <v>10</v>
      </c>
      <c r="M3309" s="5">
        <f t="shared" si="962"/>
        <v>2024</v>
      </c>
      <c r="N3309" s="12">
        <v>715.5</v>
      </c>
      <c r="O3309" s="6">
        <f t="shared" ref="O3309:O3311" si="974">-N3309</f>
        <v>-715.5</v>
      </c>
      <c r="P3309" s="12">
        <f t="shared" si="969"/>
        <v>0</v>
      </c>
      <c r="Q3309" s="7">
        <f t="shared" si="959"/>
        <v>5409306.6499999994</v>
      </c>
      <c r="R3309" s="44" t="str">
        <f>VLOOKUP(F3309,'Set up'!$A$2:$E$64,5,FALSE)</f>
        <v>Trsf</v>
      </c>
      <c r="S3309" s="1" t="s">
        <v>3561</v>
      </c>
    </row>
    <row r="3310" spans="1:19" ht="15" customHeight="1" x14ac:dyDescent="0.3">
      <c r="A3310" s="4">
        <v>45587</v>
      </c>
      <c r="B3310" s="5">
        <f t="shared" si="956"/>
        <v>10</v>
      </c>
      <c r="C3310" s="5">
        <f t="shared" si="957"/>
        <v>2024</v>
      </c>
      <c r="D3310" s="5" t="s">
        <v>3025</v>
      </c>
      <c r="E3310" s="5" t="str">
        <f>VLOOKUP(F3310,'Set up'!$A$2:$C$64,2,FALSE)</f>
        <v>C00000042</v>
      </c>
      <c r="F3310" s="1" t="s">
        <v>2012</v>
      </c>
      <c r="G3310" s="90" t="s">
        <v>1061</v>
      </c>
      <c r="H3310" s="5">
        <v>4</v>
      </c>
      <c r="I3310" s="5" t="str">
        <f>VLOOKUP(F3310,'Set up'!$A$2:$C$64,3,FALSE)</f>
        <v>Cash</v>
      </c>
      <c r="J3310" s="5">
        <f>VLOOKUP(F3310,'Set up'!$A$2:$D$64,4,FALSE)</f>
        <v>0</v>
      </c>
      <c r="K3310" s="4">
        <f t="shared" si="960"/>
        <v>45587</v>
      </c>
      <c r="L3310" s="5">
        <f t="shared" si="961"/>
        <v>10</v>
      </c>
      <c r="M3310" s="5">
        <f t="shared" si="962"/>
        <v>2024</v>
      </c>
      <c r="N3310" s="12">
        <v>380</v>
      </c>
      <c r="O3310" s="6">
        <f t="shared" si="974"/>
        <v>-380</v>
      </c>
      <c r="P3310" s="12">
        <f t="shared" si="969"/>
        <v>0</v>
      </c>
      <c r="Q3310" s="7">
        <f t="shared" si="959"/>
        <v>5409686.6499999994</v>
      </c>
      <c r="R3310" s="44" t="str">
        <f>VLOOKUP(F3310,'Set up'!$A$2:$E$64,5,FALSE)</f>
        <v>Trsf</v>
      </c>
      <c r="S3310" s="1" t="s">
        <v>3562</v>
      </c>
    </row>
    <row r="3311" spans="1:19" ht="15" customHeight="1" x14ac:dyDescent="0.3">
      <c r="A3311" s="4">
        <v>45587</v>
      </c>
      <c r="B3311" s="5">
        <f t="shared" si="956"/>
        <v>10</v>
      </c>
      <c r="C3311" s="5">
        <f t="shared" si="957"/>
        <v>2024</v>
      </c>
      <c r="D3311" s="5" t="s">
        <v>3025</v>
      </c>
      <c r="E3311" s="5" t="str">
        <f>VLOOKUP(F3311,'Set up'!$A$2:$C$64,2,FALSE)</f>
        <v>C00000042</v>
      </c>
      <c r="F3311" s="1" t="s">
        <v>2012</v>
      </c>
      <c r="G3311" s="90" t="s">
        <v>1073</v>
      </c>
      <c r="H3311" s="5">
        <v>1</v>
      </c>
      <c r="I3311" s="5" t="str">
        <f>VLOOKUP(F3311,'Set up'!$A$2:$C$64,3,FALSE)</f>
        <v>Cash</v>
      </c>
      <c r="J3311" s="5">
        <f>VLOOKUP(F3311,'Set up'!$A$2:$D$64,4,FALSE)</f>
        <v>0</v>
      </c>
      <c r="K3311" s="4">
        <f t="shared" si="960"/>
        <v>45587</v>
      </c>
      <c r="L3311" s="5">
        <f t="shared" si="961"/>
        <v>10</v>
      </c>
      <c r="M3311" s="5">
        <f t="shared" si="962"/>
        <v>2024</v>
      </c>
      <c r="N3311" s="12">
        <v>1000</v>
      </c>
      <c r="O3311" s="6">
        <f t="shared" si="974"/>
        <v>-1000</v>
      </c>
      <c r="P3311" s="12">
        <f t="shared" si="969"/>
        <v>0</v>
      </c>
      <c r="Q3311" s="7">
        <f t="shared" si="959"/>
        <v>5410686.6499999994</v>
      </c>
      <c r="R3311" s="44" t="str">
        <f>VLOOKUP(F3311,'Set up'!$A$2:$E$64,5,FALSE)</f>
        <v>Trsf</v>
      </c>
      <c r="S3311" s="1" t="s">
        <v>3563</v>
      </c>
    </row>
    <row r="3312" spans="1:19" ht="15" customHeight="1" x14ac:dyDescent="0.3">
      <c r="A3312" s="4">
        <v>45587</v>
      </c>
      <c r="B3312" s="5">
        <f t="shared" si="956"/>
        <v>10</v>
      </c>
      <c r="C3312" s="5">
        <f t="shared" si="957"/>
        <v>2024</v>
      </c>
      <c r="D3312" s="5" t="s">
        <v>3026</v>
      </c>
      <c r="E3312" s="5" t="str">
        <f>VLOOKUP(F3312,'Set up'!$A$2:$C$64,2,FALSE)</f>
        <v>C00000055</v>
      </c>
      <c r="F3312" t="s">
        <v>3063</v>
      </c>
      <c r="G3312" s="119" t="s">
        <v>2570</v>
      </c>
      <c r="H3312" s="5">
        <v>1</v>
      </c>
      <c r="I3312" s="5" t="str">
        <f>VLOOKUP(F3312,'Set up'!$A$2:$C$64,3,FALSE)</f>
        <v>Cash</v>
      </c>
      <c r="J3312" s="5">
        <f>VLOOKUP(F3312,'Set up'!$A$2:$D$64,4,FALSE)</f>
        <v>0</v>
      </c>
      <c r="K3312" s="4">
        <f t="shared" si="960"/>
        <v>45587</v>
      </c>
      <c r="L3312" s="5">
        <f t="shared" si="961"/>
        <v>10</v>
      </c>
      <c r="M3312" s="5">
        <f t="shared" si="962"/>
        <v>2024</v>
      </c>
      <c r="N3312" s="96">
        <v>231</v>
      </c>
      <c r="O3312" s="6">
        <f t="shared" ref="O3312" si="975">-N3312</f>
        <v>-231</v>
      </c>
      <c r="P3312" s="12">
        <f t="shared" si="969"/>
        <v>0</v>
      </c>
      <c r="Q3312" s="7">
        <f t="shared" ref="Q3312:Q3333" si="976">SUM(Q3289+N3312)</f>
        <v>5395649.5499999998</v>
      </c>
      <c r="R3312" s="44" t="str">
        <f>VLOOKUP(F3312,'Set up'!$A$2:$E$64,5,FALSE)</f>
        <v>Cash</v>
      </c>
      <c r="S3312" s="1" t="s">
        <v>3064</v>
      </c>
    </row>
    <row r="3313" spans="1:19" ht="15" customHeight="1" x14ac:dyDescent="0.3">
      <c r="A3313" s="4">
        <v>45587</v>
      </c>
      <c r="B3313" s="5">
        <f t="shared" si="956"/>
        <v>10</v>
      </c>
      <c r="C3313" s="5">
        <f t="shared" si="957"/>
        <v>2024</v>
      </c>
      <c r="D3313" s="5" t="s">
        <v>3027</v>
      </c>
      <c r="E3313" s="5" t="str">
        <f>VLOOKUP(F3313,'Set up'!$A$2:$C$64,2,FALSE)</f>
        <v>C00000019</v>
      </c>
      <c r="F3313" s="1" t="s">
        <v>400</v>
      </c>
      <c r="G3313" s="90" t="s">
        <v>95</v>
      </c>
      <c r="H3313" s="5">
        <v>1</v>
      </c>
      <c r="I3313" s="5" t="str">
        <f>VLOOKUP(F3313,'Set up'!$A$2:$C$64,3,FALSE)</f>
        <v>Cash</v>
      </c>
      <c r="J3313" s="5">
        <f>VLOOKUP(F3313,'Set up'!$A$2:$D$64,4,FALSE)</f>
        <v>0</v>
      </c>
      <c r="K3313" s="4">
        <f t="shared" si="960"/>
        <v>45587</v>
      </c>
      <c r="L3313" s="5">
        <f t="shared" si="961"/>
        <v>10</v>
      </c>
      <c r="M3313" s="5">
        <f t="shared" si="962"/>
        <v>2024</v>
      </c>
      <c r="N3313" s="98">
        <v>1738</v>
      </c>
      <c r="O3313" s="12"/>
      <c r="P3313" s="12">
        <f t="shared" si="969"/>
        <v>1738</v>
      </c>
      <c r="Q3313" s="7">
        <f t="shared" si="976"/>
        <v>5397281.5499999998</v>
      </c>
      <c r="R3313" s="44" t="str">
        <f>VLOOKUP(F3313,'Set up'!$A$2:$E$64,5,FALSE)</f>
        <v>Trsf</v>
      </c>
    </row>
    <row r="3314" spans="1:19" ht="15" customHeight="1" x14ac:dyDescent="0.3">
      <c r="A3314" s="4">
        <v>45588</v>
      </c>
      <c r="B3314" s="5">
        <f t="shared" ref="B3314:B3377" si="977">MONTH(A3314)</f>
        <v>10</v>
      </c>
      <c r="C3314" s="5">
        <f t="shared" ref="C3314:C3377" si="978">YEAR(A3314)</f>
        <v>2024</v>
      </c>
      <c r="D3314" s="5" t="s">
        <v>3028</v>
      </c>
      <c r="E3314" s="5" t="str">
        <f>VLOOKUP(F3314,'Set up'!$A$2:$C$64,2,FALSE)</f>
        <v>C00000010</v>
      </c>
      <c r="F3314" s="1" t="s">
        <v>62</v>
      </c>
      <c r="G3314" s="95" t="s">
        <v>1178</v>
      </c>
      <c r="H3314" s="5">
        <v>10</v>
      </c>
      <c r="I3314" s="5">
        <f>VLOOKUP(F3314,'Set up'!$A$2:$C$64,3,FALSE)</f>
        <v>120</v>
      </c>
      <c r="J3314" s="5">
        <f>VLOOKUP(F3314,'Set up'!$A$2:$D$64,4,FALSE)</f>
        <v>120</v>
      </c>
      <c r="K3314" s="4">
        <f t="shared" si="960"/>
        <v>45708</v>
      </c>
      <c r="L3314" s="5">
        <f t="shared" si="961"/>
        <v>2</v>
      </c>
      <c r="M3314" s="5">
        <f t="shared" si="962"/>
        <v>2025</v>
      </c>
      <c r="N3314" s="12">
        <v>16060</v>
      </c>
      <c r="O3314" s="6">
        <f t="shared" ref="O3314:O3322" si="979">-N3314</f>
        <v>-16060</v>
      </c>
      <c r="P3314" s="12">
        <f t="shared" si="969"/>
        <v>0</v>
      </c>
      <c r="Q3314" s="7">
        <f t="shared" si="976"/>
        <v>5411698.5499999998</v>
      </c>
      <c r="R3314" s="44" t="str">
        <f>VLOOKUP(F3314,'Set up'!$A$2:$E$64,5,FALSE)</f>
        <v>Trsf</v>
      </c>
      <c r="S3314" s="1" t="s">
        <v>3608</v>
      </c>
    </row>
    <row r="3315" spans="1:19" ht="15" customHeight="1" x14ac:dyDescent="0.3">
      <c r="A3315" s="4">
        <v>45588</v>
      </c>
      <c r="B3315" s="5">
        <f t="shared" si="977"/>
        <v>10</v>
      </c>
      <c r="C3315" s="5">
        <f t="shared" si="978"/>
        <v>2024</v>
      </c>
      <c r="D3315" s="5" t="s">
        <v>3028</v>
      </c>
      <c r="E3315" s="5" t="str">
        <f>VLOOKUP(F3315,'Set up'!$A$2:$C$64,2,FALSE)</f>
        <v>C00000010</v>
      </c>
      <c r="F3315" s="1" t="s">
        <v>62</v>
      </c>
      <c r="G3315" s="90" t="s">
        <v>1543</v>
      </c>
      <c r="H3315" s="5">
        <v>10</v>
      </c>
      <c r="I3315" s="5">
        <f>VLOOKUP(F3315,'Set up'!$A$2:$C$64,3,FALSE)</f>
        <v>120</v>
      </c>
      <c r="J3315" s="5">
        <f>VLOOKUP(F3315,'Set up'!$A$2:$D$64,4,FALSE)</f>
        <v>120</v>
      </c>
      <c r="K3315" s="4">
        <f t="shared" ref="K3315:K3378" si="980">A3315+J3315</f>
        <v>45708</v>
      </c>
      <c r="L3315" s="5">
        <f t="shared" ref="L3315:L3378" si="981">MONTH(K3315)</f>
        <v>2</v>
      </c>
      <c r="M3315" s="5">
        <f t="shared" ref="M3315:M3378" si="982">YEAR(K3315)</f>
        <v>2025</v>
      </c>
      <c r="N3315" s="12">
        <v>1740</v>
      </c>
      <c r="O3315" s="6">
        <f t="shared" si="979"/>
        <v>-1740</v>
      </c>
      <c r="P3315" s="12">
        <f t="shared" si="969"/>
        <v>0</v>
      </c>
      <c r="Q3315" s="7">
        <f t="shared" si="976"/>
        <v>5397950.5499999998</v>
      </c>
      <c r="R3315" s="44" t="str">
        <f>VLOOKUP(F3315,'Set up'!$A$2:$E$64,5,FALSE)</f>
        <v>Trsf</v>
      </c>
      <c r="S3315" s="1" t="s">
        <v>3608</v>
      </c>
    </row>
    <row r="3316" spans="1:19" ht="15" customHeight="1" x14ac:dyDescent="0.3">
      <c r="A3316" s="4">
        <v>45588</v>
      </c>
      <c r="B3316" s="5">
        <f t="shared" si="977"/>
        <v>10</v>
      </c>
      <c r="C3316" s="5">
        <f t="shared" si="978"/>
        <v>2024</v>
      </c>
      <c r="D3316" s="5" t="s">
        <v>3028</v>
      </c>
      <c r="E3316" s="5" t="str">
        <f>VLOOKUP(F3316,'Set up'!$A$2:$C$64,2,FALSE)</f>
        <v>C00000010</v>
      </c>
      <c r="F3316" s="1" t="s">
        <v>62</v>
      </c>
      <c r="G3316" s="90" t="s">
        <v>2523</v>
      </c>
      <c r="H3316" s="5">
        <v>2</v>
      </c>
      <c r="I3316" s="5">
        <f>VLOOKUP(F3316,'Set up'!$A$2:$C$64,3,FALSE)</f>
        <v>120</v>
      </c>
      <c r="J3316" s="5">
        <f>VLOOKUP(F3316,'Set up'!$A$2:$D$64,4,FALSE)</f>
        <v>120</v>
      </c>
      <c r="K3316" s="4">
        <f t="shared" si="980"/>
        <v>45708</v>
      </c>
      <c r="L3316" s="5">
        <f t="shared" si="981"/>
        <v>2</v>
      </c>
      <c r="M3316" s="5">
        <f t="shared" si="982"/>
        <v>2025</v>
      </c>
      <c r="N3316" s="12">
        <v>348</v>
      </c>
      <c r="O3316" s="6">
        <f t="shared" si="979"/>
        <v>-348</v>
      </c>
      <c r="P3316" s="12">
        <f t="shared" si="969"/>
        <v>0</v>
      </c>
      <c r="Q3316" s="7">
        <f t="shared" si="976"/>
        <v>5396948.5499999998</v>
      </c>
      <c r="R3316" s="44" t="str">
        <f>VLOOKUP(F3316,'Set up'!$A$2:$E$64,5,FALSE)</f>
        <v>Trsf</v>
      </c>
      <c r="S3316" s="1" t="s">
        <v>3608</v>
      </c>
    </row>
    <row r="3317" spans="1:19" ht="15" customHeight="1" x14ac:dyDescent="0.3">
      <c r="A3317" s="4">
        <v>45588</v>
      </c>
      <c r="B3317" s="5">
        <f t="shared" si="977"/>
        <v>10</v>
      </c>
      <c r="C3317" s="5">
        <f t="shared" si="978"/>
        <v>2024</v>
      </c>
      <c r="D3317" s="5" t="s">
        <v>3028</v>
      </c>
      <c r="E3317" s="5" t="str">
        <f>VLOOKUP(F3317,'Set up'!$A$2:$C$64,2,FALSE)</f>
        <v>C00000010</v>
      </c>
      <c r="F3317" s="1" t="s">
        <v>62</v>
      </c>
      <c r="G3317" s="11" t="s">
        <v>2635</v>
      </c>
      <c r="H3317" s="5">
        <v>15</v>
      </c>
      <c r="I3317" s="5">
        <f>VLOOKUP(F3317,'Set up'!$A$2:$C$64,3,FALSE)</f>
        <v>120</v>
      </c>
      <c r="J3317" s="5">
        <f>VLOOKUP(F3317,'Set up'!$A$2:$D$64,4,FALSE)</f>
        <v>120</v>
      </c>
      <c r="K3317" s="4">
        <f t="shared" si="980"/>
        <v>45708</v>
      </c>
      <c r="L3317" s="5">
        <f t="shared" si="981"/>
        <v>2</v>
      </c>
      <c r="M3317" s="5">
        <f t="shared" si="982"/>
        <v>2025</v>
      </c>
      <c r="N3317" s="12">
        <v>862.5</v>
      </c>
      <c r="O3317" s="6">
        <f t="shared" si="979"/>
        <v>-862.5</v>
      </c>
      <c r="P3317" s="12">
        <f t="shared" si="969"/>
        <v>0</v>
      </c>
      <c r="Q3317" s="7">
        <f t="shared" si="976"/>
        <v>5399157.0499999998</v>
      </c>
      <c r="R3317" s="44" t="str">
        <f>VLOOKUP(F3317,'Set up'!$A$2:$E$64,5,FALSE)</f>
        <v>Trsf</v>
      </c>
      <c r="S3317" s="1" t="s">
        <v>3608</v>
      </c>
    </row>
    <row r="3318" spans="1:19" ht="15" customHeight="1" x14ac:dyDescent="0.3">
      <c r="A3318" s="4">
        <v>45588</v>
      </c>
      <c r="B3318" s="5">
        <f t="shared" si="977"/>
        <v>10</v>
      </c>
      <c r="C3318" s="5">
        <f t="shared" si="978"/>
        <v>2024</v>
      </c>
      <c r="D3318" s="5" t="s">
        <v>3028</v>
      </c>
      <c r="E3318" s="5" t="str">
        <f>VLOOKUP(F3318,'Set up'!$A$2:$C$64,2,FALSE)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up'!$A$2:$C$64,3,FALSE)</f>
        <v>120</v>
      </c>
      <c r="J3318" s="5">
        <f>VLOOKUP(F3318,'Set up'!$A$2:$D$64,4,FALSE)</f>
        <v>120</v>
      </c>
      <c r="K3318" s="4">
        <f t="shared" si="980"/>
        <v>45708</v>
      </c>
      <c r="L3318" s="5">
        <f t="shared" si="981"/>
        <v>2</v>
      </c>
      <c r="M3318" s="5">
        <f t="shared" si="982"/>
        <v>2025</v>
      </c>
      <c r="N3318" s="12">
        <v>440</v>
      </c>
      <c r="O3318" s="6">
        <f t="shared" si="979"/>
        <v>-440</v>
      </c>
      <c r="P3318" s="12">
        <f t="shared" si="969"/>
        <v>0</v>
      </c>
      <c r="Q3318" s="7">
        <f t="shared" si="976"/>
        <v>5399005.1499999994</v>
      </c>
      <c r="R3318" s="44" t="str">
        <f>VLOOKUP(F3318,'Set up'!$A$2:$E$64,5,FALSE)</f>
        <v>Trsf</v>
      </c>
      <c r="S3318" s="1" t="s">
        <v>3608</v>
      </c>
    </row>
    <row r="3319" spans="1:19" ht="15" customHeight="1" x14ac:dyDescent="0.3">
      <c r="A3319" s="4">
        <v>45588</v>
      </c>
      <c r="B3319" s="5">
        <f t="shared" si="977"/>
        <v>10</v>
      </c>
      <c r="C3319" s="5">
        <f t="shared" si="978"/>
        <v>2024</v>
      </c>
      <c r="D3319" s="5" t="s">
        <v>3028</v>
      </c>
      <c r="E3319" s="5" t="str">
        <f>VLOOKUP(F3319,'Set up'!$A$2:$C$64,2,FALSE)</f>
        <v>C00000010</v>
      </c>
      <c r="F3319" s="1" t="s">
        <v>62</v>
      </c>
      <c r="G3319" s="99" t="s">
        <v>614</v>
      </c>
      <c r="H3319" s="5">
        <v>1</v>
      </c>
      <c r="I3319" s="5">
        <f>VLOOKUP(F3319,'Set up'!$A$2:$C$64,3,FALSE)</f>
        <v>120</v>
      </c>
      <c r="J3319" s="5">
        <f>VLOOKUP(F3319,'Set up'!$A$2:$D$64,4,FALSE)</f>
        <v>120</v>
      </c>
      <c r="K3319" s="4">
        <f t="shared" si="980"/>
        <v>45708</v>
      </c>
      <c r="L3319" s="5">
        <f t="shared" si="981"/>
        <v>2</v>
      </c>
      <c r="M3319" s="5">
        <f t="shared" si="982"/>
        <v>2025</v>
      </c>
      <c r="N3319" s="12">
        <v>395</v>
      </c>
      <c r="O3319" s="6">
        <f t="shared" si="979"/>
        <v>-395</v>
      </c>
      <c r="P3319" s="12">
        <f t="shared" si="969"/>
        <v>0</v>
      </c>
      <c r="Q3319" s="7">
        <f t="shared" si="976"/>
        <v>5400698.1499999994</v>
      </c>
      <c r="R3319" s="44" t="str">
        <f>VLOOKUP(F3319,'Set up'!$A$2:$E$64,5,FALSE)</f>
        <v>Trsf</v>
      </c>
      <c r="S3319" s="1" t="s">
        <v>3608</v>
      </c>
    </row>
    <row r="3320" spans="1:19" ht="15" customHeight="1" x14ac:dyDescent="0.3">
      <c r="A3320" s="4">
        <v>45588</v>
      </c>
      <c r="B3320" s="5">
        <f t="shared" si="977"/>
        <v>10</v>
      </c>
      <c r="C3320" s="5">
        <f t="shared" si="978"/>
        <v>2024</v>
      </c>
      <c r="D3320" s="5" t="s">
        <v>3028</v>
      </c>
      <c r="E3320" s="5" t="str">
        <f>VLOOKUP(F3320,'Set up'!$A$2:$C$64,2,FALSE)</f>
        <v>C00000010</v>
      </c>
      <c r="F3320" s="1" t="s">
        <v>62</v>
      </c>
      <c r="G3320" s="90" t="s">
        <v>2449</v>
      </c>
      <c r="H3320" s="5">
        <v>1</v>
      </c>
      <c r="I3320" s="5">
        <f>VLOOKUP(F3320,'Set up'!$A$2:$C$64,3,FALSE)</f>
        <v>120</v>
      </c>
      <c r="J3320" s="5">
        <f>VLOOKUP(F3320,'Set up'!$A$2:$D$64,4,FALSE)</f>
        <v>120</v>
      </c>
      <c r="K3320" s="4">
        <f t="shared" si="980"/>
        <v>45708</v>
      </c>
      <c r="L3320" s="5">
        <f t="shared" si="981"/>
        <v>2</v>
      </c>
      <c r="M3320" s="5">
        <f t="shared" si="982"/>
        <v>2025</v>
      </c>
      <c r="N3320" s="12">
        <v>420</v>
      </c>
      <c r="O3320" s="6">
        <f t="shared" si="979"/>
        <v>-420</v>
      </c>
      <c r="P3320" s="12">
        <f t="shared" si="969"/>
        <v>0</v>
      </c>
      <c r="Q3320" s="7">
        <f t="shared" si="976"/>
        <v>5401278.1499999994</v>
      </c>
      <c r="R3320" s="44" t="str">
        <f>VLOOKUP(F3320,'Set up'!$A$2:$E$64,5,FALSE)</f>
        <v>Trsf</v>
      </c>
      <c r="S3320" s="1" t="s">
        <v>3608</v>
      </c>
    </row>
    <row r="3321" spans="1:19" ht="15" customHeight="1" x14ac:dyDescent="0.3">
      <c r="A3321" s="4">
        <v>45588</v>
      </c>
      <c r="B3321" s="5">
        <f t="shared" si="977"/>
        <v>10</v>
      </c>
      <c r="C3321" s="5">
        <f t="shared" si="978"/>
        <v>2024</v>
      </c>
      <c r="D3321" s="5" t="s">
        <v>3028</v>
      </c>
      <c r="E3321" s="5" t="str">
        <f>VLOOKUP(F3321,'Set up'!$A$2:$C$64,2,FALSE)</f>
        <v>C00000010</v>
      </c>
      <c r="F3321" s="1" t="s">
        <v>62</v>
      </c>
      <c r="G3321" s="90" t="s">
        <v>946</v>
      </c>
      <c r="H3321" s="5">
        <v>4</v>
      </c>
      <c r="I3321" s="5">
        <f>VLOOKUP(F3321,'Set up'!$A$2:$C$64,3,FALSE)</f>
        <v>120</v>
      </c>
      <c r="J3321" s="5">
        <f>VLOOKUP(F3321,'Set up'!$A$2:$D$64,4,FALSE)</f>
        <v>120</v>
      </c>
      <c r="K3321" s="4">
        <f t="shared" si="980"/>
        <v>45708</v>
      </c>
      <c r="L3321" s="5">
        <f t="shared" si="981"/>
        <v>2</v>
      </c>
      <c r="M3321" s="5">
        <f t="shared" si="982"/>
        <v>2025</v>
      </c>
      <c r="N3321" s="12">
        <v>230.4</v>
      </c>
      <c r="O3321" s="6">
        <f t="shared" si="979"/>
        <v>-230.4</v>
      </c>
      <c r="P3321" s="12">
        <f t="shared" si="969"/>
        <v>0</v>
      </c>
      <c r="Q3321" s="7">
        <f t="shared" si="976"/>
        <v>5401183.5499999998</v>
      </c>
      <c r="R3321" s="44" t="str">
        <f>VLOOKUP(F3321,'Set up'!$A$2:$E$64,5,FALSE)</f>
        <v>Trsf</v>
      </c>
      <c r="S3321" s="1" t="s">
        <v>3608</v>
      </c>
    </row>
    <row r="3322" spans="1:19" ht="15" customHeight="1" x14ac:dyDescent="0.3">
      <c r="A3322" s="4">
        <v>45588</v>
      </c>
      <c r="B3322" s="5">
        <f t="shared" si="977"/>
        <v>10</v>
      </c>
      <c r="C3322" s="5">
        <f t="shared" si="978"/>
        <v>2024</v>
      </c>
      <c r="D3322" s="5" t="s">
        <v>3028</v>
      </c>
      <c r="E3322" s="5" t="str">
        <f>VLOOKUP(F3322,'Set up'!$A$2:$C$64,2,FALSE)</f>
        <v>C00000010</v>
      </c>
      <c r="F3322" s="1" t="s">
        <v>62</v>
      </c>
      <c r="G3322" s="90" t="s">
        <v>1002</v>
      </c>
      <c r="H3322" s="5">
        <v>4</v>
      </c>
      <c r="I3322" s="5">
        <f>VLOOKUP(F3322,'Set up'!$A$2:$C$64,3,FALSE)</f>
        <v>120</v>
      </c>
      <c r="J3322" s="5">
        <f>VLOOKUP(F3322,'Set up'!$A$2:$D$64,4,FALSE)</f>
        <v>120</v>
      </c>
      <c r="K3322" s="4">
        <f t="shared" si="980"/>
        <v>45708</v>
      </c>
      <c r="L3322" s="5">
        <f t="shared" si="981"/>
        <v>2</v>
      </c>
      <c r="M3322" s="5">
        <f t="shared" si="982"/>
        <v>2025</v>
      </c>
      <c r="N3322" s="12">
        <v>220.8</v>
      </c>
      <c r="O3322" s="6">
        <f t="shared" si="979"/>
        <v>-220.8</v>
      </c>
      <c r="P3322" s="12">
        <f t="shared" si="969"/>
        <v>0</v>
      </c>
      <c r="Q3322" s="7">
        <f t="shared" si="976"/>
        <v>5401473.9499999993</v>
      </c>
      <c r="R3322" s="44" t="str">
        <f>VLOOKUP(F3322,'Set up'!$A$2:$E$64,5,FALSE)</f>
        <v>Trsf</v>
      </c>
      <c r="S3322" s="1" t="s">
        <v>3608</v>
      </c>
    </row>
    <row r="3323" spans="1:19" ht="15" customHeight="1" x14ac:dyDescent="0.3">
      <c r="A3323" s="4">
        <v>45591</v>
      </c>
      <c r="B3323" s="5">
        <f t="shared" si="977"/>
        <v>10</v>
      </c>
      <c r="C3323" s="5">
        <f t="shared" si="978"/>
        <v>2024</v>
      </c>
      <c r="D3323" s="5" t="s">
        <v>3029</v>
      </c>
      <c r="E3323" s="5" t="str">
        <f>VLOOKUP(F3323,'Set up'!$A$2:$C$64,2,FALSE)</f>
        <v>C00000042</v>
      </c>
      <c r="F3323" s="1" t="s">
        <v>2012</v>
      </c>
      <c r="G3323" s="103" t="s">
        <v>2646</v>
      </c>
      <c r="H3323" s="5">
        <v>10</v>
      </c>
      <c r="I3323" s="5" t="str">
        <f>VLOOKUP(F3323,'Set up'!$A$2:$C$64,3,FALSE)</f>
        <v>Cash</v>
      </c>
      <c r="J3323" s="5">
        <f>VLOOKUP(F3323,'Set up'!$A$2:$D$64,4,FALSE)</f>
        <v>0</v>
      </c>
      <c r="K3323" s="4">
        <f t="shared" si="980"/>
        <v>45591</v>
      </c>
      <c r="L3323" s="5">
        <f t="shared" si="981"/>
        <v>10</v>
      </c>
      <c r="M3323" s="5">
        <f t="shared" si="982"/>
        <v>2024</v>
      </c>
      <c r="N3323" s="12">
        <v>625</v>
      </c>
      <c r="O3323" s="6">
        <f t="shared" ref="O3323" si="983">-N3323</f>
        <v>-625</v>
      </c>
      <c r="P3323" s="12">
        <f t="shared" si="969"/>
        <v>0</v>
      </c>
      <c r="Q3323" s="7">
        <f t="shared" si="976"/>
        <v>5402103.1499999994</v>
      </c>
      <c r="R3323" s="44" t="str">
        <f>VLOOKUP(F3323,'Set up'!$A$2:$E$64,5,FALSE)</f>
        <v>Trsf</v>
      </c>
      <c r="S3323" s="1" t="s">
        <v>3564</v>
      </c>
    </row>
    <row r="3324" spans="1:19" ht="15" customHeight="1" x14ac:dyDescent="0.3">
      <c r="A3324" s="4">
        <v>45591</v>
      </c>
      <c r="B3324" s="5">
        <f t="shared" si="977"/>
        <v>10</v>
      </c>
      <c r="C3324" s="5">
        <f t="shared" si="978"/>
        <v>2024</v>
      </c>
      <c r="D3324" s="5" t="s">
        <v>3030</v>
      </c>
      <c r="E3324" s="5" t="str">
        <f>VLOOKUP(F3324,'Set up'!$A$2:$C$64,2,FALSE)</f>
        <v>C00000042</v>
      </c>
      <c r="F3324" s="1" t="s">
        <v>2012</v>
      </c>
      <c r="G3324" s="128" t="s">
        <v>2552</v>
      </c>
      <c r="H3324" s="5">
        <v>10</v>
      </c>
      <c r="I3324" s="5" t="str">
        <f>VLOOKUP(F3324,'Set up'!$A$2:$C$64,3,FALSE)</f>
        <v>Cash</v>
      </c>
      <c r="J3324" s="5">
        <f>VLOOKUP(F3324,'Set up'!$A$2:$D$64,4,FALSE)</f>
        <v>0</v>
      </c>
      <c r="K3324" s="4">
        <f t="shared" si="980"/>
        <v>45591</v>
      </c>
      <c r="L3324" s="5">
        <f t="shared" si="981"/>
        <v>10</v>
      </c>
      <c r="M3324" s="5">
        <f t="shared" si="982"/>
        <v>2024</v>
      </c>
      <c r="N3324" s="12">
        <v>16060</v>
      </c>
      <c r="O3324" s="12">
        <f>-11950.4-4109.6</f>
        <v>-16060</v>
      </c>
      <c r="P3324" s="12">
        <f t="shared" si="969"/>
        <v>0</v>
      </c>
      <c r="Q3324" s="7">
        <f t="shared" si="976"/>
        <v>5417648.1499999994</v>
      </c>
      <c r="R3324" s="44" t="str">
        <f>VLOOKUP(F3324,'Set up'!$A$2:$E$64,5,FALSE)</f>
        <v>Trsf</v>
      </c>
      <c r="S3324" s="1" t="s">
        <v>3565</v>
      </c>
    </row>
    <row r="3325" spans="1:19" ht="15" customHeight="1" x14ac:dyDescent="0.3">
      <c r="A3325" s="4">
        <v>45591</v>
      </c>
      <c r="B3325" s="5">
        <f t="shared" si="977"/>
        <v>10</v>
      </c>
      <c r="C3325" s="5">
        <f t="shared" si="978"/>
        <v>2024</v>
      </c>
      <c r="D3325" s="5" t="s">
        <v>3030</v>
      </c>
      <c r="E3325" s="5" t="str">
        <f>VLOOKUP(F3325,'Set up'!$A$2:$C$64,2,FALSE)</f>
        <v>C00000042</v>
      </c>
      <c r="F3325" s="1" t="s">
        <v>2012</v>
      </c>
      <c r="G3325" s="90" t="s">
        <v>2434</v>
      </c>
      <c r="H3325" s="5">
        <v>30</v>
      </c>
      <c r="I3325" s="5" t="str">
        <f>VLOOKUP(F3325,'Set up'!$A$2:$C$64,3,FALSE)</f>
        <v>Cash</v>
      </c>
      <c r="J3325" s="5">
        <f>VLOOKUP(F3325,'Set up'!$A$2:$D$64,4,FALSE)</f>
        <v>0</v>
      </c>
      <c r="K3325" s="4">
        <f t="shared" si="980"/>
        <v>45591</v>
      </c>
      <c r="L3325" s="5">
        <f t="shared" si="981"/>
        <v>10</v>
      </c>
      <c r="M3325" s="5">
        <f t="shared" si="982"/>
        <v>2024</v>
      </c>
      <c r="N3325" s="12">
        <v>6438</v>
      </c>
      <c r="O3325" s="12">
        <f>-890.4-5547.6</f>
        <v>-6438</v>
      </c>
      <c r="P3325" s="12">
        <f t="shared" si="969"/>
        <v>0</v>
      </c>
      <c r="Q3325" s="7">
        <f t="shared" si="976"/>
        <v>5408416.1499999994</v>
      </c>
      <c r="R3325" s="44" t="str">
        <f>VLOOKUP(F3325,'Set up'!$A$2:$E$64,5,FALSE)</f>
        <v>Trsf</v>
      </c>
      <c r="S3325" s="1" t="s">
        <v>3566</v>
      </c>
    </row>
    <row r="3326" spans="1:19" ht="15" customHeight="1" x14ac:dyDescent="0.3">
      <c r="A3326" s="4">
        <v>45591</v>
      </c>
      <c r="B3326" s="5">
        <f t="shared" si="977"/>
        <v>10</v>
      </c>
      <c r="C3326" s="5">
        <f t="shared" si="978"/>
        <v>2024</v>
      </c>
      <c r="D3326" s="5" t="s">
        <v>3030</v>
      </c>
      <c r="E3326" s="5" t="str">
        <f>VLOOKUP(F3326,'Set up'!$A$2:$C$64,2,FALSE)</f>
        <v>C00000042</v>
      </c>
      <c r="F3326" s="1" t="s">
        <v>2012</v>
      </c>
      <c r="G3326" s="90" t="s">
        <v>1922</v>
      </c>
      <c r="H3326" s="5">
        <v>15</v>
      </c>
      <c r="I3326" s="5" t="str">
        <f>VLOOKUP(F3326,'Set up'!$A$2:$C$64,3,FALSE)</f>
        <v>Cash</v>
      </c>
      <c r="J3326" s="5">
        <f>VLOOKUP(F3326,'Set up'!$A$2:$D$64,4,FALSE)</f>
        <v>0</v>
      </c>
      <c r="K3326" s="4">
        <f t="shared" si="980"/>
        <v>45591</v>
      </c>
      <c r="L3326" s="5">
        <f t="shared" si="981"/>
        <v>10</v>
      </c>
      <c r="M3326" s="5">
        <f t="shared" si="982"/>
        <v>2024</v>
      </c>
      <c r="N3326" s="12">
        <v>3577.5</v>
      </c>
      <c r="O3326" s="6">
        <f t="shared" ref="O3326:O3327" si="984">-N3326</f>
        <v>-3577.5</v>
      </c>
      <c r="P3326" s="12">
        <f t="shared" si="969"/>
        <v>0</v>
      </c>
      <c r="Q3326" s="7">
        <f t="shared" si="976"/>
        <v>5407249.6499999994</v>
      </c>
      <c r="R3326" s="44" t="str">
        <f>VLOOKUP(F3326,'Set up'!$A$2:$E$64,5,FALSE)</f>
        <v>Trsf</v>
      </c>
      <c r="S3326" s="1" t="s">
        <v>3567</v>
      </c>
    </row>
    <row r="3327" spans="1:19" ht="15" customHeight="1" x14ac:dyDescent="0.3">
      <c r="A3327" s="4">
        <v>45591</v>
      </c>
      <c r="B3327" s="5">
        <f t="shared" si="977"/>
        <v>10</v>
      </c>
      <c r="C3327" s="5">
        <f t="shared" si="978"/>
        <v>2024</v>
      </c>
      <c r="D3327" s="5" t="s">
        <v>3030</v>
      </c>
      <c r="E3327" s="5" t="str">
        <f>VLOOKUP(F3327,'Set up'!$A$2:$C$64,2,FALSE)</f>
        <v>C00000042</v>
      </c>
      <c r="F3327" s="1" t="s">
        <v>2012</v>
      </c>
      <c r="G3327" s="90" t="s">
        <v>1061</v>
      </c>
      <c r="H3327" s="5">
        <v>4</v>
      </c>
      <c r="I3327" s="5" t="str">
        <f>VLOOKUP(F3327,'Set up'!$A$2:$C$64,3,FALSE)</f>
        <v>Cash</v>
      </c>
      <c r="J3327" s="5">
        <f>VLOOKUP(F3327,'Set up'!$A$2:$D$64,4,FALSE)</f>
        <v>0</v>
      </c>
      <c r="K3327" s="4">
        <f t="shared" si="980"/>
        <v>45591</v>
      </c>
      <c r="L3327" s="5">
        <f t="shared" si="981"/>
        <v>10</v>
      </c>
      <c r="M3327" s="5">
        <f t="shared" si="982"/>
        <v>2024</v>
      </c>
      <c r="N3327" s="12">
        <v>380</v>
      </c>
      <c r="O3327" s="6">
        <f t="shared" si="984"/>
        <v>-380</v>
      </c>
      <c r="P3327" s="12">
        <f t="shared" si="969"/>
        <v>0</v>
      </c>
      <c r="Q3327" s="7">
        <f t="shared" si="976"/>
        <v>5404484.1499999994</v>
      </c>
      <c r="R3327" s="44" t="str">
        <f>VLOOKUP(F3327,'Set up'!$A$2:$E$64,5,FALSE)</f>
        <v>Trsf</v>
      </c>
      <c r="S3327" s="1" t="s">
        <v>3568</v>
      </c>
    </row>
    <row r="3328" spans="1:19" ht="15" customHeight="1" x14ac:dyDescent="0.3">
      <c r="A3328" s="4">
        <v>45591</v>
      </c>
      <c r="B3328" s="5">
        <f t="shared" si="977"/>
        <v>10</v>
      </c>
      <c r="C3328" s="5">
        <f t="shared" si="978"/>
        <v>2024</v>
      </c>
      <c r="D3328" s="5" t="s">
        <v>3030</v>
      </c>
      <c r="E3328" s="5" t="str">
        <f>VLOOKUP(F3328,'Set up'!$A$2:$C$64,2,FALSE)</f>
        <v>C00000042</v>
      </c>
      <c r="F3328" s="1" t="s">
        <v>2012</v>
      </c>
      <c r="G3328" s="90" t="s">
        <v>1073</v>
      </c>
      <c r="H3328" s="5">
        <v>1</v>
      </c>
      <c r="I3328" s="5" t="str">
        <f>VLOOKUP(F3328,'Set up'!$A$2:$C$64,3,FALSE)</f>
        <v>Cash</v>
      </c>
      <c r="J3328" s="5">
        <f>VLOOKUP(F3328,'Set up'!$A$2:$D$64,4,FALSE)</f>
        <v>0</v>
      </c>
      <c r="K3328" s="4">
        <f t="shared" si="980"/>
        <v>45591</v>
      </c>
      <c r="L3328" s="5">
        <f t="shared" si="981"/>
        <v>10</v>
      </c>
      <c r="M3328" s="5">
        <f t="shared" si="982"/>
        <v>2024</v>
      </c>
      <c r="N3328" s="12">
        <v>1000</v>
      </c>
      <c r="O3328" s="12">
        <f>-494.9-505.1</f>
        <v>-1000</v>
      </c>
      <c r="P3328" s="12">
        <f t="shared" si="969"/>
        <v>0</v>
      </c>
      <c r="Q3328" s="7">
        <f t="shared" si="976"/>
        <v>5405384.1499999994</v>
      </c>
      <c r="R3328" s="44" t="str">
        <f>VLOOKUP(F3328,'Set up'!$A$2:$E$64,5,FALSE)</f>
        <v>Trsf</v>
      </c>
      <c r="S3328" s="1" t="s">
        <v>3569</v>
      </c>
    </row>
    <row r="3329" spans="1:19" ht="15" customHeight="1" x14ac:dyDescent="0.3">
      <c r="A3329" s="4">
        <v>45594</v>
      </c>
      <c r="B3329" s="5">
        <f t="shared" si="977"/>
        <v>10</v>
      </c>
      <c r="C3329" s="5">
        <f t="shared" si="978"/>
        <v>2024</v>
      </c>
      <c r="D3329" s="5" t="s">
        <v>3031</v>
      </c>
      <c r="E3329" s="5" t="str">
        <f>VLOOKUP(F3329,'Set up'!$A$2:$C$64,2,FALSE)</f>
        <v>C00000044</v>
      </c>
      <c r="F3329" s="1" t="s">
        <v>2929</v>
      </c>
      <c r="G3329" s="119" t="s">
        <v>1402</v>
      </c>
      <c r="H3329" s="5">
        <v>1</v>
      </c>
      <c r="I3329" s="5" t="str">
        <f>VLOOKUP(F3329,'Set up'!$A$2:$C$64,3,FALSE)</f>
        <v>Cash</v>
      </c>
      <c r="J3329" s="5">
        <f>VLOOKUP(F3329,'Set up'!$A$2:$D$64,4,FALSE)</f>
        <v>0</v>
      </c>
      <c r="K3329" s="4">
        <f t="shared" si="980"/>
        <v>45594</v>
      </c>
      <c r="L3329" s="5">
        <f t="shared" si="981"/>
        <v>10</v>
      </c>
      <c r="M3329" s="5">
        <f t="shared" si="982"/>
        <v>2024</v>
      </c>
      <c r="N3329" s="12">
        <v>1694</v>
      </c>
      <c r="O3329" s="6">
        <f t="shared" ref="O3329:O3332" si="985">-N3329</f>
        <v>-1694</v>
      </c>
      <c r="P3329" s="12">
        <f t="shared" si="969"/>
        <v>0</v>
      </c>
      <c r="Q3329" s="7">
        <f t="shared" si="976"/>
        <v>5406203.1499999994</v>
      </c>
      <c r="R3329" s="44" t="str">
        <f>VLOOKUP(F3329,'Set up'!$A$2:$E$64,5,FALSE)</f>
        <v>Cash</v>
      </c>
      <c r="S3329" s="1" t="s">
        <v>3060</v>
      </c>
    </row>
    <row r="3330" spans="1:19" ht="15" customHeight="1" x14ac:dyDescent="0.3">
      <c r="A3330" s="4">
        <v>45594</v>
      </c>
      <c r="B3330" s="5">
        <f t="shared" si="977"/>
        <v>10</v>
      </c>
      <c r="C3330" s="5">
        <f t="shared" si="978"/>
        <v>2024</v>
      </c>
      <c r="D3330" s="5" t="s">
        <v>3031</v>
      </c>
      <c r="E3330" s="5" t="str">
        <f>VLOOKUP(F3330,'Set up'!$A$2:$C$64,2,FALSE)</f>
        <v>C00000044</v>
      </c>
      <c r="F3330" s="1" t="s">
        <v>2929</v>
      </c>
      <c r="G3330" s="120" t="s">
        <v>2570</v>
      </c>
      <c r="H3330" s="5">
        <v>2</v>
      </c>
      <c r="I3330" s="5" t="str">
        <f>VLOOKUP(F3330,'Set up'!$A$2:$C$64,3,FALSE)</f>
        <v>Cash</v>
      </c>
      <c r="J3330" s="5">
        <f>VLOOKUP(F3330,'Set up'!$A$2:$D$64,4,FALSE)</f>
        <v>0</v>
      </c>
      <c r="K3330" s="4">
        <f t="shared" si="980"/>
        <v>45594</v>
      </c>
      <c r="L3330" s="5">
        <f t="shared" si="981"/>
        <v>10</v>
      </c>
      <c r="M3330" s="5">
        <f t="shared" si="982"/>
        <v>2024</v>
      </c>
      <c r="N3330" s="12">
        <v>432</v>
      </c>
      <c r="O3330" s="6">
        <f t="shared" si="985"/>
        <v>-432</v>
      </c>
      <c r="P3330" s="12">
        <f t="shared" si="969"/>
        <v>0</v>
      </c>
      <c r="Q3330" s="7">
        <f t="shared" si="976"/>
        <v>5408153.1499999994</v>
      </c>
      <c r="R3330" s="44" t="str">
        <f>VLOOKUP(F3330,'Set up'!$A$2:$E$64,5,FALSE)</f>
        <v>Cash</v>
      </c>
      <c r="S3330" s="1" t="s">
        <v>3060</v>
      </c>
    </row>
    <row r="3331" spans="1:19" ht="15" customHeight="1" x14ac:dyDescent="0.3">
      <c r="A3331" s="4">
        <v>45594</v>
      </c>
      <c r="B3331" s="5">
        <f t="shared" si="977"/>
        <v>10</v>
      </c>
      <c r="C3331" s="5">
        <f t="shared" si="978"/>
        <v>2024</v>
      </c>
      <c r="D3331" s="5" t="s">
        <v>3031</v>
      </c>
      <c r="E3331" s="5" t="str">
        <f>VLOOKUP(F3331,'Set up'!$A$2:$C$64,2,FALSE)</f>
        <v>C00000044</v>
      </c>
      <c r="F3331" s="1" t="s">
        <v>2929</v>
      </c>
      <c r="G3331" s="120" t="s">
        <v>2738</v>
      </c>
      <c r="H3331" s="5">
        <v>3</v>
      </c>
      <c r="I3331" s="5" t="str">
        <f>VLOOKUP(F3331,'Set up'!$A$2:$C$64,3,FALSE)</f>
        <v>Cash</v>
      </c>
      <c r="J3331" s="5">
        <f>VLOOKUP(F3331,'Set up'!$A$2:$D$64,4,FALSE)</f>
        <v>0</v>
      </c>
      <c r="K3331" s="4">
        <f t="shared" si="980"/>
        <v>45594</v>
      </c>
      <c r="L3331" s="5">
        <f t="shared" si="981"/>
        <v>10</v>
      </c>
      <c r="M3331" s="5">
        <f t="shared" si="982"/>
        <v>2024</v>
      </c>
      <c r="N3331" s="12">
        <v>534</v>
      </c>
      <c r="O3331" s="6">
        <f t="shared" si="985"/>
        <v>-534</v>
      </c>
      <c r="P3331" s="12">
        <f t="shared" si="969"/>
        <v>0</v>
      </c>
      <c r="Q3331" s="7">
        <f t="shared" si="976"/>
        <v>5409125.1499999994</v>
      </c>
      <c r="R3331" s="44" t="str">
        <f>VLOOKUP(F3331,'Set up'!$A$2:$E$64,5,FALSE)</f>
        <v>Cash</v>
      </c>
      <c r="S3331" s="1" t="s">
        <v>3060</v>
      </c>
    </row>
    <row r="3332" spans="1:19" ht="15" customHeight="1" x14ac:dyDescent="0.3">
      <c r="A3332" s="4">
        <v>45594</v>
      </c>
      <c r="B3332" s="5">
        <f t="shared" si="977"/>
        <v>10</v>
      </c>
      <c r="C3332" s="5">
        <f t="shared" si="978"/>
        <v>2024</v>
      </c>
      <c r="D3332" s="5" t="s">
        <v>3031</v>
      </c>
      <c r="E3332" s="5" t="str">
        <f>VLOOKUP(F3332,'Set up'!$A$2:$C$64,2,FALSE)</f>
        <v>C00000044</v>
      </c>
      <c r="F3332" s="1" t="s">
        <v>2929</v>
      </c>
      <c r="G3332" s="120" t="s">
        <v>46</v>
      </c>
      <c r="H3332" s="5">
        <v>1</v>
      </c>
      <c r="I3332" s="5" t="str">
        <f>VLOOKUP(F3332,'Set up'!$A$2:$C$64,3,FALSE)</f>
        <v>Cash</v>
      </c>
      <c r="J3332" s="5">
        <f>VLOOKUP(F3332,'Set up'!$A$2:$D$64,4,FALSE)</f>
        <v>0</v>
      </c>
      <c r="K3332" s="4">
        <f t="shared" si="980"/>
        <v>45594</v>
      </c>
      <c r="L3332" s="5">
        <f t="shared" si="981"/>
        <v>10</v>
      </c>
      <c r="M3332" s="5">
        <f t="shared" si="982"/>
        <v>2024</v>
      </c>
      <c r="N3332" s="12">
        <v>110</v>
      </c>
      <c r="O3332" s="6">
        <f t="shared" si="985"/>
        <v>-110</v>
      </c>
      <c r="P3332" s="12">
        <f t="shared" si="969"/>
        <v>0</v>
      </c>
      <c r="Q3332" s="7">
        <f t="shared" si="976"/>
        <v>5409416.6499999994</v>
      </c>
      <c r="R3332" s="44" t="str">
        <f>VLOOKUP(F3332,'Set up'!$A$2:$E$64,5,FALSE)</f>
        <v>Cash</v>
      </c>
      <c r="S3332" s="1" t="s">
        <v>3060</v>
      </c>
    </row>
    <row r="3333" spans="1:19" ht="15" customHeight="1" x14ac:dyDescent="0.3">
      <c r="A3333" s="4">
        <v>45594</v>
      </c>
      <c r="B3333" s="5">
        <f t="shared" si="977"/>
        <v>10</v>
      </c>
      <c r="C3333" s="5">
        <f t="shared" si="978"/>
        <v>2024</v>
      </c>
      <c r="D3333" s="5" t="s">
        <v>3032</v>
      </c>
      <c r="E3333" s="5" t="str">
        <f>VLOOKUP(F3333,'Set up'!$A$2:$C$64,2,FALSE)</f>
        <v>C00000019</v>
      </c>
      <c r="F3333" s="1" t="s">
        <v>400</v>
      </c>
      <c r="G3333" s="90" t="s">
        <v>1411</v>
      </c>
      <c r="H3333" s="5">
        <v>1</v>
      </c>
      <c r="I3333" s="5" t="str">
        <f>VLOOKUP(F3333,'Set up'!$A$2:$C$64,3,FALSE)</f>
        <v>Cash</v>
      </c>
      <c r="J3333" s="5">
        <f>VLOOKUP(F3333,'Set up'!$A$2:$D$64,4,FALSE)</f>
        <v>0</v>
      </c>
      <c r="K3333" s="4">
        <f t="shared" si="980"/>
        <v>45594</v>
      </c>
      <c r="L3333" s="5">
        <f t="shared" si="981"/>
        <v>10</v>
      </c>
      <c r="M3333" s="5">
        <f t="shared" si="982"/>
        <v>2024</v>
      </c>
      <c r="N3333" s="12">
        <v>405</v>
      </c>
      <c r="O3333" s="12"/>
      <c r="P3333" s="12">
        <f t="shared" si="969"/>
        <v>405</v>
      </c>
      <c r="Q3333" s="7">
        <f t="shared" si="976"/>
        <v>5410091.6499999994</v>
      </c>
      <c r="R3333" s="44" t="str">
        <f>VLOOKUP(F3333,'Set up'!$A$2:$E$64,5,FALSE)</f>
        <v>Trsf</v>
      </c>
    </row>
    <row r="3334" spans="1:19" ht="15" customHeight="1" x14ac:dyDescent="0.3">
      <c r="A3334" s="4">
        <v>45594</v>
      </c>
      <c r="B3334" s="5">
        <f t="shared" si="977"/>
        <v>10</v>
      </c>
      <c r="C3334" s="5">
        <f t="shared" si="978"/>
        <v>2024</v>
      </c>
      <c r="D3334" s="5" t="s">
        <v>3033</v>
      </c>
      <c r="E3334" s="5" t="str">
        <f>VLOOKUP(F3334,'Set up'!$A$2:$C$64,2,FALSE)</f>
        <v>C00000044</v>
      </c>
      <c r="F3334" s="1" t="s">
        <v>2929</v>
      </c>
      <c r="G3334" s="120" t="s">
        <v>2738</v>
      </c>
      <c r="H3334" s="5">
        <v>2</v>
      </c>
      <c r="I3334" s="5" t="str">
        <f>VLOOKUP(F3334,'Set up'!$A$2:$C$64,3,FALSE)</f>
        <v>Cash</v>
      </c>
      <c r="J3334" s="5">
        <f>VLOOKUP(F3334,'Set up'!$A$2:$D$64,4,FALSE)</f>
        <v>0</v>
      </c>
      <c r="K3334" s="4">
        <f t="shared" si="980"/>
        <v>45594</v>
      </c>
      <c r="L3334" s="5">
        <f t="shared" si="981"/>
        <v>10</v>
      </c>
      <c r="M3334" s="5">
        <f t="shared" si="982"/>
        <v>2024</v>
      </c>
      <c r="N3334" s="12">
        <v>356</v>
      </c>
      <c r="O3334" s="6">
        <f t="shared" ref="O3334:O3335" si="986">-N3334</f>
        <v>-356</v>
      </c>
      <c r="P3334" s="12">
        <f t="shared" si="969"/>
        <v>0</v>
      </c>
      <c r="Q3334" s="7">
        <f>SUM(Q3311+N3334)</f>
        <v>5411042.6499999994</v>
      </c>
      <c r="R3334" s="44" t="str">
        <f>VLOOKUP(F3334,'Set up'!$A$2:$E$64,5,FALSE)</f>
        <v>Cash</v>
      </c>
      <c r="S3334" s="1" t="s">
        <v>3059</v>
      </c>
    </row>
    <row r="3335" spans="1:19" ht="15" customHeight="1" x14ac:dyDescent="0.3">
      <c r="A3335" s="4">
        <v>45594</v>
      </c>
      <c r="B3335" s="5">
        <f t="shared" si="977"/>
        <v>10</v>
      </c>
      <c r="C3335" s="5">
        <f t="shared" si="978"/>
        <v>2024</v>
      </c>
      <c r="D3335" s="5" t="s">
        <v>3034</v>
      </c>
      <c r="E3335" s="5" t="str">
        <f>VLOOKUP(F3335,'Set up'!$A$2:$C$64,2,FALSE)</f>
        <v>C00000044</v>
      </c>
      <c r="F3335" s="1" t="s">
        <v>2929</v>
      </c>
      <c r="G3335" s="99" t="s">
        <v>949</v>
      </c>
      <c r="H3335" s="5">
        <v>1</v>
      </c>
      <c r="I3335" s="5" t="str">
        <f>VLOOKUP(F3335,'Set up'!$A$2:$C$64,3,FALSE)</f>
        <v>Cash</v>
      </c>
      <c r="J3335" s="5">
        <f>VLOOKUP(F3335,'Set up'!$A$2:$D$64,4,FALSE)</f>
        <v>0</v>
      </c>
      <c r="K3335" s="4">
        <f t="shared" si="980"/>
        <v>45594</v>
      </c>
      <c r="L3335" s="5">
        <f t="shared" si="981"/>
        <v>10</v>
      </c>
      <c r="M3335" s="5">
        <f t="shared" si="982"/>
        <v>2024</v>
      </c>
      <c r="N3335" s="12">
        <v>60</v>
      </c>
      <c r="O3335" s="6">
        <f t="shared" si="986"/>
        <v>-60</v>
      </c>
      <c r="P3335" s="12">
        <f t="shared" si="969"/>
        <v>0</v>
      </c>
      <c r="Q3335" s="7">
        <f t="shared" ref="Q3335" si="987">SUM(Q3312+N3335)</f>
        <v>5395709.5499999998</v>
      </c>
      <c r="R3335" s="44" t="str">
        <f>VLOOKUP(F3335,'Set up'!$A$2:$E$64,5,FALSE)</f>
        <v>Cash</v>
      </c>
      <c r="S3335" s="1" t="s">
        <v>3056</v>
      </c>
    </row>
    <row r="3336" spans="1:19" ht="15" customHeight="1" x14ac:dyDescent="0.3">
      <c r="A3336" s="4">
        <v>45597</v>
      </c>
      <c r="B3336" s="5">
        <f t="shared" si="977"/>
        <v>11</v>
      </c>
      <c r="C3336" s="5">
        <f t="shared" si="978"/>
        <v>2024</v>
      </c>
      <c r="D3336" s="5" t="s">
        <v>3099</v>
      </c>
      <c r="E3336" s="5" t="e">
        <f>VLOOKUP(F3336,'Set up'!$A$2:$C$64,2,FALSE)</f>
        <v>#N/A</v>
      </c>
      <c r="F3336" s="1" t="s">
        <v>3100</v>
      </c>
      <c r="G3336" s="123"/>
      <c r="H3336" s="5">
        <v>1</v>
      </c>
      <c r="I3336" s="5" t="e">
        <f>VLOOKUP(F3336,'Set up'!$A$2:$C$64,3,FALSE)</f>
        <v>#N/A</v>
      </c>
      <c r="J3336" s="5" t="e">
        <f>VLOOKUP(F3336,'Set up'!$A$2:$D$64,4,FALSE)</f>
        <v>#N/A</v>
      </c>
      <c r="K3336" s="4" t="e">
        <f t="shared" si="980"/>
        <v>#N/A</v>
      </c>
      <c r="L3336" s="5" t="e">
        <f t="shared" si="981"/>
        <v>#N/A</v>
      </c>
      <c r="M3336" s="5" t="e">
        <f t="shared" si="982"/>
        <v>#N/A</v>
      </c>
      <c r="N3336" s="12">
        <v>0</v>
      </c>
      <c r="O3336" s="12"/>
      <c r="P3336" s="12">
        <f t="shared" si="969"/>
        <v>0</v>
      </c>
      <c r="Q3336" s="7">
        <f t="shared" ref="Q3336:Q3399" si="988">SUM(Q3335+N3336)</f>
        <v>5395709.5499999998</v>
      </c>
      <c r="R3336" s="44" t="e">
        <f>VLOOKUP(F3336,'Set up'!$A$2:$E$64,5,FALSE)</f>
        <v>#N/A</v>
      </c>
    </row>
    <row r="3337" spans="1:19" ht="15" customHeight="1" x14ac:dyDescent="0.3">
      <c r="A3337" s="4">
        <v>45597</v>
      </c>
      <c r="B3337" s="5">
        <f t="shared" si="977"/>
        <v>11</v>
      </c>
      <c r="C3337" s="5">
        <f t="shared" si="978"/>
        <v>2024</v>
      </c>
      <c r="D3337" s="5" t="s">
        <v>3099</v>
      </c>
      <c r="E3337" s="5" t="e">
        <f>VLOOKUP(F3337,'Set up'!$A$2:$C$64,2,FALSE)</f>
        <v>#N/A</v>
      </c>
      <c r="F3337" s="1" t="s">
        <v>3100</v>
      </c>
      <c r="G3337" s="120"/>
      <c r="H3337" s="5">
        <v>1</v>
      </c>
      <c r="I3337" s="5" t="e">
        <f>VLOOKUP(F3337,'Set up'!$A$2:$C$64,3,FALSE)</f>
        <v>#N/A</v>
      </c>
      <c r="J3337" s="5" t="e">
        <f>VLOOKUP(F3337,'Set up'!$A$2:$D$64,4,FALSE)</f>
        <v>#N/A</v>
      </c>
      <c r="K3337" s="4" t="e">
        <f t="shared" si="980"/>
        <v>#N/A</v>
      </c>
      <c r="L3337" s="5" t="e">
        <f t="shared" si="981"/>
        <v>#N/A</v>
      </c>
      <c r="M3337" s="5" t="e">
        <f t="shared" si="982"/>
        <v>#N/A</v>
      </c>
      <c r="N3337" s="12">
        <v>0</v>
      </c>
      <c r="O3337" s="12"/>
      <c r="P3337" s="12">
        <f t="shared" si="969"/>
        <v>0</v>
      </c>
      <c r="Q3337" s="7">
        <f t="shared" si="988"/>
        <v>5395709.5499999998</v>
      </c>
      <c r="R3337" s="44" t="e">
        <f>VLOOKUP(F3337,'Set up'!$A$2:$E$64,5,FALSE)</f>
        <v>#N/A</v>
      </c>
    </row>
    <row r="3338" spans="1:19" ht="15" customHeight="1" x14ac:dyDescent="0.3">
      <c r="A3338" s="4">
        <v>45597</v>
      </c>
      <c r="B3338" s="5">
        <f t="shared" si="977"/>
        <v>11</v>
      </c>
      <c r="C3338" s="5">
        <f t="shared" si="978"/>
        <v>2024</v>
      </c>
      <c r="D3338" s="5" t="s">
        <v>3101</v>
      </c>
      <c r="E3338" s="5" t="str">
        <f>VLOOKUP(F3338,'Set up'!$A$2:$C$64,2,FALSE)</f>
        <v>C00000019</v>
      </c>
      <c r="F3338" s="1" t="s">
        <v>400</v>
      </c>
      <c r="G3338" s="90" t="s">
        <v>95</v>
      </c>
      <c r="H3338" s="5">
        <v>1</v>
      </c>
      <c r="I3338" s="5" t="str">
        <f>VLOOKUP(F3338,'Set up'!$A$2:$C$64,3,FALSE)</f>
        <v>Cash</v>
      </c>
      <c r="J3338" s="5">
        <f>VLOOKUP(F3338,'Set up'!$A$2:$D$64,4,FALSE)</f>
        <v>0</v>
      </c>
      <c r="K3338" s="4">
        <f t="shared" si="980"/>
        <v>45597</v>
      </c>
      <c r="L3338" s="5">
        <f t="shared" si="981"/>
        <v>11</v>
      </c>
      <c r="M3338" s="5">
        <f t="shared" si="982"/>
        <v>2024</v>
      </c>
      <c r="N3338" s="98">
        <v>1738</v>
      </c>
      <c r="O3338" s="12"/>
      <c r="P3338" s="12">
        <f t="shared" si="969"/>
        <v>1738</v>
      </c>
      <c r="Q3338" s="7">
        <f t="shared" si="988"/>
        <v>5397447.5499999998</v>
      </c>
      <c r="R3338" s="44" t="str">
        <f>VLOOKUP(F3338,'Set up'!$A$2:$E$64,5,FALSE)</f>
        <v>Trsf</v>
      </c>
    </row>
    <row r="3339" spans="1:19" ht="15" customHeight="1" x14ac:dyDescent="0.3">
      <c r="A3339" s="4">
        <v>45597</v>
      </c>
      <c r="B3339" s="5">
        <f t="shared" si="977"/>
        <v>11</v>
      </c>
      <c r="C3339" s="5">
        <f t="shared" si="978"/>
        <v>2024</v>
      </c>
      <c r="D3339" s="5" t="s">
        <v>3101</v>
      </c>
      <c r="E3339" s="5" t="str">
        <f>VLOOKUP(F3339,'Set up'!$A$2:$C$64,2,FALSE)</f>
        <v>C00000019</v>
      </c>
      <c r="F3339" s="1" t="s">
        <v>400</v>
      </c>
      <c r="G3339" s="90" t="s">
        <v>2449</v>
      </c>
      <c r="H3339" s="5">
        <v>1</v>
      </c>
      <c r="I3339" s="5" t="str">
        <f>VLOOKUP(F3339,'Set up'!$A$2:$C$64,3,FALSE)</f>
        <v>Cash</v>
      </c>
      <c r="J3339" s="5">
        <f>VLOOKUP(F3339,'Set up'!$A$2:$D$64,4,FALSE)</f>
        <v>0</v>
      </c>
      <c r="K3339" s="4">
        <f t="shared" si="980"/>
        <v>45597</v>
      </c>
      <c r="L3339" s="5">
        <f t="shared" si="981"/>
        <v>11</v>
      </c>
      <c r="M3339" s="5">
        <f t="shared" si="982"/>
        <v>2024</v>
      </c>
      <c r="N3339" s="98">
        <v>420</v>
      </c>
      <c r="O3339" s="12"/>
      <c r="P3339" s="12">
        <f t="shared" si="969"/>
        <v>420</v>
      </c>
      <c r="Q3339" s="7">
        <f t="shared" si="988"/>
        <v>5397867.5499999998</v>
      </c>
      <c r="R3339" s="44" t="str">
        <f>VLOOKUP(F3339,'Set up'!$A$2:$E$64,5,FALSE)</f>
        <v>Trsf</v>
      </c>
    </row>
    <row r="3340" spans="1:19" ht="15" customHeight="1" x14ac:dyDescent="0.3">
      <c r="A3340" s="4">
        <v>45597</v>
      </c>
      <c r="B3340" s="5">
        <f t="shared" si="977"/>
        <v>11</v>
      </c>
      <c r="C3340" s="5">
        <f t="shared" si="978"/>
        <v>2024</v>
      </c>
      <c r="D3340" s="5" t="s">
        <v>3102</v>
      </c>
      <c r="E3340" s="5" t="str">
        <f>VLOOKUP(F3340,'Set up'!$A$2:$C$64,2,FALSE)</f>
        <v>C00000050</v>
      </c>
      <c r="F3340" s="1" t="s">
        <v>2656</v>
      </c>
      <c r="G3340" s="100" t="s">
        <v>2555</v>
      </c>
      <c r="H3340" s="5">
        <v>1</v>
      </c>
      <c r="I3340" s="5" t="str">
        <f>VLOOKUP(F3340,'Set up'!$A$2:$C$64,3,FALSE)</f>
        <v>Cash</v>
      </c>
      <c r="J3340" s="5">
        <f>VLOOKUP(F3340,'Set up'!$A$2:$D$64,4,FALSE)</f>
        <v>0</v>
      </c>
      <c r="K3340" s="4">
        <f t="shared" si="980"/>
        <v>45597</v>
      </c>
      <c r="L3340" s="5">
        <f t="shared" si="981"/>
        <v>11</v>
      </c>
      <c r="M3340" s="5">
        <f t="shared" si="982"/>
        <v>2024</v>
      </c>
      <c r="N3340" s="98">
        <v>1738</v>
      </c>
      <c r="O3340" s="6">
        <f t="shared" ref="O3340:O3343" si="989">-N3340</f>
        <v>-1738</v>
      </c>
      <c r="P3340" s="12">
        <f t="shared" si="969"/>
        <v>0</v>
      </c>
      <c r="Q3340" s="7">
        <f t="shared" si="988"/>
        <v>5399605.5499999998</v>
      </c>
      <c r="R3340" s="44" t="str">
        <f>VLOOKUP(F3340,'Set up'!$A$2:$E$64,5,FALSE)</f>
        <v>Cash</v>
      </c>
      <c r="S3340" s="1" t="s">
        <v>3192</v>
      </c>
    </row>
    <row r="3341" spans="1:19" ht="15" customHeight="1" x14ac:dyDescent="0.3">
      <c r="A3341" s="4">
        <v>45597</v>
      </c>
      <c r="B3341" s="5">
        <f t="shared" si="977"/>
        <v>11</v>
      </c>
      <c r="C3341" s="5">
        <f t="shared" si="978"/>
        <v>2024</v>
      </c>
      <c r="D3341" s="5" t="s">
        <v>3102</v>
      </c>
      <c r="E3341" s="5" t="str">
        <f>VLOOKUP(F3341,'Set up'!$A$2:$C$64,2,FALSE)</f>
        <v>C00000050</v>
      </c>
      <c r="F3341" s="1" t="s">
        <v>2656</v>
      </c>
      <c r="G3341" s="99" t="s">
        <v>2129</v>
      </c>
      <c r="H3341" s="5">
        <v>2</v>
      </c>
      <c r="I3341" s="5" t="str">
        <f>VLOOKUP(F3341,'Set up'!$A$2:$C$64,3,FALSE)</f>
        <v>Cash</v>
      </c>
      <c r="J3341" s="5">
        <f>VLOOKUP(F3341,'Set up'!$A$2:$D$64,4,FALSE)</f>
        <v>0</v>
      </c>
      <c r="K3341" s="4">
        <f t="shared" si="980"/>
        <v>45597</v>
      </c>
      <c r="L3341" s="5">
        <f t="shared" si="981"/>
        <v>11</v>
      </c>
      <c r="M3341" s="5">
        <f t="shared" si="982"/>
        <v>2024</v>
      </c>
      <c r="N3341" s="12">
        <v>555</v>
      </c>
      <c r="O3341" s="6">
        <f t="shared" si="989"/>
        <v>-555</v>
      </c>
      <c r="P3341" s="12">
        <f t="shared" si="969"/>
        <v>0</v>
      </c>
      <c r="Q3341" s="7">
        <f t="shared" si="988"/>
        <v>5400160.5499999998</v>
      </c>
      <c r="R3341" s="44" t="str">
        <f>VLOOKUP(F3341,'Set up'!$A$2:$E$64,5,FALSE)</f>
        <v>Cash</v>
      </c>
      <c r="S3341" s="1" t="s">
        <v>3192</v>
      </c>
    </row>
    <row r="3342" spans="1:19" ht="15" customHeight="1" x14ac:dyDescent="0.3">
      <c r="A3342" s="4">
        <v>45597</v>
      </c>
      <c r="B3342" s="5">
        <f t="shared" si="977"/>
        <v>11</v>
      </c>
      <c r="C3342" s="5">
        <f t="shared" si="978"/>
        <v>2024</v>
      </c>
      <c r="D3342" s="5" t="s">
        <v>3102</v>
      </c>
      <c r="E3342" s="5" t="str">
        <f>VLOOKUP(F3342,'Set up'!$A$2:$C$64,2,FALSE)</f>
        <v>C00000050</v>
      </c>
      <c r="F3342" s="1" t="s">
        <v>2656</v>
      </c>
      <c r="G3342" s="99" t="s">
        <v>1061</v>
      </c>
      <c r="H3342" s="5">
        <v>1</v>
      </c>
      <c r="I3342" s="5" t="str">
        <f>VLOOKUP(F3342,'Set up'!$A$2:$C$64,3,FALSE)</f>
        <v>Cash</v>
      </c>
      <c r="J3342" s="5">
        <f>VLOOKUP(F3342,'Set up'!$A$2:$D$64,4,FALSE)</f>
        <v>0</v>
      </c>
      <c r="K3342" s="4">
        <f t="shared" si="980"/>
        <v>45597</v>
      </c>
      <c r="L3342" s="5">
        <f t="shared" si="981"/>
        <v>11</v>
      </c>
      <c r="M3342" s="5">
        <f t="shared" si="982"/>
        <v>2024</v>
      </c>
      <c r="N3342" s="12">
        <v>95</v>
      </c>
      <c r="O3342" s="6">
        <f t="shared" si="989"/>
        <v>-95</v>
      </c>
      <c r="P3342" s="12">
        <f t="shared" si="969"/>
        <v>0</v>
      </c>
      <c r="Q3342" s="7">
        <f t="shared" si="988"/>
        <v>5400255.5499999998</v>
      </c>
      <c r="R3342" s="44" t="str">
        <f>VLOOKUP(F3342,'Set up'!$A$2:$E$64,5,FALSE)</f>
        <v>Cash</v>
      </c>
      <c r="S3342" s="1" t="s">
        <v>3192</v>
      </c>
    </row>
    <row r="3343" spans="1:19" ht="15" customHeight="1" x14ac:dyDescent="0.3">
      <c r="A3343" s="4">
        <v>45598</v>
      </c>
      <c r="B3343" s="5">
        <f t="shared" si="977"/>
        <v>11</v>
      </c>
      <c r="C3343" s="5">
        <f t="shared" si="978"/>
        <v>2024</v>
      </c>
      <c r="D3343" s="5" t="s">
        <v>3103</v>
      </c>
      <c r="E3343" s="5" t="str">
        <f>VLOOKUP(F3343,'Set up'!$A$2:$C$64,2,FALSE)</f>
        <v>C00000042</v>
      </c>
      <c r="F3343" s="1" t="s">
        <v>2012</v>
      </c>
      <c r="G3343" s="103" t="s">
        <v>2646</v>
      </c>
      <c r="H3343" s="5">
        <v>11</v>
      </c>
      <c r="I3343" s="5" t="str">
        <f>VLOOKUP(F3343,'Set up'!$A$2:$C$64,3,FALSE)</f>
        <v>Cash</v>
      </c>
      <c r="J3343" s="5">
        <f>VLOOKUP(F3343,'Set up'!$A$2:$D$64,4,FALSE)</f>
        <v>0</v>
      </c>
      <c r="K3343" s="4">
        <f t="shared" si="980"/>
        <v>45598</v>
      </c>
      <c r="L3343" s="5">
        <f t="shared" si="981"/>
        <v>11</v>
      </c>
      <c r="M3343" s="5">
        <f t="shared" si="982"/>
        <v>2024</v>
      </c>
      <c r="N3343" s="12">
        <v>687.5</v>
      </c>
      <c r="O3343" s="6">
        <f t="shared" si="989"/>
        <v>-687.5</v>
      </c>
      <c r="P3343" s="12">
        <f t="shared" si="969"/>
        <v>0</v>
      </c>
      <c r="Q3343" s="7">
        <f t="shared" si="988"/>
        <v>5400943.0499999998</v>
      </c>
      <c r="R3343" s="44" t="str">
        <f>VLOOKUP(F3343,'Set up'!$A$2:$E$64,5,FALSE)</f>
        <v>Trsf</v>
      </c>
      <c r="S3343" s="1" t="s">
        <v>3570</v>
      </c>
    </row>
    <row r="3344" spans="1:19" ht="15" customHeight="1" x14ac:dyDescent="0.3">
      <c r="A3344" s="4">
        <v>45597</v>
      </c>
      <c r="B3344" s="5">
        <f t="shared" si="977"/>
        <v>11</v>
      </c>
      <c r="C3344" s="5">
        <f t="shared" si="978"/>
        <v>2024</v>
      </c>
      <c r="D3344" s="5" t="s">
        <v>3104</v>
      </c>
      <c r="E3344" s="5" t="str">
        <f>VLOOKUP(F3344,'Set up'!$A$2:$C$64,2,FALSE)</f>
        <v>C00000042</v>
      </c>
      <c r="F3344" s="1" t="s">
        <v>2012</v>
      </c>
      <c r="G3344" s="128" t="s">
        <v>2552</v>
      </c>
      <c r="H3344" s="5">
        <v>11</v>
      </c>
      <c r="I3344" s="5" t="str">
        <f>VLOOKUP(F3344,'Set up'!$A$2:$C$64,3,FALSE)</f>
        <v>Cash</v>
      </c>
      <c r="J3344" s="5">
        <f>VLOOKUP(F3344,'Set up'!$A$2:$D$64,4,FALSE)</f>
        <v>0</v>
      </c>
      <c r="K3344" s="4">
        <f t="shared" si="980"/>
        <v>45597</v>
      </c>
      <c r="L3344" s="5">
        <f t="shared" si="981"/>
        <v>11</v>
      </c>
      <c r="M3344" s="5">
        <f t="shared" si="982"/>
        <v>2024</v>
      </c>
      <c r="N3344" s="12">
        <v>17666</v>
      </c>
      <c r="O3344" s="12">
        <f>-3807.4-13858.6</f>
        <v>-17666</v>
      </c>
      <c r="P3344" s="12">
        <f t="shared" si="969"/>
        <v>0</v>
      </c>
      <c r="Q3344" s="7">
        <f t="shared" si="988"/>
        <v>5418609.0499999998</v>
      </c>
      <c r="R3344" s="44" t="str">
        <f>VLOOKUP(F3344,'Set up'!$A$2:$E$64,5,FALSE)</f>
        <v>Trsf</v>
      </c>
      <c r="S3344" s="1" t="s">
        <v>3571</v>
      </c>
    </row>
    <row r="3345" spans="1:19" ht="15" customHeight="1" x14ac:dyDescent="0.3">
      <c r="A3345" s="4">
        <v>45597</v>
      </c>
      <c r="B3345" s="5">
        <f t="shared" si="977"/>
        <v>11</v>
      </c>
      <c r="C3345" s="5">
        <f t="shared" si="978"/>
        <v>2024</v>
      </c>
      <c r="D3345" s="5" t="s">
        <v>3104</v>
      </c>
      <c r="E3345" s="5" t="str">
        <f>VLOOKUP(F3345,'Set up'!$A$2:$C$64,2,FALSE)</f>
        <v>C00000042</v>
      </c>
      <c r="F3345" s="1" t="s">
        <v>2012</v>
      </c>
      <c r="G3345" s="90" t="s">
        <v>2434</v>
      </c>
      <c r="H3345" s="5">
        <v>23</v>
      </c>
      <c r="I3345" s="5" t="str">
        <f>VLOOKUP(F3345,'Set up'!$A$2:$C$64,3,FALSE)</f>
        <v>Cash</v>
      </c>
      <c r="J3345" s="5">
        <f>VLOOKUP(F3345,'Set up'!$A$2:$D$64,4,FALSE)</f>
        <v>0</v>
      </c>
      <c r="K3345" s="4">
        <f t="shared" si="980"/>
        <v>45597</v>
      </c>
      <c r="L3345" s="5">
        <f t="shared" si="981"/>
        <v>11</v>
      </c>
      <c r="M3345" s="5">
        <f t="shared" si="982"/>
        <v>2024</v>
      </c>
      <c r="N3345" s="12">
        <v>4935.8</v>
      </c>
      <c r="O3345" s="6">
        <f t="shared" ref="O3345:O3348" si="990">-N3345</f>
        <v>-4935.8</v>
      </c>
      <c r="P3345" s="12">
        <f t="shared" si="969"/>
        <v>0</v>
      </c>
      <c r="Q3345" s="7">
        <f t="shared" si="988"/>
        <v>5423544.8499999996</v>
      </c>
      <c r="R3345" s="44" t="str">
        <f>VLOOKUP(F3345,'Set up'!$A$2:$E$64,5,FALSE)</f>
        <v>Trsf</v>
      </c>
      <c r="S3345" s="1" t="s">
        <v>3572</v>
      </c>
    </row>
    <row r="3346" spans="1:19" ht="15" customHeight="1" x14ac:dyDescent="0.3">
      <c r="A3346" s="4">
        <v>45597</v>
      </c>
      <c r="B3346" s="5">
        <f t="shared" si="977"/>
        <v>11</v>
      </c>
      <c r="C3346" s="5">
        <f t="shared" si="978"/>
        <v>2024</v>
      </c>
      <c r="D3346" s="5" t="s">
        <v>3104</v>
      </c>
      <c r="E3346" s="5" t="str">
        <f>VLOOKUP(F3346,'Set up'!$A$2:$C$64,2,FALSE)</f>
        <v>C00000042</v>
      </c>
      <c r="F3346" s="1" t="s">
        <v>2012</v>
      </c>
      <c r="G3346" s="90" t="s">
        <v>1922</v>
      </c>
      <c r="H3346" s="5">
        <v>8</v>
      </c>
      <c r="I3346" s="5" t="str">
        <f>VLOOKUP(F3346,'Set up'!$A$2:$C$64,3,FALSE)</f>
        <v>Cash</v>
      </c>
      <c r="J3346" s="5">
        <f>VLOOKUP(F3346,'Set up'!$A$2:$D$64,4,FALSE)</f>
        <v>0</v>
      </c>
      <c r="K3346" s="4">
        <f t="shared" si="980"/>
        <v>45597</v>
      </c>
      <c r="L3346" s="5">
        <f t="shared" si="981"/>
        <v>11</v>
      </c>
      <c r="M3346" s="5">
        <f t="shared" si="982"/>
        <v>2024</v>
      </c>
      <c r="N3346" s="12">
        <v>1908</v>
      </c>
      <c r="O3346" s="6">
        <f t="shared" si="990"/>
        <v>-1908</v>
      </c>
      <c r="P3346" s="12">
        <f t="shared" si="969"/>
        <v>0</v>
      </c>
      <c r="Q3346" s="7">
        <f t="shared" si="988"/>
        <v>5425452.8499999996</v>
      </c>
      <c r="R3346" s="44" t="str">
        <f>VLOOKUP(F3346,'Set up'!$A$2:$E$64,5,FALSE)</f>
        <v>Trsf</v>
      </c>
      <c r="S3346" s="1" t="s">
        <v>3573</v>
      </c>
    </row>
    <row r="3347" spans="1:19" ht="15" customHeight="1" x14ac:dyDescent="0.3">
      <c r="A3347" s="4">
        <v>45597</v>
      </c>
      <c r="B3347" s="5">
        <f t="shared" si="977"/>
        <v>11</v>
      </c>
      <c r="C3347" s="5">
        <f t="shared" si="978"/>
        <v>2024</v>
      </c>
      <c r="D3347" s="5" t="s">
        <v>3104</v>
      </c>
      <c r="E3347" s="5" t="str">
        <f>VLOOKUP(F3347,'Set up'!$A$2:$C$64,2,FALSE)</f>
        <v>C00000042</v>
      </c>
      <c r="F3347" s="1" t="s">
        <v>2012</v>
      </c>
      <c r="G3347" s="90" t="s">
        <v>1061</v>
      </c>
      <c r="H3347" s="5">
        <v>4</v>
      </c>
      <c r="I3347" s="5" t="str">
        <f>VLOOKUP(F3347,'Set up'!$A$2:$C$64,3,FALSE)</f>
        <v>Cash</v>
      </c>
      <c r="J3347" s="5">
        <f>VLOOKUP(F3347,'Set up'!$A$2:$D$64,4,FALSE)</f>
        <v>0</v>
      </c>
      <c r="K3347" s="4">
        <f t="shared" si="980"/>
        <v>45597</v>
      </c>
      <c r="L3347" s="5">
        <f t="shared" si="981"/>
        <v>11</v>
      </c>
      <c r="M3347" s="5">
        <f t="shared" si="982"/>
        <v>2024</v>
      </c>
      <c r="N3347" s="12">
        <v>380</v>
      </c>
      <c r="O3347" s="6">
        <f t="shared" si="990"/>
        <v>-380</v>
      </c>
      <c r="P3347" s="12">
        <f t="shared" si="969"/>
        <v>0</v>
      </c>
      <c r="Q3347" s="7">
        <f t="shared" si="988"/>
        <v>5425832.8499999996</v>
      </c>
      <c r="R3347" s="44" t="str">
        <f>VLOOKUP(F3347,'Set up'!$A$2:$E$64,5,FALSE)</f>
        <v>Trsf</v>
      </c>
      <c r="S3347" s="1" t="s">
        <v>3574</v>
      </c>
    </row>
    <row r="3348" spans="1:19" ht="15" customHeight="1" x14ac:dyDescent="0.3">
      <c r="A3348" s="4">
        <v>45597</v>
      </c>
      <c r="B3348" s="5">
        <f t="shared" si="977"/>
        <v>11</v>
      </c>
      <c r="C3348" s="5">
        <f t="shared" si="978"/>
        <v>2024</v>
      </c>
      <c r="D3348" s="5" t="s">
        <v>3104</v>
      </c>
      <c r="E3348" s="5" t="str">
        <f>VLOOKUP(F3348,'Set up'!$A$2:$C$64,2,FALSE)</f>
        <v>C00000042</v>
      </c>
      <c r="F3348" s="1" t="s">
        <v>2012</v>
      </c>
      <c r="G3348" s="90" t="s">
        <v>1073</v>
      </c>
      <c r="H3348" s="5">
        <v>1</v>
      </c>
      <c r="I3348" s="5" t="str">
        <f>VLOOKUP(F3348,'Set up'!$A$2:$C$64,3,FALSE)</f>
        <v>Cash</v>
      </c>
      <c r="J3348" s="5">
        <f>VLOOKUP(F3348,'Set up'!$A$2:$D$64,4,FALSE)</f>
        <v>0</v>
      </c>
      <c r="K3348" s="4">
        <f t="shared" si="980"/>
        <v>45597</v>
      </c>
      <c r="L3348" s="5">
        <f t="shared" si="981"/>
        <v>11</v>
      </c>
      <c r="M3348" s="5">
        <f t="shared" si="982"/>
        <v>2024</v>
      </c>
      <c r="N3348" s="12">
        <v>1000</v>
      </c>
      <c r="O3348" s="6">
        <f t="shared" si="990"/>
        <v>-1000</v>
      </c>
      <c r="P3348" s="12">
        <f t="shared" si="969"/>
        <v>0</v>
      </c>
      <c r="Q3348" s="7">
        <f t="shared" si="988"/>
        <v>5426832.8499999996</v>
      </c>
      <c r="R3348" s="44" t="str">
        <f>VLOOKUP(F3348,'Set up'!$A$2:$E$64,5,FALSE)</f>
        <v>Trsf</v>
      </c>
      <c r="S3348" s="1" t="s">
        <v>3575</v>
      </c>
    </row>
    <row r="3349" spans="1:19" ht="15" customHeight="1" x14ac:dyDescent="0.3">
      <c r="A3349" s="4">
        <v>45600</v>
      </c>
      <c r="B3349" s="5">
        <f>MONTH(A3349)</f>
        <v>11</v>
      </c>
      <c r="C3349" s="5">
        <f>YEAR(A3349)</f>
        <v>2024</v>
      </c>
      <c r="D3349" s="5" t="s">
        <v>3105</v>
      </c>
      <c r="E3349" s="5" t="str">
        <f>VLOOKUP(F3349,'Set up'!$A$2:$C$64,2,FALSE)</f>
        <v>C00000005</v>
      </c>
      <c r="F3349" s="1" t="s">
        <v>35</v>
      </c>
      <c r="G3349" s="11" t="s">
        <v>3106</v>
      </c>
      <c r="H3349" s="5">
        <v>1</v>
      </c>
      <c r="I3349" s="5" t="str">
        <f>VLOOKUP(F3349,'Set up'!$A$2:$C$64,3,FALSE)</f>
        <v>Cash</v>
      </c>
      <c r="J3349" s="5">
        <f>VLOOKUP(F3349,'Set up'!$A$2:$D$64,4,FALSE)</f>
        <v>0</v>
      </c>
      <c r="K3349" s="4">
        <f t="shared" si="980"/>
        <v>45600</v>
      </c>
      <c r="L3349" s="5">
        <f t="shared" si="981"/>
        <v>11</v>
      </c>
      <c r="M3349" s="5">
        <f t="shared" si="982"/>
        <v>2024</v>
      </c>
      <c r="N3349" s="12">
        <v>475</v>
      </c>
      <c r="O3349" s="6">
        <f t="shared" ref="O3349:O3358" si="991">-N3349</f>
        <v>-475</v>
      </c>
      <c r="P3349" s="12">
        <f t="shared" ref="P3349:P3412" si="992">SUM(N3349+O3349)</f>
        <v>0</v>
      </c>
      <c r="Q3349" s="7">
        <f t="shared" si="988"/>
        <v>5427307.8499999996</v>
      </c>
      <c r="R3349" s="44" t="str">
        <f>VLOOKUP(F3349,'Set up'!$A$2:$E$64,5,FALSE)</f>
        <v>Chq</v>
      </c>
      <c r="S3349" s="1" t="s">
        <v>3187</v>
      </c>
    </row>
    <row r="3350" spans="1:19" ht="15" customHeight="1" x14ac:dyDescent="0.3">
      <c r="A3350" s="4">
        <v>45601</v>
      </c>
      <c r="B3350" s="5">
        <f>MONTH(A3350)</f>
        <v>11</v>
      </c>
      <c r="C3350" s="5">
        <f>YEAR(A3350)</f>
        <v>2024</v>
      </c>
      <c r="D3350" s="5" t="s">
        <v>3107</v>
      </c>
      <c r="E3350" s="5" t="str">
        <f>VLOOKUP(F3350,'Set up'!$A$2:$C$64,2,FALSE)</f>
        <v>C00000041</v>
      </c>
      <c r="F3350" s="1" t="s">
        <v>1704</v>
      </c>
      <c r="G3350" s="123" t="s">
        <v>46</v>
      </c>
      <c r="H3350" s="5">
        <v>1</v>
      </c>
      <c r="I3350" s="5" t="str">
        <f>VLOOKUP(F3350,'Set up'!$A$2:$C$64,3,FALSE)</f>
        <v>Cash</v>
      </c>
      <c r="J3350" s="5">
        <f>VLOOKUP(F3350,'Set up'!$A$2:$D$64,4,FALSE)</f>
        <v>0</v>
      </c>
      <c r="K3350" s="4">
        <f t="shared" si="980"/>
        <v>45601</v>
      </c>
      <c r="L3350" s="5">
        <f t="shared" si="981"/>
        <v>11</v>
      </c>
      <c r="M3350" s="5">
        <f t="shared" si="982"/>
        <v>2024</v>
      </c>
      <c r="N3350" s="12">
        <v>115</v>
      </c>
      <c r="O3350" s="6">
        <f t="shared" si="991"/>
        <v>-115</v>
      </c>
      <c r="P3350" s="12">
        <f t="shared" si="992"/>
        <v>0</v>
      </c>
      <c r="Q3350" s="7">
        <f t="shared" si="988"/>
        <v>5427422.8499999996</v>
      </c>
      <c r="R3350" s="44" t="str">
        <f>VLOOKUP(F3350,'Set up'!$A$2:$E$64,5,FALSE)</f>
        <v>Trsf</v>
      </c>
      <c r="S3350" s="1" t="s">
        <v>3189</v>
      </c>
    </row>
    <row r="3351" spans="1:19" ht="15" customHeight="1" x14ac:dyDescent="0.3">
      <c r="A3351" s="4">
        <v>45602</v>
      </c>
      <c r="B3351" s="5">
        <f t="shared" si="977"/>
        <v>11</v>
      </c>
      <c r="C3351" s="5">
        <f t="shared" si="978"/>
        <v>2024</v>
      </c>
      <c r="D3351" s="5" t="s">
        <v>3108</v>
      </c>
      <c r="E3351" s="5" t="str">
        <f>VLOOKUP(F3351,'Set up'!$A$2:$C$64,2,FALSE)</f>
        <v>C00000044</v>
      </c>
      <c r="F3351" s="1" t="s">
        <v>2929</v>
      </c>
      <c r="G3351" s="123" t="s">
        <v>1402</v>
      </c>
      <c r="H3351" s="5">
        <v>1</v>
      </c>
      <c r="I3351" s="5" t="str">
        <f>VLOOKUP(F3351,'Set up'!$A$2:$C$64,3,FALSE)</f>
        <v>Cash</v>
      </c>
      <c r="J3351" s="5">
        <f>VLOOKUP(F3351,'Set up'!$A$2:$D$64,4,FALSE)</f>
        <v>0</v>
      </c>
      <c r="K3351" s="4">
        <f t="shared" si="980"/>
        <v>45602</v>
      </c>
      <c r="L3351" s="5">
        <f t="shared" si="981"/>
        <v>11</v>
      </c>
      <c r="M3351" s="5">
        <f t="shared" si="982"/>
        <v>2024</v>
      </c>
      <c r="N3351" s="12">
        <v>1694</v>
      </c>
      <c r="O3351" s="6">
        <f t="shared" si="991"/>
        <v>-1694</v>
      </c>
      <c r="P3351" s="12">
        <f t="shared" si="992"/>
        <v>0</v>
      </c>
      <c r="Q3351" s="7">
        <f t="shared" si="988"/>
        <v>5429116.8499999996</v>
      </c>
      <c r="R3351" s="44" t="str">
        <f>VLOOKUP(F3351,'Set up'!$A$2:$E$64,5,FALSE)</f>
        <v>Cash</v>
      </c>
      <c r="S3351" s="1" t="s">
        <v>3190</v>
      </c>
    </row>
    <row r="3352" spans="1:19" ht="15" customHeight="1" x14ac:dyDescent="0.3">
      <c r="A3352" s="4">
        <v>45602</v>
      </c>
      <c r="B3352" s="5">
        <f t="shared" si="977"/>
        <v>11</v>
      </c>
      <c r="C3352" s="5">
        <f t="shared" si="978"/>
        <v>2024</v>
      </c>
      <c r="D3352" s="5" t="s">
        <v>3108</v>
      </c>
      <c r="E3352" s="5" t="str">
        <f>VLOOKUP(F3352,'Set up'!$A$2:$C$64,2,FALSE)</f>
        <v>C00000044</v>
      </c>
      <c r="F3352" s="1" t="s">
        <v>2929</v>
      </c>
      <c r="G3352" s="120" t="s">
        <v>2570</v>
      </c>
      <c r="H3352" s="5">
        <v>3</v>
      </c>
      <c r="I3352" s="5" t="str">
        <f>VLOOKUP(F3352,'Set up'!$A$2:$C$64,3,FALSE)</f>
        <v>Cash</v>
      </c>
      <c r="J3352" s="5">
        <f>VLOOKUP(F3352,'Set up'!$A$2:$D$64,4,FALSE)</f>
        <v>0</v>
      </c>
      <c r="K3352" s="4">
        <f t="shared" si="980"/>
        <v>45602</v>
      </c>
      <c r="L3352" s="5">
        <f t="shared" si="981"/>
        <v>11</v>
      </c>
      <c r="M3352" s="5">
        <f t="shared" si="982"/>
        <v>2024</v>
      </c>
      <c r="N3352" s="12">
        <v>648</v>
      </c>
      <c r="O3352" s="6">
        <f t="shared" si="991"/>
        <v>-648</v>
      </c>
      <c r="P3352" s="12">
        <f t="shared" si="992"/>
        <v>0</v>
      </c>
      <c r="Q3352" s="7">
        <f t="shared" si="988"/>
        <v>5429764.8499999996</v>
      </c>
      <c r="R3352" s="44" t="str">
        <f>VLOOKUP(F3352,'Set up'!$A$2:$E$64,5,FALSE)</f>
        <v>Cash</v>
      </c>
      <c r="S3352" s="1" t="s">
        <v>3190</v>
      </c>
    </row>
    <row r="3353" spans="1:19" ht="15" customHeight="1" x14ac:dyDescent="0.3">
      <c r="A3353" s="4">
        <v>45602</v>
      </c>
      <c r="B3353" s="5">
        <f t="shared" si="977"/>
        <v>11</v>
      </c>
      <c r="C3353" s="5">
        <f t="shared" si="978"/>
        <v>2024</v>
      </c>
      <c r="D3353" s="5" t="s">
        <v>3108</v>
      </c>
      <c r="E3353" s="5" t="str">
        <f>VLOOKUP(F3353,'Set up'!$A$2:$C$64,2,FALSE)</f>
        <v>C00000044</v>
      </c>
      <c r="F3353" s="1" t="s">
        <v>2929</v>
      </c>
      <c r="G3353" s="99" t="s">
        <v>1468</v>
      </c>
      <c r="H3353" s="5">
        <v>1</v>
      </c>
      <c r="I3353" s="5" t="str">
        <f>VLOOKUP(F3353,'Set up'!$A$2:$C$64,3,FALSE)</f>
        <v>Cash</v>
      </c>
      <c r="J3353" s="5">
        <f>VLOOKUP(F3353,'Set up'!$A$2:$D$64,4,FALSE)</f>
        <v>0</v>
      </c>
      <c r="K3353" s="4">
        <f t="shared" si="980"/>
        <v>45602</v>
      </c>
      <c r="L3353" s="5">
        <f t="shared" si="981"/>
        <v>11</v>
      </c>
      <c r="M3353" s="5">
        <f t="shared" si="982"/>
        <v>2024</v>
      </c>
      <c r="N3353" s="12">
        <v>325</v>
      </c>
      <c r="O3353" s="6">
        <f t="shared" si="991"/>
        <v>-325</v>
      </c>
      <c r="P3353" s="12">
        <f t="shared" si="992"/>
        <v>0</v>
      </c>
      <c r="Q3353" s="7">
        <f t="shared" si="988"/>
        <v>5430089.8499999996</v>
      </c>
      <c r="R3353" s="44" t="str">
        <f>VLOOKUP(F3353,'Set up'!$A$2:$E$64,5,FALSE)</f>
        <v>Cash</v>
      </c>
      <c r="S3353" s="1" t="s">
        <v>3190</v>
      </c>
    </row>
    <row r="3354" spans="1:19" ht="15" customHeight="1" x14ac:dyDescent="0.3">
      <c r="A3354" s="4">
        <v>45602</v>
      </c>
      <c r="B3354" s="5">
        <f t="shared" si="977"/>
        <v>11</v>
      </c>
      <c r="C3354" s="5">
        <f t="shared" si="978"/>
        <v>2024</v>
      </c>
      <c r="D3354" s="5" t="s">
        <v>3108</v>
      </c>
      <c r="E3354" s="5" t="str">
        <f>VLOOKUP(F3354,'Set up'!$A$2:$C$64,2,FALSE)</f>
        <v>C00000044</v>
      </c>
      <c r="F3354" s="1" t="s">
        <v>2929</v>
      </c>
      <c r="G3354" s="99" t="s">
        <v>949</v>
      </c>
      <c r="H3354" s="5">
        <v>1</v>
      </c>
      <c r="I3354" s="5" t="str">
        <f>VLOOKUP(F3354,'Set up'!$A$2:$C$64,3,FALSE)</f>
        <v>Cash</v>
      </c>
      <c r="J3354" s="5">
        <f>VLOOKUP(F3354,'Set up'!$A$2:$D$64,4,FALSE)</f>
        <v>0</v>
      </c>
      <c r="K3354" s="4">
        <f t="shared" si="980"/>
        <v>45602</v>
      </c>
      <c r="L3354" s="5">
        <f t="shared" si="981"/>
        <v>11</v>
      </c>
      <c r="M3354" s="5">
        <f t="shared" si="982"/>
        <v>2024</v>
      </c>
      <c r="N3354" s="12">
        <v>60</v>
      </c>
      <c r="O3354" s="6">
        <f t="shared" si="991"/>
        <v>-60</v>
      </c>
      <c r="P3354" s="12">
        <f t="shared" si="992"/>
        <v>0</v>
      </c>
      <c r="Q3354" s="7">
        <f t="shared" si="988"/>
        <v>5430149.8499999996</v>
      </c>
      <c r="R3354" s="44" t="str">
        <f>VLOOKUP(F3354,'Set up'!$A$2:$E$64,5,FALSE)</f>
        <v>Cash</v>
      </c>
      <c r="S3354" s="1" t="s">
        <v>3190</v>
      </c>
    </row>
    <row r="3355" spans="1:19" ht="15" customHeight="1" x14ac:dyDescent="0.3">
      <c r="A3355" s="4">
        <v>45602</v>
      </c>
      <c r="B3355" s="5">
        <f t="shared" si="977"/>
        <v>11</v>
      </c>
      <c r="C3355" s="5">
        <f t="shared" si="978"/>
        <v>2024</v>
      </c>
      <c r="D3355" s="5" t="s">
        <v>3108</v>
      </c>
      <c r="E3355" s="5" t="str">
        <f>VLOOKUP(F3355,'Set up'!$A$2:$C$64,2,FALSE)</f>
        <v>C00000044</v>
      </c>
      <c r="F3355" s="1" t="s">
        <v>2929</v>
      </c>
      <c r="G3355" s="120" t="s">
        <v>1715</v>
      </c>
      <c r="H3355" s="5">
        <v>1</v>
      </c>
      <c r="I3355" s="5" t="str">
        <f>VLOOKUP(F3355,'Set up'!$A$2:$C$64,3,FALSE)</f>
        <v>Cash</v>
      </c>
      <c r="J3355" s="5">
        <f>VLOOKUP(F3355,'Set up'!$A$2:$D$64,4,FALSE)</f>
        <v>0</v>
      </c>
      <c r="K3355" s="4">
        <f t="shared" si="980"/>
        <v>45602</v>
      </c>
      <c r="L3355" s="5">
        <f t="shared" si="981"/>
        <v>11</v>
      </c>
      <c r="M3355" s="5">
        <f t="shared" si="982"/>
        <v>2024</v>
      </c>
      <c r="N3355" s="12">
        <v>165</v>
      </c>
      <c r="O3355" s="6">
        <f t="shared" si="991"/>
        <v>-165</v>
      </c>
      <c r="P3355" s="12">
        <f t="shared" si="992"/>
        <v>0</v>
      </c>
      <c r="Q3355" s="7">
        <f t="shared" si="988"/>
        <v>5430314.8499999996</v>
      </c>
      <c r="R3355" s="44" t="str">
        <f>VLOOKUP(F3355,'Set up'!$A$2:$E$64,5,FALSE)</f>
        <v>Cash</v>
      </c>
      <c r="S3355" s="1" t="s">
        <v>3190</v>
      </c>
    </row>
    <row r="3356" spans="1:19" ht="15" customHeight="1" x14ac:dyDescent="0.3">
      <c r="A3356" s="4">
        <v>45602</v>
      </c>
      <c r="B3356" s="5">
        <f t="shared" si="977"/>
        <v>11</v>
      </c>
      <c r="C3356" s="5">
        <f t="shared" si="978"/>
        <v>2024</v>
      </c>
      <c r="D3356" s="5" t="s">
        <v>3108</v>
      </c>
      <c r="E3356" s="5" t="str">
        <f>VLOOKUP(F3356,'Set up'!$A$2:$C$64,2,FALSE)</f>
        <v>C00000044</v>
      </c>
      <c r="F3356" s="1" t="s">
        <v>2929</v>
      </c>
      <c r="G3356" s="120" t="s">
        <v>3109</v>
      </c>
      <c r="H3356" s="5">
        <v>1</v>
      </c>
      <c r="I3356" s="5" t="str">
        <f>VLOOKUP(F3356,'Set up'!$A$2:$C$64,3,FALSE)</f>
        <v>Cash</v>
      </c>
      <c r="J3356" s="5">
        <f>VLOOKUP(F3356,'Set up'!$A$2:$D$64,4,FALSE)</f>
        <v>0</v>
      </c>
      <c r="K3356" s="4">
        <f t="shared" si="980"/>
        <v>45602</v>
      </c>
      <c r="L3356" s="5">
        <f t="shared" si="981"/>
        <v>11</v>
      </c>
      <c r="M3356" s="5">
        <f t="shared" si="982"/>
        <v>2024</v>
      </c>
      <c r="N3356" s="12">
        <v>240</v>
      </c>
      <c r="O3356" s="6">
        <f t="shared" si="991"/>
        <v>-240</v>
      </c>
      <c r="P3356" s="12">
        <f t="shared" si="992"/>
        <v>0</v>
      </c>
      <c r="Q3356" s="7">
        <f t="shared" si="988"/>
        <v>5430554.8499999996</v>
      </c>
      <c r="R3356" s="44" t="str">
        <f>VLOOKUP(F3356,'Set up'!$A$2:$E$64,5,FALSE)</f>
        <v>Cash</v>
      </c>
      <c r="S3356" s="1" t="s">
        <v>3190</v>
      </c>
    </row>
    <row r="3357" spans="1:19" ht="15" customHeight="1" x14ac:dyDescent="0.3">
      <c r="A3357" s="4">
        <v>45601</v>
      </c>
      <c r="B3357" s="5">
        <f t="shared" si="977"/>
        <v>11</v>
      </c>
      <c r="C3357" s="5">
        <f t="shared" si="978"/>
        <v>2024</v>
      </c>
      <c r="D3357" s="5" t="s">
        <v>3110</v>
      </c>
      <c r="E3357" s="5" t="str">
        <f>VLOOKUP(F3357,'Set up'!$A$2:$C$64,2,FALSE)</f>
        <v>C00000042</v>
      </c>
      <c r="F3357" s="1" t="s">
        <v>2012</v>
      </c>
      <c r="G3357" s="103" t="s">
        <v>1073</v>
      </c>
      <c r="H3357" s="5">
        <v>2</v>
      </c>
      <c r="I3357" s="5" t="str">
        <f>VLOOKUP(F3357,'Set up'!$A$2:$C$64,3,FALSE)</f>
        <v>Cash</v>
      </c>
      <c r="J3357" s="5">
        <f>VLOOKUP(F3357,'Set up'!$A$2:$D$64,4,FALSE)</f>
        <v>0</v>
      </c>
      <c r="K3357" s="4">
        <f t="shared" si="980"/>
        <v>45601</v>
      </c>
      <c r="L3357" s="5">
        <f t="shared" si="981"/>
        <v>11</v>
      </c>
      <c r="M3357" s="5">
        <f t="shared" si="982"/>
        <v>2024</v>
      </c>
      <c r="N3357" s="12">
        <v>2000</v>
      </c>
      <c r="O3357" s="6">
        <f t="shared" si="991"/>
        <v>-2000</v>
      </c>
      <c r="P3357" s="12">
        <f t="shared" si="992"/>
        <v>0</v>
      </c>
      <c r="Q3357" s="7">
        <f t="shared" si="988"/>
        <v>5432554.8499999996</v>
      </c>
      <c r="R3357" s="44" t="str">
        <f>VLOOKUP(F3357,'Set up'!$A$2:$E$64,5,FALSE)</f>
        <v>Trsf</v>
      </c>
      <c r="S3357" s="1" t="s">
        <v>3576</v>
      </c>
    </row>
    <row r="3358" spans="1:19" ht="15" customHeight="1" x14ac:dyDescent="0.3">
      <c r="A3358" s="4">
        <v>45603</v>
      </c>
      <c r="B3358" s="5">
        <f t="shared" si="977"/>
        <v>11</v>
      </c>
      <c r="C3358" s="5">
        <f t="shared" si="978"/>
        <v>2024</v>
      </c>
      <c r="D3358" s="5" t="s">
        <v>3111</v>
      </c>
      <c r="E3358" s="5" t="str">
        <f>VLOOKUP(F3358,'Set up'!$A$2:$C$64,2,FALSE)</f>
        <v>C00000042</v>
      </c>
      <c r="F3358" s="1" t="s">
        <v>2012</v>
      </c>
      <c r="G3358" s="103" t="s">
        <v>2646</v>
      </c>
      <c r="H3358" s="5">
        <v>8</v>
      </c>
      <c r="I3358" s="5" t="str">
        <f>VLOOKUP(F3358,'Set up'!$A$2:$C$64,3,FALSE)</f>
        <v>Cash</v>
      </c>
      <c r="J3358" s="5">
        <f>VLOOKUP(F3358,'Set up'!$A$2:$D$64,4,FALSE)</f>
        <v>0</v>
      </c>
      <c r="K3358" s="4">
        <f t="shared" si="980"/>
        <v>45603</v>
      </c>
      <c r="L3358" s="5">
        <f t="shared" si="981"/>
        <v>11</v>
      </c>
      <c r="M3358" s="5">
        <f t="shared" si="982"/>
        <v>2024</v>
      </c>
      <c r="N3358" s="12">
        <v>500</v>
      </c>
      <c r="O3358" s="6">
        <f t="shared" si="991"/>
        <v>-500</v>
      </c>
      <c r="P3358" s="12">
        <f t="shared" si="992"/>
        <v>0</v>
      </c>
      <c r="Q3358" s="7">
        <f t="shared" si="988"/>
        <v>5433054.8499999996</v>
      </c>
      <c r="R3358" s="44" t="str">
        <f>VLOOKUP(F3358,'Set up'!$A$2:$E$64,5,FALSE)</f>
        <v>Trsf</v>
      </c>
      <c r="S3358" s="1" t="s">
        <v>3577</v>
      </c>
    </row>
    <row r="3359" spans="1:19" ht="15" customHeight="1" x14ac:dyDescent="0.3">
      <c r="A3359" s="4">
        <v>45603</v>
      </c>
      <c r="B3359" s="5">
        <f t="shared" si="977"/>
        <v>11</v>
      </c>
      <c r="C3359" s="5">
        <f t="shared" si="978"/>
        <v>2024</v>
      </c>
      <c r="D3359" s="5" t="s">
        <v>3112</v>
      </c>
      <c r="E3359" s="5" t="str">
        <f>VLOOKUP(F3359,'Set up'!$A$2:$C$64,2,FALSE)</f>
        <v>C00000042</v>
      </c>
      <c r="F3359" s="1" t="s">
        <v>2012</v>
      </c>
      <c r="G3359" s="128" t="s">
        <v>2552</v>
      </c>
      <c r="H3359" s="5">
        <v>7</v>
      </c>
      <c r="I3359" s="5" t="str">
        <f>VLOOKUP(F3359,'Set up'!$A$2:$C$64,3,FALSE)</f>
        <v>Cash</v>
      </c>
      <c r="J3359" s="5">
        <f>VLOOKUP(F3359,'Set up'!$A$2:$D$64,4,FALSE)</f>
        <v>0</v>
      </c>
      <c r="K3359" s="4">
        <f t="shared" si="980"/>
        <v>45603</v>
      </c>
      <c r="L3359" s="5">
        <f t="shared" si="981"/>
        <v>11</v>
      </c>
      <c r="M3359" s="5">
        <f t="shared" si="982"/>
        <v>2024</v>
      </c>
      <c r="N3359" s="12">
        <v>11242</v>
      </c>
      <c r="O3359" s="12">
        <f>-5417.6-5824.4</f>
        <v>-11242</v>
      </c>
      <c r="P3359" s="12">
        <f t="shared" si="992"/>
        <v>0</v>
      </c>
      <c r="Q3359" s="7">
        <f t="shared" si="988"/>
        <v>5444296.8499999996</v>
      </c>
      <c r="R3359" s="44" t="str">
        <f>VLOOKUP(F3359,'Set up'!$A$2:$E$64,5,FALSE)</f>
        <v>Trsf</v>
      </c>
      <c r="S3359" s="1" t="s">
        <v>3586</v>
      </c>
    </row>
    <row r="3360" spans="1:19" ht="15" customHeight="1" x14ac:dyDescent="0.3">
      <c r="A3360" s="4">
        <v>45603</v>
      </c>
      <c r="B3360" s="5">
        <f t="shared" si="977"/>
        <v>11</v>
      </c>
      <c r="C3360" s="5">
        <f t="shared" si="978"/>
        <v>2024</v>
      </c>
      <c r="D3360" s="5" t="s">
        <v>3112</v>
      </c>
      <c r="E3360" s="5" t="str">
        <f>VLOOKUP(F3360,'Set up'!$A$2:$C$64,2,FALSE)</f>
        <v>C00000042</v>
      </c>
      <c r="F3360" s="1" t="s">
        <v>2012</v>
      </c>
      <c r="G3360" s="128" t="s">
        <v>3113</v>
      </c>
      <c r="H3360" s="5">
        <v>1</v>
      </c>
      <c r="I3360" s="5" t="str">
        <f>VLOOKUP(F3360,'Set up'!$A$2:$C$64,3,FALSE)</f>
        <v>Cash</v>
      </c>
      <c r="J3360" s="5">
        <f>VLOOKUP(F3360,'Set up'!$A$2:$D$64,4,FALSE)</f>
        <v>0</v>
      </c>
      <c r="K3360" s="4">
        <f t="shared" si="980"/>
        <v>45603</v>
      </c>
      <c r="L3360" s="5">
        <f t="shared" si="981"/>
        <v>11</v>
      </c>
      <c r="M3360" s="5">
        <f t="shared" si="982"/>
        <v>2024</v>
      </c>
      <c r="N3360" s="12">
        <v>1642.5</v>
      </c>
      <c r="O3360" s="6">
        <f t="shared" ref="O3360:O3363" si="993">-N3360</f>
        <v>-1642.5</v>
      </c>
      <c r="P3360" s="12">
        <f t="shared" si="992"/>
        <v>0</v>
      </c>
      <c r="Q3360" s="7">
        <f t="shared" si="988"/>
        <v>5445939.3499999996</v>
      </c>
      <c r="R3360" s="44" t="str">
        <f>VLOOKUP(F3360,'Set up'!$A$2:$E$64,5,FALSE)</f>
        <v>Trsf</v>
      </c>
      <c r="S3360" s="1" t="s">
        <v>3578</v>
      </c>
    </row>
    <row r="3361" spans="1:19" ht="15" customHeight="1" x14ac:dyDescent="0.3">
      <c r="A3361" s="4">
        <v>45603</v>
      </c>
      <c r="B3361" s="5">
        <f t="shared" si="977"/>
        <v>11</v>
      </c>
      <c r="C3361" s="5">
        <f t="shared" si="978"/>
        <v>2024</v>
      </c>
      <c r="D3361" s="5" t="s">
        <v>3112</v>
      </c>
      <c r="E3361" s="5" t="str">
        <f>VLOOKUP(F3361,'Set up'!$A$2:$C$64,2,FALSE)</f>
        <v>C00000042</v>
      </c>
      <c r="F3361" s="1" t="s">
        <v>2012</v>
      </c>
      <c r="G3361" s="90" t="s">
        <v>1543</v>
      </c>
      <c r="H3361" s="5">
        <v>13</v>
      </c>
      <c r="I3361" s="5" t="str">
        <f>VLOOKUP(F3361,'Set up'!$A$2:$C$64,3,FALSE)</f>
        <v>Cash</v>
      </c>
      <c r="J3361" s="5">
        <f>VLOOKUP(F3361,'Set up'!$A$2:$D$64,4,FALSE)</f>
        <v>0</v>
      </c>
      <c r="K3361" s="4">
        <f t="shared" si="980"/>
        <v>45603</v>
      </c>
      <c r="L3361" s="5">
        <f t="shared" si="981"/>
        <v>11</v>
      </c>
      <c r="M3361" s="5">
        <f t="shared" si="982"/>
        <v>2024</v>
      </c>
      <c r="N3361" s="12">
        <v>2262</v>
      </c>
      <c r="O3361" s="6">
        <f t="shared" si="993"/>
        <v>-2262</v>
      </c>
      <c r="P3361" s="12">
        <f t="shared" si="992"/>
        <v>0</v>
      </c>
      <c r="Q3361" s="7">
        <f t="shared" si="988"/>
        <v>5448201.3499999996</v>
      </c>
      <c r="R3361" s="44" t="str">
        <f>VLOOKUP(F3361,'Set up'!$A$2:$E$64,5,FALSE)</f>
        <v>Trsf</v>
      </c>
      <c r="S3361" s="1" t="s">
        <v>3579</v>
      </c>
    </row>
    <row r="3362" spans="1:19" ht="15" customHeight="1" x14ac:dyDescent="0.3">
      <c r="A3362" s="4">
        <v>45603</v>
      </c>
      <c r="B3362" s="5">
        <f t="shared" si="977"/>
        <v>11</v>
      </c>
      <c r="C3362" s="5">
        <f t="shared" si="978"/>
        <v>2024</v>
      </c>
      <c r="D3362" s="5" t="s">
        <v>3112</v>
      </c>
      <c r="E3362" s="5" t="str">
        <f>VLOOKUP(F3362,'Set up'!$A$2:$C$64,2,FALSE)</f>
        <v>C00000042</v>
      </c>
      <c r="F3362" s="1" t="s">
        <v>2012</v>
      </c>
      <c r="G3362" s="90" t="s">
        <v>1922</v>
      </c>
      <c r="H3362" s="5">
        <v>7</v>
      </c>
      <c r="I3362" s="5" t="str">
        <f>VLOOKUP(F3362,'Set up'!$A$2:$C$64,3,FALSE)</f>
        <v>Cash</v>
      </c>
      <c r="J3362" s="5">
        <f>VLOOKUP(F3362,'Set up'!$A$2:$D$64,4,FALSE)</f>
        <v>0</v>
      </c>
      <c r="K3362" s="4">
        <f t="shared" si="980"/>
        <v>45603</v>
      </c>
      <c r="L3362" s="5">
        <f t="shared" si="981"/>
        <v>11</v>
      </c>
      <c r="M3362" s="5">
        <f t="shared" si="982"/>
        <v>2024</v>
      </c>
      <c r="N3362" s="12">
        <v>1669.5</v>
      </c>
      <c r="O3362" s="6">
        <f t="shared" si="993"/>
        <v>-1669.5</v>
      </c>
      <c r="P3362" s="12">
        <f t="shared" si="992"/>
        <v>0</v>
      </c>
      <c r="Q3362" s="7">
        <f t="shared" si="988"/>
        <v>5449870.8499999996</v>
      </c>
      <c r="R3362" s="44" t="str">
        <f>VLOOKUP(F3362,'Set up'!$A$2:$E$64,5,FALSE)</f>
        <v>Trsf</v>
      </c>
      <c r="S3362" s="1" t="s">
        <v>3580</v>
      </c>
    </row>
    <row r="3363" spans="1:19" ht="15" customHeight="1" x14ac:dyDescent="0.3">
      <c r="A3363" s="4">
        <v>45603</v>
      </c>
      <c r="B3363" s="5">
        <f t="shared" si="977"/>
        <v>11</v>
      </c>
      <c r="C3363" s="5">
        <f t="shared" si="978"/>
        <v>2024</v>
      </c>
      <c r="D3363" s="5" t="s">
        <v>3112</v>
      </c>
      <c r="E3363" s="5" t="str">
        <f>VLOOKUP(F3363,'Set up'!$A$2:$C$64,2,FALSE)</f>
        <v>C00000042</v>
      </c>
      <c r="F3363" s="1" t="s">
        <v>2012</v>
      </c>
      <c r="G3363" s="90" t="s">
        <v>1061</v>
      </c>
      <c r="H3363" s="5">
        <v>4</v>
      </c>
      <c r="I3363" s="5" t="str">
        <f>VLOOKUP(F3363,'Set up'!$A$2:$C$64,3,FALSE)</f>
        <v>Cash</v>
      </c>
      <c r="J3363" s="5">
        <f>VLOOKUP(F3363,'Set up'!$A$2:$D$64,4,FALSE)</f>
        <v>0</v>
      </c>
      <c r="K3363" s="4">
        <f t="shared" si="980"/>
        <v>45603</v>
      </c>
      <c r="L3363" s="5">
        <f t="shared" si="981"/>
        <v>11</v>
      </c>
      <c r="M3363" s="5">
        <f t="shared" si="982"/>
        <v>2024</v>
      </c>
      <c r="N3363" s="12">
        <v>380</v>
      </c>
      <c r="O3363" s="6">
        <f t="shared" si="993"/>
        <v>-380</v>
      </c>
      <c r="P3363" s="12">
        <f t="shared" si="992"/>
        <v>0</v>
      </c>
      <c r="Q3363" s="7">
        <f t="shared" si="988"/>
        <v>5450250.8499999996</v>
      </c>
      <c r="R3363" s="44" t="str">
        <f>VLOOKUP(F3363,'Set up'!$A$2:$E$64,5,FALSE)</f>
        <v>Trsf</v>
      </c>
      <c r="S3363" s="1" t="s">
        <v>3581</v>
      </c>
    </row>
    <row r="3364" spans="1:19" ht="15" customHeight="1" x14ac:dyDescent="0.3">
      <c r="A3364" s="4">
        <v>45604</v>
      </c>
      <c r="B3364" s="5">
        <f t="shared" si="977"/>
        <v>11</v>
      </c>
      <c r="C3364" s="5">
        <f t="shared" si="978"/>
        <v>2024</v>
      </c>
      <c r="D3364" s="5" t="s">
        <v>3114</v>
      </c>
      <c r="E3364" s="5" t="str">
        <f>VLOOKUP(F3364,'Set up'!$A$2:$C$64,2,FALSE)</f>
        <v>C00000050</v>
      </c>
      <c r="F3364" s="1" t="s">
        <v>2656</v>
      </c>
      <c r="G3364" s="100" t="s">
        <v>3115</v>
      </c>
      <c r="H3364" s="5">
        <v>1</v>
      </c>
      <c r="I3364" s="5" t="str">
        <f>VLOOKUP(F3364,'Set up'!$A$2:$C$64,3,FALSE)</f>
        <v>Cash</v>
      </c>
      <c r="J3364" s="5">
        <f>VLOOKUP(F3364,'Set up'!$A$2:$D$64,4,FALSE)</f>
        <v>0</v>
      </c>
      <c r="K3364" s="4">
        <f t="shared" si="980"/>
        <v>45604</v>
      </c>
      <c r="L3364" s="5">
        <f t="shared" si="981"/>
        <v>11</v>
      </c>
      <c r="M3364" s="5">
        <f t="shared" si="982"/>
        <v>2024</v>
      </c>
      <c r="N3364" s="12">
        <v>1738</v>
      </c>
      <c r="O3364" s="6">
        <f t="shared" ref="O3364:O3367" si="994">-N3364</f>
        <v>-1738</v>
      </c>
      <c r="P3364" s="12">
        <f t="shared" si="992"/>
        <v>0</v>
      </c>
      <c r="Q3364" s="7">
        <f t="shared" si="988"/>
        <v>5451988.8499999996</v>
      </c>
      <c r="R3364" s="44" t="str">
        <f>VLOOKUP(F3364,'Set up'!$A$2:$E$64,5,FALSE)</f>
        <v>Cash</v>
      </c>
      <c r="S3364" s="1" t="s">
        <v>3197</v>
      </c>
    </row>
    <row r="3365" spans="1:19" ht="15" customHeight="1" x14ac:dyDescent="0.3">
      <c r="A3365" s="4">
        <v>45604</v>
      </c>
      <c r="B3365" s="5">
        <f t="shared" si="977"/>
        <v>11</v>
      </c>
      <c r="C3365" s="5">
        <f t="shared" si="978"/>
        <v>2024</v>
      </c>
      <c r="D3365" s="5" t="s">
        <v>3114</v>
      </c>
      <c r="E3365" s="5" t="str">
        <f>VLOOKUP(F3365,'Set up'!$A$2:$C$64,2,FALSE)</f>
        <v>C00000050</v>
      </c>
      <c r="F3365" s="1" t="s">
        <v>2656</v>
      </c>
      <c r="G3365" s="99" t="s">
        <v>3116</v>
      </c>
      <c r="H3365" s="5">
        <v>2</v>
      </c>
      <c r="I3365" s="5" t="str">
        <f>VLOOKUP(F3365,'Set up'!$A$2:$C$64,3,FALSE)</f>
        <v>Cash</v>
      </c>
      <c r="J3365" s="5">
        <f>VLOOKUP(F3365,'Set up'!$A$2:$D$64,4,FALSE)</f>
        <v>0</v>
      </c>
      <c r="K3365" s="4">
        <f t="shared" si="980"/>
        <v>45604</v>
      </c>
      <c r="L3365" s="5">
        <f t="shared" si="981"/>
        <v>11</v>
      </c>
      <c r="M3365" s="5">
        <f t="shared" si="982"/>
        <v>2024</v>
      </c>
      <c r="N3365" s="12">
        <v>555</v>
      </c>
      <c r="O3365" s="6">
        <f t="shared" si="994"/>
        <v>-555</v>
      </c>
      <c r="P3365" s="12">
        <f t="shared" si="992"/>
        <v>0</v>
      </c>
      <c r="Q3365" s="7">
        <f t="shared" si="988"/>
        <v>5452543.8499999996</v>
      </c>
      <c r="R3365" s="44" t="str">
        <f>VLOOKUP(F3365,'Set up'!$A$2:$E$64,5,FALSE)</f>
        <v>Cash</v>
      </c>
      <c r="S3365" s="1" t="s">
        <v>3197</v>
      </c>
    </row>
    <row r="3366" spans="1:19" ht="15" customHeight="1" x14ac:dyDescent="0.3">
      <c r="A3366" s="4">
        <v>45604</v>
      </c>
      <c r="B3366" s="5">
        <f t="shared" si="977"/>
        <v>11</v>
      </c>
      <c r="C3366" s="5">
        <f t="shared" si="978"/>
        <v>2024</v>
      </c>
      <c r="D3366" s="5" t="s">
        <v>3114</v>
      </c>
      <c r="E3366" s="5" t="str">
        <f>VLOOKUP(F3366,'Set up'!$A$2:$C$64,2,FALSE)</f>
        <v>C00000050</v>
      </c>
      <c r="F3366" s="1" t="s">
        <v>2656</v>
      </c>
      <c r="G3366" s="99" t="s">
        <v>1061</v>
      </c>
      <c r="H3366" s="5">
        <v>1</v>
      </c>
      <c r="I3366" s="5" t="str">
        <f>VLOOKUP(F3366,'Set up'!$A$2:$C$64,3,FALSE)</f>
        <v>Cash</v>
      </c>
      <c r="J3366" s="5">
        <f>VLOOKUP(F3366,'Set up'!$A$2:$D$64,4,FALSE)</f>
        <v>0</v>
      </c>
      <c r="K3366" s="4">
        <f t="shared" si="980"/>
        <v>45604</v>
      </c>
      <c r="L3366" s="5">
        <f t="shared" si="981"/>
        <v>11</v>
      </c>
      <c r="M3366" s="5">
        <f t="shared" si="982"/>
        <v>2024</v>
      </c>
      <c r="N3366" s="12">
        <v>95</v>
      </c>
      <c r="O3366" s="6">
        <f t="shared" si="994"/>
        <v>-95</v>
      </c>
      <c r="P3366" s="12">
        <f t="shared" si="992"/>
        <v>0</v>
      </c>
      <c r="Q3366" s="7">
        <f t="shared" si="988"/>
        <v>5452638.8499999996</v>
      </c>
      <c r="R3366" s="44" t="str">
        <f>VLOOKUP(F3366,'Set up'!$A$2:$E$64,5,FALSE)</f>
        <v>Cash</v>
      </c>
      <c r="S3366" s="1" t="s">
        <v>3197</v>
      </c>
    </row>
    <row r="3367" spans="1:19" ht="15" customHeight="1" x14ac:dyDescent="0.3">
      <c r="A3367" s="4">
        <v>45604</v>
      </c>
      <c r="B3367" s="5">
        <f t="shared" si="977"/>
        <v>11</v>
      </c>
      <c r="C3367" s="5">
        <f t="shared" si="978"/>
        <v>2024</v>
      </c>
      <c r="D3367" s="5" t="s">
        <v>3114</v>
      </c>
      <c r="E3367" s="5" t="str">
        <f>VLOOKUP(F3367,'Set up'!$A$2:$C$64,2,FALSE)</f>
        <v>C00000050</v>
      </c>
      <c r="F3367" s="1" t="s">
        <v>2656</v>
      </c>
      <c r="G3367" s="90" t="s">
        <v>2646</v>
      </c>
      <c r="H3367" s="5">
        <v>5</v>
      </c>
      <c r="I3367" s="5" t="str">
        <f>VLOOKUP(F3367,'Set up'!$A$2:$C$64,3,FALSE)</f>
        <v>Cash</v>
      </c>
      <c r="J3367" s="5">
        <f>VLOOKUP(F3367,'Set up'!$A$2:$D$64,4,FALSE)</f>
        <v>0</v>
      </c>
      <c r="K3367" s="4">
        <f t="shared" si="980"/>
        <v>45604</v>
      </c>
      <c r="L3367" s="5">
        <f t="shared" si="981"/>
        <v>11</v>
      </c>
      <c r="M3367" s="5">
        <f t="shared" si="982"/>
        <v>2024</v>
      </c>
      <c r="N3367" s="12">
        <v>312.5</v>
      </c>
      <c r="O3367" s="6">
        <f t="shared" si="994"/>
        <v>-312.5</v>
      </c>
      <c r="P3367" s="12">
        <f t="shared" si="992"/>
        <v>0</v>
      </c>
      <c r="Q3367" s="7">
        <f t="shared" si="988"/>
        <v>5452951.3499999996</v>
      </c>
      <c r="R3367" s="44" t="str">
        <f>VLOOKUP(F3367,'Set up'!$A$2:$E$64,5,FALSE)</f>
        <v>Cash</v>
      </c>
      <c r="S3367" s="1" t="s">
        <v>3197</v>
      </c>
    </row>
    <row r="3368" spans="1:19" ht="15" customHeight="1" x14ac:dyDescent="0.3">
      <c r="A3368" s="4">
        <v>45605</v>
      </c>
      <c r="B3368" s="5">
        <f t="shared" si="977"/>
        <v>11</v>
      </c>
      <c r="C3368" s="5">
        <f t="shared" si="978"/>
        <v>2024</v>
      </c>
      <c r="D3368" s="5" t="s">
        <v>3117</v>
      </c>
      <c r="E3368" s="5" t="str">
        <f>VLOOKUP(F3368,'Set up'!$A$2:$C$64,2,FALSE)</f>
        <v>C00000019</v>
      </c>
      <c r="F3368" s="1" t="s">
        <v>400</v>
      </c>
      <c r="G3368" s="90" t="s">
        <v>46</v>
      </c>
      <c r="H3368" s="5">
        <v>1</v>
      </c>
      <c r="I3368" s="5" t="str">
        <f>VLOOKUP(F3368,'Set up'!$A$2:$C$64,3,FALSE)</f>
        <v>Cash</v>
      </c>
      <c r="J3368" s="5">
        <f>VLOOKUP(F3368,'Set up'!$A$2:$D$64,4,FALSE)</f>
        <v>0</v>
      </c>
      <c r="K3368" s="4">
        <f t="shared" si="980"/>
        <v>45605</v>
      </c>
      <c r="L3368" s="5">
        <f t="shared" si="981"/>
        <v>11</v>
      </c>
      <c r="M3368" s="5">
        <f t="shared" si="982"/>
        <v>2024</v>
      </c>
      <c r="N3368" s="12">
        <v>110</v>
      </c>
      <c r="O3368" s="12"/>
      <c r="P3368" s="12">
        <f t="shared" si="992"/>
        <v>110</v>
      </c>
      <c r="Q3368" s="7">
        <f t="shared" si="988"/>
        <v>5453061.3499999996</v>
      </c>
      <c r="R3368" s="44" t="str">
        <f>VLOOKUP(F3368,'Set up'!$A$2:$E$64,5,FALSE)</f>
        <v>Trsf</v>
      </c>
    </row>
    <row r="3369" spans="1:19" ht="15" customHeight="1" x14ac:dyDescent="0.3">
      <c r="A3369" s="4">
        <v>45605</v>
      </c>
      <c r="B3369" s="5">
        <f t="shared" si="977"/>
        <v>11</v>
      </c>
      <c r="C3369" s="5">
        <f t="shared" si="978"/>
        <v>2024</v>
      </c>
      <c r="D3369" s="5" t="s">
        <v>3117</v>
      </c>
      <c r="E3369" s="5" t="str">
        <f>VLOOKUP(F3369,'Set up'!$A$2:$C$64,2,FALSE)</f>
        <v>C00000019</v>
      </c>
      <c r="F3369" s="1" t="s">
        <v>400</v>
      </c>
      <c r="G3369" s="90" t="s">
        <v>1469</v>
      </c>
      <c r="H3369" s="5">
        <v>1</v>
      </c>
      <c r="I3369" s="5" t="str">
        <f>VLOOKUP(F3369,'Set up'!$A$2:$C$64,3,FALSE)</f>
        <v>Cash</v>
      </c>
      <c r="J3369" s="5">
        <f>VLOOKUP(F3369,'Set up'!$A$2:$D$64,4,FALSE)</f>
        <v>0</v>
      </c>
      <c r="K3369" s="4">
        <f t="shared" si="980"/>
        <v>45605</v>
      </c>
      <c r="L3369" s="5">
        <f t="shared" si="981"/>
        <v>11</v>
      </c>
      <c r="M3369" s="5">
        <f t="shared" si="982"/>
        <v>2024</v>
      </c>
      <c r="N3369" s="12">
        <v>390</v>
      </c>
      <c r="O3369" s="12"/>
      <c r="P3369" s="12">
        <f t="shared" si="992"/>
        <v>390</v>
      </c>
      <c r="Q3369" s="7">
        <f t="shared" si="988"/>
        <v>5453451.3499999996</v>
      </c>
      <c r="R3369" s="44" t="str">
        <f>VLOOKUP(F3369,'Set up'!$A$2:$E$64,5,FALSE)</f>
        <v>Trsf</v>
      </c>
    </row>
    <row r="3370" spans="1:19" ht="15" customHeight="1" x14ac:dyDescent="0.3">
      <c r="A3370" s="4">
        <v>45605</v>
      </c>
      <c r="B3370" s="5">
        <f t="shared" si="977"/>
        <v>11</v>
      </c>
      <c r="C3370" s="5">
        <f t="shared" si="978"/>
        <v>2024</v>
      </c>
      <c r="D3370" s="5" t="s">
        <v>3117</v>
      </c>
      <c r="E3370" s="5" t="str">
        <f>VLOOKUP(F3370,'Set up'!$A$2:$C$64,2,FALSE)</f>
        <v>C00000019</v>
      </c>
      <c r="F3370" s="1" t="s">
        <v>400</v>
      </c>
      <c r="G3370" s="90" t="s">
        <v>2635</v>
      </c>
      <c r="H3370" s="5">
        <v>5</v>
      </c>
      <c r="I3370" s="5" t="str">
        <f>VLOOKUP(F3370,'Set up'!$A$2:$C$64,3,FALSE)</f>
        <v>Cash</v>
      </c>
      <c r="J3370" s="5">
        <f>VLOOKUP(F3370,'Set up'!$A$2:$D$64,4,FALSE)</f>
        <v>0</v>
      </c>
      <c r="K3370" s="4">
        <f t="shared" si="980"/>
        <v>45605</v>
      </c>
      <c r="L3370" s="5">
        <f t="shared" si="981"/>
        <v>11</v>
      </c>
      <c r="M3370" s="5">
        <f t="shared" si="982"/>
        <v>2024</v>
      </c>
      <c r="N3370" s="12">
        <v>312.5</v>
      </c>
      <c r="O3370" s="12"/>
      <c r="P3370" s="12">
        <f t="shared" si="992"/>
        <v>312.5</v>
      </c>
      <c r="Q3370" s="7">
        <f t="shared" si="988"/>
        <v>5453763.8499999996</v>
      </c>
      <c r="R3370" s="44" t="str">
        <f>VLOOKUP(F3370,'Set up'!$A$2:$E$64,5,FALSE)</f>
        <v>Trsf</v>
      </c>
    </row>
    <row r="3371" spans="1:19" ht="15" customHeight="1" x14ac:dyDescent="0.3">
      <c r="A3371" s="4">
        <v>45605</v>
      </c>
      <c r="B3371" s="5">
        <f t="shared" si="977"/>
        <v>11</v>
      </c>
      <c r="C3371" s="5">
        <f t="shared" si="978"/>
        <v>2024</v>
      </c>
      <c r="D3371" s="5" t="s">
        <v>3117</v>
      </c>
      <c r="E3371" s="5" t="str">
        <f>VLOOKUP(F3371,'Set up'!$A$2:$C$64,2,FALSE)</f>
        <v>C00000019</v>
      </c>
      <c r="F3371" s="1" t="s">
        <v>400</v>
      </c>
      <c r="G3371" s="99" t="s">
        <v>1660</v>
      </c>
      <c r="H3371" s="5">
        <v>1</v>
      </c>
      <c r="I3371" s="5" t="str">
        <f>VLOOKUP(F3371,'Set up'!$A$2:$C$64,3,FALSE)</f>
        <v>Cash</v>
      </c>
      <c r="J3371" s="5">
        <f>VLOOKUP(F3371,'Set up'!$A$2:$D$64,4,FALSE)</f>
        <v>0</v>
      </c>
      <c r="K3371" s="4">
        <f t="shared" si="980"/>
        <v>45605</v>
      </c>
      <c r="L3371" s="5">
        <f t="shared" si="981"/>
        <v>11</v>
      </c>
      <c r="M3371" s="5">
        <f t="shared" si="982"/>
        <v>2024</v>
      </c>
      <c r="N3371" s="12">
        <v>160</v>
      </c>
      <c r="O3371" s="12"/>
      <c r="P3371" s="12">
        <f t="shared" si="992"/>
        <v>160</v>
      </c>
      <c r="Q3371" s="7">
        <f t="shared" si="988"/>
        <v>5453923.8499999996</v>
      </c>
      <c r="R3371" s="44" t="str">
        <f>VLOOKUP(F3371,'Set up'!$A$2:$E$64,5,FALSE)</f>
        <v>Trsf</v>
      </c>
    </row>
    <row r="3372" spans="1:19" ht="15" customHeight="1" x14ac:dyDescent="0.3">
      <c r="A3372" s="4">
        <v>45605</v>
      </c>
      <c r="B3372" s="5">
        <f t="shared" si="977"/>
        <v>11</v>
      </c>
      <c r="C3372" s="5">
        <f t="shared" si="978"/>
        <v>2024</v>
      </c>
      <c r="D3372" s="5" t="s">
        <v>3117</v>
      </c>
      <c r="E3372" s="5" t="str">
        <f>VLOOKUP(F3372,'Set up'!$A$2:$C$64,2,FALSE)</f>
        <v>C00000019</v>
      </c>
      <c r="F3372" s="1" t="s">
        <v>400</v>
      </c>
      <c r="G3372" s="99" t="s">
        <v>894</v>
      </c>
      <c r="H3372" s="5">
        <v>1</v>
      </c>
      <c r="I3372" s="5" t="str">
        <f>VLOOKUP(F3372,'Set up'!$A$2:$C$64,3,FALSE)</f>
        <v>Cash</v>
      </c>
      <c r="J3372" s="5">
        <f>VLOOKUP(F3372,'Set up'!$A$2:$D$64,4,FALSE)</f>
        <v>0</v>
      </c>
      <c r="K3372" s="4">
        <f t="shared" si="980"/>
        <v>45605</v>
      </c>
      <c r="L3372" s="5">
        <f t="shared" si="981"/>
        <v>11</v>
      </c>
      <c r="M3372" s="5">
        <f t="shared" si="982"/>
        <v>2024</v>
      </c>
      <c r="N3372" s="12">
        <v>150</v>
      </c>
      <c r="O3372" s="12"/>
      <c r="P3372" s="12">
        <f t="shared" si="992"/>
        <v>150</v>
      </c>
      <c r="Q3372" s="7">
        <f t="shared" si="988"/>
        <v>5454073.8499999996</v>
      </c>
      <c r="R3372" s="44" t="str">
        <f>VLOOKUP(F3372,'Set up'!$A$2:$E$64,5,FALSE)</f>
        <v>Trsf</v>
      </c>
    </row>
    <row r="3373" spans="1:19" ht="15" customHeight="1" x14ac:dyDescent="0.3">
      <c r="A3373" s="4">
        <v>45605</v>
      </c>
      <c r="B3373" s="5">
        <f t="shared" si="977"/>
        <v>11</v>
      </c>
      <c r="C3373" s="5">
        <f t="shared" si="978"/>
        <v>2024</v>
      </c>
      <c r="D3373" s="5" t="s">
        <v>3117</v>
      </c>
      <c r="E3373" s="5" t="str">
        <f>VLOOKUP(F3373,'Set up'!$A$2:$C$64,2,FALSE)</f>
        <v>C00000019</v>
      </c>
      <c r="F3373" s="1" t="s">
        <v>400</v>
      </c>
      <c r="G3373" s="90" t="s">
        <v>2098</v>
      </c>
      <c r="H3373" s="5">
        <v>1</v>
      </c>
      <c r="I3373" s="5" t="str">
        <f>VLOOKUP(F3373,'Set up'!$A$2:$C$64,3,FALSE)</f>
        <v>Cash</v>
      </c>
      <c r="J3373" s="5">
        <f>VLOOKUP(F3373,'Set up'!$A$2:$D$64,4,FALSE)</f>
        <v>0</v>
      </c>
      <c r="K3373" s="4">
        <f t="shared" si="980"/>
        <v>45605</v>
      </c>
      <c r="L3373" s="5">
        <f t="shared" si="981"/>
        <v>11</v>
      </c>
      <c r="M3373" s="5">
        <f t="shared" si="982"/>
        <v>2024</v>
      </c>
      <c r="N3373" s="12">
        <v>283.8</v>
      </c>
      <c r="O3373" s="12"/>
      <c r="P3373" s="12">
        <f t="shared" si="992"/>
        <v>283.8</v>
      </c>
      <c r="Q3373" s="7">
        <f t="shared" si="988"/>
        <v>5454357.6499999994</v>
      </c>
      <c r="R3373" s="44" t="str">
        <f>VLOOKUP(F3373,'Set up'!$A$2:$E$64,5,FALSE)</f>
        <v>Trsf</v>
      </c>
    </row>
    <row r="3374" spans="1:19" ht="15" customHeight="1" x14ac:dyDescent="0.3">
      <c r="A3374" s="4">
        <v>45607</v>
      </c>
      <c r="B3374" s="5">
        <f t="shared" si="977"/>
        <v>11</v>
      </c>
      <c r="C3374" s="5">
        <f t="shared" si="978"/>
        <v>2024</v>
      </c>
      <c r="D3374" s="5" t="s">
        <v>3118</v>
      </c>
      <c r="E3374" s="5" t="str">
        <f>VLOOKUP(F3374,'Set up'!$A$2:$C$64,2,FALSE)</f>
        <v>C00000010</v>
      </c>
      <c r="F3374" s="1" t="s">
        <v>62</v>
      </c>
      <c r="G3374" s="89" t="s">
        <v>1178</v>
      </c>
      <c r="H3374" s="106">
        <v>8</v>
      </c>
      <c r="I3374" s="5">
        <f>VLOOKUP(F3374,'Set up'!$A$2:$C$64,3,FALSE)</f>
        <v>120</v>
      </c>
      <c r="J3374" s="5">
        <f>VLOOKUP(F3374,'Set up'!$A$2:$D$64,4,FALSE)</f>
        <v>120</v>
      </c>
      <c r="K3374" s="4">
        <f t="shared" si="980"/>
        <v>45727</v>
      </c>
      <c r="L3374" s="5">
        <f t="shared" si="981"/>
        <v>3</v>
      </c>
      <c r="M3374" s="5">
        <f t="shared" si="982"/>
        <v>2025</v>
      </c>
      <c r="N3374" s="12">
        <v>12848</v>
      </c>
      <c r="O3374" s="6">
        <f t="shared" ref="O3374:O3381" si="995">-N3374</f>
        <v>-12848</v>
      </c>
      <c r="P3374" s="12">
        <f t="shared" si="992"/>
        <v>0</v>
      </c>
      <c r="Q3374" s="7">
        <f t="shared" si="988"/>
        <v>5467205.6499999994</v>
      </c>
      <c r="R3374" s="44" t="str">
        <f>VLOOKUP(F3374,'Set up'!$A$2:$E$64,5,FALSE)</f>
        <v>Trsf</v>
      </c>
      <c r="S3374" s="1" t="s">
        <v>3692</v>
      </c>
    </row>
    <row r="3375" spans="1:19" ht="15" customHeight="1" x14ac:dyDescent="0.3">
      <c r="A3375" s="4">
        <v>45607</v>
      </c>
      <c r="B3375" s="5">
        <f t="shared" si="977"/>
        <v>11</v>
      </c>
      <c r="C3375" s="5">
        <f t="shared" si="978"/>
        <v>2024</v>
      </c>
      <c r="D3375" s="5" t="s">
        <v>3118</v>
      </c>
      <c r="E3375" s="5" t="str">
        <f>VLOOKUP(F3375,'Set up'!$A$2:$C$64,2,FALSE)</f>
        <v>C00000010</v>
      </c>
      <c r="F3375" s="1" t="s">
        <v>62</v>
      </c>
      <c r="G3375" s="89" t="s">
        <v>3119</v>
      </c>
      <c r="H3375" s="88">
        <v>2</v>
      </c>
      <c r="I3375" s="5">
        <f>VLOOKUP(F3375,'Set up'!$A$2:$C$64,3,FALSE)</f>
        <v>120</v>
      </c>
      <c r="J3375" s="5">
        <f>VLOOKUP(F3375,'Set up'!$A$2:$D$64,4,FALSE)</f>
        <v>120</v>
      </c>
      <c r="K3375" s="4">
        <f t="shared" si="980"/>
        <v>45727</v>
      </c>
      <c r="L3375" s="5">
        <f t="shared" si="981"/>
        <v>3</v>
      </c>
      <c r="M3375" s="5">
        <f t="shared" si="982"/>
        <v>2025</v>
      </c>
      <c r="N3375" s="12">
        <v>3240</v>
      </c>
      <c r="O3375" s="6">
        <f t="shared" si="995"/>
        <v>-3240</v>
      </c>
      <c r="P3375" s="12">
        <f t="shared" si="992"/>
        <v>0</v>
      </c>
      <c r="Q3375" s="7">
        <f t="shared" si="988"/>
        <v>5470445.6499999994</v>
      </c>
      <c r="R3375" s="44" t="str">
        <f>VLOOKUP(F3375,'Set up'!$A$2:$E$64,5,FALSE)</f>
        <v>Trsf</v>
      </c>
      <c r="S3375" s="1" t="s">
        <v>3692</v>
      </c>
    </row>
    <row r="3376" spans="1:19" ht="15" customHeight="1" x14ac:dyDescent="0.3">
      <c r="A3376" s="4">
        <v>45607</v>
      </c>
      <c r="B3376" s="5">
        <f t="shared" si="977"/>
        <v>11</v>
      </c>
      <c r="C3376" s="5">
        <f t="shared" si="978"/>
        <v>2024</v>
      </c>
      <c r="D3376" s="5" t="s">
        <v>3118</v>
      </c>
      <c r="E3376" s="5" t="str">
        <f>VLOOKUP(F3376,'Set up'!$A$2:$C$64,2,FALSE)</f>
        <v>C00000010</v>
      </c>
      <c r="F3376" s="1" t="s">
        <v>62</v>
      </c>
      <c r="G3376" s="90" t="s">
        <v>1543</v>
      </c>
      <c r="H3376" s="88">
        <v>15</v>
      </c>
      <c r="I3376" s="5">
        <f>VLOOKUP(F3376,'Set up'!$A$2:$C$64,3,FALSE)</f>
        <v>120</v>
      </c>
      <c r="J3376" s="5">
        <f>VLOOKUP(F3376,'Set up'!$A$2:$D$64,4,FALSE)</f>
        <v>120</v>
      </c>
      <c r="K3376" s="4">
        <f t="shared" si="980"/>
        <v>45727</v>
      </c>
      <c r="L3376" s="5">
        <f t="shared" si="981"/>
        <v>3</v>
      </c>
      <c r="M3376" s="5">
        <f t="shared" si="982"/>
        <v>2025</v>
      </c>
      <c r="N3376" s="12">
        <v>2610</v>
      </c>
      <c r="O3376" s="6">
        <f t="shared" si="995"/>
        <v>-2610</v>
      </c>
      <c r="P3376" s="12">
        <f t="shared" si="992"/>
        <v>0</v>
      </c>
      <c r="Q3376" s="7">
        <f t="shared" si="988"/>
        <v>5473055.6499999994</v>
      </c>
      <c r="R3376" s="44" t="str">
        <f>VLOOKUP(F3376,'Set up'!$A$2:$E$64,5,FALSE)</f>
        <v>Trsf</v>
      </c>
      <c r="S3376" s="1" t="s">
        <v>3692</v>
      </c>
    </row>
    <row r="3377" spans="1:21" ht="15" customHeight="1" x14ac:dyDescent="0.3">
      <c r="A3377" s="4">
        <v>45607</v>
      </c>
      <c r="B3377" s="5">
        <f t="shared" si="977"/>
        <v>11</v>
      </c>
      <c r="C3377" s="5">
        <f t="shared" si="978"/>
        <v>2024</v>
      </c>
      <c r="D3377" s="5" t="s">
        <v>3118</v>
      </c>
      <c r="E3377" s="5" t="str">
        <f>VLOOKUP(F3377,'Set up'!$A$2:$C$64,2,FALSE)</f>
        <v>C00000010</v>
      </c>
      <c r="F3377" s="1" t="s">
        <v>62</v>
      </c>
      <c r="G3377" s="90" t="s">
        <v>2635</v>
      </c>
      <c r="H3377" s="88">
        <v>30</v>
      </c>
      <c r="I3377" s="5">
        <f>VLOOKUP(F3377,'Set up'!$A$2:$C$64,3,FALSE)</f>
        <v>120</v>
      </c>
      <c r="J3377" s="5">
        <f>VLOOKUP(F3377,'Set up'!$A$2:$D$64,4,FALSE)</f>
        <v>120</v>
      </c>
      <c r="K3377" s="4">
        <f t="shared" si="980"/>
        <v>45727</v>
      </c>
      <c r="L3377" s="5">
        <f t="shared" si="981"/>
        <v>3</v>
      </c>
      <c r="M3377" s="5">
        <f t="shared" si="982"/>
        <v>2025</v>
      </c>
      <c r="N3377" s="12">
        <v>1725</v>
      </c>
      <c r="O3377" s="6">
        <f t="shared" si="995"/>
        <v>-1725</v>
      </c>
      <c r="P3377" s="12">
        <f t="shared" si="992"/>
        <v>0</v>
      </c>
      <c r="Q3377" s="7">
        <f t="shared" si="988"/>
        <v>5474780.6499999994</v>
      </c>
      <c r="R3377" s="44" t="str">
        <f>VLOOKUP(F3377,'Set up'!$A$2:$E$64,5,FALSE)</f>
        <v>Trsf</v>
      </c>
      <c r="S3377" s="1" t="s">
        <v>3692</v>
      </c>
    </row>
    <row r="3378" spans="1:21" ht="15" customHeight="1" x14ac:dyDescent="0.3">
      <c r="A3378" s="4">
        <v>45607</v>
      </c>
      <c r="B3378" s="5">
        <f t="shared" ref="B3378:B3433" si="996">MONTH(A3378)</f>
        <v>11</v>
      </c>
      <c r="C3378" s="5">
        <f t="shared" ref="C3378:C3433" si="997">YEAR(A3378)</f>
        <v>2024</v>
      </c>
      <c r="D3378" s="5" t="s">
        <v>3118</v>
      </c>
      <c r="E3378" s="5" t="str">
        <f>VLOOKUP(F3378,'Set up'!$A$2:$C$64,2,FALSE)</f>
        <v>C00000010</v>
      </c>
      <c r="F3378" s="1" t="s">
        <v>62</v>
      </c>
      <c r="G3378" s="11" t="s">
        <v>46</v>
      </c>
      <c r="H3378" s="88">
        <v>12</v>
      </c>
      <c r="I3378" s="5">
        <f>VLOOKUP(F3378,'Set up'!$A$2:$C$64,3,FALSE)</f>
        <v>120</v>
      </c>
      <c r="J3378" s="5">
        <f>VLOOKUP(F3378,'Set up'!$A$2:$D$64,4,FALSE)</f>
        <v>120</v>
      </c>
      <c r="K3378" s="4">
        <f t="shared" si="980"/>
        <v>45727</v>
      </c>
      <c r="L3378" s="5">
        <f t="shared" si="981"/>
        <v>3</v>
      </c>
      <c r="M3378" s="5">
        <f t="shared" si="982"/>
        <v>2025</v>
      </c>
      <c r="N3378" s="12">
        <v>1320</v>
      </c>
      <c r="O3378" s="6">
        <f t="shared" si="995"/>
        <v>-1320</v>
      </c>
      <c r="P3378" s="12">
        <f t="shared" si="992"/>
        <v>0</v>
      </c>
      <c r="Q3378" s="7">
        <f t="shared" si="988"/>
        <v>5476100.6499999994</v>
      </c>
      <c r="R3378" s="44" t="str">
        <f>VLOOKUP(F3378,'Set up'!$A$2:$E$64,5,FALSE)</f>
        <v>Trsf</v>
      </c>
      <c r="S3378" s="1" t="s">
        <v>3692</v>
      </c>
    </row>
    <row r="3379" spans="1:21" ht="15" customHeight="1" x14ac:dyDescent="0.3">
      <c r="A3379" s="4">
        <v>45607</v>
      </c>
      <c r="B3379" s="5">
        <f t="shared" si="996"/>
        <v>11</v>
      </c>
      <c r="C3379" s="5">
        <f t="shared" si="997"/>
        <v>2024</v>
      </c>
      <c r="D3379" s="5" t="s">
        <v>3118</v>
      </c>
      <c r="E3379" s="5" t="str">
        <f>VLOOKUP(F3379,'Set up'!$A$2:$C$64,2,FALSE)</f>
        <v>C00000010</v>
      </c>
      <c r="F3379" s="1" t="s">
        <v>62</v>
      </c>
      <c r="G3379" s="89" t="s">
        <v>946</v>
      </c>
      <c r="H3379" s="106">
        <v>4</v>
      </c>
      <c r="I3379" s="5">
        <f>VLOOKUP(F3379,'Set up'!$A$2:$C$64,3,FALSE)</f>
        <v>120</v>
      </c>
      <c r="J3379" s="5">
        <f>VLOOKUP(F3379,'Set up'!$A$2:$D$64,4,FALSE)</f>
        <v>120</v>
      </c>
      <c r="K3379" s="4">
        <f t="shared" ref="K3379:K3442" si="998">A3379+J3379</f>
        <v>45727</v>
      </c>
      <c r="L3379" s="5">
        <f t="shared" ref="L3379:L3442" si="999">MONTH(K3379)</f>
        <v>3</v>
      </c>
      <c r="M3379" s="5">
        <f t="shared" ref="M3379:M3442" si="1000">YEAR(K3379)</f>
        <v>2025</v>
      </c>
      <c r="N3379" s="12">
        <v>230.4</v>
      </c>
      <c r="O3379" s="6">
        <f t="shared" si="995"/>
        <v>-230.4</v>
      </c>
      <c r="P3379" s="12">
        <f t="shared" si="992"/>
        <v>0</v>
      </c>
      <c r="Q3379" s="7">
        <f t="shared" si="988"/>
        <v>5476331.0499999998</v>
      </c>
      <c r="R3379" s="44" t="str">
        <f>VLOOKUP(F3379,'Set up'!$A$2:$E$64,5,FALSE)</f>
        <v>Trsf</v>
      </c>
      <c r="S3379" s="1" t="s">
        <v>3692</v>
      </c>
    </row>
    <row r="3380" spans="1:21" ht="15" customHeight="1" x14ac:dyDescent="0.3">
      <c r="A3380" s="4">
        <v>45607</v>
      </c>
      <c r="B3380" s="5">
        <f t="shared" si="996"/>
        <v>11</v>
      </c>
      <c r="C3380" s="5">
        <f t="shared" si="997"/>
        <v>2024</v>
      </c>
      <c r="D3380" s="5" t="s">
        <v>3118</v>
      </c>
      <c r="E3380" s="5" t="str">
        <f>VLOOKUP(F3380,'Set up'!$A$2:$C$64,2,FALSE)</f>
        <v>C00000010</v>
      </c>
      <c r="F3380" s="1" t="s">
        <v>62</v>
      </c>
      <c r="G3380" s="99" t="s">
        <v>614</v>
      </c>
      <c r="H3380" s="88">
        <v>1</v>
      </c>
      <c r="I3380" s="5">
        <f>VLOOKUP(F3380,'Set up'!$A$2:$C$64,3,FALSE)</f>
        <v>120</v>
      </c>
      <c r="J3380" s="5">
        <f>VLOOKUP(F3380,'Set up'!$A$2:$D$64,4,FALSE)</f>
        <v>120</v>
      </c>
      <c r="K3380" s="4">
        <f t="shared" si="998"/>
        <v>45727</v>
      </c>
      <c r="L3380" s="5">
        <f t="shared" si="999"/>
        <v>3</v>
      </c>
      <c r="M3380" s="5">
        <f t="shared" si="1000"/>
        <v>2025</v>
      </c>
      <c r="N3380" s="12">
        <v>395</v>
      </c>
      <c r="O3380" s="6">
        <f t="shared" si="995"/>
        <v>-395</v>
      </c>
      <c r="P3380" s="12">
        <f t="shared" si="992"/>
        <v>0</v>
      </c>
      <c r="Q3380" s="7">
        <f t="shared" si="988"/>
        <v>5476726.0499999998</v>
      </c>
      <c r="R3380" s="44" t="str">
        <f>VLOOKUP(F3380,'Set up'!$A$2:$E$64,5,FALSE)</f>
        <v>Trsf</v>
      </c>
      <c r="S3380" s="1" t="s">
        <v>3692</v>
      </c>
    </row>
    <row r="3381" spans="1:21" ht="15" customHeight="1" x14ac:dyDescent="0.3">
      <c r="A3381" s="4">
        <v>45607</v>
      </c>
      <c r="B3381" s="5">
        <f t="shared" si="996"/>
        <v>11</v>
      </c>
      <c r="C3381" s="5">
        <f t="shared" si="997"/>
        <v>2024</v>
      </c>
      <c r="D3381" s="5" t="s">
        <v>3118</v>
      </c>
      <c r="E3381" s="5" t="str">
        <f>VLOOKUP(F3381,'Set up'!$A$2:$C$64,2,FALSE)</f>
        <v>C00000010</v>
      </c>
      <c r="F3381" s="1" t="s">
        <v>62</v>
      </c>
      <c r="G3381" s="90" t="s">
        <v>2449</v>
      </c>
      <c r="H3381" s="88">
        <v>1</v>
      </c>
      <c r="I3381" s="5">
        <f>VLOOKUP(F3381,'Set up'!$A$2:$C$64,3,FALSE)</f>
        <v>120</v>
      </c>
      <c r="J3381" s="5">
        <f>VLOOKUP(F3381,'Set up'!$A$2:$D$64,4,FALSE)</f>
        <v>120</v>
      </c>
      <c r="K3381" s="4">
        <f t="shared" si="998"/>
        <v>45727</v>
      </c>
      <c r="L3381" s="5">
        <f t="shared" si="999"/>
        <v>3</v>
      </c>
      <c r="M3381" s="5">
        <f t="shared" si="1000"/>
        <v>2025</v>
      </c>
      <c r="N3381" s="12">
        <v>420</v>
      </c>
      <c r="O3381" s="6">
        <f t="shared" si="995"/>
        <v>-420</v>
      </c>
      <c r="P3381" s="12">
        <f t="shared" si="992"/>
        <v>0</v>
      </c>
      <c r="Q3381" s="7">
        <f t="shared" si="988"/>
        <v>5477146.0499999998</v>
      </c>
      <c r="R3381" s="44" t="str">
        <f>VLOOKUP(F3381,'Set up'!$A$2:$E$64,5,FALSE)</f>
        <v>Trsf</v>
      </c>
      <c r="S3381" s="1" t="s">
        <v>3692</v>
      </c>
    </row>
    <row r="3382" spans="1:21" ht="15" customHeight="1" x14ac:dyDescent="0.3">
      <c r="A3382" s="4">
        <v>45608</v>
      </c>
      <c r="B3382" s="5">
        <f t="shared" si="996"/>
        <v>11</v>
      </c>
      <c r="C3382" s="5">
        <f t="shared" si="997"/>
        <v>2024</v>
      </c>
      <c r="D3382" s="5" t="s">
        <v>3120</v>
      </c>
      <c r="E3382" s="5" t="str">
        <f>VLOOKUP(F3382,'Set up'!$A$2:$C$64,2,FALSE)</f>
        <v>C00000019</v>
      </c>
      <c r="F3382" s="1" t="s">
        <v>400</v>
      </c>
      <c r="G3382" s="90" t="s">
        <v>95</v>
      </c>
      <c r="H3382" s="5">
        <v>1</v>
      </c>
      <c r="I3382" s="5" t="str">
        <f>VLOOKUP(F3382,'Set up'!$A$2:$C$64,3,FALSE)</f>
        <v>Cash</v>
      </c>
      <c r="J3382" s="5">
        <f>VLOOKUP(F3382,'Set up'!$A$2:$D$64,4,FALSE)</f>
        <v>0</v>
      </c>
      <c r="K3382" s="4">
        <f t="shared" si="998"/>
        <v>45608</v>
      </c>
      <c r="L3382" s="5">
        <f t="shared" si="999"/>
        <v>11</v>
      </c>
      <c r="M3382" s="5">
        <f t="shared" si="1000"/>
        <v>2024</v>
      </c>
      <c r="N3382" s="98">
        <v>1738</v>
      </c>
      <c r="O3382" s="12"/>
      <c r="P3382" s="12">
        <f t="shared" si="992"/>
        <v>1738</v>
      </c>
      <c r="Q3382" s="7">
        <f t="shared" si="988"/>
        <v>5478884.0499999998</v>
      </c>
      <c r="R3382" s="44" t="str">
        <f>VLOOKUP(F3382,'Set up'!$A$2:$E$64,5,FALSE)</f>
        <v>Trsf</v>
      </c>
    </row>
    <row r="3383" spans="1:21" ht="15" customHeight="1" x14ac:dyDescent="0.3">
      <c r="A3383" s="4">
        <v>45608</v>
      </c>
      <c r="B3383" s="5">
        <f t="shared" si="996"/>
        <v>11</v>
      </c>
      <c r="C3383" s="5">
        <f t="shared" si="997"/>
        <v>2024</v>
      </c>
      <c r="D3383" s="5" t="s">
        <v>3120</v>
      </c>
      <c r="E3383" s="5" t="str">
        <f>VLOOKUP(F3383,'Set up'!$A$2:$C$64,2,FALSE)</f>
        <v>C00000019</v>
      </c>
      <c r="F3383" s="1" t="s">
        <v>400</v>
      </c>
      <c r="G3383" s="90" t="s">
        <v>1411</v>
      </c>
      <c r="H3383" s="5">
        <v>1</v>
      </c>
      <c r="I3383" s="5" t="str">
        <f>VLOOKUP(F3383,'Set up'!$A$2:$C$64,3,FALSE)</f>
        <v>Cash</v>
      </c>
      <c r="J3383" s="5">
        <f>VLOOKUP(F3383,'Set up'!$A$2:$D$64,4,FALSE)</f>
        <v>0</v>
      </c>
      <c r="K3383" s="4">
        <f t="shared" si="998"/>
        <v>45608</v>
      </c>
      <c r="L3383" s="5">
        <f t="shared" si="999"/>
        <v>11</v>
      </c>
      <c r="M3383" s="5">
        <f t="shared" si="1000"/>
        <v>2024</v>
      </c>
      <c r="N3383" s="98">
        <v>405</v>
      </c>
      <c r="O3383" s="12"/>
      <c r="P3383" s="12">
        <f t="shared" si="992"/>
        <v>405</v>
      </c>
      <c r="Q3383" s="7">
        <f t="shared" si="988"/>
        <v>5479289.0499999998</v>
      </c>
      <c r="R3383" s="44" t="str">
        <f>VLOOKUP(F3383,'Set up'!$A$2:$E$64,5,FALSE)</f>
        <v>Trsf</v>
      </c>
    </row>
    <row r="3384" spans="1:21" ht="15" customHeight="1" x14ac:dyDescent="0.3">
      <c r="A3384" s="4">
        <v>45610</v>
      </c>
      <c r="B3384" s="5">
        <f t="shared" si="996"/>
        <v>11</v>
      </c>
      <c r="C3384" s="5">
        <f t="shared" si="997"/>
        <v>2024</v>
      </c>
      <c r="D3384" s="5" t="s">
        <v>3121</v>
      </c>
      <c r="E3384" s="5" t="str">
        <f>VLOOKUP(F3384,'Set up'!$A$2:$C$64,2,FALSE)</f>
        <v>C00000050</v>
      </c>
      <c r="F3384" s="1" t="s">
        <v>2656</v>
      </c>
      <c r="G3384" s="100" t="s">
        <v>3122</v>
      </c>
      <c r="H3384" s="105">
        <v>1</v>
      </c>
      <c r="I3384" s="5" t="str">
        <f>VLOOKUP(F3384,'Set up'!$A$2:$C$64,3,FALSE)</f>
        <v>Cash</v>
      </c>
      <c r="J3384" s="5">
        <f>VLOOKUP(F3384,'Set up'!$A$2:$D$64,4,FALSE)</f>
        <v>0</v>
      </c>
      <c r="K3384" s="4">
        <f t="shared" si="998"/>
        <v>45610</v>
      </c>
      <c r="L3384" s="5">
        <f t="shared" si="999"/>
        <v>11</v>
      </c>
      <c r="M3384" s="5">
        <f t="shared" si="1000"/>
        <v>2024</v>
      </c>
      <c r="N3384" s="12">
        <v>1755</v>
      </c>
      <c r="O3384" s="6">
        <f t="shared" ref="O3384:O3387" si="1001">-N3384</f>
        <v>-1755</v>
      </c>
      <c r="P3384" s="12">
        <f t="shared" si="992"/>
        <v>0</v>
      </c>
      <c r="Q3384" s="7">
        <f t="shared" si="988"/>
        <v>5481044.0499999998</v>
      </c>
      <c r="R3384" s="44" t="str">
        <f>VLOOKUP(F3384,'Set up'!$A$2:$E$64,5,FALSE)</f>
        <v>Cash</v>
      </c>
      <c r="S3384" s="1" t="s">
        <v>3201</v>
      </c>
    </row>
    <row r="3385" spans="1:21" ht="15" customHeight="1" x14ac:dyDescent="0.3">
      <c r="A3385" s="4">
        <v>45610</v>
      </c>
      <c r="B3385" s="5">
        <f t="shared" si="996"/>
        <v>11</v>
      </c>
      <c r="C3385" s="5">
        <f t="shared" si="997"/>
        <v>2024</v>
      </c>
      <c r="D3385" s="5" t="s">
        <v>3121</v>
      </c>
      <c r="E3385" s="5" t="str">
        <f>VLOOKUP(F3385,'Set up'!$A$2:$C$64,2,FALSE)</f>
        <v>C00000050</v>
      </c>
      <c r="F3385" s="1" t="s">
        <v>2656</v>
      </c>
      <c r="G3385" s="99" t="s">
        <v>3116</v>
      </c>
      <c r="H3385" s="105">
        <v>2</v>
      </c>
      <c r="I3385" s="5" t="str">
        <f>VLOOKUP(F3385,'Set up'!$A$2:$C$64,3,FALSE)</f>
        <v>Cash</v>
      </c>
      <c r="J3385" s="5">
        <f>VLOOKUP(F3385,'Set up'!$A$2:$D$64,4,FALSE)</f>
        <v>0</v>
      </c>
      <c r="K3385" s="4">
        <f t="shared" si="998"/>
        <v>45610</v>
      </c>
      <c r="L3385" s="5">
        <f t="shared" si="999"/>
        <v>11</v>
      </c>
      <c r="M3385" s="5">
        <f t="shared" si="1000"/>
        <v>2024</v>
      </c>
      <c r="N3385" s="12">
        <v>555</v>
      </c>
      <c r="O3385" s="6">
        <f t="shared" si="1001"/>
        <v>-555</v>
      </c>
      <c r="P3385" s="12">
        <f t="shared" si="992"/>
        <v>0</v>
      </c>
      <c r="Q3385" s="7">
        <f t="shared" si="988"/>
        <v>5481599.0499999998</v>
      </c>
      <c r="R3385" s="44" t="str">
        <f>VLOOKUP(F3385,'Set up'!$A$2:$E$64,5,FALSE)</f>
        <v>Cash</v>
      </c>
      <c r="S3385" s="1" t="s">
        <v>3201</v>
      </c>
    </row>
    <row r="3386" spans="1:21" ht="15" customHeight="1" x14ac:dyDescent="0.3">
      <c r="A3386" s="4">
        <v>45610</v>
      </c>
      <c r="B3386" s="5">
        <f t="shared" si="996"/>
        <v>11</v>
      </c>
      <c r="C3386" s="5">
        <f t="shared" si="997"/>
        <v>2024</v>
      </c>
      <c r="D3386" s="5" t="s">
        <v>3121</v>
      </c>
      <c r="E3386" s="5" t="str">
        <f>VLOOKUP(F3386,'Set up'!$A$2:$C$64,2,FALSE)</f>
        <v>C00000050</v>
      </c>
      <c r="F3386" s="1" t="s">
        <v>2656</v>
      </c>
      <c r="G3386" s="99" t="s">
        <v>1061</v>
      </c>
      <c r="H3386" s="105">
        <v>1</v>
      </c>
      <c r="I3386" s="5" t="str">
        <f>VLOOKUP(F3386,'Set up'!$A$2:$C$64,3,FALSE)</f>
        <v>Cash</v>
      </c>
      <c r="J3386" s="5">
        <f>VLOOKUP(F3386,'Set up'!$A$2:$D$64,4,FALSE)</f>
        <v>0</v>
      </c>
      <c r="K3386" s="4">
        <f t="shared" si="998"/>
        <v>45610</v>
      </c>
      <c r="L3386" s="5">
        <f t="shared" si="999"/>
        <v>11</v>
      </c>
      <c r="M3386" s="5">
        <f t="shared" si="1000"/>
        <v>2024</v>
      </c>
      <c r="N3386" s="12">
        <v>95</v>
      </c>
      <c r="O3386" s="6">
        <f t="shared" si="1001"/>
        <v>-95</v>
      </c>
      <c r="P3386" s="12">
        <f t="shared" si="992"/>
        <v>0</v>
      </c>
      <c r="Q3386" s="7">
        <f t="shared" si="988"/>
        <v>5481694.0499999998</v>
      </c>
      <c r="R3386" s="44" t="str">
        <f>VLOOKUP(F3386,'Set up'!$A$2:$E$64,5,FALSE)</f>
        <v>Cash</v>
      </c>
      <c r="S3386" s="1" t="s">
        <v>3201</v>
      </c>
    </row>
    <row r="3387" spans="1:21" ht="15" customHeight="1" x14ac:dyDescent="0.3">
      <c r="A3387" s="4">
        <v>45610</v>
      </c>
      <c r="B3387" s="5">
        <f t="shared" si="996"/>
        <v>11</v>
      </c>
      <c r="C3387" s="5">
        <f t="shared" si="997"/>
        <v>2024</v>
      </c>
      <c r="D3387" s="5" t="s">
        <v>3121</v>
      </c>
      <c r="E3387" s="5" t="str">
        <f>VLOOKUP(F3387,'Set up'!$A$2:$C$64,2,FALSE)</f>
        <v>C00000050</v>
      </c>
      <c r="F3387" s="1" t="s">
        <v>2656</v>
      </c>
      <c r="G3387" s="90" t="s">
        <v>2646</v>
      </c>
      <c r="H3387" s="105">
        <v>10</v>
      </c>
      <c r="I3387" s="5" t="str">
        <f>VLOOKUP(F3387,'Set up'!$A$2:$C$64,3,FALSE)</f>
        <v>Cash</v>
      </c>
      <c r="J3387" s="5">
        <f>VLOOKUP(F3387,'Set up'!$A$2:$D$64,4,FALSE)</f>
        <v>0</v>
      </c>
      <c r="K3387" s="4">
        <f t="shared" si="998"/>
        <v>45610</v>
      </c>
      <c r="L3387" s="5">
        <f t="shared" si="999"/>
        <v>11</v>
      </c>
      <c r="M3387" s="5">
        <f t="shared" si="1000"/>
        <v>2024</v>
      </c>
      <c r="N3387" s="12">
        <v>625</v>
      </c>
      <c r="O3387" s="6">
        <f t="shared" si="1001"/>
        <v>-625</v>
      </c>
      <c r="P3387" s="12">
        <f t="shared" si="992"/>
        <v>0</v>
      </c>
      <c r="Q3387" s="7">
        <f t="shared" si="988"/>
        <v>5482319.0499999998</v>
      </c>
      <c r="R3387" s="44" t="str">
        <f>VLOOKUP(F3387,'Set up'!$A$2:$E$64,5,FALSE)</f>
        <v>Cash</v>
      </c>
      <c r="S3387" s="1" t="s">
        <v>3201</v>
      </c>
    </row>
    <row r="3388" spans="1:21" ht="15" customHeight="1" x14ac:dyDescent="0.3">
      <c r="A3388" s="4">
        <v>45612</v>
      </c>
      <c r="B3388" s="5">
        <f t="shared" si="996"/>
        <v>11</v>
      </c>
      <c r="C3388" s="5">
        <f t="shared" si="997"/>
        <v>2024</v>
      </c>
      <c r="D3388" s="5" t="s">
        <v>3123</v>
      </c>
      <c r="E3388" s="5" t="str">
        <f>VLOOKUP(F3388,'Set up'!$A$2:$C$64,2,FALSE)</f>
        <v>C00000003</v>
      </c>
      <c r="F3388" s="1" t="s">
        <v>20</v>
      </c>
      <c r="G3388" s="100" t="s">
        <v>716</v>
      </c>
      <c r="H3388" s="131">
        <v>1</v>
      </c>
      <c r="I3388" s="5">
        <f>VLOOKUP(F3388,'Set up'!$A$2:$C$64,3,FALSE)</f>
        <v>45</v>
      </c>
      <c r="J3388" s="5">
        <f>VLOOKUP(F3388,'Set up'!$A$2:$D$64,4,FALSE)</f>
        <v>45</v>
      </c>
      <c r="K3388" s="4">
        <f t="shared" si="998"/>
        <v>45657</v>
      </c>
      <c r="L3388" s="5">
        <f t="shared" si="999"/>
        <v>12</v>
      </c>
      <c r="M3388" s="5">
        <f t="shared" si="1000"/>
        <v>2024</v>
      </c>
      <c r="N3388" s="12">
        <v>1738</v>
      </c>
      <c r="O3388" s="12">
        <f>-1500-238</f>
        <v>-1738</v>
      </c>
      <c r="P3388" s="12">
        <f t="shared" si="992"/>
        <v>0</v>
      </c>
      <c r="Q3388" s="7">
        <f t="shared" si="988"/>
        <v>5484057.0499999998</v>
      </c>
      <c r="R3388" s="44" t="str">
        <f>VLOOKUP(F3388,'Set up'!$A$2:$E$64,5,FALSE)</f>
        <v>PD Chq</v>
      </c>
      <c r="S3388" s="1" t="s">
        <v>3424</v>
      </c>
      <c r="U3388" s="1" t="s">
        <v>3603</v>
      </c>
    </row>
    <row r="3389" spans="1:21" ht="15" customHeight="1" x14ac:dyDescent="0.3">
      <c r="A3389" s="4">
        <v>45612</v>
      </c>
      <c r="B3389" s="5">
        <f t="shared" si="996"/>
        <v>11</v>
      </c>
      <c r="C3389" s="5">
        <f t="shared" si="997"/>
        <v>2024</v>
      </c>
      <c r="D3389" s="5" t="s">
        <v>3123</v>
      </c>
      <c r="E3389" s="5" t="str">
        <f>VLOOKUP(F3389,'Set up'!$A$2:$C$64,2,FALSE)</f>
        <v>C00000003</v>
      </c>
      <c r="F3389" s="1" t="s">
        <v>20</v>
      </c>
      <c r="G3389" s="99" t="s">
        <v>17</v>
      </c>
      <c r="H3389" s="105">
        <v>2</v>
      </c>
      <c r="I3389" s="5">
        <f>VLOOKUP(F3389,'Set up'!$A$2:$C$64,3,FALSE)</f>
        <v>45</v>
      </c>
      <c r="J3389" s="5">
        <f>VLOOKUP(F3389,'Set up'!$A$2:$D$64,4,FALSE)</f>
        <v>45</v>
      </c>
      <c r="K3389" s="4">
        <f t="shared" si="998"/>
        <v>45657</v>
      </c>
      <c r="L3389" s="5">
        <f t="shared" si="999"/>
        <v>12</v>
      </c>
      <c r="M3389" s="5">
        <f t="shared" si="1000"/>
        <v>2024</v>
      </c>
      <c r="N3389" s="12">
        <v>220</v>
      </c>
      <c r="O3389" s="6">
        <f>-N3389</f>
        <v>-220</v>
      </c>
      <c r="P3389" s="12">
        <f t="shared" si="992"/>
        <v>0</v>
      </c>
      <c r="Q3389" s="7">
        <f t="shared" si="988"/>
        <v>5484277.0499999998</v>
      </c>
      <c r="R3389" s="44" t="str">
        <f>VLOOKUP(F3389,'Set up'!$A$2:$E$64,5,FALSE)</f>
        <v>PD Chq</v>
      </c>
      <c r="S3389" s="1" t="s">
        <v>3425</v>
      </c>
      <c r="U3389" s="1" t="s">
        <v>3603</v>
      </c>
    </row>
    <row r="3390" spans="1:21" ht="15" customHeight="1" x14ac:dyDescent="0.3">
      <c r="A3390" s="4">
        <v>45612</v>
      </c>
      <c r="B3390" s="5">
        <f t="shared" si="996"/>
        <v>11</v>
      </c>
      <c r="C3390" s="5">
        <f t="shared" si="997"/>
        <v>2024</v>
      </c>
      <c r="D3390" s="5" t="s">
        <v>3123</v>
      </c>
      <c r="E3390" s="5" t="str">
        <f>VLOOKUP(F3390,'Set up'!$A$2:$C$64,2,FALSE)</f>
        <v>C00000003</v>
      </c>
      <c r="F3390" s="1" t="s">
        <v>20</v>
      </c>
      <c r="G3390" s="99" t="s">
        <v>2635</v>
      </c>
      <c r="H3390" s="105">
        <v>2</v>
      </c>
      <c r="I3390" s="5">
        <f>VLOOKUP(F3390,'Set up'!$A$2:$C$64,3,FALSE)</f>
        <v>45</v>
      </c>
      <c r="J3390" s="5">
        <f>VLOOKUP(F3390,'Set up'!$A$2:$D$64,4,FALSE)</f>
        <v>45</v>
      </c>
      <c r="K3390" s="4">
        <f t="shared" si="998"/>
        <v>45657</v>
      </c>
      <c r="L3390" s="5">
        <f t="shared" si="999"/>
        <v>12</v>
      </c>
      <c r="M3390" s="5">
        <f t="shared" si="1000"/>
        <v>2024</v>
      </c>
      <c r="N3390" s="12">
        <v>130</v>
      </c>
      <c r="O3390" s="6">
        <f>-N3390</f>
        <v>-130</v>
      </c>
      <c r="P3390" s="12">
        <f t="shared" si="992"/>
        <v>0</v>
      </c>
      <c r="Q3390" s="7">
        <f t="shared" si="988"/>
        <v>5484407.0499999998</v>
      </c>
      <c r="R3390" s="44" t="str">
        <f>VLOOKUP(F3390,'Set up'!$A$2:$E$64,5,FALSE)</f>
        <v>PD Chq</v>
      </c>
      <c r="S3390" s="1" t="s">
        <v>3426</v>
      </c>
      <c r="U3390" s="1" t="s">
        <v>3603</v>
      </c>
    </row>
    <row r="3391" spans="1:21" ht="15" customHeight="1" x14ac:dyDescent="0.3">
      <c r="A3391" s="4">
        <v>45612</v>
      </c>
      <c r="B3391" s="5">
        <f t="shared" si="996"/>
        <v>11</v>
      </c>
      <c r="C3391" s="5">
        <f t="shared" si="997"/>
        <v>2024</v>
      </c>
      <c r="D3391" s="5" t="s">
        <v>3123</v>
      </c>
      <c r="E3391" s="5" t="str">
        <f>VLOOKUP(F3391,'Set up'!$A$2:$C$64,2,FALSE)</f>
        <v>C00000003</v>
      </c>
      <c r="F3391" s="1" t="s">
        <v>20</v>
      </c>
      <c r="G3391" s="99" t="s">
        <v>3124</v>
      </c>
      <c r="H3391" s="105">
        <v>1</v>
      </c>
      <c r="I3391" s="5">
        <f>VLOOKUP(F3391,'Set up'!$A$2:$C$64,3,FALSE)</f>
        <v>45</v>
      </c>
      <c r="J3391" s="5">
        <f>VLOOKUP(F3391,'Set up'!$A$2:$D$64,4,FALSE)</f>
        <v>45</v>
      </c>
      <c r="K3391" s="4">
        <f t="shared" si="998"/>
        <v>45657</v>
      </c>
      <c r="L3391" s="5">
        <f t="shared" si="999"/>
        <v>12</v>
      </c>
      <c r="M3391" s="5">
        <f t="shared" si="1000"/>
        <v>2024</v>
      </c>
      <c r="N3391" s="12">
        <v>1450</v>
      </c>
      <c r="O3391" s="12">
        <f>-450-1000</f>
        <v>-1450</v>
      </c>
      <c r="P3391" s="12">
        <f t="shared" si="992"/>
        <v>0</v>
      </c>
      <c r="Q3391" s="7">
        <f t="shared" si="988"/>
        <v>5485857.0499999998</v>
      </c>
      <c r="R3391" s="44" t="str">
        <f>VLOOKUP(F3391,'Set up'!$A$2:$E$64,5,FALSE)</f>
        <v>PD Chq</v>
      </c>
      <c r="S3391" s="1" t="s">
        <v>3430</v>
      </c>
      <c r="U3391" s="1" t="s">
        <v>3603</v>
      </c>
    </row>
    <row r="3392" spans="1:21" ht="15" customHeight="1" x14ac:dyDescent="0.3">
      <c r="A3392" s="4">
        <v>45612</v>
      </c>
      <c r="B3392" s="5">
        <f t="shared" si="996"/>
        <v>11</v>
      </c>
      <c r="C3392" s="5">
        <f t="shared" si="997"/>
        <v>2024</v>
      </c>
      <c r="D3392" s="5" t="s">
        <v>3123</v>
      </c>
      <c r="E3392" s="5" t="str">
        <f>VLOOKUP(F3392,'Set up'!$A$2:$C$64,2,FALSE)</f>
        <v>C00000003</v>
      </c>
      <c r="F3392" s="1" t="s">
        <v>20</v>
      </c>
      <c r="G3392" s="1" t="s">
        <v>3125</v>
      </c>
      <c r="H3392" s="105">
        <v>1</v>
      </c>
      <c r="I3392" s="5">
        <f>VLOOKUP(F3392,'Set up'!$A$2:$C$64,3,FALSE)</f>
        <v>45</v>
      </c>
      <c r="J3392" s="5">
        <f>VLOOKUP(F3392,'Set up'!$A$2:$D$64,4,FALSE)</f>
        <v>45</v>
      </c>
      <c r="K3392" s="4">
        <f t="shared" si="998"/>
        <v>45657</v>
      </c>
      <c r="L3392" s="5">
        <f t="shared" si="999"/>
        <v>12</v>
      </c>
      <c r="M3392" s="5">
        <f t="shared" si="1000"/>
        <v>2024</v>
      </c>
      <c r="N3392" s="12">
        <v>0</v>
      </c>
      <c r="O3392" s="12"/>
      <c r="P3392" s="12">
        <f t="shared" si="992"/>
        <v>0</v>
      </c>
      <c r="Q3392" s="7">
        <f t="shared" si="988"/>
        <v>5485857.0499999998</v>
      </c>
      <c r="R3392" s="44" t="str">
        <f>VLOOKUP(F3392,'Set up'!$A$2:$E$64,5,FALSE)</f>
        <v>PD Chq</v>
      </c>
      <c r="U3392" s="1" t="s">
        <v>3603</v>
      </c>
    </row>
    <row r="3393" spans="1:21" ht="15" customHeight="1" x14ac:dyDescent="0.3">
      <c r="A3393" s="4">
        <v>45612</v>
      </c>
      <c r="B3393" s="5">
        <f t="shared" si="996"/>
        <v>11</v>
      </c>
      <c r="C3393" s="5">
        <f t="shared" si="997"/>
        <v>2024</v>
      </c>
      <c r="D3393" s="5" t="s">
        <v>3123</v>
      </c>
      <c r="E3393" s="5" t="str">
        <f>VLOOKUP(F3393,'Set up'!$A$2:$C$64,2,FALSE)</f>
        <v>C00000003</v>
      </c>
      <c r="F3393" s="1" t="s">
        <v>20</v>
      </c>
      <c r="G3393" s="99" t="s">
        <v>3126</v>
      </c>
      <c r="H3393" s="105">
        <v>1</v>
      </c>
      <c r="I3393" s="5">
        <f>VLOOKUP(F3393,'Set up'!$A$2:$C$64,3,FALSE)</f>
        <v>45</v>
      </c>
      <c r="J3393" s="5">
        <f>VLOOKUP(F3393,'Set up'!$A$2:$D$64,4,FALSE)</f>
        <v>45</v>
      </c>
      <c r="K3393" s="4">
        <f t="shared" si="998"/>
        <v>45657</v>
      </c>
      <c r="L3393" s="5">
        <f t="shared" si="999"/>
        <v>12</v>
      </c>
      <c r="M3393" s="5">
        <f t="shared" si="1000"/>
        <v>2024</v>
      </c>
      <c r="N3393" s="12">
        <v>0</v>
      </c>
      <c r="O3393" s="12"/>
      <c r="P3393" s="12">
        <f t="shared" si="992"/>
        <v>0</v>
      </c>
      <c r="Q3393" s="7">
        <f t="shared" si="988"/>
        <v>5485857.0499999998</v>
      </c>
      <c r="R3393" s="44" t="str">
        <f>VLOOKUP(F3393,'Set up'!$A$2:$E$64,5,FALSE)</f>
        <v>PD Chq</v>
      </c>
      <c r="U3393" s="1" t="s">
        <v>3603</v>
      </c>
    </row>
    <row r="3394" spans="1:21" ht="15" customHeight="1" x14ac:dyDescent="0.3">
      <c r="A3394" s="4">
        <v>45612</v>
      </c>
      <c r="B3394" s="5">
        <f t="shared" si="996"/>
        <v>11</v>
      </c>
      <c r="C3394" s="5">
        <f t="shared" si="997"/>
        <v>2024</v>
      </c>
      <c r="D3394" s="5" t="s">
        <v>3127</v>
      </c>
      <c r="E3394" s="5" t="str">
        <f>VLOOKUP(F3394,'Set up'!$A$2:$C$64,2,FALSE)</f>
        <v>C00000042</v>
      </c>
      <c r="F3394" s="1" t="s">
        <v>2012</v>
      </c>
      <c r="G3394" s="103" t="s">
        <v>2646</v>
      </c>
      <c r="H3394" s="5">
        <v>10</v>
      </c>
      <c r="I3394" s="5" t="str">
        <f>VLOOKUP(F3394,'Set up'!$A$2:$C$64,3,FALSE)</f>
        <v>Cash</v>
      </c>
      <c r="J3394" s="5">
        <f>VLOOKUP(F3394,'Set up'!$A$2:$D$64,4,FALSE)</f>
        <v>0</v>
      </c>
      <c r="K3394" s="4">
        <f t="shared" si="998"/>
        <v>45612</v>
      </c>
      <c r="L3394" s="5">
        <f t="shared" si="999"/>
        <v>11</v>
      </c>
      <c r="M3394" s="5">
        <f t="shared" si="1000"/>
        <v>2024</v>
      </c>
      <c r="N3394" s="12">
        <v>625</v>
      </c>
      <c r="O3394" s="6">
        <f t="shared" ref="O3394:O3400" si="1002">-N3394</f>
        <v>-625</v>
      </c>
      <c r="P3394" s="12">
        <f t="shared" si="992"/>
        <v>0</v>
      </c>
      <c r="Q3394" s="7">
        <f t="shared" si="988"/>
        <v>5486482.0499999998</v>
      </c>
      <c r="R3394" s="44" t="str">
        <f>VLOOKUP(F3394,'Set up'!$A$2:$E$64,5,FALSE)</f>
        <v>Trsf</v>
      </c>
      <c r="S3394" s="1" t="s">
        <v>3582</v>
      </c>
    </row>
    <row r="3395" spans="1:21" ht="15" customHeight="1" x14ac:dyDescent="0.3">
      <c r="A3395" s="4">
        <v>45612</v>
      </c>
      <c r="B3395" s="5">
        <f t="shared" si="996"/>
        <v>11</v>
      </c>
      <c r="C3395" s="5">
        <f t="shared" si="997"/>
        <v>2024</v>
      </c>
      <c r="D3395" s="5" t="s">
        <v>3128</v>
      </c>
      <c r="E3395" s="5" t="str">
        <f>VLOOKUP(F3395,'Set up'!$A$2:$C$64,2,FALSE)</f>
        <v>C00000042</v>
      </c>
      <c r="F3395" s="1" t="s">
        <v>2012</v>
      </c>
      <c r="G3395" s="128" t="s">
        <v>2552</v>
      </c>
      <c r="H3395" s="88">
        <v>6</v>
      </c>
      <c r="I3395" s="5" t="str">
        <f>VLOOKUP(F3395,'Set up'!$A$2:$C$64,3,FALSE)</f>
        <v>Cash</v>
      </c>
      <c r="J3395" s="5">
        <f>VLOOKUP(F3395,'Set up'!$A$2:$D$64,4,FALSE)</f>
        <v>0</v>
      </c>
      <c r="K3395" s="4">
        <f t="shared" si="998"/>
        <v>45612</v>
      </c>
      <c r="L3395" s="5">
        <f t="shared" si="999"/>
        <v>11</v>
      </c>
      <c r="M3395" s="5">
        <f t="shared" si="1000"/>
        <v>2024</v>
      </c>
      <c r="N3395" s="12">
        <v>9636</v>
      </c>
      <c r="O3395" s="6">
        <f t="shared" si="1002"/>
        <v>-9636</v>
      </c>
      <c r="P3395" s="12">
        <f t="shared" si="992"/>
        <v>0</v>
      </c>
      <c r="Q3395" s="7">
        <f t="shared" si="988"/>
        <v>5496118.0499999998</v>
      </c>
      <c r="R3395" s="44" t="str">
        <f>VLOOKUP(F3395,'Set up'!$A$2:$E$64,5,FALSE)</f>
        <v>Trsf</v>
      </c>
      <c r="S3395" s="1" t="s">
        <v>3583</v>
      </c>
    </row>
    <row r="3396" spans="1:21" ht="15" customHeight="1" x14ac:dyDescent="0.3">
      <c r="A3396" s="4">
        <v>45612</v>
      </c>
      <c r="B3396" s="5">
        <f t="shared" si="996"/>
        <v>11</v>
      </c>
      <c r="C3396" s="5">
        <f t="shared" si="997"/>
        <v>2024</v>
      </c>
      <c r="D3396" s="5" t="s">
        <v>3128</v>
      </c>
      <c r="E3396" s="5" t="str">
        <f>VLOOKUP(F3396,'Set up'!$A$2:$C$64,2,FALSE)</f>
        <v>C00000042</v>
      </c>
      <c r="F3396" s="1" t="s">
        <v>2012</v>
      </c>
      <c r="G3396" s="128" t="s">
        <v>3113</v>
      </c>
      <c r="H3396" s="88">
        <v>4</v>
      </c>
      <c r="I3396" s="5" t="str">
        <f>VLOOKUP(F3396,'Set up'!$A$2:$C$64,3,FALSE)</f>
        <v>Cash</v>
      </c>
      <c r="J3396" s="5">
        <f>VLOOKUP(F3396,'Set up'!$A$2:$D$64,4,FALSE)</f>
        <v>0</v>
      </c>
      <c r="K3396" s="4">
        <f t="shared" si="998"/>
        <v>45612</v>
      </c>
      <c r="L3396" s="5">
        <f t="shared" si="999"/>
        <v>11</v>
      </c>
      <c r="M3396" s="5">
        <f t="shared" si="1000"/>
        <v>2024</v>
      </c>
      <c r="N3396" s="12">
        <v>6480</v>
      </c>
      <c r="O3396" s="6">
        <f t="shared" si="1002"/>
        <v>-6480</v>
      </c>
      <c r="P3396" s="12">
        <f t="shared" si="992"/>
        <v>0</v>
      </c>
      <c r="Q3396" s="7">
        <f t="shared" si="988"/>
        <v>5502598.0499999998</v>
      </c>
      <c r="R3396" s="44" t="str">
        <f>VLOOKUP(F3396,'Set up'!$A$2:$E$64,5,FALSE)</f>
        <v>Trsf</v>
      </c>
      <c r="S3396" s="1" t="s">
        <v>3584</v>
      </c>
    </row>
    <row r="3397" spans="1:21" ht="15" customHeight="1" x14ac:dyDescent="0.3">
      <c r="A3397" s="4">
        <v>45612</v>
      </c>
      <c r="B3397" s="5">
        <f t="shared" si="996"/>
        <v>11</v>
      </c>
      <c r="C3397" s="5">
        <f t="shared" si="997"/>
        <v>2024</v>
      </c>
      <c r="D3397" s="5" t="s">
        <v>3128</v>
      </c>
      <c r="E3397" s="5" t="str">
        <f>VLOOKUP(F3397,'Set up'!$A$2:$C$64,2,FALSE)</f>
        <v>C00000042</v>
      </c>
      <c r="F3397" s="1" t="s">
        <v>2012</v>
      </c>
      <c r="G3397" s="90" t="s">
        <v>2434</v>
      </c>
      <c r="H3397" s="88">
        <v>30</v>
      </c>
      <c r="I3397" s="5" t="str">
        <f>VLOOKUP(F3397,'Set up'!$A$2:$C$64,3,FALSE)</f>
        <v>Cash</v>
      </c>
      <c r="J3397" s="5">
        <f>VLOOKUP(F3397,'Set up'!$A$2:$D$64,4,FALSE)</f>
        <v>0</v>
      </c>
      <c r="K3397" s="4">
        <f t="shared" si="998"/>
        <v>45612</v>
      </c>
      <c r="L3397" s="5">
        <f t="shared" si="999"/>
        <v>11</v>
      </c>
      <c r="M3397" s="5">
        <f t="shared" si="1000"/>
        <v>2024</v>
      </c>
      <c r="N3397" s="12">
        <v>6438</v>
      </c>
      <c r="O3397" s="6">
        <f t="shared" si="1002"/>
        <v>-6438</v>
      </c>
      <c r="P3397" s="12">
        <f t="shared" si="992"/>
        <v>0</v>
      </c>
      <c r="Q3397" s="7">
        <f t="shared" si="988"/>
        <v>5509036.0499999998</v>
      </c>
      <c r="R3397" s="44" t="str">
        <f>VLOOKUP(F3397,'Set up'!$A$2:$E$64,5,FALSE)</f>
        <v>Trsf</v>
      </c>
      <c r="S3397" s="1" t="s">
        <v>3585</v>
      </c>
    </row>
    <row r="3398" spans="1:21" ht="15" customHeight="1" x14ac:dyDescent="0.3">
      <c r="A3398" s="4">
        <v>45612</v>
      </c>
      <c r="B3398" s="5">
        <f t="shared" si="996"/>
        <v>11</v>
      </c>
      <c r="C3398" s="5">
        <f t="shared" si="997"/>
        <v>2024</v>
      </c>
      <c r="D3398" s="5" t="s">
        <v>3128</v>
      </c>
      <c r="E3398" s="5" t="str">
        <f>VLOOKUP(F3398,'Set up'!$A$2:$C$64,2,FALSE)</f>
        <v>C00000042</v>
      </c>
      <c r="F3398" s="1" t="s">
        <v>2012</v>
      </c>
      <c r="G3398" s="90" t="s">
        <v>1922</v>
      </c>
      <c r="H3398" s="88">
        <v>15</v>
      </c>
      <c r="I3398" s="5" t="str">
        <f>VLOOKUP(F3398,'Set up'!$A$2:$C$64,3,FALSE)</f>
        <v>Cash</v>
      </c>
      <c r="J3398" s="5">
        <f>VLOOKUP(F3398,'Set up'!$A$2:$D$64,4,FALSE)</f>
        <v>0</v>
      </c>
      <c r="K3398" s="4">
        <f t="shared" si="998"/>
        <v>45612</v>
      </c>
      <c r="L3398" s="5">
        <f t="shared" si="999"/>
        <v>11</v>
      </c>
      <c r="M3398" s="5">
        <f t="shared" si="1000"/>
        <v>2024</v>
      </c>
      <c r="N3398" s="12">
        <v>3577.5</v>
      </c>
      <c r="O3398" s="12">
        <f>-42.6-3534.9</f>
        <v>-3577.5</v>
      </c>
      <c r="P3398" s="12">
        <f t="shared" si="992"/>
        <v>0</v>
      </c>
      <c r="Q3398" s="7">
        <f t="shared" si="988"/>
        <v>5512613.5499999998</v>
      </c>
      <c r="R3398" s="44" t="str">
        <f>VLOOKUP(F3398,'Set up'!$A$2:$E$64,5,FALSE)</f>
        <v>Trsf</v>
      </c>
      <c r="S3398" s="1" t="s">
        <v>3694</v>
      </c>
    </row>
    <row r="3399" spans="1:21" ht="15" customHeight="1" x14ac:dyDescent="0.3">
      <c r="A3399" s="4">
        <v>45612</v>
      </c>
      <c r="B3399" s="5">
        <f t="shared" si="996"/>
        <v>11</v>
      </c>
      <c r="C3399" s="5">
        <f t="shared" si="997"/>
        <v>2024</v>
      </c>
      <c r="D3399" s="5" t="s">
        <v>3128</v>
      </c>
      <c r="E3399" s="5" t="str">
        <f>VLOOKUP(F3399,'Set up'!$A$2:$C$64,2,FALSE)</f>
        <v>C00000042</v>
      </c>
      <c r="F3399" s="1" t="s">
        <v>2012</v>
      </c>
      <c r="G3399" s="90" t="s">
        <v>1061</v>
      </c>
      <c r="H3399" s="88">
        <v>4</v>
      </c>
      <c r="I3399" s="5" t="str">
        <f>VLOOKUP(F3399,'Set up'!$A$2:$C$64,3,FALSE)</f>
        <v>Cash</v>
      </c>
      <c r="J3399" s="5">
        <f>VLOOKUP(F3399,'Set up'!$A$2:$D$64,4,FALSE)</f>
        <v>0</v>
      </c>
      <c r="K3399" s="4">
        <f t="shared" si="998"/>
        <v>45612</v>
      </c>
      <c r="L3399" s="5">
        <f t="shared" si="999"/>
        <v>11</v>
      </c>
      <c r="M3399" s="5">
        <f t="shared" si="1000"/>
        <v>2024</v>
      </c>
      <c r="N3399" s="12">
        <v>380</v>
      </c>
      <c r="O3399" s="6">
        <f t="shared" si="1002"/>
        <v>-380</v>
      </c>
      <c r="P3399" s="12">
        <f t="shared" si="992"/>
        <v>0</v>
      </c>
      <c r="Q3399" s="7">
        <f t="shared" si="988"/>
        <v>5512993.5499999998</v>
      </c>
      <c r="R3399" s="44" t="str">
        <f>VLOOKUP(F3399,'Set up'!$A$2:$E$64,5,FALSE)</f>
        <v>Trsf</v>
      </c>
      <c r="S3399" s="1" t="s">
        <v>3695</v>
      </c>
    </row>
    <row r="3400" spans="1:21" ht="15" customHeight="1" x14ac:dyDescent="0.3">
      <c r="A3400" s="4">
        <v>45612</v>
      </c>
      <c r="B3400" s="5">
        <f t="shared" si="996"/>
        <v>11</v>
      </c>
      <c r="C3400" s="5">
        <f t="shared" si="997"/>
        <v>2024</v>
      </c>
      <c r="D3400" s="5" t="s">
        <v>3128</v>
      </c>
      <c r="E3400" s="5" t="str">
        <f>VLOOKUP(F3400,'Set up'!$A$2:$C$64,2,FALSE)</f>
        <v>C00000042</v>
      </c>
      <c r="F3400" s="1" t="s">
        <v>2012</v>
      </c>
      <c r="G3400" s="103" t="s">
        <v>1073</v>
      </c>
      <c r="H3400" s="88">
        <v>2</v>
      </c>
      <c r="I3400" s="5" t="str">
        <f>VLOOKUP(F3400,'Set up'!$A$2:$C$64,3,FALSE)</f>
        <v>Cash</v>
      </c>
      <c r="J3400" s="5">
        <f>VLOOKUP(F3400,'Set up'!$A$2:$D$64,4,FALSE)</f>
        <v>0</v>
      </c>
      <c r="K3400" s="4">
        <f t="shared" si="998"/>
        <v>45612</v>
      </c>
      <c r="L3400" s="5">
        <f t="shared" si="999"/>
        <v>11</v>
      </c>
      <c r="M3400" s="5">
        <f t="shared" si="1000"/>
        <v>2024</v>
      </c>
      <c r="N3400" s="12">
        <v>2000</v>
      </c>
      <c r="O3400" s="6">
        <f t="shared" si="1002"/>
        <v>-2000</v>
      </c>
      <c r="P3400" s="12">
        <f t="shared" si="992"/>
        <v>0</v>
      </c>
      <c r="Q3400" s="7">
        <f t="shared" ref="Q3400:Q3438" si="1003">SUM(Q3399+N3400)</f>
        <v>5514993.5499999998</v>
      </c>
      <c r="R3400" s="44" t="str">
        <f>VLOOKUP(F3400,'Set up'!$A$2:$E$64,5,FALSE)</f>
        <v>Trsf</v>
      </c>
      <c r="S3400" s="1" t="s">
        <v>3696</v>
      </c>
    </row>
    <row r="3401" spans="1:21" ht="15" customHeight="1" x14ac:dyDescent="0.3">
      <c r="A3401" s="4">
        <v>45615</v>
      </c>
      <c r="B3401" s="5">
        <f t="shared" si="996"/>
        <v>11</v>
      </c>
      <c r="C3401" s="5">
        <f t="shared" si="997"/>
        <v>2024</v>
      </c>
      <c r="D3401" s="5" t="s">
        <v>3129</v>
      </c>
      <c r="E3401" s="5" t="str">
        <f>VLOOKUP(F3401,'Set up'!$A$2:$C$64,2,FALSE)</f>
        <v>C00000049</v>
      </c>
      <c r="F3401" s="132" t="s">
        <v>2728</v>
      </c>
      <c r="G3401" s="133" t="s">
        <v>1715</v>
      </c>
      <c r="H3401" s="5">
        <v>1</v>
      </c>
      <c r="I3401" s="5" t="str">
        <f>VLOOKUP(F3401,'Set up'!$A$2:$C$64,3,FALSE)</f>
        <v>Cash</v>
      </c>
      <c r="J3401" s="5">
        <f>VLOOKUP(F3401,'Set up'!$A$2:$D$64,4,FALSE)</f>
        <v>0</v>
      </c>
      <c r="K3401" s="4">
        <f t="shared" si="998"/>
        <v>45615</v>
      </c>
      <c r="L3401" s="5">
        <f t="shared" si="999"/>
        <v>11</v>
      </c>
      <c r="M3401" s="5">
        <f t="shared" si="1000"/>
        <v>2024</v>
      </c>
      <c r="N3401" s="96">
        <v>180</v>
      </c>
      <c r="O3401" s="12"/>
      <c r="P3401" s="12">
        <f t="shared" si="992"/>
        <v>180</v>
      </c>
      <c r="Q3401" s="7">
        <f t="shared" si="1003"/>
        <v>5515173.5499999998</v>
      </c>
      <c r="R3401" s="44" t="str">
        <f>VLOOKUP(F3401,'Set up'!$A$2:$E$64,5,FALSE)</f>
        <v>Cash</v>
      </c>
    </row>
    <row r="3402" spans="1:21" ht="15" customHeight="1" x14ac:dyDescent="0.3">
      <c r="A3402" s="4">
        <v>45615</v>
      </c>
      <c r="B3402" s="5">
        <f t="shared" si="996"/>
        <v>11</v>
      </c>
      <c r="C3402" s="5">
        <f t="shared" si="997"/>
        <v>2024</v>
      </c>
      <c r="D3402" s="5" t="s">
        <v>3129</v>
      </c>
      <c r="E3402" s="5" t="str">
        <f>VLOOKUP(F3402,'Set up'!$A$2:$C$64,2,FALSE)</f>
        <v>C00000049</v>
      </c>
      <c r="F3402" s="132" t="s">
        <v>2728</v>
      </c>
      <c r="G3402" s="90" t="s">
        <v>17</v>
      </c>
      <c r="H3402" s="5">
        <v>1</v>
      </c>
      <c r="I3402" s="5" t="str">
        <f>VLOOKUP(F3402,'Set up'!$A$2:$C$64,3,FALSE)</f>
        <v>Cash</v>
      </c>
      <c r="J3402" s="5">
        <f>VLOOKUP(F3402,'Set up'!$A$2:$D$64,4,FALSE)</f>
        <v>0</v>
      </c>
      <c r="K3402" s="4">
        <f t="shared" si="998"/>
        <v>45615</v>
      </c>
      <c r="L3402" s="5">
        <f t="shared" si="999"/>
        <v>11</v>
      </c>
      <c r="M3402" s="5">
        <f t="shared" si="1000"/>
        <v>2024</v>
      </c>
      <c r="N3402" s="98">
        <v>115</v>
      </c>
      <c r="O3402" s="12"/>
      <c r="P3402" s="12">
        <f t="shared" si="992"/>
        <v>115</v>
      </c>
      <c r="Q3402" s="7">
        <f t="shared" si="1003"/>
        <v>5515288.5499999998</v>
      </c>
      <c r="R3402" s="44" t="str">
        <f>VLOOKUP(F3402,'Set up'!$A$2:$E$64,5,FALSE)</f>
        <v>Cash</v>
      </c>
    </row>
    <row r="3403" spans="1:21" ht="15" customHeight="1" x14ac:dyDescent="0.3">
      <c r="A3403" s="4">
        <v>45616</v>
      </c>
      <c r="B3403" s="5">
        <f t="shared" si="996"/>
        <v>11</v>
      </c>
      <c r="C3403" s="5">
        <f t="shared" si="997"/>
        <v>2024</v>
      </c>
      <c r="D3403" s="5" t="s">
        <v>3130</v>
      </c>
      <c r="E3403" s="5" t="str">
        <f>VLOOKUP(F3403,'Set up'!$A$2:$C$64,2,FALSE)</f>
        <v>C00000042</v>
      </c>
      <c r="F3403" s="1" t="s">
        <v>2012</v>
      </c>
      <c r="G3403" s="103" t="s">
        <v>2646</v>
      </c>
      <c r="H3403" s="5">
        <v>10</v>
      </c>
      <c r="I3403" s="5" t="str">
        <f>VLOOKUP(F3403,'Set up'!$A$2:$C$64,3,FALSE)</f>
        <v>Cash</v>
      </c>
      <c r="J3403" s="5">
        <f>VLOOKUP(F3403,'Set up'!$A$2:$D$64,4,FALSE)</f>
        <v>0</v>
      </c>
      <c r="K3403" s="4">
        <f t="shared" si="998"/>
        <v>45616</v>
      </c>
      <c r="L3403" s="5">
        <f t="shared" si="999"/>
        <v>11</v>
      </c>
      <c r="M3403" s="5">
        <f t="shared" si="1000"/>
        <v>2024</v>
      </c>
      <c r="N3403" s="12">
        <v>625</v>
      </c>
      <c r="O3403" s="6">
        <f t="shared" ref="O3403:O3408" si="1004">-N3403</f>
        <v>-625</v>
      </c>
      <c r="P3403" s="12">
        <f t="shared" si="992"/>
        <v>0</v>
      </c>
      <c r="Q3403" s="7">
        <f t="shared" si="1003"/>
        <v>5515913.5499999998</v>
      </c>
      <c r="R3403" s="44" t="str">
        <f>VLOOKUP(F3403,'Set up'!$A$2:$E$64,5,FALSE)</f>
        <v>Trsf</v>
      </c>
      <c r="S3403" s="1" t="s">
        <v>3697</v>
      </c>
    </row>
    <row r="3404" spans="1:21" ht="15" customHeight="1" x14ac:dyDescent="0.3">
      <c r="A3404" s="4">
        <v>45616</v>
      </c>
      <c r="B3404" s="5">
        <f t="shared" si="996"/>
        <v>11</v>
      </c>
      <c r="C3404" s="5">
        <f t="shared" si="997"/>
        <v>2024</v>
      </c>
      <c r="D3404" s="5" t="s">
        <v>3131</v>
      </c>
      <c r="E3404" s="5" t="str">
        <f>VLOOKUP(F3404,'Set up'!$A$2:$C$64,2,FALSE)</f>
        <v>C00000042</v>
      </c>
      <c r="F3404" s="1" t="s">
        <v>2012</v>
      </c>
      <c r="G3404" s="128" t="s">
        <v>3132</v>
      </c>
      <c r="H3404" s="88">
        <v>10</v>
      </c>
      <c r="I3404" s="5" t="str">
        <f>VLOOKUP(F3404,'Set up'!$A$2:$C$64,3,FALSE)</f>
        <v>Cash</v>
      </c>
      <c r="J3404" s="5">
        <f>VLOOKUP(F3404,'Set up'!$A$2:$D$64,4,FALSE)</f>
        <v>0</v>
      </c>
      <c r="K3404" s="4">
        <f t="shared" si="998"/>
        <v>45616</v>
      </c>
      <c r="L3404" s="5">
        <f t="shared" si="999"/>
        <v>11</v>
      </c>
      <c r="M3404" s="5">
        <f t="shared" si="1000"/>
        <v>2024</v>
      </c>
      <c r="N3404" s="12">
        <v>16200</v>
      </c>
      <c r="O3404" s="6">
        <f>-11460.1-4739.9</f>
        <v>-16200</v>
      </c>
      <c r="P3404" s="12">
        <f t="shared" si="992"/>
        <v>0</v>
      </c>
      <c r="Q3404" s="7">
        <f t="shared" si="1003"/>
        <v>5532113.5499999998</v>
      </c>
      <c r="R3404" s="44" t="str">
        <f>VLOOKUP(F3404,'Set up'!$A$2:$E$64,5,FALSE)</f>
        <v>Trsf</v>
      </c>
      <c r="S3404" s="1" t="s">
        <v>3698</v>
      </c>
    </row>
    <row r="3405" spans="1:21" ht="15" customHeight="1" x14ac:dyDescent="0.3">
      <c r="A3405" s="4">
        <v>45616</v>
      </c>
      <c r="B3405" s="5">
        <f t="shared" si="996"/>
        <v>11</v>
      </c>
      <c r="C3405" s="5">
        <f t="shared" si="997"/>
        <v>2024</v>
      </c>
      <c r="D3405" s="5" t="s">
        <v>3131</v>
      </c>
      <c r="E3405" s="5" t="str">
        <f>VLOOKUP(F3405,'Set up'!$A$2:$C$64,2,FALSE)</f>
        <v>C00000042</v>
      </c>
      <c r="F3405" s="1" t="s">
        <v>2012</v>
      </c>
      <c r="G3405" s="128" t="s">
        <v>2434</v>
      </c>
      <c r="H3405" s="88">
        <v>30</v>
      </c>
      <c r="I3405" s="5" t="str">
        <f>VLOOKUP(F3405,'Set up'!$A$2:$C$64,3,FALSE)</f>
        <v>Cash</v>
      </c>
      <c r="J3405" s="5">
        <f>VLOOKUP(F3405,'Set up'!$A$2:$D$64,4,FALSE)</f>
        <v>0</v>
      </c>
      <c r="K3405" s="4">
        <f t="shared" si="998"/>
        <v>45616</v>
      </c>
      <c r="L3405" s="5">
        <f t="shared" si="999"/>
        <v>11</v>
      </c>
      <c r="M3405" s="5">
        <f t="shared" si="1000"/>
        <v>2024</v>
      </c>
      <c r="N3405" s="12">
        <v>6438</v>
      </c>
      <c r="O3405" s="6">
        <f>-5260.1-1177.9</f>
        <v>-6438</v>
      </c>
      <c r="P3405" s="12">
        <f t="shared" si="992"/>
        <v>0</v>
      </c>
      <c r="Q3405" s="7">
        <f t="shared" si="1003"/>
        <v>5538551.5499999998</v>
      </c>
      <c r="R3405" s="44" t="str">
        <f>VLOOKUP(F3405,'Set up'!$A$2:$E$64,5,FALSE)</f>
        <v>Trsf</v>
      </c>
      <c r="S3405" s="1" t="s">
        <v>3699</v>
      </c>
    </row>
    <row r="3406" spans="1:21" ht="15" customHeight="1" x14ac:dyDescent="0.3">
      <c r="A3406" s="4">
        <v>45616</v>
      </c>
      <c r="B3406" s="5">
        <f t="shared" si="996"/>
        <v>11</v>
      </c>
      <c r="C3406" s="5">
        <f t="shared" si="997"/>
        <v>2024</v>
      </c>
      <c r="D3406" s="5" t="s">
        <v>3131</v>
      </c>
      <c r="E3406" s="5" t="str">
        <f>VLOOKUP(F3406,'Set up'!$A$2:$C$64,2,FALSE)</f>
        <v>C00000042</v>
      </c>
      <c r="F3406" s="1" t="s">
        <v>2012</v>
      </c>
      <c r="G3406" s="90" t="s">
        <v>1922</v>
      </c>
      <c r="H3406" s="88">
        <v>15</v>
      </c>
      <c r="I3406" s="5" t="str">
        <f>VLOOKUP(F3406,'Set up'!$A$2:$C$64,3,FALSE)</f>
        <v>Cash</v>
      </c>
      <c r="J3406" s="5">
        <f>VLOOKUP(F3406,'Set up'!$A$2:$D$64,4,FALSE)</f>
        <v>0</v>
      </c>
      <c r="K3406" s="4">
        <f t="shared" si="998"/>
        <v>45616</v>
      </c>
      <c r="L3406" s="5">
        <f t="shared" si="999"/>
        <v>11</v>
      </c>
      <c r="M3406" s="5">
        <f t="shared" si="1000"/>
        <v>2024</v>
      </c>
      <c r="N3406" s="12">
        <v>3577.5</v>
      </c>
      <c r="O3406" s="6">
        <f t="shared" si="1004"/>
        <v>-3577.5</v>
      </c>
      <c r="P3406" s="12">
        <f t="shared" si="992"/>
        <v>0</v>
      </c>
      <c r="Q3406" s="7">
        <f t="shared" si="1003"/>
        <v>5542129.0499999998</v>
      </c>
      <c r="R3406" s="44" t="str">
        <f>VLOOKUP(F3406,'Set up'!$A$2:$E$64,5,FALSE)</f>
        <v>Trsf</v>
      </c>
      <c r="S3406" s="1" t="s">
        <v>3761</v>
      </c>
    </row>
    <row r="3407" spans="1:21" ht="15" customHeight="1" x14ac:dyDescent="0.3">
      <c r="A3407" s="4">
        <v>45616</v>
      </c>
      <c r="B3407" s="5">
        <f t="shared" si="996"/>
        <v>11</v>
      </c>
      <c r="C3407" s="5">
        <f t="shared" si="997"/>
        <v>2024</v>
      </c>
      <c r="D3407" s="5" t="s">
        <v>3131</v>
      </c>
      <c r="E3407" s="5" t="str">
        <f>VLOOKUP(F3407,'Set up'!$A$2:$C$64,2,FALSE)</f>
        <v>C00000042</v>
      </c>
      <c r="F3407" s="1" t="s">
        <v>2012</v>
      </c>
      <c r="G3407" s="90" t="s">
        <v>1061</v>
      </c>
      <c r="H3407" s="88">
        <v>4</v>
      </c>
      <c r="I3407" s="5" t="str">
        <f>VLOOKUP(F3407,'Set up'!$A$2:$C$64,3,FALSE)</f>
        <v>Cash</v>
      </c>
      <c r="J3407" s="5">
        <f>VLOOKUP(F3407,'Set up'!$A$2:$D$64,4,FALSE)</f>
        <v>0</v>
      </c>
      <c r="K3407" s="4">
        <f t="shared" si="998"/>
        <v>45616</v>
      </c>
      <c r="L3407" s="5">
        <f t="shared" si="999"/>
        <v>11</v>
      </c>
      <c r="M3407" s="5">
        <f t="shared" si="1000"/>
        <v>2024</v>
      </c>
      <c r="N3407" s="12">
        <v>380</v>
      </c>
      <c r="O3407" s="6">
        <f t="shared" si="1004"/>
        <v>-380</v>
      </c>
      <c r="P3407" s="12">
        <f t="shared" si="992"/>
        <v>0</v>
      </c>
      <c r="Q3407" s="7">
        <f t="shared" si="1003"/>
        <v>5542509.0499999998</v>
      </c>
      <c r="R3407" s="44" t="str">
        <f>VLOOKUP(F3407,'Set up'!$A$2:$E$64,5,FALSE)</f>
        <v>Trsf</v>
      </c>
      <c r="S3407" s="1" t="s">
        <v>3762</v>
      </c>
    </row>
    <row r="3408" spans="1:21" ht="15" customHeight="1" x14ac:dyDescent="0.3">
      <c r="A3408" s="4">
        <v>45616</v>
      </c>
      <c r="B3408" s="5">
        <f t="shared" si="996"/>
        <v>11</v>
      </c>
      <c r="C3408" s="5">
        <f t="shared" si="997"/>
        <v>2024</v>
      </c>
      <c r="D3408" s="5" t="s">
        <v>3131</v>
      </c>
      <c r="E3408" s="5" t="str">
        <f>VLOOKUP(F3408,'Set up'!$A$2:$C$64,2,FALSE)</f>
        <v>C00000042</v>
      </c>
      <c r="F3408" s="1" t="s">
        <v>2012</v>
      </c>
      <c r="G3408" s="90" t="s">
        <v>1073</v>
      </c>
      <c r="H3408" s="88">
        <v>2</v>
      </c>
      <c r="I3408" s="5" t="str">
        <f>VLOOKUP(F3408,'Set up'!$A$2:$C$64,3,FALSE)</f>
        <v>Cash</v>
      </c>
      <c r="J3408" s="5">
        <f>VLOOKUP(F3408,'Set up'!$A$2:$D$64,4,FALSE)</f>
        <v>0</v>
      </c>
      <c r="K3408" s="4">
        <f t="shared" si="998"/>
        <v>45616</v>
      </c>
      <c r="L3408" s="5">
        <f t="shared" si="999"/>
        <v>11</v>
      </c>
      <c r="M3408" s="5">
        <f t="shared" si="1000"/>
        <v>2024</v>
      </c>
      <c r="N3408" s="12">
        <v>2000</v>
      </c>
      <c r="O3408" s="6">
        <f t="shared" si="1004"/>
        <v>-2000</v>
      </c>
      <c r="P3408" s="12">
        <f t="shared" si="992"/>
        <v>0</v>
      </c>
      <c r="Q3408" s="7">
        <f t="shared" si="1003"/>
        <v>5544509.0499999998</v>
      </c>
      <c r="R3408" s="44" t="str">
        <f>VLOOKUP(F3408,'Set up'!$A$2:$E$64,5,FALSE)</f>
        <v>Trsf</v>
      </c>
      <c r="S3408" s="1" t="s">
        <v>3763</v>
      </c>
    </row>
    <row r="3409" spans="1:19" ht="15" customHeight="1" x14ac:dyDescent="0.3">
      <c r="A3409" s="4">
        <v>45619</v>
      </c>
      <c r="B3409" s="5">
        <f t="shared" si="996"/>
        <v>11</v>
      </c>
      <c r="C3409" s="5">
        <f t="shared" si="997"/>
        <v>2024</v>
      </c>
      <c r="D3409" s="5" t="s">
        <v>3133</v>
      </c>
      <c r="E3409" s="5" t="str">
        <f>VLOOKUP(F3409,'Set up'!$A$2:$C$64,2,FALSE)</f>
        <v>C00000044</v>
      </c>
      <c r="F3409" s="1" t="s">
        <v>2929</v>
      </c>
      <c r="G3409" s="128" t="s">
        <v>3122</v>
      </c>
      <c r="H3409" s="121">
        <v>1</v>
      </c>
      <c r="I3409" s="5" t="str">
        <f>VLOOKUP(F3409,'Set up'!$A$2:$C$64,3,FALSE)</f>
        <v>Cash</v>
      </c>
      <c r="J3409" s="5">
        <f>VLOOKUP(F3409,'Set up'!$A$2:$D$64,4,FALSE)</f>
        <v>0</v>
      </c>
      <c r="K3409" s="4">
        <f t="shared" si="998"/>
        <v>45619</v>
      </c>
      <c r="L3409" s="5">
        <f t="shared" si="999"/>
        <v>11</v>
      </c>
      <c r="M3409" s="5">
        <f t="shared" si="1000"/>
        <v>2024</v>
      </c>
      <c r="N3409" s="12">
        <v>1732.5</v>
      </c>
      <c r="O3409" s="6">
        <f t="shared" ref="O3409:O3418" si="1005">-N3409</f>
        <v>-1732.5</v>
      </c>
      <c r="P3409" s="12">
        <f t="shared" si="992"/>
        <v>0</v>
      </c>
      <c r="Q3409" s="7">
        <f t="shared" si="1003"/>
        <v>5546241.5499999998</v>
      </c>
      <c r="R3409" s="44" t="str">
        <f>VLOOKUP(F3409,'Set up'!$A$2:$E$64,5,FALSE)</f>
        <v>Cash</v>
      </c>
      <c r="S3409" s="1" t="s">
        <v>3204</v>
      </c>
    </row>
    <row r="3410" spans="1:19" ht="15" customHeight="1" x14ac:dyDescent="0.3">
      <c r="A3410" s="4">
        <v>45619</v>
      </c>
      <c r="B3410" s="5">
        <f t="shared" si="996"/>
        <v>11</v>
      </c>
      <c r="C3410" s="5">
        <f t="shared" si="997"/>
        <v>2024</v>
      </c>
      <c r="D3410" s="5" t="s">
        <v>3133</v>
      </c>
      <c r="E3410" s="5" t="str">
        <f>VLOOKUP(F3410,'Set up'!$A$2:$C$64,2,FALSE)</f>
        <v>C00000044</v>
      </c>
      <c r="F3410" s="1" t="s">
        <v>2929</v>
      </c>
      <c r="G3410" s="120" t="s">
        <v>2570</v>
      </c>
      <c r="H3410" s="121">
        <v>3</v>
      </c>
      <c r="I3410" s="5" t="str">
        <f>VLOOKUP(F3410,'Set up'!$A$2:$C$64,3,FALSE)</f>
        <v>Cash</v>
      </c>
      <c r="J3410" s="5">
        <f>VLOOKUP(F3410,'Set up'!$A$2:$D$64,4,FALSE)</f>
        <v>0</v>
      </c>
      <c r="K3410" s="4">
        <f t="shared" si="998"/>
        <v>45619</v>
      </c>
      <c r="L3410" s="5">
        <f t="shared" si="999"/>
        <v>11</v>
      </c>
      <c r="M3410" s="5">
        <f t="shared" si="1000"/>
        <v>2024</v>
      </c>
      <c r="N3410" s="12">
        <v>648</v>
      </c>
      <c r="O3410" s="6">
        <f t="shared" si="1005"/>
        <v>-648</v>
      </c>
      <c r="P3410" s="12">
        <f t="shared" si="992"/>
        <v>0</v>
      </c>
      <c r="Q3410" s="7">
        <f t="shared" si="1003"/>
        <v>5546889.5499999998</v>
      </c>
      <c r="R3410" s="44" t="str">
        <f>VLOOKUP(F3410,'Set up'!$A$2:$E$64,5,FALSE)</f>
        <v>Cash</v>
      </c>
      <c r="S3410" s="1" t="s">
        <v>3204</v>
      </c>
    </row>
    <row r="3411" spans="1:19" ht="15" customHeight="1" x14ac:dyDescent="0.3">
      <c r="A3411" s="4">
        <v>45619</v>
      </c>
      <c r="B3411" s="5">
        <f t="shared" si="996"/>
        <v>11</v>
      </c>
      <c r="C3411" s="5">
        <f t="shared" si="997"/>
        <v>2024</v>
      </c>
      <c r="D3411" s="5" t="s">
        <v>3133</v>
      </c>
      <c r="E3411" s="5" t="str">
        <f>VLOOKUP(F3411,'Set up'!$A$2:$C$64,2,FALSE)</f>
        <v>C00000044</v>
      </c>
      <c r="F3411" s="1" t="s">
        <v>2929</v>
      </c>
      <c r="G3411" s="120" t="s">
        <v>2738</v>
      </c>
      <c r="H3411" s="121">
        <v>5</v>
      </c>
      <c r="I3411" s="5" t="str">
        <f>VLOOKUP(F3411,'Set up'!$A$2:$C$64,3,FALSE)</f>
        <v>Cash</v>
      </c>
      <c r="J3411" s="5">
        <f>VLOOKUP(F3411,'Set up'!$A$2:$D$64,4,FALSE)</f>
        <v>0</v>
      </c>
      <c r="K3411" s="4">
        <f t="shared" si="998"/>
        <v>45619</v>
      </c>
      <c r="L3411" s="5">
        <f t="shared" si="999"/>
        <v>11</v>
      </c>
      <c r="M3411" s="5">
        <f t="shared" si="1000"/>
        <v>2024</v>
      </c>
      <c r="N3411" s="12">
        <v>890</v>
      </c>
      <c r="O3411" s="6">
        <f t="shared" si="1005"/>
        <v>-890</v>
      </c>
      <c r="P3411" s="12">
        <f t="shared" si="992"/>
        <v>0</v>
      </c>
      <c r="Q3411" s="7">
        <f t="shared" si="1003"/>
        <v>5547779.5499999998</v>
      </c>
      <c r="R3411" s="44" t="str">
        <f>VLOOKUP(F3411,'Set up'!$A$2:$E$64,5,FALSE)</f>
        <v>Cash</v>
      </c>
      <c r="S3411" s="1" t="s">
        <v>3204</v>
      </c>
    </row>
    <row r="3412" spans="1:19" ht="15" customHeight="1" x14ac:dyDescent="0.3">
      <c r="A3412" s="4">
        <v>45619</v>
      </c>
      <c r="B3412" s="5">
        <f t="shared" si="996"/>
        <v>11</v>
      </c>
      <c r="C3412" s="5">
        <f t="shared" si="997"/>
        <v>2024</v>
      </c>
      <c r="D3412" s="5" t="s">
        <v>3133</v>
      </c>
      <c r="E3412" s="5" t="str">
        <f>VLOOKUP(F3412,'Set up'!$A$2:$C$64,2,FALSE)</f>
        <v>C00000044</v>
      </c>
      <c r="F3412" s="1" t="s">
        <v>2929</v>
      </c>
      <c r="G3412" s="120" t="s">
        <v>46</v>
      </c>
      <c r="H3412" s="121">
        <v>1</v>
      </c>
      <c r="I3412" s="5" t="str">
        <f>VLOOKUP(F3412,'Set up'!$A$2:$C$64,3,FALSE)</f>
        <v>Cash</v>
      </c>
      <c r="J3412" s="5">
        <f>VLOOKUP(F3412,'Set up'!$A$2:$D$64,4,FALSE)</f>
        <v>0</v>
      </c>
      <c r="K3412" s="4">
        <f t="shared" si="998"/>
        <v>45619</v>
      </c>
      <c r="L3412" s="5">
        <f t="shared" si="999"/>
        <v>11</v>
      </c>
      <c r="M3412" s="5">
        <f t="shared" si="1000"/>
        <v>2024</v>
      </c>
      <c r="N3412" s="12">
        <v>110</v>
      </c>
      <c r="O3412" s="6">
        <f t="shared" si="1005"/>
        <v>-110</v>
      </c>
      <c r="P3412" s="12">
        <f t="shared" si="992"/>
        <v>0</v>
      </c>
      <c r="Q3412" s="7">
        <f t="shared" si="1003"/>
        <v>5547889.5499999998</v>
      </c>
      <c r="R3412" s="44" t="str">
        <f>VLOOKUP(F3412,'Set up'!$A$2:$E$64,5,FALSE)</f>
        <v>Cash</v>
      </c>
      <c r="S3412" s="1" t="s">
        <v>3204</v>
      </c>
    </row>
    <row r="3413" spans="1:19" ht="15" customHeight="1" x14ac:dyDescent="0.3">
      <c r="A3413" s="4">
        <v>45619</v>
      </c>
      <c r="B3413" s="5">
        <f t="shared" si="996"/>
        <v>11</v>
      </c>
      <c r="C3413" s="5">
        <f t="shared" si="997"/>
        <v>2024</v>
      </c>
      <c r="D3413" s="5" t="s">
        <v>3133</v>
      </c>
      <c r="E3413" s="5" t="str">
        <f>VLOOKUP(F3413,'Set up'!$A$2:$C$64,2,FALSE)</f>
        <v>C00000044</v>
      </c>
      <c r="F3413" s="1" t="s">
        <v>2929</v>
      </c>
      <c r="G3413" s="120" t="s">
        <v>2558</v>
      </c>
      <c r="H3413" s="121">
        <v>1</v>
      </c>
      <c r="I3413" s="5" t="str">
        <f>VLOOKUP(F3413,'Set up'!$A$2:$C$64,3,FALSE)</f>
        <v>Cash</v>
      </c>
      <c r="J3413" s="5">
        <f>VLOOKUP(F3413,'Set up'!$A$2:$D$64,4,FALSE)</f>
        <v>0</v>
      </c>
      <c r="K3413" s="4">
        <f t="shared" si="998"/>
        <v>45619</v>
      </c>
      <c r="L3413" s="5">
        <f t="shared" si="999"/>
        <v>11</v>
      </c>
      <c r="M3413" s="5">
        <f t="shared" si="1000"/>
        <v>2024</v>
      </c>
      <c r="N3413" s="12">
        <v>250</v>
      </c>
      <c r="O3413" s="6">
        <f>-N3413</f>
        <v>-250</v>
      </c>
      <c r="P3413" s="12">
        <f t="shared" ref="P3413:P3446" si="1006">SUM(N3413+O3413)</f>
        <v>0</v>
      </c>
      <c r="Q3413" s="7">
        <f t="shared" si="1003"/>
        <v>5548139.5499999998</v>
      </c>
      <c r="R3413" s="44" t="str">
        <f>VLOOKUP(F3413,'Set up'!$A$2:$E$64,5,FALSE)</f>
        <v>Cash</v>
      </c>
      <c r="S3413" s="1" t="s">
        <v>3204</v>
      </c>
    </row>
    <row r="3414" spans="1:19" ht="15" customHeight="1" x14ac:dyDescent="0.3">
      <c r="A3414" s="4">
        <v>45618</v>
      </c>
      <c r="B3414" s="5">
        <f t="shared" si="996"/>
        <v>11</v>
      </c>
      <c r="C3414" s="5">
        <f t="shared" si="997"/>
        <v>2024</v>
      </c>
      <c r="D3414" s="5" t="s">
        <v>3134</v>
      </c>
      <c r="E3414" s="5" t="str">
        <f>VLOOKUP(F3414,'Set up'!$A$2:$C$64,2,FALSE)</f>
        <v>C00000050</v>
      </c>
      <c r="F3414" s="1" t="s">
        <v>2656</v>
      </c>
      <c r="G3414" s="100" t="s">
        <v>3122</v>
      </c>
      <c r="H3414" s="105">
        <v>1</v>
      </c>
      <c r="I3414" s="5" t="str">
        <f>VLOOKUP(F3414,'Set up'!$A$2:$C$64,3,FALSE)</f>
        <v>Cash</v>
      </c>
      <c r="J3414" s="5">
        <f>VLOOKUP(F3414,'Set up'!$A$2:$D$64,4,FALSE)</f>
        <v>0</v>
      </c>
      <c r="K3414" s="4">
        <f t="shared" si="998"/>
        <v>45618</v>
      </c>
      <c r="L3414" s="5">
        <f t="shared" si="999"/>
        <v>11</v>
      </c>
      <c r="M3414" s="5">
        <f t="shared" si="1000"/>
        <v>2024</v>
      </c>
      <c r="N3414" s="12">
        <v>1755</v>
      </c>
      <c r="O3414" s="6">
        <f t="shared" si="1005"/>
        <v>-1755</v>
      </c>
      <c r="P3414" s="12">
        <f t="shared" si="1006"/>
        <v>0</v>
      </c>
      <c r="Q3414" s="7">
        <f t="shared" si="1003"/>
        <v>5549894.5499999998</v>
      </c>
      <c r="R3414" s="44" t="str">
        <f>VLOOKUP(F3414,'Set up'!$A$2:$E$64,5,FALSE)</f>
        <v>Cash</v>
      </c>
      <c r="S3414" s="1" t="s">
        <v>3205</v>
      </c>
    </row>
    <row r="3415" spans="1:19" ht="15" customHeight="1" x14ac:dyDescent="0.3">
      <c r="A3415" s="4">
        <v>45618</v>
      </c>
      <c r="B3415" s="5">
        <f t="shared" si="996"/>
        <v>11</v>
      </c>
      <c r="C3415" s="5">
        <f t="shared" si="997"/>
        <v>2024</v>
      </c>
      <c r="D3415" s="5" t="s">
        <v>3134</v>
      </c>
      <c r="E3415" s="5" t="str">
        <f>VLOOKUP(F3415,'Set up'!$A$2:$C$64,2,FALSE)</f>
        <v>C00000050</v>
      </c>
      <c r="F3415" s="1" t="s">
        <v>2656</v>
      </c>
      <c r="G3415" s="99" t="s">
        <v>3116</v>
      </c>
      <c r="H3415" s="105">
        <v>1</v>
      </c>
      <c r="I3415" s="5" t="str">
        <f>VLOOKUP(F3415,'Set up'!$A$2:$C$64,3,FALSE)</f>
        <v>Cash</v>
      </c>
      <c r="J3415" s="5">
        <f>VLOOKUP(F3415,'Set up'!$A$2:$D$64,4,FALSE)</f>
        <v>0</v>
      </c>
      <c r="K3415" s="4">
        <f t="shared" si="998"/>
        <v>45618</v>
      </c>
      <c r="L3415" s="5">
        <f t="shared" si="999"/>
        <v>11</v>
      </c>
      <c r="M3415" s="5">
        <f t="shared" si="1000"/>
        <v>2024</v>
      </c>
      <c r="N3415" s="12">
        <v>277.5</v>
      </c>
      <c r="O3415" s="6">
        <f t="shared" si="1005"/>
        <v>-277.5</v>
      </c>
      <c r="P3415" s="12">
        <f t="shared" si="1006"/>
        <v>0</v>
      </c>
      <c r="Q3415" s="7">
        <f t="shared" si="1003"/>
        <v>5550172.0499999998</v>
      </c>
      <c r="R3415" s="44" t="str">
        <f>VLOOKUP(F3415,'Set up'!$A$2:$E$64,5,FALSE)</f>
        <v>Cash</v>
      </c>
      <c r="S3415" s="1" t="s">
        <v>3205</v>
      </c>
    </row>
    <row r="3416" spans="1:19" ht="15" customHeight="1" x14ac:dyDescent="0.3">
      <c r="A3416" s="4">
        <v>45618</v>
      </c>
      <c r="B3416" s="5">
        <f t="shared" si="996"/>
        <v>11</v>
      </c>
      <c r="C3416" s="5">
        <f t="shared" si="997"/>
        <v>2024</v>
      </c>
      <c r="D3416" s="5" t="s">
        <v>3134</v>
      </c>
      <c r="E3416" s="5" t="str">
        <f>VLOOKUP(F3416,'Set up'!$A$2:$C$64,2,FALSE)</f>
        <v>C00000050</v>
      </c>
      <c r="F3416" s="1" t="s">
        <v>2656</v>
      </c>
      <c r="G3416" s="99" t="s">
        <v>1061</v>
      </c>
      <c r="H3416" s="105">
        <v>1</v>
      </c>
      <c r="I3416" s="5" t="str">
        <f>VLOOKUP(F3416,'Set up'!$A$2:$C$64,3,FALSE)</f>
        <v>Cash</v>
      </c>
      <c r="J3416" s="5">
        <f>VLOOKUP(F3416,'Set up'!$A$2:$D$64,4,FALSE)</f>
        <v>0</v>
      </c>
      <c r="K3416" s="4">
        <f t="shared" si="998"/>
        <v>45618</v>
      </c>
      <c r="L3416" s="5">
        <f t="shared" si="999"/>
        <v>11</v>
      </c>
      <c r="M3416" s="5">
        <f t="shared" si="1000"/>
        <v>2024</v>
      </c>
      <c r="N3416" s="12">
        <v>95</v>
      </c>
      <c r="O3416" s="6">
        <f t="shared" si="1005"/>
        <v>-95</v>
      </c>
      <c r="P3416" s="12">
        <f t="shared" si="1006"/>
        <v>0</v>
      </c>
      <c r="Q3416" s="7">
        <f t="shared" si="1003"/>
        <v>5550267.0499999998</v>
      </c>
      <c r="R3416" s="44" t="str">
        <f>VLOOKUP(F3416,'Set up'!$A$2:$E$64,5,FALSE)</f>
        <v>Cash</v>
      </c>
      <c r="S3416" s="1" t="s">
        <v>3205</v>
      </c>
    </row>
    <row r="3417" spans="1:19" ht="15" customHeight="1" x14ac:dyDescent="0.3">
      <c r="A3417" s="4">
        <v>45618</v>
      </c>
      <c r="B3417" s="5">
        <f t="shared" si="996"/>
        <v>11</v>
      </c>
      <c r="C3417" s="5">
        <f t="shared" si="997"/>
        <v>2024</v>
      </c>
      <c r="D3417" s="5" t="s">
        <v>3134</v>
      </c>
      <c r="E3417" s="5" t="str">
        <f>VLOOKUP(F3417,'Set up'!$A$2:$C$64,2,FALSE)</f>
        <v>C00000050</v>
      </c>
      <c r="F3417" s="1" t="s">
        <v>2656</v>
      </c>
      <c r="G3417" s="90" t="s">
        <v>2519</v>
      </c>
      <c r="H3417" s="105">
        <v>12</v>
      </c>
      <c r="I3417" s="5" t="str">
        <f>VLOOKUP(F3417,'Set up'!$A$2:$C$64,3,FALSE)</f>
        <v>Cash</v>
      </c>
      <c r="J3417" s="5">
        <f>VLOOKUP(F3417,'Set up'!$A$2:$D$64,4,FALSE)</f>
        <v>0</v>
      </c>
      <c r="K3417" s="4">
        <f t="shared" si="998"/>
        <v>45618</v>
      </c>
      <c r="L3417" s="5">
        <f t="shared" si="999"/>
        <v>11</v>
      </c>
      <c r="M3417" s="5">
        <f t="shared" si="1000"/>
        <v>2024</v>
      </c>
      <c r="N3417" s="12">
        <v>540</v>
      </c>
      <c r="O3417" s="6">
        <f t="shared" si="1005"/>
        <v>-540</v>
      </c>
      <c r="P3417" s="12">
        <f t="shared" si="1006"/>
        <v>0</v>
      </c>
      <c r="Q3417" s="7">
        <f t="shared" si="1003"/>
        <v>5550807.0499999998</v>
      </c>
      <c r="R3417" s="44" t="str">
        <f>VLOOKUP(F3417,'Set up'!$A$2:$E$64,5,FALSE)</f>
        <v>Cash</v>
      </c>
      <c r="S3417" s="1" t="s">
        <v>3205</v>
      </c>
    </row>
    <row r="3418" spans="1:19" ht="15" customHeight="1" x14ac:dyDescent="0.3">
      <c r="A3418" s="4">
        <v>45618</v>
      </c>
      <c r="B3418" s="5">
        <f t="shared" si="996"/>
        <v>11</v>
      </c>
      <c r="C3418" s="5">
        <f t="shared" si="997"/>
        <v>2024</v>
      </c>
      <c r="D3418" s="5" t="s">
        <v>3134</v>
      </c>
      <c r="E3418" s="5" t="str">
        <f>VLOOKUP(F3418,'Set up'!$A$2:$C$64,2,FALSE)</f>
        <v>C00000050</v>
      </c>
      <c r="F3418" s="1" t="s">
        <v>2656</v>
      </c>
      <c r="G3418" s="99" t="s">
        <v>800</v>
      </c>
      <c r="H3418" s="105">
        <v>1</v>
      </c>
      <c r="I3418" s="5" t="str">
        <f>VLOOKUP(F3418,'Set up'!$A$2:$C$64,3,FALSE)</f>
        <v>Cash</v>
      </c>
      <c r="J3418" s="5">
        <f>VLOOKUP(F3418,'Set up'!$A$2:$D$64,4,FALSE)</f>
        <v>0</v>
      </c>
      <c r="K3418" s="4">
        <f t="shared" si="998"/>
        <v>45618</v>
      </c>
      <c r="L3418" s="5">
        <f t="shared" si="999"/>
        <v>11</v>
      </c>
      <c r="M3418" s="5">
        <f t="shared" si="1000"/>
        <v>2024</v>
      </c>
      <c r="N3418" s="12">
        <v>225</v>
      </c>
      <c r="O3418" s="6">
        <f t="shared" si="1005"/>
        <v>-225</v>
      </c>
      <c r="P3418" s="12">
        <f t="shared" si="1006"/>
        <v>0</v>
      </c>
      <c r="Q3418" s="7">
        <f t="shared" si="1003"/>
        <v>5551032.0499999998</v>
      </c>
      <c r="R3418" s="44" t="str">
        <f>VLOOKUP(F3418,'Set up'!$A$2:$E$64,5,FALSE)</f>
        <v>Cash</v>
      </c>
      <c r="S3418" s="1" t="s">
        <v>3205</v>
      </c>
    </row>
    <row r="3419" spans="1:19" ht="15" customHeight="1" x14ac:dyDescent="0.3">
      <c r="A3419" s="4">
        <v>45618</v>
      </c>
      <c r="B3419" s="5">
        <f t="shared" si="996"/>
        <v>11</v>
      </c>
      <c r="C3419" s="5">
        <f t="shared" si="997"/>
        <v>2024</v>
      </c>
      <c r="D3419" s="5" t="s">
        <v>3135</v>
      </c>
      <c r="E3419" s="5" t="str">
        <f>VLOOKUP(F3419,'Set up'!$A$2:$C$64,2,FALSE)</f>
        <v>C00000049</v>
      </c>
      <c r="F3419" s="132" t="s">
        <v>2728</v>
      </c>
      <c r="G3419" s="128" t="s">
        <v>3122</v>
      </c>
      <c r="H3419" s="5">
        <v>1</v>
      </c>
      <c r="I3419" s="5" t="str">
        <f>VLOOKUP(F3419,'Set up'!$A$2:$C$64,3,FALSE)</f>
        <v>Cash</v>
      </c>
      <c r="J3419" s="5">
        <f>VLOOKUP(F3419,'Set up'!$A$2:$D$64,4,FALSE)</f>
        <v>0</v>
      </c>
      <c r="K3419" s="4">
        <f t="shared" si="998"/>
        <v>45618</v>
      </c>
      <c r="L3419" s="5">
        <f t="shared" si="999"/>
        <v>11</v>
      </c>
      <c r="M3419" s="5">
        <f t="shared" si="1000"/>
        <v>2024</v>
      </c>
      <c r="N3419" s="96">
        <v>1755</v>
      </c>
      <c r="O3419" s="12"/>
      <c r="P3419" s="12">
        <f t="shared" si="1006"/>
        <v>1755</v>
      </c>
      <c r="Q3419" s="7">
        <f t="shared" si="1003"/>
        <v>5552787.0499999998</v>
      </c>
      <c r="R3419" s="44" t="str">
        <f>VLOOKUP(F3419,'Set up'!$A$2:$E$64,5,FALSE)</f>
        <v>Cash</v>
      </c>
    </row>
    <row r="3420" spans="1:19" ht="15" customHeight="1" x14ac:dyDescent="0.3">
      <c r="A3420" s="4">
        <v>45618</v>
      </c>
      <c r="B3420" s="5">
        <f t="shared" si="996"/>
        <v>11</v>
      </c>
      <c r="C3420" s="5">
        <f t="shared" si="997"/>
        <v>2024</v>
      </c>
      <c r="D3420" s="5" t="s">
        <v>3135</v>
      </c>
      <c r="E3420" s="5" t="str">
        <f>VLOOKUP(F3420,'Set up'!$A$2:$C$64,2,FALSE)</f>
        <v>C00000049</v>
      </c>
      <c r="F3420" s="132" t="s">
        <v>2728</v>
      </c>
      <c r="G3420" s="90" t="s">
        <v>1469</v>
      </c>
      <c r="H3420" s="5">
        <v>1</v>
      </c>
      <c r="I3420" s="5" t="str">
        <f>VLOOKUP(F3420,'Set up'!$A$2:$C$64,3,FALSE)</f>
        <v>Cash</v>
      </c>
      <c r="J3420" s="5">
        <f>VLOOKUP(F3420,'Set up'!$A$2:$D$64,4,FALSE)</f>
        <v>0</v>
      </c>
      <c r="K3420" s="4">
        <f t="shared" si="998"/>
        <v>45618</v>
      </c>
      <c r="L3420" s="5">
        <f t="shared" si="999"/>
        <v>11</v>
      </c>
      <c r="M3420" s="5">
        <f t="shared" si="1000"/>
        <v>2024</v>
      </c>
      <c r="N3420" s="98">
        <v>390</v>
      </c>
      <c r="O3420" s="12"/>
      <c r="P3420" s="12">
        <f t="shared" si="1006"/>
        <v>390</v>
      </c>
      <c r="Q3420" s="7">
        <f t="shared" si="1003"/>
        <v>5553177.0499999998</v>
      </c>
      <c r="R3420" s="44" t="str">
        <f>VLOOKUP(F3420,'Set up'!$A$2:$E$64,5,FALSE)</f>
        <v>Cash</v>
      </c>
    </row>
    <row r="3421" spans="1:19" ht="15" customHeight="1" x14ac:dyDescent="0.3">
      <c r="A3421" s="4">
        <v>45618</v>
      </c>
      <c r="B3421" s="5">
        <f t="shared" si="996"/>
        <v>11</v>
      </c>
      <c r="C3421" s="5">
        <f t="shared" si="997"/>
        <v>2024</v>
      </c>
      <c r="D3421" s="5" t="s">
        <v>3135</v>
      </c>
      <c r="E3421" s="5" t="str">
        <f>VLOOKUP(F3421,'Set up'!$A$2:$C$64,2,FALSE)</f>
        <v>C00000049</v>
      </c>
      <c r="F3421" s="132" t="s">
        <v>2728</v>
      </c>
      <c r="G3421" s="133" t="s">
        <v>2523</v>
      </c>
      <c r="H3421" s="5">
        <v>1</v>
      </c>
      <c r="I3421" s="5" t="str">
        <f>VLOOKUP(F3421,'Set up'!$A$2:$C$64,3,FALSE)</f>
        <v>Cash</v>
      </c>
      <c r="J3421" s="5">
        <f>VLOOKUP(F3421,'Set up'!$A$2:$D$64,4,FALSE)</f>
        <v>0</v>
      </c>
      <c r="K3421" s="4">
        <f t="shared" si="998"/>
        <v>45618</v>
      </c>
      <c r="L3421" s="5">
        <f t="shared" si="999"/>
        <v>11</v>
      </c>
      <c r="M3421" s="5">
        <f t="shared" si="1000"/>
        <v>2024</v>
      </c>
      <c r="N3421" s="96">
        <v>225</v>
      </c>
      <c r="O3421" s="12"/>
      <c r="P3421" s="12">
        <f t="shared" si="1006"/>
        <v>225</v>
      </c>
      <c r="Q3421" s="7">
        <f t="shared" si="1003"/>
        <v>5553402.0499999998</v>
      </c>
      <c r="R3421" s="44" t="str">
        <f>VLOOKUP(F3421,'Set up'!$A$2:$E$64,5,FALSE)</f>
        <v>Cash</v>
      </c>
    </row>
    <row r="3422" spans="1:19" ht="15" customHeight="1" x14ac:dyDescent="0.3">
      <c r="A3422" s="4">
        <v>45618</v>
      </c>
      <c r="B3422" s="5">
        <f t="shared" si="996"/>
        <v>11</v>
      </c>
      <c r="C3422" s="5">
        <f t="shared" si="997"/>
        <v>2024</v>
      </c>
      <c r="D3422" s="5" t="s">
        <v>3135</v>
      </c>
      <c r="E3422" s="5" t="str">
        <f>VLOOKUP(F3422,'Set up'!$A$2:$C$64,2,FALSE)</f>
        <v>C00000049</v>
      </c>
      <c r="F3422" s="132" t="s">
        <v>2728</v>
      </c>
      <c r="G3422" s="103" t="s">
        <v>2646</v>
      </c>
      <c r="H3422" s="5">
        <v>1</v>
      </c>
      <c r="I3422" s="5" t="str">
        <f>VLOOKUP(F3422,'Set up'!$A$2:$C$64,3,FALSE)</f>
        <v>Cash</v>
      </c>
      <c r="J3422" s="5">
        <f>VLOOKUP(F3422,'Set up'!$A$2:$D$64,4,FALSE)</f>
        <v>0</v>
      </c>
      <c r="K3422" s="4">
        <f t="shared" si="998"/>
        <v>45618</v>
      </c>
      <c r="L3422" s="5">
        <f t="shared" si="999"/>
        <v>11</v>
      </c>
      <c r="M3422" s="5">
        <f t="shared" si="1000"/>
        <v>2024</v>
      </c>
      <c r="N3422" s="96">
        <v>62.5</v>
      </c>
      <c r="O3422" s="12"/>
      <c r="P3422" s="12">
        <f t="shared" si="1006"/>
        <v>62.5</v>
      </c>
      <c r="Q3422" s="7">
        <f t="shared" si="1003"/>
        <v>5553464.5499999998</v>
      </c>
      <c r="R3422" s="44" t="str">
        <f>VLOOKUP(F3422,'Set up'!$A$2:$E$64,5,FALSE)</f>
        <v>Cash</v>
      </c>
    </row>
    <row r="3423" spans="1:19" ht="15" customHeight="1" x14ac:dyDescent="0.3">
      <c r="A3423" s="4">
        <v>45621</v>
      </c>
      <c r="B3423" s="5">
        <f t="shared" si="996"/>
        <v>11</v>
      </c>
      <c r="C3423" s="5">
        <f t="shared" si="997"/>
        <v>2024</v>
      </c>
      <c r="D3423" s="5" t="s">
        <v>3136</v>
      </c>
      <c r="E3423" s="5" t="str">
        <f>VLOOKUP(F3423,'Set up'!$A$2:$C$64,2,FALSE)</f>
        <v>C00000049</v>
      </c>
      <c r="F3423" s="132" t="s">
        <v>2728</v>
      </c>
      <c r="G3423" s="133" t="s">
        <v>3137</v>
      </c>
      <c r="H3423" s="5">
        <v>1</v>
      </c>
      <c r="I3423" s="5" t="str">
        <f>VLOOKUP(F3423,'Set up'!$A$2:$C$64,3,FALSE)</f>
        <v>Cash</v>
      </c>
      <c r="J3423" s="5">
        <f>VLOOKUP(F3423,'Set up'!$A$2:$D$64,4,FALSE)</f>
        <v>0</v>
      </c>
      <c r="K3423" s="4">
        <f t="shared" si="998"/>
        <v>45621</v>
      </c>
      <c r="L3423" s="5">
        <f t="shared" si="999"/>
        <v>11</v>
      </c>
      <c r="M3423" s="5">
        <f t="shared" si="1000"/>
        <v>2024</v>
      </c>
      <c r="N3423" s="12">
        <v>40</v>
      </c>
      <c r="O3423" s="12"/>
      <c r="P3423" s="12">
        <f t="shared" si="1006"/>
        <v>40</v>
      </c>
      <c r="Q3423" s="7">
        <f t="shared" si="1003"/>
        <v>5553504.5499999998</v>
      </c>
      <c r="R3423" s="44" t="str">
        <f>VLOOKUP(F3423,'Set up'!$A$2:$E$64,5,FALSE)</f>
        <v>Cash</v>
      </c>
    </row>
    <row r="3424" spans="1:19" ht="15" customHeight="1" x14ac:dyDescent="0.3">
      <c r="A3424" s="4">
        <v>45622</v>
      </c>
      <c r="B3424" s="5">
        <f t="shared" si="996"/>
        <v>11</v>
      </c>
      <c r="C3424" s="5">
        <f t="shared" si="997"/>
        <v>2024</v>
      </c>
      <c r="D3424" s="5" t="s">
        <v>3138</v>
      </c>
      <c r="E3424" s="5" t="str">
        <f>VLOOKUP(F3424,'Set up'!$A$2:$C$64,2,FALSE)</f>
        <v>C00000019</v>
      </c>
      <c r="F3424" s="1" t="s">
        <v>400</v>
      </c>
      <c r="G3424" s="128" t="s">
        <v>3122</v>
      </c>
      <c r="H3424" s="5">
        <v>1</v>
      </c>
      <c r="I3424" s="5" t="str">
        <f>VLOOKUP(F3424,'Set up'!$A$2:$C$64,3,FALSE)</f>
        <v>Cash</v>
      </c>
      <c r="J3424" s="5">
        <f>VLOOKUP(F3424,'Set up'!$A$2:$D$64,4,FALSE)</f>
        <v>0</v>
      </c>
      <c r="K3424" s="4">
        <f t="shared" si="998"/>
        <v>45622</v>
      </c>
      <c r="L3424" s="5">
        <f t="shared" si="999"/>
        <v>11</v>
      </c>
      <c r="M3424" s="5">
        <f t="shared" si="1000"/>
        <v>2024</v>
      </c>
      <c r="N3424" s="12">
        <v>1755</v>
      </c>
      <c r="O3424" s="12"/>
      <c r="P3424" s="12">
        <f t="shared" si="1006"/>
        <v>1755</v>
      </c>
      <c r="Q3424" s="7">
        <f t="shared" si="1003"/>
        <v>5555259.5499999998</v>
      </c>
      <c r="R3424" s="44" t="str">
        <f>VLOOKUP(F3424,'Set up'!$A$2:$E$64,5,FALSE)</f>
        <v>Trsf</v>
      </c>
    </row>
    <row r="3425" spans="1:19" ht="15" customHeight="1" x14ac:dyDescent="0.3">
      <c r="A3425" s="4">
        <v>45622</v>
      </c>
      <c r="B3425" s="5">
        <f t="shared" si="996"/>
        <v>11</v>
      </c>
      <c r="C3425" s="5">
        <f t="shared" si="997"/>
        <v>2024</v>
      </c>
      <c r="D3425" s="5" t="s">
        <v>3138</v>
      </c>
      <c r="E3425" s="5" t="str">
        <f>VLOOKUP(F3425,'Set up'!$A$2:$C$64,2,FALSE)</f>
        <v>C00000019</v>
      </c>
      <c r="F3425" s="1" t="s">
        <v>400</v>
      </c>
      <c r="G3425" s="90" t="s">
        <v>1411</v>
      </c>
      <c r="H3425" s="5">
        <v>1</v>
      </c>
      <c r="I3425" s="5" t="str">
        <f>VLOOKUP(F3425,'Set up'!$A$2:$C$64,3,FALSE)</f>
        <v>Cash</v>
      </c>
      <c r="J3425" s="5">
        <f>VLOOKUP(F3425,'Set up'!$A$2:$D$64,4,FALSE)</f>
        <v>0</v>
      </c>
      <c r="K3425" s="4">
        <f t="shared" si="998"/>
        <v>45622</v>
      </c>
      <c r="L3425" s="5">
        <f t="shared" si="999"/>
        <v>11</v>
      </c>
      <c r="M3425" s="5">
        <f t="shared" si="1000"/>
        <v>2024</v>
      </c>
      <c r="N3425" s="12">
        <v>405</v>
      </c>
      <c r="O3425" s="12"/>
      <c r="P3425" s="12">
        <f t="shared" si="1006"/>
        <v>405</v>
      </c>
      <c r="Q3425" s="7">
        <f t="shared" si="1003"/>
        <v>5555664.5499999998</v>
      </c>
      <c r="R3425" s="44" t="str">
        <f>VLOOKUP(F3425,'Set up'!$A$2:$E$64,5,FALSE)</f>
        <v>Trsf</v>
      </c>
    </row>
    <row r="3426" spans="1:19" ht="15" customHeight="1" x14ac:dyDescent="0.3">
      <c r="A3426" s="4">
        <v>45622</v>
      </c>
      <c r="B3426" s="5">
        <f t="shared" si="996"/>
        <v>11</v>
      </c>
      <c r="C3426" s="5">
        <f t="shared" si="997"/>
        <v>2024</v>
      </c>
      <c r="D3426" s="5" t="s">
        <v>3138</v>
      </c>
      <c r="E3426" s="5" t="str">
        <f>VLOOKUP(F3426,'Set up'!$A$2:$C$64,2,FALSE)</f>
        <v>C00000019</v>
      </c>
      <c r="F3426" s="1" t="s">
        <v>400</v>
      </c>
      <c r="G3426" s="90" t="s">
        <v>949</v>
      </c>
      <c r="H3426" s="5">
        <v>2</v>
      </c>
      <c r="I3426" s="5" t="str">
        <f>VLOOKUP(F3426,'Set up'!$A$2:$C$64,3,FALSE)</f>
        <v>Cash</v>
      </c>
      <c r="J3426" s="5">
        <f>VLOOKUP(F3426,'Set up'!$A$2:$D$64,4,FALSE)</f>
        <v>0</v>
      </c>
      <c r="K3426" s="4">
        <f t="shared" si="998"/>
        <v>45622</v>
      </c>
      <c r="L3426" s="5">
        <f t="shared" si="999"/>
        <v>11</v>
      </c>
      <c r="M3426" s="5">
        <f t="shared" si="1000"/>
        <v>2024</v>
      </c>
      <c r="N3426" s="12">
        <v>120</v>
      </c>
      <c r="O3426" s="12"/>
      <c r="P3426" s="12">
        <f t="shared" si="1006"/>
        <v>120</v>
      </c>
      <c r="Q3426" s="7">
        <f t="shared" si="1003"/>
        <v>5555784.5499999998</v>
      </c>
      <c r="R3426" s="44" t="str">
        <f>VLOOKUP(F3426,'Set up'!$A$2:$E$64,5,FALSE)</f>
        <v>Trsf</v>
      </c>
    </row>
    <row r="3427" spans="1:19" ht="15" customHeight="1" x14ac:dyDescent="0.3">
      <c r="A3427" s="4">
        <v>45622</v>
      </c>
      <c r="B3427" s="5">
        <f t="shared" si="996"/>
        <v>11</v>
      </c>
      <c r="C3427" s="5">
        <f t="shared" si="997"/>
        <v>2024</v>
      </c>
      <c r="D3427" s="5" t="s">
        <v>3138</v>
      </c>
      <c r="E3427" s="5" t="str">
        <f>VLOOKUP(F3427,'Set up'!$A$2:$C$64,2,FALSE)</f>
        <v>C00000019</v>
      </c>
      <c r="F3427" s="1" t="s">
        <v>400</v>
      </c>
      <c r="G3427" s="90" t="s">
        <v>1469</v>
      </c>
      <c r="H3427" s="5">
        <v>1</v>
      </c>
      <c r="I3427" s="5" t="str">
        <f>VLOOKUP(F3427,'Set up'!$A$2:$C$64,3,FALSE)</f>
        <v>Cash</v>
      </c>
      <c r="J3427" s="5">
        <f>VLOOKUP(F3427,'Set up'!$A$2:$D$64,4,FALSE)</f>
        <v>0</v>
      </c>
      <c r="K3427" s="4">
        <f t="shared" si="998"/>
        <v>45622</v>
      </c>
      <c r="L3427" s="5">
        <f t="shared" si="999"/>
        <v>11</v>
      </c>
      <c r="M3427" s="5">
        <f t="shared" si="1000"/>
        <v>2024</v>
      </c>
      <c r="N3427" s="12">
        <v>390</v>
      </c>
      <c r="O3427" s="12"/>
      <c r="P3427" s="12">
        <f t="shared" si="1006"/>
        <v>390</v>
      </c>
      <c r="Q3427" s="7">
        <f t="shared" si="1003"/>
        <v>5556174.5499999998</v>
      </c>
      <c r="R3427" s="44" t="str">
        <f>VLOOKUP(F3427,'Set up'!$A$2:$E$64,5,FALSE)</f>
        <v>Trsf</v>
      </c>
    </row>
    <row r="3428" spans="1:19" ht="15" customHeight="1" x14ac:dyDescent="0.3">
      <c r="A3428" s="4">
        <v>45622</v>
      </c>
      <c r="B3428" s="5">
        <f t="shared" si="996"/>
        <v>11</v>
      </c>
      <c r="C3428" s="5">
        <f t="shared" si="997"/>
        <v>2024</v>
      </c>
      <c r="D3428" s="5" t="s">
        <v>3139</v>
      </c>
      <c r="E3428" s="5" t="str">
        <f>VLOOKUP(F3428,'Set up'!$A$2:$C$64,2,FALSE)</f>
        <v>C00000041</v>
      </c>
      <c r="F3428" s="1" t="s">
        <v>1704</v>
      </c>
      <c r="G3428" s="123" t="s">
        <v>3140</v>
      </c>
      <c r="H3428" s="5">
        <v>1</v>
      </c>
      <c r="I3428" s="5" t="str">
        <f>VLOOKUP(F3428,'Set up'!$A$2:$C$64,3,FALSE)</f>
        <v>Cash</v>
      </c>
      <c r="J3428" s="5">
        <f>VLOOKUP(F3428,'Set up'!$A$2:$D$64,4,FALSE)</f>
        <v>0</v>
      </c>
      <c r="K3428" s="4">
        <f t="shared" si="998"/>
        <v>45622</v>
      </c>
      <c r="L3428" s="5">
        <f t="shared" si="999"/>
        <v>11</v>
      </c>
      <c r="M3428" s="5">
        <f t="shared" si="1000"/>
        <v>2024</v>
      </c>
      <c r="N3428" s="134">
        <v>1755</v>
      </c>
      <c r="O3428" s="6">
        <f t="shared" ref="O3428:O3434" si="1007">-N3428</f>
        <v>-1755</v>
      </c>
      <c r="P3428" s="12">
        <f t="shared" si="1006"/>
        <v>0</v>
      </c>
      <c r="Q3428" s="7">
        <f t="shared" si="1003"/>
        <v>5557929.5499999998</v>
      </c>
      <c r="R3428" s="44" t="str">
        <f>VLOOKUP(F3428,'Set up'!$A$2:$E$64,5,FALSE)</f>
        <v>Trsf</v>
      </c>
      <c r="S3428" s="1" t="s">
        <v>3202</v>
      </c>
    </row>
    <row r="3429" spans="1:19" ht="15" customHeight="1" x14ac:dyDescent="0.3">
      <c r="A3429" s="4">
        <v>45622</v>
      </c>
      <c r="B3429" s="5">
        <f t="shared" si="996"/>
        <v>11</v>
      </c>
      <c r="C3429" s="5">
        <f t="shared" si="997"/>
        <v>2024</v>
      </c>
      <c r="D3429" s="5" t="s">
        <v>3139</v>
      </c>
      <c r="E3429" s="5" t="str">
        <f>VLOOKUP(F3429,'Set up'!$A$2:$C$64,2,FALSE)</f>
        <v>C00000041</v>
      </c>
      <c r="F3429" s="1" t="s">
        <v>1704</v>
      </c>
      <c r="G3429" s="120" t="s">
        <v>3141</v>
      </c>
      <c r="H3429" s="5">
        <v>1</v>
      </c>
      <c r="I3429" s="5" t="str">
        <f>VLOOKUP(F3429,'Set up'!$A$2:$C$64,3,FALSE)</f>
        <v>Cash</v>
      </c>
      <c r="J3429" s="5">
        <f>VLOOKUP(F3429,'Set up'!$A$2:$D$64,4,FALSE)</f>
        <v>0</v>
      </c>
      <c r="K3429" s="4">
        <f t="shared" si="998"/>
        <v>45622</v>
      </c>
      <c r="L3429" s="5">
        <f t="shared" si="999"/>
        <v>11</v>
      </c>
      <c r="M3429" s="5">
        <f t="shared" si="1000"/>
        <v>2024</v>
      </c>
      <c r="N3429" s="134">
        <v>45</v>
      </c>
      <c r="O3429" s="6">
        <f t="shared" si="1007"/>
        <v>-45</v>
      </c>
      <c r="P3429" s="12">
        <f t="shared" si="1006"/>
        <v>0</v>
      </c>
      <c r="Q3429" s="7">
        <f t="shared" si="1003"/>
        <v>5557974.5499999998</v>
      </c>
      <c r="R3429" s="44" t="str">
        <f>VLOOKUP(F3429,'Set up'!$A$2:$E$64,5,FALSE)</f>
        <v>Trsf</v>
      </c>
      <c r="S3429" s="1" t="s">
        <v>3202</v>
      </c>
    </row>
    <row r="3430" spans="1:19" ht="15" customHeight="1" x14ac:dyDescent="0.3">
      <c r="A3430" s="4">
        <v>45623</v>
      </c>
      <c r="B3430" s="5">
        <f t="shared" si="996"/>
        <v>11</v>
      </c>
      <c r="C3430" s="5">
        <f t="shared" si="997"/>
        <v>2024</v>
      </c>
      <c r="D3430" s="5" t="s">
        <v>3142</v>
      </c>
      <c r="E3430" s="5" t="str">
        <f>VLOOKUP(F3430,'Set up'!$A$2:$C$64,2,FALSE)</f>
        <v>C00000042</v>
      </c>
      <c r="F3430" s="1" t="s">
        <v>2012</v>
      </c>
      <c r="G3430" s="103" t="s">
        <v>2646</v>
      </c>
      <c r="H3430" s="5">
        <v>3</v>
      </c>
      <c r="I3430" s="5" t="str">
        <f>VLOOKUP(F3430,'Set up'!$A$2:$C$64,3,FALSE)</f>
        <v>Cash</v>
      </c>
      <c r="J3430" s="5">
        <f>VLOOKUP(F3430,'Set up'!$A$2:$D$64,4,FALSE)</f>
        <v>0</v>
      </c>
      <c r="K3430" s="4">
        <f t="shared" si="998"/>
        <v>45623</v>
      </c>
      <c r="L3430" s="5">
        <f t="shared" si="999"/>
        <v>11</v>
      </c>
      <c r="M3430" s="5">
        <f t="shared" si="1000"/>
        <v>2024</v>
      </c>
      <c r="N3430" s="12">
        <v>187.5</v>
      </c>
      <c r="O3430" s="6">
        <f t="shared" si="1007"/>
        <v>-187.5</v>
      </c>
      <c r="P3430" s="12">
        <f t="shared" si="1006"/>
        <v>0</v>
      </c>
      <c r="Q3430" s="7">
        <f t="shared" si="1003"/>
        <v>5558162.0499999998</v>
      </c>
      <c r="R3430" s="44" t="str">
        <f>VLOOKUP(F3430,'Set up'!$A$2:$E$64,5,FALSE)</f>
        <v>Trsf</v>
      </c>
      <c r="S3430" s="1" t="s">
        <v>3764</v>
      </c>
    </row>
    <row r="3431" spans="1:19" ht="15" customHeight="1" x14ac:dyDescent="0.3">
      <c r="A3431" s="4">
        <v>45623</v>
      </c>
      <c r="B3431" s="5">
        <f t="shared" si="996"/>
        <v>11</v>
      </c>
      <c r="C3431" s="5">
        <f t="shared" si="997"/>
        <v>2024</v>
      </c>
      <c r="D3431" s="5" t="s">
        <v>3143</v>
      </c>
      <c r="E3431" s="5" t="str">
        <f>VLOOKUP(F3431,'Set up'!$A$2:$C$64,2,FALSE)</f>
        <v>C00000042</v>
      </c>
      <c r="F3431" s="1" t="s">
        <v>2012</v>
      </c>
      <c r="G3431" s="128" t="s">
        <v>3144</v>
      </c>
      <c r="H3431" s="88">
        <v>6</v>
      </c>
      <c r="I3431" s="5" t="str">
        <f>VLOOKUP(F3431,'Set up'!$A$2:$C$64,3,FALSE)</f>
        <v>Cash</v>
      </c>
      <c r="J3431" s="5">
        <f>VLOOKUP(F3431,'Set up'!$A$2:$D$64,4,FALSE)</f>
        <v>0</v>
      </c>
      <c r="K3431" s="4">
        <f t="shared" si="998"/>
        <v>45623</v>
      </c>
      <c r="L3431" s="5">
        <f t="shared" si="999"/>
        <v>11</v>
      </c>
      <c r="M3431" s="5">
        <f t="shared" si="1000"/>
        <v>2024</v>
      </c>
      <c r="N3431" s="12">
        <v>9720</v>
      </c>
      <c r="O3431" s="6">
        <f t="shared" si="1007"/>
        <v>-9720</v>
      </c>
      <c r="P3431" s="12">
        <f t="shared" si="1006"/>
        <v>0</v>
      </c>
      <c r="Q3431" s="7">
        <f t="shared" si="1003"/>
        <v>5567882.0499999998</v>
      </c>
      <c r="R3431" s="44" t="str">
        <f>VLOOKUP(F3431,'Set up'!$A$2:$E$64,5,FALSE)</f>
        <v>Trsf</v>
      </c>
      <c r="S3431" s="1" t="s">
        <v>3765</v>
      </c>
    </row>
    <row r="3432" spans="1:19" ht="15" customHeight="1" x14ac:dyDescent="0.3">
      <c r="A3432" s="4">
        <v>45623</v>
      </c>
      <c r="B3432" s="5">
        <f t="shared" si="996"/>
        <v>11</v>
      </c>
      <c r="C3432" s="5">
        <f t="shared" si="997"/>
        <v>2024</v>
      </c>
      <c r="D3432" s="5" t="s">
        <v>3143</v>
      </c>
      <c r="E3432" s="5" t="str">
        <f>VLOOKUP(F3432,'Set up'!$A$2:$C$64,2,FALSE)</f>
        <v>C00000042</v>
      </c>
      <c r="F3432" s="1" t="s">
        <v>2012</v>
      </c>
      <c r="G3432" s="90" t="s">
        <v>1922</v>
      </c>
      <c r="H3432" s="88">
        <v>10</v>
      </c>
      <c r="I3432" s="5" t="str">
        <f>VLOOKUP(F3432,'Set up'!$A$2:$C$64,3,FALSE)</f>
        <v>Cash</v>
      </c>
      <c r="J3432" s="5">
        <f>VLOOKUP(F3432,'Set up'!$A$2:$D$64,4,FALSE)</f>
        <v>0</v>
      </c>
      <c r="K3432" s="4">
        <f t="shared" si="998"/>
        <v>45623</v>
      </c>
      <c r="L3432" s="5">
        <f t="shared" si="999"/>
        <v>11</v>
      </c>
      <c r="M3432" s="5">
        <f t="shared" si="1000"/>
        <v>2024</v>
      </c>
      <c r="N3432" s="12">
        <v>2385</v>
      </c>
      <c r="O3432" s="6">
        <f t="shared" si="1007"/>
        <v>-2385</v>
      </c>
      <c r="P3432" s="12">
        <f t="shared" si="1006"/>
        <v>0</v>
      </c>
      <c r="Q3432" s="7">
        <f t="shared" si="1003"/>
        <v>5570267.0499999998</v>
      </c>
      <c r="R3432" s="44" t="str">
        <f>VLOOKUP(F3432,'Set up'!$A$2:$E$64,5,FALSE)</f>
        <v>Trsf</v>
      </c>
      <c r="S3432" s="1" t="s">
        <v>3766</v>
      </c>
    </row>
    <row r="3433" spans="1:19" ht="15" customHeight="1" x14ac:dyDescent="0.3">
      <c r="A3433" s="4">
        <v>45623</v>
      </c>
      <c r="B3433" s="5">
        <f t="shared" si="996"/>
        <v>11</v>
      </c>
      <c r="C3433" s="5">
        <f t="shared" si="997"/>
        <v>2024</v>
      </c>
      <c r="D3433" s="5" t="s">
        <v>3143</v>
      </c>
      <c r="E3433" s="5" t="str">
        <f>VLOOKUP(F3433,'Set up'!$A$2:$C$64,2,FALSE)</f>
        <v>C00000042</v>
      </c>
      <c r="F3433" s="1" t="s">
        <v>2012</v>
      </c>
      <c r="G3433" s="90" t="s">
        <v>1061</v>
      </c>
      <c r="H3433" s="88">
        <v>4</v>
      </c>
      <c r="I3433" s="5" t="str">
        <f>VLOOKUP(F3433,'Set up'!$A$2:$C$64,3,FALSE)</f>
        <v>Cash</v>
      </c>
      <c r="J3433" s="5">
        <f>VLOOKUP(F3433,'Set up'!$A$2:$D$64,4,FALSE)</f>
        <v>0</v>
      </c>
      <c r="K3433" s="4">
        <f t="shared" si="998"/>
        <v>45623</v>
      </c>
      <c r="L3433" s="5">
        <f t="shared" si="999"/>
        <v>11</v>
      </c>
      <c r="M3433" s="5">
        <f t="shared" si="1000"/>
        <v>2024</v>
      </c>
      <c r="N3433" s="12">
        <v>380</v>
      </c>
      <c r="O3433" s="6">
        <f t="shared" si="1007"/>
        <v>-380</v>
      </c>
      <c r="P3433" s="12">
        <f t="shared" si="1006"/>
        <v>0</v>
      </c>
      <c r="Q3433" s="7">
        <f t="shared" si="1003"/>
        <v>5570647.0499999998</v>
      </c>
      <c r="R3433" s="44" t="str">
        <f>VLOOKUP(F3433,'Set up'!$A$2:$E$64,5,FALSE)</f>
        <v>Trsf</v>
      </c>
      <c r="S3433" s="1" t="s">
        <v>3762</v>
      </c>
    </row>
    <row r="3434" spans="1:19" ht="15" customHeight="1" x14ac:dyDescent="0.3">
      <c r="A3434" s="4">
        <v>45623</v>
      </c>
      <c r="B3434" s="5">
        <f>MONTH(A3434)</f>
        <v>11</v>
      </c>
      <c r="C3434" s="5">
        <f>YEAR(A3434)</f>
        <v>2024</v>
      </c>
      <c r="D3434" s="5" t="s">
        <v>3143</v>
      </c>
      <c r="E3434" s="5" t="str">
        <f>VLOOKUP(F3434,'Set up'!$A$2:$C$64,2,FALSE)</f>
        <v>C00000042</v>
      </c>
      <c r="F3434" s="1" t="s">
        <v>2012</v>
      </c>
      <c r="G3434" s="90" t="s">
        <v>1073</v>
      </c>
      <c r="H3434" s="88">
        <v>1</v>
      </c>
      <c r="I3434" s="5" t="str">
        <f>VLOOKUP(F3434,'Set up'!$A$2:$C$64,3,FALSE)</f>
        <v>Cash</v>
      </c>
      <c r="J3434" s="5">
        <f>VLOOKUP(F3434,'Set up'!$A$2:$D$64,4,FALSE)</f>
        <v>0</v>
      </c>
      <c r="K3434" s="4">
        <f t="shared" si="998"/>
        <v>45623</v>
      </c>
      <c r="L3434" s="5">
        <f t="shared" si="999"/>
        <v>11</v>
      </c>
      <c r="M3434" s="5">
        <f t="shared" si="1000"/>
        <v>2024</v>
      </c>
      <c r="N3434" s="12">
        <v>1000</v>
      </c>
      <c r="O3434" s="6">
        <f t="shared" si="1007"/>
        <v>-1000</v>
      </c>
      <c r="P3434" s="12">
        <f t="shared" si="1006"/>
        <v>0</v>
      </c>
      <c r="Q3434" s="7">
        <f t="shared" si="1003"/>
        <v>5571647.0499999998</v>
      </c>
      <c r="R3434" s="44" t="str">
        <f>VLOOKUP(F3434,'Set up'!$A$2:$E$64,5,FALSE)</f>
        <v>Trsf</v>
      </c>
      <c r="S3434" s="1" t="s">
        <v>3767</v>
      </c>
    </row>
    <row r="3435" spans="1:19" ht="15" customHeight="1" x14ac:dyDescent="0.3">
      <c r="A3435" s="4">
        <v>45624</v>
      </c>
      <c r="B3435" s="5">
        <f>MONTH(A3435)</f>
        <v>11</v>
      </c>
      <c r="C3435" s="5">
        <f>YEAR(A3435)</f>
        <v>2024</v>
      </c>
      <c r="D3435" s="5" t="s">
        <v>3145</v>
      </c>
      <c r="E3435" s="5" t="str">
        <f>VLOOKUP(F3435,'Set up'!$A$2:$C$64,2,FALSE)</f>
        <v>C00000050</v>
      </c>
      <c r="F3435" s="1" t="s">
        <v>2656</v>
      </c>
      <c r="G3435" s="107" t="s">
        <v>3122</v>
      </c>
      <c r="H3435" s="5">
        <v>1</v>
      </c>
      <c r="I3435" s="5" t="str">
        <f>VLOOKUP(F3435,'Set up'!$A$2:$C$64,3,FALSE)</f>
        <v>Cash</v>
      </c>
      <c r="J3435" s="5">
        <f>VLOOKUP(F3435,'Set up'!$A$2:$D$64,4,FALSE)</f>
        <v>0</v>
      </c>
      <c r="K3435" s="4">
        <f t="shared" si="998"/>
        <v>45624</v>
      </c>
      <c r="L3435" s="5">
        <f t="shared" si="999"/>
        <v>11</v>
      </c>
      <c r="M3435" s="5">
        <f t="shared" si="1000"/>
        <v>2024</v>
      </c>
      <c r="N3435" s="96">
        <v>1755</v>
      </c>
      <c r="O3435" s="6">
        <f t="shared" ref="O3435:O3437" si="1008">-N3435</f>
        <v>-1755</v>
      </c>
      <c r="P3435" s="12">
        <f t="shared" si="1006"/>
        <v>0</v>
      </c>
      <c r="Q3435" s="7">
        <f t="shared" si="1003"/>
        <v>5573402.0499999998</v>
      </c>
      <c r="R3435" s="44" t="str">
        <f>VLOOKUP(F3435,'Set up'!$A$2:$E$64,5,FALSE)</f>
        <v>Cash</v>
      </c>
      <c r="S3435" s="1" t="s">
        <v>3313</v>
      </c>
    </row>
    <row r="3436" spans="1:19" ht="16.2" customHeight="1" x14ac:dyDescent="0.3">
      <c r="A3436" s="4">
        <v>45624</v>
      </c>
      <c r="B3436" s="5">
        <f t="shared" ref="B3436:B3438" si="1009">MONTH(A3436)</f>
        <v>11</v>
      </c>
      <c r="C3436" s="5">
        <f t="shared" ref="C3436:C3438" si="1010">YEAR(A3436)</f>
        <v>2024</v>
      </c>
      <c r="D3436" s="5" t="s">
        <v>3145</v>
      </c>
      <c r="E3436" s="5" t="str">
        <f>VLOOKUP(F3436,'Set up'!$A$2:$C$64,2,FALSE)</f>
        <v>C00000050</v>
      </c>
      <c r="F3436" s="1" t="s">
        <v>2656</v>
      </c>
      <c r="G3436" s="99" t="s">
        <v>3116</v>
      </c>
      <c r="H3436" s="5">
        <v>3</v>
      </c>
      <c r="I3436" s="5" t="str">
        <f>VLOOKUP(F3436,'Set up'!$A$2:$C$64,3,FALSE)</f>
        <v>Cash</v>
      </c>
      <c r="J3436" s="5">
        <f>VLOOKUP(F3436,'Set up'!$A$2:$D$64,4,FALSE)</f>
        <v>0</v>
      </c>
      <c r="K3436" s="4">
        <f t="shared" si="998"/>
        <v>45624</v>
      </c>
      <c r="L3436" s="5">
        <f t="shared" si="999"/>
        <v>11</v>
      </c>
      <c r="M3436" s="5">
        <f t="shared" si="1000"/>
        <v>2024</v>
      </c>
      <c r="N3436" s="96">
        <v>832.5</v>
      </c>
      <c r="O3436" s="6">
        <f t="shared" si="1008"/>
        <v>-832.5</v>
      </c>
      <c r="P3436" s="12">
        <f t="shared" si="1006"/>
        <v>0</v>
      </c>
      <c r="Q3436" s="7">
        <f t="shared" si="1003"/>
        <v>5574234.5499999998</v>
      </c>
      <c r="R3436" s="44" t="str">
        <f>VLOOKUP(F3436,'Set up'!$A$2:$E$64,5,FALSE)</f>
        <v>Cash</v>
      </c>
      <c r="S3436" s="1" t="s">
        <v>3313</v>
      </c>
    </row>
    <row r="3437" spans="1:19" ht="16.2" customHeight="1" x14ac:dyDescent="0.3">
      <c r="A3437" s="4">
        <v>45624</v>
      </c>
      <c r="B3437" s="5">
        <f t="shared" si="1009"/>
        <v>11</v>
      </c>
      <c r="C3437" s="5">
        <f t="shared" si="1010"/>
        <v>2024</v>
      </c>
      <c r="D3437" s="5" t="s">
        <v>3145</v>
      </c>
      <c r="E3437" s="5" t="str">
        <f>VLOOKUP(F3437,'Set up'!$A$2:$C$64,2,FALSE)</f>
        <v>C00000050</v>
      </c>
      <c r="F3437" s="1" t="s">
        <v>2656</v>
      </c>
      <c r="G3437" s="99" t="s">
        <v>1061</v>
      </c>
      <c r="H3437" s="5">
        <v>1</v>
      </c>
      <c r="I3437" s="5" t="str">
        <f>VLOOKUP(F3437,'Set up'!$A$2:$C$64,3,FALSE)</f>
        <v>Cash</v>
      </c>
      <c r="J3437" s="5">
        <f>VLOOKUP(F3437,'Set up'!$A$2:$D$64,4,FALSE)</f>
        <v>0</v>
      </c>
      <c r="K3437" s="4">
        <f t="shared" si="998"/>
        <v>45624</v>
      </c>
      <c r="L3437" s="5">
        <f t="shared" si="999"/>
        <v>11</v>
      </c>
      <c r="M3437" s="5">
        <f t="shared" si="1000"/>
        <v>2024</v>
      </c>
      <c r="N3437" s="96">
        <v>95</v>
      </c>
      <c r="O3437" s="6">
        <f t="shared" si="1008"/>
        <v>-95</v>
      </c>
      <c r="P3437" s="12">
        <f t="shared" si="1006"/>
        <v>0</v>
      </c>
      <c r="Q3437" s="7">
        <f t="shared" si="1003"/>
        <v>5574329.5499999998</v>
      </c>
      <c r="R3437" s="44" t="str">
        <f>VLOOKUP(F3437,'Set up'!$A$2:$E$64,5,FALSE)</f>
        <v>Cash</v>
      </c>
      <c r="S3437" s="1" t="s">
        <v>3313</v>
      </c>
    </row>
    <row r="3438" spans="1:19" ht="16.2" customHeight="1" x14ac:dyDescent="0.3">
      <c r="A3438" s="4">
        <v>45626</v>
      </c>
      <c r="B3438" s="5">
        <f t="shared" si="1009"/>
        <v>11</v>
      </c>
      <c r="C3438" s="5">
        <f t="shared" si="1010"/>
        <v>2024</v>
      </c>
      <c r="D3438" s="5" t="s">
        <v>3146</v>
      </c>
      <c r="E3438" s="5" t="str">
        <f>VLOOKUP(F3438,'Set up'!$A$2:$C$64,2,FALSE)</f>
        <v>C00000049</v>
      </c>
      <c r="F3438" s="132" t="s">
        <v>2728</v>
      </c>
      <c r="G3438" s="133" t="s">
        <v>1715</v>
      </c>
      <c r="H3438" s="5">
        <v>1</v>
      </c>
      <c r="I3438" s="5" t="str">
        <f>VLOOKUP(F3438,'Set up'!$A$2:$C$64,3,FALSE)</f>
        <v>Cash</v>
      </c>
      <c r="J3438" s="5">
        <f>VLOOKUP(F3438,'Set up'!$A$2:$D$64,4,FALSE)</f>
        <v>0</v>
      </c>
      <c r="K3438" s="4">
        <f t="shared" si="998"/>
        <v>45626</v>
      </c>
      <c r="L3438" s="5">
        <f t="shared" si="999"/>
        <v>11</v>
      </c>
      <c r="M3438" s="5">
        <f t="shared" si="1000"/>
        <v>2024</v>
      </c>
      <c r="N3438" s="12">
        <v>180</v>
      </c>
      <c r="O3438" s="12"/>
      <c r="P3438" s="12">
        <f t="shared" si="1006"/>
        <v>180</v>
      </c>
      <c r="Q3438" s="7">
        <f t="shared" si="1003"/>
        <v>5574509.5499999998</v>
      </c>
      <c r="R3438" s="44" t="str">
        <f>VLOOKUP(F3438,'Set up'!$A$2:$E$64,5,FALSE)</f>
        <v>Cash</v>
      </c>
    </row>
    <row r="3439" spans="1:19" ht="16.2" customHeight="1" x14ac:dyDescent="0.3">
      <c r="A3439" s="4">
        <v>45628</v>
      </c>
      <c r="B3439" s="5">
        <f t="shared" ref="B3439:B3502" si="1011">MONTH(A3439)</f>
        <v>12</v>
      </c>
      <c r="C3439" s="5">
        <f t="shared" ref="C3439:C3502" si="1012">YEAR(A3439)</f>
        <v>2024</v>
      </c>
      <c r="D3439" s="5" t="s">
        <v>3210</v>
      </c>
      <c r="E3439" s="5" t="str">
        <f>VLOOKUP(F3439,'Set up'!$A$2:$C$64,2,FALSE)</f>
        <v>C00000042</v>
      </c>
      <c r="F3439" s="132" t="s">
        <v>2012</v>
      </c>
      <c r="G3439" s="133" t="s">
        <v>2646</v>
      </c>
      <c r="H3439" s="5">
        <v>5</v>
      </c>
      <c r="I3439" s="5" t="str">
        <f>VLOOKUP(F3439,'Set up'!$A$2:$C$64,3,FALSE)</f>
        <v>Cash</v>
      </c>
      <c r="J3439" s="5">
        <f>VLOOKUP(F3439,'Set up'!$A$2:$D$64,4,FALSE)</f>
        <v>0</v>
      </c>
      <c r="K3439" s="4">
        <f t="shared" si="998"/>
        <v>45628</v>
      </c>
      <c r="L3439" s="5">
        <f t="shared" si="999"/>
        <v>12</v>
      </c>
      <c r="M3439" s="5">
        <f t="shared" si="1000"/>
        <v>2024</v>
      </c>
      <c r="N3439" s="12">
        <v>312.5</v>
      </c>
      <c r="O3439" s="6">
        <f t="shared" ref="O3439" si="1013">-N3439</f>
        <v>-312.5</v>
      </c>
      <c r="P3439" s="12">
        <f t="shared" si="1006"/>
        <v>0</v>
      </c>
      <c r="Q3439" s="7">
        <v>5669646.25</v>
      </c>
      <c r="R3439" s="44" t="str">
        <f>VLOOKUP(F3439,'Set up'!$A$2:$E$64,5,FALSE)</f>
        <v>Trsf</v>
      </c>
      <c r="S3439" s="1" t="s">
        <v>3768</v>
      </c>
    </row>
    <row r="3440" spans="1:19" ht="16.2" customHeight="1" x14ac:dyDescent="0.3">
      <c r="A3440" s="4">
        <v>45628</v>
      </c>
      <c r="B3440" s="5">
        <f t="shared" si="1011"/>
        <v>12</v>
      </c>
      <c r="C3440" s="5">
        <f t="shared" si="1012"/>
        <v>2024</v>
      </c>
      <c r="D3440" s="5" t="s">
        <v>3211</v>
      </c>
      <c r="E3440" s="5" t="str">
        <f>VLOOKUP(F3440,'Set up'!$A$2:$C$64,2,FALSE)</f>
        <v>C00000042</v>
      </c>
      <c r="F3440" s="132" t="s">
        <v>2012</v>
      </c>
      <c r="G3440" s="133" t="s">
        <v>3144</v>
      </c>
      <c r="H3440" s="5">
        <v>6</v>
      </c>
      <c r="I3440" s="5" t="str">
        <f>VLOOKUP(F3440,'Set up'!$A$2:$C$64,3,FALSE)</f>
        <v>Cash</v>
      </c>
      <c r="J3440" s="5">
        <f>VLOOKUP(F3440,'Set up'!$A$2:$D$64,4,FALSE)</f>
        <v>0</v>
      </c>
      <c r="K3440" s="4">
        <f t="shared" si="998"/>
        <v>45628</v>
      </c>
      <c r="L3440" s="5">
        <f t="shared" si="999"/>
        <v>12</v>
      </c>
      <c r="M3440" s="5">
        <f t="shared" si="1000"/>
        <v>2024</v>
      </c>
      <c r="N3440" s="12">
        <v>9720</v>
      </c>
      <c r="O3440" s="12">
        <f>-879.6-8000-840.4</f>
        <v>-9720</v>
      </c>
      <c r="P3440" s="12">
        <f t="shared" si="1006"/>
        <v>0</v>
      </c>
      <c r="Q3440" s="7">
        <v>5679366.25</v>
      </c>
      <c r="R3440" s="44" t="str">
        <f>VLOOKUP(F3440,'Set up'!$A$2:$E$64,5,FALSE)</f>
        <v>Trsf</v>
      </c>
      <c r="S3440" s="1" t="s">
        <v>3821</v>
      </c>
    </row>
    <row r="3441" spans="1:19" ht="16.2" customHeight="1" x14ac:dyDescent="0.3">
      <c r="A3441" s="4">
        <v>45628</v>
      </c>
      <c r="B3441" s="5">
        <f t="shared" si="1011"/>
        <v>12</v>
      </c>
      <c r="C3441" s="5">
        <f t="shared" si="1012"/>
        <v>2024</v>
      </c>
      <c r="D3441" s="5" t="s">
        <v>3211</v>
      </c>
      <c r="E3441" s="5" t="str">
        <f>VLOOKUP(F3441,'Set up'!$A$2:$C$64,2,FALSE)</f>
        <v>C00000042</v>
      </c>
      <c r="F3441" s="132" t="s">
        <v>2012</v>
      </c>
      <c r="G3441" s="133" t="s">
        <v>1543</v>
      </c>
      <c r="H3441" s="5">
        <v>12</v>
      </c>
      <c r="I3441" s="5" t="str">
        <f>VLOOKUP(F3441,'Set up'!$A$2:$C$64,3,FALSE)</f>
        <v>Cash</v>
      </c>
      <c r="J3441" s="5">
        <f>VLOOKUP(F3441,'Set up'!$A$2:$D$64,4,FALSE)</f>
        <v>0</v>
      </c>
      <c r="K3441" s="4">
        <f t="shared" si="998"/>
        <v>45628</v>
      </c>
      <c r="L3441" s="5">
        <f t="shared" si="999"/>
        <v>12</v>
      </c>
      <c r="M3441" s="5">
        <f t="shared" si="1000"/>
        <v>2024</v>
      </c>
      <c r="N3441" s="12">
        <v>2088</v>
      </c>
      <c r="O3441" s="6">
        <f t="shared" ref="O3441:O3444" si="1014">-N3441</f>
        <v>-2088</v>
      </c>
      <c r="P3441" s="12">
        <f t="shared" si="1006"/>
        <v>0</v>
      </c>
      <c r="Q3441" s="7">
        <v>5681454.25</v>
      </c>
      <c r="R3441" s="44" t="str">
        <f>VLOOKUP(F3441,'Set up'!$A$2:$E$64,5,FALSE)</f>
        <v>Trsf</v>
      </c>
      <c r="S3441" s="1" t="s">
        <v>3769</v>
      </c>
    </row>
    <row r="3442" spans="1:19" ht="16.2" customHeight="1" x14ac:dyDescent="0.3">
      <c r="A3442" s="4">
        <v>45628</v>
      </c>
      <c r="B3442" s="5">
        <f t="shared" si="1011"/>
        <v>12</v>
      </c>
      <c r="C3442" s="5">
        <f t="shared" si="1012"/>
        <v>2024</v>
      </c>
      <c r="D3442" s="5" t="s">
        <v>3211</v>
      </c>
      <c r="E3442" s="5" t="str">
        <f>VLOOKUP(F3442,'Set up'!$A$2:$C$64,2,FALSE)</f>
        <v>C00000042</v>
      </c>
      <c r="F3442" s="132" t="s">
        <v>2012</v>
      </c>
      <c r="G3442" s="133" t="s">
        <v>1922</v>
      </c>
      <c r="H3442" s="5">
        <v>9</v>
      </c>
      <c r="I3442" s="5" t="str">
        <f>VLOOKUP(F3442,'Set up'!$A$2:$C$64,3,FALSE)</f>
        <v>Cash</v>
      </c>
      <c r="J3442" s="5">
        <f>VLOOKUP(F3442,'Set up'!$A$2:$D$64,4,FALSE)</f>
        <v>0</v>
      </c>
      <c r="K3442" s="4">
        <f t="shared" si="998"/>
        <v>45628</v>
      </c>
      <c r="L3442" s="5">
        <f t="shared" si="999"/>
        <v>12</v>
      </c>
      <c r="M3442" s="5">
        <f t="shared" si="1000"/>
        <v>2024</v>
      </c>
      <c r="N3442" s="12">
        <v>2146.5</v>
      </c>
      <c r="O3442" s="6">
        <f t="shared" si="1014"/>
        <v>-2146.5</v>
      </c>
      <c r="P3442" s="12">
        <f t="shared" si="1006"/>
        <v>0</v>
      </c>
      <c r="Q3442" s="7">
        <v>5683600.75</v>
      </c>
      <c r="R3442" s="44" t="str">
        <f>VLOOKUP(F3442,'Set up'!$A$2:$E$64,5,FALSE)</f>
        <v>Trsf</v>
      </c>
      <c r="S3442" s="1" t="s">
        <v>3770</v>
      </c>
    </row>
    <row r="3443" spans="1:19" ht="16.2" customHeight="1" x14ac:dyDescent="0.3">
      <c r="A3443" s="4">
        <v>45628</v>
      </c>
      <c r="B3443" s="5">
        <f t="shared" si="1011"/>
        <v>12</v>
      </c>
      <c r="C3443" s="5">
        <f t="shared" si="1012"/>
        <v>2024</v>
      </c>
      <c r="D3443" s="5" t="s">
        <v>3211</v>
      </c>
      <c r="E3443" s="5" t="str">
        <f>VLOOKUP(F3443,'Set up'!$A$2:$C$64,2,FALSE)</f>
        <v>C00000042</v>
      </c>
      <c r="F3443" s="132" t="s">
        <v>2012</v>
      </c>
      <c r="G3443" s="133" t="s">
        <v>1061</v>
      </c>
      <c r="H3443" s="5">
        <v>4</v>
      </c>
      <c r="I3443" s="5" t="str">
        <f>VLOOKUP(F3443,'Set up'!$A$2:$C$64,3,FALSE)</f>
        <v>Cash</v>
      </c>
      <c r="J3443" s="5">
        <f>VLOOKUP(F3443,'Set up'!$A$2:$D$64,4,FALSE)</f>
        <v>0</v>
      </c>
      <c r="K3443" s="4">
        <f t="shared" ref="K3443:K3506" si="1015">A3443+J3443</f>
        <v>45628</v>
      </c>
      <c r="L3443" s="5">
        <f t="shared" ref="L3443:L3506" si="1016">MONTH(K3443)</f>
        <v>12</v>
      </c>
      <c r="M3443" s="5">
        <f t="shared" ref="M3443:M3506" si="1017">YEAR(K3443)</f>
        <v>2024</v>
      </c>
      <c r="N3443" s="12">
        <v>380</v>
      </c>
      <c r="O3443" s="6">
        <f t="shared" si="1014"/>
        <v>-380</v>
      </c>
      <c r="P3443" s="12">
        <f t="shared" si="1006"/>
        <v>0</v>
      </c>
      <c r="Q3443" s="7">
        <v>5683980.75</v>
      </c>
      <c r="R3443" s="44" t="str">
        <f>VLOOKUP(F3443,'Set up'!$A$2:$E$64,5,FALSE)</f>
        <v>Trsf</v>
      </c>
      <c r="S3443" s="1" t="s">
        <v>3771</v>
      </c>
    </row>
    <row r="3444" spans="1:19" ht="16.2" customHeight="1" x14ac:dyDescent="0.3">
      <c r="A3444" s="4">
        <v>45628</v>
      </c>
      <c r="B3444" s="5">
        <f t="shared" si="1011"/>
        <v>12</v>
      </c>
      <c r="C3444" s="5">
        <f t="shared" si="1012"/>
        <v>2024</v>
      </c>
      <c r="D3444" s="5" t="s">
        <v>3211</v>
      </c>
      <c r="E3444" s="5" t="str">
        <f>VLOOKUP(F3444,'Set up'!$A$2:$C$64,2,FALSE)</f>
        <v>C00000042</v>
      </c>
      <c r="F3444" s="132" t="s">
        <v>2012</v>
      </c>
      <c r="G3444" s="133" t="s">
        <v>1073</v>
      </c>
      <c r="H3444" s="5">
        <v>1</v>
      </c>
      <c r="I3444" s="5" t="str">
        <f>VLOOKUP(F3444,'Set up'!$A$2:$C$64,3,FALSE)</f>
        <v>Cash</v>
      </c>
      <c r="J3444" s="5">
        <f>VLOOKUP(F3444,'Set up'!$A$2:$D$64,4,FALSE)</f>
        <v>0</v>
      </c>
      <c r="K3444" s="4">
        <f t="shared" si="1015"/>
        <v>45628</v>
      </c>
      <c r="L3444" s="5">
        <f t="shared" si="1016"/>
        <v>12</v>
      </c>
      <c r="M3444" s="5">
        <f t="shared" si="1017"/>
        <v>2024</v>
      </c>
      <c r="N3444" s="12">
        <v>1000</v>
      </c>
      <c r="O3444" s="6">
        <f t="shared" si="1014"/>
        <v>-1000</v>
      </c>
      <c r="P3444" s="12">
        <f t="shared" si="1006"/>
        <v>0</v>
      </c>
      <c r="Q3444" s="7">
        <v>5684980.75</v>
      </c>
      <c r="R3444" s="44" t="str">
        <f>VLOOKUP(F3444,'Set up'!$A$2:$E$64,5,FALSE)</f>
        <v>Trsf</v>
      </c>
      <c r="S3444" s="1" t="s">
        <v>3772</v>
      </c>
    </row>
    <row r="3445" spans="1:19" ht="16.2" customHeight="1" x14ac:dyDescent="0.3">
      <c r="A3445" s="4">
        <v>45628</v>
      </c>
      <c r="B3445" s="5">
        <f t="shared" si="1011"/>
        <v>12</v>
      </c>
      <c r="C3445" s="5">
        <f t="shared" si="1012"/>
        <v>2024</v>
      </c>
      <c r="D3445" s="5" t="s">
        <v>3212</v>
      </c>
      <c r="E3445" s="5" t="str">
        <f>VLOOKUP(F3445,'Set up'!$A$2:$C$64,2,FALSE)</f>
        <v>C00000049</v>
      </c>
      <c r="F3445" s="132" t="s">
        <v>2728</v>
      </c>
      <c r="G3445" s="133" t="s">
        <v>3122</v>
      </c>
      <c r="H3445" s="5">
        <v>1</v>
      </c>
      <c r="I3445" s="5" t="str">
        <f>VLOOKUP(F3445,'Set up'!$A$2:$C$64,3,FALSE)</f>
        <v>Cash</v>
      </c>
      <c r="J3445" s="5">
        <f>VLOOKUP(F3445,'Set up'!$A$2:$D$64,4,FALSE)</f>
        <v>0</v>
      </c>
      <c r="K3445" s="4">
        <f t="shared" si="1015"/>
        <v>45628</v>
      </c>
      <c r="L3445" s="5">
        <f t="shared" si="1016"/>
        <v>12</v>
      </c>
      <c r="M3445" s="5">
        <f t="shared" si="1017"/>
        <v>2024</v>
      </c>
      <c r="N3445" s="12">
        <v>1755</v>
      </c>
      <c r="O3445" s="12"/>
      <c r="P3445" s="12">
        <f t="shared" si="1006"/>
        <v>1755</v>
      </c>
      <c r="Q3445" s="7">
        <v>5686735.75</v>
      </c>
      <c r="R3445" s="44" t="str">
        <f>VLOOKUP(F3445,'Set up'!$A$2:$E$64,5,FALSE)</f>
        <v>Cash</v>
      </c>
    </row>
    <row r="3446" spans="1:19" ht="16.2" customHeight="1" x14ac:dyDescent="0.3">
      <c r="A3446" s="4">
        <v>45628</v>
      </c>
      <c r="B3446" s="5">
        <f t="shared" si="1011"/>
        <v>12</v>
      </c>
      <c r="C3446" s="5">
        <f t="shared" si="1012"/>
        <v>2024</v>
      </c>
      <c r="D3446" s="5" t="s">
        <v>3212</v>
      </c>
      <c r="E3446" s="5" t="str">
        <f>VLOOKUP(F3446,'Set up'!$A$2:$C$64,2,FALSE)</f>
        <v>C00000049</v>
      </c>
      <c r="F3446" s="132" t="s">
        <v>2728</v>
      </c>
      <c r="G3446" s="133" t="s">
        <v>2523</v>
      </c>
      <c r="H3446" s="5">
        <v>1</v>
      </c>
      <c r="I3446" s="5" t="str">
        <f>VLOOKUP(F3446,'Set up'!$A$2:$C$64,3,FALSE)</f>
        <v>Cash</v>
      </c>
      <c r="J3446" s="5">
        <f>VLOOKUP(F3446,'Set up'!$A$2:$D$64,4,FALSE)</f>
        <v>0</v>
      </c>
      <c r="K3446" s="4">
        <f t="shared" si="1015"/>
        <v>45628</v>
      </c>
      <c r="L3446" s="5">
        <f t="shared" si="1016"/>
        <v>12</v>
      </c>
      <c r="M3446" s="5">
        <f t="shared" si="1017"/>
        <v>2024</v>
      </c>
      <c r="N3446" s="12">
        <v>225</v>
      </c>
      <c r="O3446" s="12"/>
      <c r="P3446" s="12">
        <f t="shared" si="1006"/>
        <v>225</v>
      </c>
      <c r="Q3446" s="7">
        <v>5686960.75</v>
      </c>
      <c r="R3446" s="44" t="str">
        <f>VLOOKUP(F3446,'Set up'!$A$2:$E$64,5,FALSE)</f>
        <v>Cash</v>
      </c>
    </row>
    <row r="3447" spans="1:19" ht="16.2" customHeight="1" x14ac:dyDescent="0.3">
      <c r="A3447" s="4">
        <v>45629</v>
      </c>
      <c r="B3447" s="5">
        <f t="shared" si="1011"/>
        <v>12</v>
      </c>
      <c r="C3447" s="5">
        <f t="shared" si="1012"/>
        <v>2024</v>
      </c>
      <c r="D3447" s="5" t="s">
        <v>3213</v>
      </c>
      <c r="E3447" s="5" t="str">
        <f>VLOOKUP(F3447,'Set up'!$A$2:$C$64,2,FALSE)</f>
        <v>C00000050</v>
      </c>
      <c r="F3447" s="132" t="s">
        <v>2656</v>
      </c>
      <c r="G3447" s="133" t="s">
        <v>3122</v>
      </c>
      <c r="H3447" s="5">
        <v>1</v>
      </c>
      <c r="I3447" s="5" t="str">
        <f>VLOOKUP(F3447,'Set up'!$A$2:$C$64,3,FALSE)</f>
        <v>Cash</v>
      </c>
      <c r="J3447" s="5">
        <f>VLOOKUP(F3447,'Set up'!$A$2:$D$64,4,FALSE)</f>
        <v>0</v>
      </c>
      <c r="K3447" s="4">
        <f t="shared" si="1015"/>
        <v>45629</v>
      </c>
      <c r="L3447" s="5">
        <f t="shared" si="1016"/>
        <v>12</v>
      </c>
      <c r="M3447" s="5">
        <f t="shared" si="1017"/>
        <v>2024</v>
      </c>
      <c r="N3447" s="12">
        <v>1755</v>
      </c>
      <c r="O3447" s="6">
        <f t="shared" ref="O3447:O3450" si="1018">-N3447</f>
        <v>-1755</v>
      </c>
      <c r="P3447" s="12">
        <f t="shared" ref="P3447:P3452" si="1019">SUM(N3447+O3447)</f>
        <v>0</v>
      </c>
      <c r="Q3447" s="7">
        <v>5688715.75</v>
      </c>
      <c r="R3447" s="44" t="str">
        <f>VLOOKUP(F3447,'Set up'!$A$2:$E$64,5,FALSE)</f>
        <v>Cash</v>
      </c>
      <c r="S3447" s="1" t="s">
        <v>3314</v>
      </c>
    </row>
    <row r="3448" spans="1:19" ht="16.2" customHeight="1" x14ac:dyDescent="0.3">
      <c r="A3448" s="4">
        <v>45629</v>
      </c>
      <c r="B3448" s="5">
        <f t="shared" si="1011"/>
        <v>12</v>
      </c>
      <c r="C3448" s="5">
        <f t="shared" si="1012"/>
        <v>2024</v>
      </c>
      <c r="D3448" s="5" t="s">
        <v>3213</v>
      </c>
      <c r="E3448" s="5" t="str">
        <f>VLOOKUP(F3448,'Set up'!$A$2:$C$64,2,FALSE)</f>
        <v>C00000050</v>
      </c>
      <c r="F3448" s="132" t="s">
        <v>2656</v>
      </c>
      <c r="G3448" s="133" t="s">
        <v>3116</v>
      </c>
      <c r="H3448" s="5">
        <v>2</v>
      </c>
      <c r="I3448" s="5" t="str">
        <f>VLOOKUP(F3448,'Set up'!$A$2:$C$64,3,FALSE)</f>
        <v>Cash</v>
      </c>
      <c r="J3448" s="5">
        <f>VLOOKUP(F3448,'Set up'!$A$2:$D$64,4,FALSE)</f>
        <v>0</v>
      </c>
      <c r="K3448" s="4">
        <f t="shared" si="1015"/>
        <v>45629</v>
      </c>
      <c r="L3448" s="5">
        <f t="shared" si="1016"/>
        <v>12</v>
      </c>
      <c r="M3448" s="5">
        <f t="shared" si="1017"/>
        <v>2024</v>
      </c>
      <c r="N3448" s="12">
        <v>555</v>
      </c>
      <c r="O3448" s="6">
        <f t="shared" si="1018"/>
        <v>-555</v>
      </c>
      <c r="P3448" s="12">
        <f t="shared" si="1019"/>
        <v>0</v>
      </c>
      <c r="Q3448" s="7">
        <v>5689270.75</v>
      </c>
      <c r="R3448" s="44" t="str">
        <f>VLOOKUP(F3448,'Set up'!$A$2:$E$64,5,FALSE)</f>
        <v>Cash</v>
      </c>
      <c r="S3448" s="1" t="s">
        <v>3314</v>
      </c>
    </row>
    <row r="3449" spans="1:19" ht="16.2" customHeight="1" x14ac:dyDescent="0.3">
      <c r="A3449" s="4">
        <v>45629</v>
      </c>
      <c r="B3449" s="5">
        <f t="shared" si="1011"/>
        <v>12</v>
      </c>
      <c r="C3449" s="5">
        <f t="shared" si="1012"/>
        <v>2024</v>
      </c>
      <c r="D3449" s="5" t="s">
        <v>3213</v>
      </c>
      <c r="E3449" s="5" t="str">
        <f>VLOOKUP(F3449,'Set up'!$A$2:$C$64,2,FALSE)</f>
        <v>C00000050</v>
      </c>
      <c r="F3449" s="132" t="s">
        <v>2656</v>
      </c>
      <c r="G3449" s="133" t="s">
        <v>1061</v>
      </c>
      <c r="H3449" s="5">
        <v>1</v>
      </c>
      <c r="I3449" s="5" t="str">
        <f>VLOOKUP(F3449,'Set up'!$A$2:$C$64,3,FALSE)</f>
        <v>Cash</v>
      </c>
      <c r="J3449" s="5">
        <f>VLOOKUP(F3449,'Set up'!$A$2:$D$64,4,FALSE)</f>
        <v>0</v>
      </c>
      <c r="K3449" s="4">
        <f t="shared" si="1015"/>
        <v>45629</v>
      </c>
      <c r="L3449" s="5">
        <f t="shared" si="1016"/>
        <v>12</v>
      </c>
      <c r="M3449" s="5">
        <f t="shared" si="1017"/>
        <v>2024</v>
      </c>
      <c r="N3449" s="12">
        <v>95</v>
      </c>
      <c r="O3449" s="6">
        <f t="shared" si="1018"/>
        <v>-95</v>
      </c>
      <c r="P3449" s="12">
        <f t="shared" si="1019"/>
        <v>0</v>
      </c>
      <c r="Q3449" s="7">
        <v>5689365.75</v>
      </c>
      <c r="R3449" s="44" t="str">
        <f>VLOOKUP(F3449,'Set up'!$A$2:$E$64,5,FALSE)</f>
        <v>Cash</v>
      </c>
      <c r="S3449" s="1" t="s">
        <v>3314</v>
      </c>
    </row>
    <row r="3450" spans="1:19" ht="16.2" customHeight="1" x14ac:dyDescent="0.3">
      <c r="A3450" s="4">
        <v>45629</v>
      </c>
      <c r="B3450" s="5">
        <f t="shared" si="1011"/>
        <v>12</v>
      </c>
      <c r="C3450" s="5">
        <f t="shared" si="1012"/>
        <v>2024</v>
      </c>
      <c r="D3450" s="5" t="s">
        <v>3213</v>
      </c>
      <c r="E3450" s="5" t="str">
        <f>VLOOKUP(F3450,'Set up'!$A$2:$C$64,2,FALSE)</f>
        <v>C00000050</v>
      </c>
      <c r="F3450" s="132" t="s">
        <v>2656</v>
      </c>
      <c r="G3450" s="133" t="s">
        <v>2144</v>
      </c>
      <c r="H3450" s="5">
        <v>1</v>
      </c>
      <c r="I3450" s="5" t="str">
        <f>VLOOKUP(F3450,'Set up'!$A$2:$C$64,3,FALSE)</f>
        <v>Cash</v>
      </c>
      <c r="J3450" s="5">
        <f>VLOOKUP(F3450,'Set up'!$A$2:$D$64,4,FALSE)</f>
        <v>0</v>
      </c>
      <c r="K3450" s="4">
        <f t="shared" si="1015"/>
        <v>45629</v>
      </c>
      <c r="L3450" s="5">
        <f t="shared" si="1016"/>
        <v>12</v>
      </c>
      <c r="M3450" s="5">
        <f t="shared" si="1017"/>
        <v>2024</v>
      </c>
      <c r="N3450" s="12">
        <v>275</v>
      </c>
      <c r="O3450" s="6">
        <f t="shared" si="1018"/>
        <v>-275</v>
      </c>
      <c r="P3450" s="12">
        <f t="shared" si="1019"/>
        <v>0</v>
      </c>
      <c r="Q3450" s="7">
        <v>5689640.75</v>
      </c>
      <c r="R3450" s="44" t="str">
        <f>VLOOKUP(F3450,'Set up'!$A$2:$E$64,5,FALSE)</f>
        <v>Cash</v>
      </c>
      <c r="S3450" s="1" t="s">
        <v>3314</v>
      </c>
    </row>
    <row r="3451" spans="1:19" ht="16.2" customHeight="1" x14ac:dyDescent="0.3">
      <c r="A3451" s="4">
        <v>45629</v>
      </c>
      <c r="B3451" s="5">
        <f t="shared" si="1011"/>
        <v>12</v>
      </c>
      <c r="C3451" s="5">
        <f t="shared" si="1012"/>
        <v>2024</v>
      </c>
      <c r="D3451" s="5" t="s">
        <v>3214</v>
      </c>
      <c r="E3451" s="5" t="str">
        <f>VLOOKUP(F3451,'Set up'!$A$2:$C$64,2,FALSE)</f>
        <v>C00000049</v>
      </c>
      <c r="F3451" s="132" t="s">
        <v>2728</v>
      </c>
      <c r="G3451" s="133" t="s">
        <v>46</v>
      </c>
      <c r="H3451" s="5">
        <v>1</v>
      </c>
      <c r="I3451" s="5" t="str">
        <f>VLOOKUP(F3451,'Set up'!$A$2:$C$64,3,FALSE)</f>
        <v>Cash</v>
      </c>
      <c r="J3451" s="5">
        <f>VLOOKUP(F3451,'Set up'!$A$2:$D$64,4,FALSE)</f>
        <v>0</v>
      </c>
      <c r="K3451" s="4">
        <f t="shared" si="1015"/>
        <v>45629</v>
      </c>
      <c r="L3451" s="5">
        <f t="shared" si="1016"/>
        <v>12</v>
      </c>
      <c r="M3451" s="5">
        <f t="shared" si="1017"/>
        <v>2024</v>
      </c>
      <c r="N3451" s="12">
        <v>115</v>
      </c>
      <c r="O3451" s="12"/>
      <c r="P3451" s="12">
        <f t="shared" si="1019"/>
        <v>115</v>
      </c>
      <c r="Q3451" s="7">
        <v>5689755.75</v>
      </c>
      <c r="R3451" s="44" t="str">
        <f>VLOOKUP(F3451,'Set up'!$A$2:$E$64,5,FALSE)</f>
        <v>Cash</v>
      </c>
    </row>
    <row r="3452" spans="1:19" ht="16.2" customHeight="1" x14ac:dyDescent="0.3">
      <c r="A3452" s="4">
        <v>45631</v>
      </c>
      <c r="B3452" s="5">
        <f t="shared" si="1011"/>
        <v>12</v>
      </c>
      <c r="C3452" s="5">
        <f t="shared" si="1012"/>
        <v>2024</v>
      </c>
      <c r="D3452" s="5" t="s">
        <v>3215</v>
      </c>
      <c r="E3452" s="5" t="str">
        <f>VLOOKUP(F3452,'Set up'!$A$2:$C$64,2,FALSE)</f>
        <v>C00000042</v>
      </c>
      <c r="F3452" s="132" t="s">
        <v>2012</v>
      </c>
      <c r="G3452" s="133" t="s">
        <v>2646</v>
      </c>
      <c r="H3452" s="5">
        <v>1</v>
      </c>
      <c r="I3452" s="5" t="str">
        <f>VLOOKUP(F3452,'Set up'!$A$2:$C$64,3,FALSE)</f>
        <v>Cash</v>
      </c>
      <c r="J3452" s="5">
        <f>VLOOKUP(F3452,'Set up'!$A$2:$D$64,4,FALSE)</f>
        <v>0</v>
      </c>
      <c r="K3452" s="4">
        <f t="shared" si="1015"/>
        <v>45631</v>
      </c>
      <c r="L3452" s="5">
        <f t="shared" si="1016"/>
        <v>12</v>
      </c>
      <c r="M3452" s="5">
        <f t="shared" si="1017"/>
        <v>2024</v>
      </c>
      <c r="N3452" s="12">
        <v>62.5</v>
      </c>
      <c r="O3452" s="6">
        <f t="shared" ref="O3452" si="1020">-N3452</f>
        <v>-62.5</v>
      </c>
      <c r="P3452" s="12">
        <f t="shared" si="1019"/>
        <v>0</v>
      </c>
      <c r="Q3452" s="7">
        <v>5689818.25</v>
      </c>
      <c r="R3452" s="44" t="str">
        <f>VLOOKUP(F3452,'Set up'!$A$2:$E$64,5,FALSE)</f>
        <v>Trsf</v>
      </c>
      <c r="S3452" s="1" t="s">
        <v>3773</v>
      </c>
    </row>
    <row r="3453" spans="1:19" ht="16.2" customHeight="1" x14ac:dyDescent="0.3">
      <c r="A3453" s="4">
        <v>45631</v>
      </c>
      <c r="B3453" s="5">
        <f t="shared" si="1011"/>
        <v>12</v>
      </c>
      <c r="C3453" s="5">
        <f t="shared" si="1012"/>
        <v>2024</v>
      </c>
      <c r="D3453" s="5" t="s">
        <v>3216</v>
      </c>
      <c r="E3453" s="5" t="str">
        <f>VLOOKUP(F3453,'Set up'!$A$2:$C$64,2,FALSE)</f>
        <v>C00000042</v>
      </c>
      <c r="F3453" s="132" t="s">
        <v>2012</v>
      </c>
      <c r="G3453" s="133" t="s">
        <v>3217</v>
      </c>
      <c r="H3453" s="5">
        <v>10</v>
      </c>
      <c r="I3453" s="5" t="str">
        <f>VLOOKUP(F3453,'Set up'!$A$2:$C$64,3,FALSE)</f>
        <v>Cash</v>
      </c>
      <c r="J3453" s="5">
        <f>VLOOKUP(F3453,'Set up'!$A$2:$D$64,4,FALSE)</f>
        <v>0</v>
      </c>
      <c r="K3453" s="4">
        <f t="shared" si="1015"/>
        <v>45631</v>
      </c>
      <c r="L3453" s="5">
        <f t="shared" si="1016"/>
        <v>12</v>
      </c>
      <c r="M3453" s="5">
        <f t="shared" si="1017"/>
        <v>2024</v>
      </c>
      <c r="N3453" s="12">
        <v>16200</v>
      </c>
      <c r="O3453" s="12">
        <f>-13482.6-2717.4</f>
        <v>-16200</v>
      </c>
      <c r="P3453" s="12">
        <f t="shared" ref="P3453:P3469" si="1021">SUM(N3453+O3453)</f>
        <v>0</v>
      </c>
      <c r="Q3453" s="7">
        <v>5706018.25</v>
      </c>
      <c r="R3453" s="44" t="str">
        <f>VLOOKUP(F3453,'Set up'!$A$2:$E$64,5,FALSE)</f>
        <v>Trsf</v>
      </c>
      <c r="S3453" s="1" t="s">
        <v>3774</v>
      </c>
    </row>
    <row r="3454" spans="1:19" ht="16.2" customHeight="1" x14ac:dyDescent="0.3">
      <c r="A3454" s="4">
        <v>45631</v>
      </c>
      <c r="B3454" s="5">
        <f t="shared" si="1011"/>
        <v>12</v>
      </c>
      <c r="C3454" s="5">
        <f t="shared" si="1012"/>
        <v>2024</v>
      </c>
      <c r="D3454" s="5" t="s">
        <v>3216</v>
      </c>
      <c r="E3454" s="5" t="str">
        <f>VLOOKUP(F3454,'Set up'!$A$2:$C$64,2,FALSE)</f>
        <v>C00000042</v>
      </c>
      <c r="F3454" s="132" t="s">
        <v>2012</v>
      </c>
      <c r="G3454" s="133" t="s">
        <v>1392</v>
      </c>
      <c r="H3454" s="5">
        <v>20</v>
      </c>
      <c r="I3454" s="5" t="str">
        <f>VLOOKUP(F3454,'Set up'!$A$2:$C$64,3,FALSE)</f>
        <v>Cash</v>
      </c>
      <c r="J3454" s="5">
        <f>VLOOKUP(F3454,'Set up'!$A$2:$D$64,4,FALSE)</f>
        <v>0</v>
      </c>
      <c r="K3454" s="4">
        <f t="shared" si="1015"/>
        <v>45631</v>
      </c>
      <c r="L3454" s="5">
        <f t="shared" si="1016"/>
        <v>12</v>
      </c>
      <c r="M3454" s="5">
        <f t="shared" si="1017"/>
        <v>2024</v>
      </c>
      <c r="N3454" s="12">
        <v>3480</v>
      </c>
      <c r="O3454" s="6">
        <f t="shared" ref="O3454:O3457" si="1022">-N3454</f>
        <v>-3480</v>
      </c>
      <c r="P3454" s="12">
        <f t="shared" si="1021"/>
        <v>0</v>
      </c>
      <c r="Q3454" s="7">
        <v>5709498.25</v>
      </c>
      <c r="R3454" s="44" t="str">
        <f>VLOOKUP(F3454,'Set up'!$A$2:$E$64,5,FALSE)</f>
        <v>Trsf</v>
      </c>
      <c r="S3454" s="1" t="s">
        <v>3775</v>
      </c>
    </row>
    <row r="3455" spans="1:19" ht="16.2" customHeight="1" x14ac:dyDescent="0.3">
      <c r="A3455" s="4">
        <v>45631</v>
      </c>
      <c r="B3455" s="5">
        <f t="shared" si="1011"/>
        <v>12</v>
      </c>
      <c r="C3455" s="5">
        <f t="shared" si="1012"/>
        <v>2024</v>
      </c>
      <c r="D3455" s="5" t="s">
        <v>3216</v>
      </c>
      <c r="E3455" s="5" t="str">
        <f>VLOOKUP(F3455,'Set up'!$A$2:$C$64,2,FALSE)</f>
        <v>C00000042</v>
      </c>
      <c r="F3455" s="132" t="s">
        <v>2012</v>
      </c>
      <c r="G3455" s="133" t="s">
        <v>1922</v>
      </c>
      <c r="H3455" s="5">
        <v>12</v>
      </c>
      <c r="I3455" s="5" t="str">
        <f>VLOOKUP(F3455,'Set up'!$A$2:$C$64,3,FALSE)</f>
        <v>Cash</v>
      </c>
      <c r="J3455" s="5">
        <f>VLOOKUP(F3455,'Set up'!$A$2:$D$64,4,FALSE)</f>
        <v>0</v>
      </c>
      <c r="K3455" s="4">
        <f t="shared" si="1015"/>
        <v>45631</v>
      </c>
      <c r="L3455" s="5">
        <f t="shared" si="1016"/>
        <v>12</v>
      </c>
      <c r="M3455" s="5">
        <f t="shared" si="1017"/>
        <v>2024</v>
      </c>
      <c r="N3455" s="12">
        <v>2862</v>
      </c>
      <c r="O3455" s="6">
        <f t="shared" si="1022"/>
        <v>-2862</v>
      </c>
      <c r="P3455" s="12">
        <f t="shared" si="1021"/>
        <v>0</v>
      </c>
      <c r="Q3455" s="7">
        <v>5712360.25</v>
      </c>
      <c r="R3455" s="44" t="str">
        <f>VLOOKUP(F3455,'Set up'!$A$2:$E$64,5,FALSE)</f>
        <v>Trsf</v>
      </c>
      <c r="S3455" s="1" t="s">
        <v>3776</v>
      </c>
    </row>
    <row r="3456" spans="1:19" ht="16.2" customHeight="1" x14ac:dyDescent="0.3">
      <c r="A3456" s="4">
        <v>45631</v>
      </c>
      <c r="B3456" s="5">
        <f t="shared" si="1011"/>
        <v>12</v>
      </c>
      <c r="C3456" s="5">
        <f t="shared" si="1012"/>
        <v>2024</v>
      </c>
      <c r="D3456" s="5" t="s">
        <v>3216</v>
      </c>
      <c r="E3456" s="5" t="str">
        <f>VLOOKUP(F3456,'Set up'!$A$2:$C$64,2,FALSE)</f>
        <v>C00000042</v>
      </c>
      <c r="F3456" s="132" t="s">
        <v>2012</v>
      </c>
      <c r="G3456" s="133" t="s">
        <v>46</v>
      </c>
      <c r="H3456" s="5">
        <v>4</v>
      </c>
      <c r="I3456" s="5" t="str">
        <f>VLOOKUP(F3456,'Set up'!$A$2:$C$64,3,FALSE)</f>
        <v>Cash</v>
      </c>
      <c r="J3456" s="5">
        <f>VLOOKUP(F3456,'Set up'!$A$2:$D$64,4,FALSE)</f>
        <v>0</v>
      </c>
      <c r="K3456" s="4">
        <f t="shared" si="1015"/>
        <v>45631</v>
      </c>
      <c r="L3456" s="5">
        <f t="shared" si="1016"/>
        <v>12</v>
      </c>
      <c r="M3456" s="5">
        <f t="shared" si="1017"/>
        <v>2024</v>
      </c>
      <c r="N3456" s="12">
        <v>460</v>
      </c>
      <c r="O3456" s="6">
        <f t="shared" si="1022"/>
        <v>-460</v>
      </c>
      <c r="P3456" s="12">
        <f t="shared" si="1021"/>
        <v>0</v>
      </c>
      <c r="Q3456" s="7">
        <v>5712820.25</v>
      </c>
      <c r="R3456" s="44" t="str">
        <f>VLOOKUP(F3456,'Set up'!$A$2:$E$64,5,FALSE)</f>
        <v>Trsf</v>
      </c>
      <c r="S3456" s="1" t="s">
        <v>3777</v>
      </c>
    </row>
    <row r="3457" spans="1:19" ht="16.2" customHeight="1" x14ac:dyDescent="0.3">
      <c r="A3457" s="4">
        <v>45631</v>
      </c>
      <c r="B3457" s="5">
        <f t="shared" si="1011"/>
        <v>12</v>
      </c>
      <c r="C3457" s="5">
        <f t="shared" si="1012"/>
        <v>2024</v>
      </c>
      <c r="D3457" s="5" t="s">
        <v>3216</v>
      </c>
      <c r="E3457" s="5" t="str">
        <f>VLOOKUP(F3457,'Set up'!$A$2:$C$64,2,FALSE)</f>
        <v>C00000042</v>
      </c>
      <c r="F3457" s="132" t="s">
        <v>2012</v>
      </c>
      <c r="G3457" s="133" t="s">
        <v>1073</v>
      </c>
      <c r="H3457" s="5">
        <v>2</v>
      </c>
      <c r="I3457" s="5" t="str">
        <f>VLOOKUP(F3457,'Set up'!$A$2:$C$64,3,FALSE)</f>
        <v>Cash</v>
      </c>
      <c r="J3457" s="5">
        <f>VLOOKUP(F3457,'Set up'!$A$2:$D$64,4,FALSE)</f>
        <v>0</v>
      </c>
      <c r="K3457" s="4">
        <f t="shared" si="1015"/>
        <v>45631</v>
      </c>
      <c r="L3457" s="5">
        <f t="shared" si="1016"/>
        <v>12</v>
      </c>
      <c r="M3457" s="5">
        <f t="shared" si="1017"/>
        <v>2024</v>
      </c>
      <c r="N3457" s="12">
        <v>2000</v>
      </c>
      <c r="O3457" s="6">
        <f t="shared" si="1022"/>
        <v>-2000</v>
      </c>
      <c r="P3457" s="12">
        <f t="shared" si="1021"/>
        <v>0</v>
      </c>
      <c r="Q3457" s="7">
        <v>5714820.25</v>
      </c>
      <c r="R3457" s="44" t="str">
        <f>VLOOKUP(F3457,'Set up'!$A$2:$E$64,5,FALSE)</f>
        <v>Trsf</v>
      </c>
      <c r="S3457" s="1" t="s">
        <v>3778</v>
      </c>
    </row>
    <row r="3458" spans="1:19" ht="16.2" customHeight="1" x14ac:dyDescent="0.3">
      <c r="A3458" s="4">
        <v>45633</v>
      </c>
      <c r="B3458" s="5">
        <f t="shared" si="1011"/>
        <v>12</v>
      </c>
      <c r="C3458" s="5">
        <f t="shared" si="1012"/>
        <v>2024</v>
      </c>
      <c r="D3458" s="5" t="s">
        <v>3218</v>
      </c>
      <c r="E3458" s="5" t="str">
        <f>VLOOKUP(F3458,'Set up'!$A$2:$C$64,2,FALSE)</f>
        <v>C00000019</v>
      </c>
      <c r="F3458" s="132" t="s">
        <v>400</v>
      </c>
      <c r="G3458" s="133" t="s">
        <v>3122</v>
      </c>
      <c r="H3458" s="5">
        <v>1</v>
      </c>
      <c r="I3458" s="5" t="str">
        <f>VLOOKUP(F3458,'Set up'!$A$2:$C$64,3,FALSE)</f>
        <v>Cash</v>
      </c>
      <c r="J3458" s="5">
        <f>VLOOKUP(F3458,'Set up'!$A$2:$D$64,4,FALSE)</f>
        <v>0</v>
      </c>
      <c r="K3458" s="4">
        <f t="shared" si="1015"/>
        <v>45633</v>
      </c>
      <c r="L3458" s="5">
        <f t="shared" si="1016"/>
        <v>12</v>
      </c>
      <c r="M3458" s="5">
        <f t="shared" si="1017"/>
        <v>2024</v>
      </c>
      <c r="N3458" s="12">
        <v>1755</v>
      </c>
      <c r="O3458" s="12"/>
      <c r="P3458" s="12">
        <f t="shared" si="1021"/>
        <v>1755</v>
      </c>
      <c r="Q3458" s="7">
        <v>5716575.25</v>
      </c>
      <c r="R3458" s="44" t="str">
        <f>VLOOKUP(F3458,'Set up'!$A$2:$E$64,5,FALSE)</f>
        <v>Trsf</v>
      </c>
    </row>
    <row r="3459" spans="1:19" ht="16.2" customHeight="1" x14ac:dyDescent="0.3">
      <c r="A3459" s="4">
        <v>45633</v>
      </c>
      <c r="B3459" s="5">
        <f t="shared" si="1011"/>
        <v>12</v>
      </c>
      <c r="C3459" s="5">
        <f t="shared" si="1012"/>
        <v>2024</v>
      </c>
      <c r="D3459" s="5" t="s">
        <v>3218</v>
      </c>
      <c r="E3459" s="5" t="str">
        <f>VLOOKUP(F3459,'Set up'!$A$2:$C$64,2,FALSE)</f>
        <v>C00000019</v>
      </c>
      <c r="F3459" s="132" t="s">
        <v>400</v>
      </c>
      <c r="G3459" s="133" t="s">
        <v>1411</v>
      </c>
      <c r="H3459" s="5">
        <v>1</v>
      </c>
      <c r="I3459" s="5" t="str">
        <f>VLOOKUP(F3459,'Set up'!$A$2:$C$64,3,FALSE)</f>
        <v>Cash</v>
      </c>
      <c r="J3459" s="5">
        <f>VLOOKUP(F3459,'Set up'!$A$2:$D$64,4,FALSE)</f>
        <v>0</v>
      </c>
      <c r="K3459" s="4">
        <f t="shared" si="1015"/>
        <v>45633</v>
      </c>
      <c r="L3459" s="5">
        <f t="shared" si="1016"/>
        <v>12</v>
      </c>
      <c r="M3459" s="5">
        <f t="shared" si="1017"/>
        <v>2024</v>
      </c>
      <c r="N3459" s="12">
        <v>405</v>
      </c>
      <c r="O3459" s="12"/>
      <c r="P3459" s="12">
        <f t="shared" si="1021"/>
        <v>405</v>
      </c>
      <c r="Q3459" s="7">
        <v>5716980.25</v>
      </c>
      <c r="R3459" s="44" t="str">
        <f>VLOOKUP(F3459,'Set up'!$A$2:$E$64,5,FALSE)</f>
        <v>Trsf</v>
      </c>
    </row>
    <row r="3460" spans="1:19" ht="16.2" customHeight="1" x14ac:dyDescent="0.3">
      <c r="A3460" s="4">
        <v>45633</v>
      </c>
      <c r="B3460" s="5">
        <f t="shared" si="1011"/>
        <v>12</v>
      </c>
      <c r="C3460" s="5">
        <f t="shared" si="1012"/>
        <v>2024</v>
      </c>
      <c r="D3460" s="5" t="s">
        <v>3218</v>
      </c>
      <c r="E3460" s="5" t="str">
        <f>VLOOKUP(F3460,'Set up'!$A$2:$C$64,2,FALSE)</f>
        <v>C00000019</v>
      </c>
      <c r="F3460" s="132" t="s">
        <v>400</v>
      </c>
      <c r="G3460" s="133" t="s">
        <v>46</v>
      </c>
      <c r="H3460" s="5">
        <v>1</v>
      </c>
      <c r="I3460" s="5" t="str">
        <f>VLOOKUP(F3460,'Set up'!$A$2:$C$64,3,FALSE)</f>
        <v>Cash</v>
      </c>
      <c r="J3460" s="5">
        <f>VLOOKUP(F3460,'Set up'!$A$2:$D$64,4,FALSE)</f>
        <v>0</v>
      </c>
      <c r="K3460" s="4">
        <f t="shared" si="1015"/>
        <v>45633</v>
      </c>
      <c r="L3460" s="5">
        <f t="shared" si="1016"/>
        <v>12</v>
      </c>
      <c r="M3460" s="5">
        <f t="shared" si="1017"/>
        <v>2024</v>
      </c>
      <c r="N3460" s="12">
        <v>110</v>
      </c>
      <c r="O3460" s="12"/>
      <c r="P3460" s="12">
        <f t="shared" si="1021"/>
        <v>110</v>
      </c>
      <c r="Q3460" s="7">
        <v>5717090.25</v>
      </c>
      <c r="R3460" s="44" t="str">
        <f>VLOOKUP(F3460,'Set up'!$A$2:$E$64,5,FALSE)</f>
        <v>Trsf</v>
      </c>
    </row>
    <row r="3461" spans="1:19" ht="16.2" customHeight="1" x14ac:dyDescent="0.3">
      <c r="A3461" s="4">
        <v>45633</v>
      </c>
      <c r="B3461" s="5">
        <f t="shared" si="1011"/>
        <v>12</v>
      </c>
      <c r="C3461" s="5">
        <f t="shared" si="1012"/>
        <v>2024</v>
      </c>
      <c r="D3461" s="5" t="s">
        <v>3218</v>
      </c>
      <c r="E3461" s="5" t="str">
        <f>VLOOKUP(F3461,'Set up'!$A$2:$C$64,2,FALSE)</f>
        <v>C00000019</v>
      </c>
      <c r="F3461" s="132" t="s">
        <v>400</v>
      </c>
      <c r="G3461" s="133" t="s">
        <v>1469</v>
      </c>
      <c r="H3461" s="5">
        <v>1</v>
      </c>
      <c r="I3461" s="5" t="str">
        <f>VLOOKUP(F3461,'Set up'!$A$2:$C$64,3,FALSE)</f>
        <v>Cash</v>
      </c>
      <c r="J3461" s="5">
        <f>VLOOKUP(F3461,'Set up'!$A$2:$D$64,4,FALSE)</f>
        <v>0</v>
      </c>
      <c r="K3461" s="4">
        <f t="shared" si="1015"/>
        <v>45633</v>
      </c>
      <c r="L3461" s="5">
        <f t="shared" si="1016"/>
        <v>12</v>
      </c>
      <c r="M3461" s="5">
        <f t="shared" si="1017"/>
        <v>2024</v>
      </c>
      <c r="N3461" s="12">
        <v>390</v>
      </c>
      <c r="O3461" s="12"/>
      <c r="P3461" s="12">
        <f t="shared" si="1021"/>
        <v>390</v>
      </c>
      <c r="Q3461" s="7">
        <v>5717480.25</v>
      </c>
      <c r="R3461" s="44" t="str">
        <f>VLOOKUP(F3461,'Set up'!$A$2:$E$64,5,FALSE)</f>
        <v>Trsf</v>
      </c>
    </row>
    <row r="3462" spans="1:19" ht="16.2" customHeight="1" x14ac:dyDescent="0.3">
      <c r="A3462" s="4">
        <v>45633</v>
      </c>
      <c r="B3462" s="5">
        <f t="shared" si="1011"/>
        <v>12</v>
      </c>
      <c r="C3462" s="5">
        <f t="shared" si="1012"/>
        <v>2024</v>
      </c>
      <c r="D3462" s="5" t="s">
        <v>3218</v>
      </c>
      <c r="E3462" s="5" t="str">
        <f>VLOOKUP(F3462,'Set up'!$A$2:$C$64,2,FALSE)</f>
        <v>C00000019</v>
      </c>
      <c r="F3462" s="132" t="s">
        <v>400</v>
      </c>
      <c r="G3462" s="133" t="s">
        <v>2635</v>
      </c>
      <c r="H3462" s="5">
        <v>3</v>
      </c>
      <c r="I3462" s="5" t="str">
        <f>VLOOKUP(F3462,'Set up'!$A$2:$C$64,3,FALSE)</f>
        <v>Cash</v>
      </c>
      <c r="J3462" s="5">
        <f>VLOOKUP(F3462,'Set up'!$A$2:$D$64,4,FALSE)</f>
        <v>0</v>
      </c>
      <c r="K3462" s="4">
        <f t="shared" si="1015"/>
        <v>45633</v>
      </c>
      <c r="L3462" s="5">
        <f t="shared" si="1016"/>
        <v>12</v>
      </c>
      <c r="M3462" s="5">
        <f t="shared" si="1017"/>
        <v>2024</v>
      </c>
      <c r="N3462" s="12">
        <v>187.5</v>
      </c>
      <c r="O3462" s="12"/>
      <c r="P3462" s="12">
        <f t="shared" si="1021"/>
        <v>187.5</v>
      </c>
      <c r="Q3462" s="7">
        <v>5717667.75</v>
      </c>
      <c r="R3462" s="44" t="str">
        <f>VLOOKUP(F3462,'Set up'!$A$2:$E$64,5,FALSE)</f>
        <v>Trsf</v>
      </c>
    </row>
    <row r="3463" spans="1:19" ht="16.2" customHeight="1" x14ac:dyDescent="0.3">
      <c r="A3463" s="4">
        <v>45633</v>
      </c>
      <c r="B3463" s="5">
        <f t="shared" si="1011"/>
        <v>12</v>
      </c>
      <c r="C3463" s="5">
        <f t="shared" si="1012"/>
        <v>2024</v>
      </c>
      <c r="D3463" s="5" t="s">
        <v>3219</v>
      </c>
      <c r="E3463" s="5" t="str">
        <f>VLOOKUP(F3463,'Set up'!$A$2:$C$64,2,FALSE)</f>
        <v>C00000010</v>
      </c>
      <c r="F3463" s="132" t="s">
        <v>62</v>
      </c>
      <c r="G3463" s="133" t="s">
        <v>3119</v>
      </c>
      <c r="H3463" s="5">
        <v>10</v>
      </c>
      <c r="I3463" s="5">
        <f>VLOOKUP(F3463,'Set up'!$A$2:$C$64,3,FALSE)</f>
        <v>120</v>
      </c>
      <c r="J3463" s="5">
        <f>VLOOKUP(F3463,'Set up'!$A$2:$D$64,4,FALSE)</f>
        <v>120</v>
      </c>
      <c r="K3463" s="4">
        <f t="shared" si="1015"/>
        <v>45753</v>
      </c>
      <c r="L3463" s="5">
        <f t="shared" si="1016"/>
        <v>4</v>
      </c>
      <c r="M3463" s="5">
        <f t="shared" si="1017"/>
        <v>2025</v>
      </c>
      <c r="N3463" s="12">
        <v>16200</v>
      </c>
      <c r="O3463" s="6">
        <f t="shared" ref="O3463:O3469" si="1023">-N3463</f>
        <v>-16200</v>
      </c>
      <c r="P3463" s="12">
        <f t="shared" si="1021"/>
        <v>0</v>
      </c>
      <c r="Q3463" s="7">
        <v>5733867.75</v>
      </c>
      <c r="R3463" s="44" t="str">
        <f>VLOOKUP(F3463,'Set up'!$A$2:$E$64,5,FALSE)</f>
        <v>Trsf</v>
      </c>
      <c r="S3463" s="1" t="s">
        <v>3833</v>
      </c>
    </row>
    <row r="3464" spans="1:19" ht="16.2" customHeight="1" x14ac:dyDescent="0.3">
      <c r="A3464" s="4">
        <v>45633</v>
      </c>
      <c r="B3464" s="5">
        <f t="shared" si="1011"/>
        <v>12</v>
      </c>
      <c r="C3464" s="5">
        <f t="shared" si="1012"/>
        <v>2024</v>
      </c>
      <c r="D3464" s="5" t="s">
        <v>3219</v>
      </c>
      <c r="E3464" s="5" t="str">
        <f>VLOOKUP(F3464,'Set up'!$A$2:$C$64,2,FALSE)</f>
        <v>C00000010</v>
      </c>
      <c r="F3464" s="132" t="s">
        <v>62</v>
      </c>
      <c r="G3464" s="133" t="s">
        <v>1543</v>
      </c>
      <c r="H3464" s="5">
        <v>15</v>
      </c>
      <c r="I3464" s="5">
        <f>VLOOKUP(F3464,'Set up'!$A$2:$C$64,3,FALSE)</f>
        <v>120</v>
      </c>
      <c r="J3464" s="5">
        <f>VLOOKUP(F3464,'Set up'!$A$2:$D$64,4,FALSE)</f>
        <v>120</v>
      </c>
      <c r="K3464" s="4">
        <f t="shared" si="1015"/>
        <v>45753</v>
      </c>
      <c r="L3464" s="5">
        <f t="shared" si="1016"/>
        <v>4</v>
      </c>
      <c r="M3464" s="5">
        <f t="shared" si="1017"/>
        <v>2025</v>
      </c>
      <c r="N3464" s="12">
        <v>2610</v>
      </c>
      <c r="O3464" s="6">
        <f t="shared" si="1023"/>
        <v>-2610</v>
      </c>
      <c r="P3464" s="12">
        <f t="shared" si="1021"/>
        <v>0</v>
      </c>
      <c r="Q3464" s="7">
        <v>5736477.75</v>
      </c>
      <c r="R3464" s="44" t="str">
        <f>VLOOKUP(F3464,'Set up'!$A$2:$E$64,5,FALSE)</f>
        <v>Trsf</v>
      </c>
      <c r="S3464" s="1" t="s">
        <v>3833</v>
      </c>
    </row>
    <row r="3465" spans="1:19" ht="16.2" customHeight="1" x14ac:dyDescent="0.3">
      <c r="A3465" s="4">
        <v>45633</v>
      </c>
      <c r="B3465" s="5">
        <f t="shared" si="1011"/>
        <v>12</v>
      </c>
      <c r="C3465" s="5">
        <f t="shared" si="1012"/>
        <v>2024</v>
      </c>
      <c r="D3465" s="5" t="s">
        <v>3219</v>
      </c>
      <c r="E3465" s="5" t="str">
        <f>VLOOKUP(F3465,'Set up'!$A$2:$C$64,2,FALSE)</f>
        <v>C00000010</v>
      </c>
      <c r="F3465" s="132" t="s">
        <v>62</v>
      </c>
      <c r="G3465" s="133" t="s">
        <v>2635</v>
      </c>
      <c r="H3465" s="5">
        <v>10</v>
      </c>
      <c r="I3465" s="5">
        <f>VLOOKUP(F3465,'Set up'!$A$2:$C$64,3,FALSE)</f>
        <v>120</v>
      </c>
      <c r="J3465" s="5">
        <f>VLOOKUP(F3465,'Set up'!$A$2:$D$64,4,FALSE)</f>
        <v>120</v>
      </c>
      <c r="K3465" s="4">
        <f t="shared" si="1015"/>
        <v>45753</v>
      </c>
      <c r="L3465" s="5">
        <f t="shared" si="1016"/>
        <v>4</v>
      </c>
      <c r="M3465" s="5">
        <f t="shared" si="1017"/>
        <v>2025</v>
      </c>
      <c r="N3465" s="12">
        <v>575</v>
      </c>
      <c r="O3465" s="6">
        <f t="shared" si="1023"/>
        <v>-575</v>
      </c>
      <c r="P3465" s="12">
        <f t="shared" si="1021"/>
        <v>0</v>
      </c>
      <c r="Q3465" s="7">
        <v>5737052.75</v>
      </c>
      <c r="R3465" s="44" t="str">
        <f>VLOOKUP(F3465,'Set up'!$A$2:$E$64,5,FALSE)</f>
        <v>Trsf</v>
      </c>
      <c r="S3465" s="1" t="s">
        <v>3833</v>
      </c>
    </row>
    <row r="3466" spans="1:19" ht="16.2" customHeight="1" x14ac:dyDescent="0.3">
      <c r="A3466" s="4">
        <v>45633</v>
      </c>
      <c r="B3466" s="5">
        <f t="shared" si="1011"/>
        <v>12</v>
      </c>
      <c r="C3466" s="5">
        <f t="shared" si="1012"/>
        <v>2024</v>
      </c>
      <c r="D3466" s="5" t="s">
        <v>3219</v>
      </c>
      <c r="E3466" s="5" t="str">
        <f>VLOOKUP(F3466,'Set up'!$A$2:$C$64,2,FALSE)</f>
        <v>C00000010</v>
      </c>
      <c r="F3466" s="132" t="s">
        <v>62</v>
      </c>
      <c r="G3466" s="133" t="s">
        <v>46</v>
      </c>
      <c r="H3466" s="5">
        <v>12</v>
      </c>
      <c r="I3466" s="5">
        <f>VLOOKUP(F3466,'Set up'!$A$2:$C$64,3,FALSE)</f>
        <v>120</v>
      </c>
      <c r="J3466" s="5">
        <f>VLOOKUP(F3466,'Set up'!$A$2:$D$64,4,FALSE)</f>
        <v>120</v>
      </c>
      <c r="K3466" s="4">
        <f t="shared" si="1015"/>
        <v>45753</v>
      </c>
      <c r="L3466" s="5">
        <f t="shared" si="1016"/>
        <v>4</v>
      </c>
      <c r="M3466" s="5">
        <f t="shared" si="1017"/>
        <v>2025</v>
      </c>
      <c r="N3466" s="12">
        <v>1320</v>
      </c>
      <c r="O3466" s="6">
        <f t="shared" si="1023"/>
        <v>-1320</v>
      </c>
      <c r="P3466" s="12">
        <f t="shared" si="1021"/>
        <v>0</v>
      </c>
      <c r="Q3466" s="7">
        <v>5738372.75</v>
      </c>
      <c r="R3466" s="44" t="str">
        <f>VLOOKUP(F3466,'Set up'!$A$2:$E$64,5,FALSE)</f>
        <v>Trsf</v>
      </c>
      <c r="S3466" s="1" t="s">
        <v>3833</v>
      </c>
    </row>
    <row r="3467" spans="1:19" ht="16.2" customHeight="1" x14ac:dyDescent="0.3">
      <c r="A3467" s="4">
        <v>45633</v>
      </c>
      <c r="B3467" s="5">
        <f t="shared" si="1011"/>
        <v>12</v>
      </c>
      <c r="C3467" s="5">
        <f t="shared" si="1012"/>
        <v>2024</v>
      </c>
      <c r="D3467" s="5" t="s">
        <v>3219</v>
      </c>
      <c r="E3467" s="5" t="str">
        <f>VLOOKUP(F3467,'Set up'!$A$2:$C$64,2,FALSE)</f>
        <v>C00000010</v>
      </c>
      <c r="F3467" s="132" t="s">
        <v>62</v>
      </c>
      <c r="G3467" s="133" t="s">
        <v>946</v>
      </c>
      <c r="H3467" s="5">
        <v>4</v>
      </c>
      <c r="I3467" s="5">
        <f>VLOOKUP(F3467,'Set up'!$A$2:$C$64,3,FALSE)</f>
        <v>120</v>
      </c>
      <c r="J3467" s="5">
        <f>VLOOKUP(F3467,'Set up'!$A$2:$D$64,4,FALSE)</f>
        <v>120</v>
      </c>
      <c r="K3467" s="4">
        <f t="shared" si="1015"/>
        <v>45753</v>
      </c>
      <c r="L3467" s="5">
        <f t="shared" si="1016"/>
        <v>4</v>
      </c>
      <c r="M3467" s="5">
        <f t="shared" si="1017"/>
        <v>2025</v>
      </c>
      <c r="N3467" s="12">
        <v>230.4</v>
      </c>
      <c r="O3467" s="6">
        <f t="shared" si="1023"/>
        <v>-230.4</v>
      </c>
      <c r="P3467" s="12">
        <f t="shared" si="1021"/>
        <v>0</v>
      </c>
      <c r="Q3467" s="7">
        <v>5738603.1500000004</v>
      </c>
      <c r="R3467" s="44" t="str">
        <f>VLOOKUP(F3467,'Set up'!$A$2:$E$64,5,FALSE)</f>
        <v>Trsf</v>
      </c>
      <c r="S3467" s="1" t="s">
        <v>3833</v>
      </c>
    </row>
    <row r="3468" spans="1:19" ht="16.2" customHeight="1" x14ac:dyDescent="0.3">
      <c r="A3468" s="4">
        <v>45633</v>
      </c>
      <c r="B3468" s="5">
        <f t="shared" si="1011"/>
        <v>12</v>
      </c>
      <c r="C3468" s="5">
        <f t="shared" si="1012"/>
        <v>2024</v>
      </c>
      <c r="D3468" s="5" t="s">
        <v>3219</v>
      </c>
      <c r="E3468" s="5" t="str">
        <f>VLOOKUP(F3468,'Set up'!$A$2:$C$64,2,FALSE)</f>
        <v>C00000010</v>
      </c>
      <c r="F3468" s="132" t="s">
        <v>62</v>
      </c>
      <c r="G3468" s="133" t="s">
        <v>2449</v>
      </c>
      <c r="H3468" s="5">
        <v>1</v>
      </c>
      <c r="I3468" s="5">
        <f>VLOOKUP(F3468,'Set up'!$A$2:$C$64,3,FALSE)</f>
        <v>120</v>
      </c>
      <c r="J3468" s="5">
        <f>VLOOKUP(F3468,'Set up'!$A$2:$D$64,4,FALSE)</f>
        <v>120</v>
      </c>
      <c r="K3468" s="4">
        <f t="shared" si="1015"/>
        <v>45753</v>
      </c>
      <c r="L3468" s="5">
        <f t="shared" si="1016"/>
        <v>4</v>
      </c>
      <c r="M3468" s="5">
        <f t="shared" si="1017"/>
        <v>2025</v>
      </c>
      <c r="N3468" s="12">
        <v>420</v>
      </c>
      <c r="O3468" s="6">
        <f t="shared" si="1023"/>
        <v>-420</v>
      </c>
      <c r="P3468" s="12">
        <f t="shared" si="1021"/>
        <v>0</v>
      </c>
      <c r="Q3468" s="7">
        <v>5739023.1500000004</v>
      </c>
      <c r="R3468" s="44" t="str">
        <f>VLOOKUP(F3468,'Set up'!$A$2:$E$64,5,FALSE)</f>
        <v>Trsf</v>
      </c>
      <c r="S3468" s="1" t="s">
        <v>3833</v>
      </c>
    </row>
    <row r="3469" spans="1:19" ht="16.2" customHeight="1" x14ac:dyDescent="0.3">
      <c r="A3469" s="4">
        <v>45633</v>
      </c>
      <c r="B3469" s="5">
        <f t="shared" si="1011"/>
        <v>12</v>
      </c>
      <c r="C3469" s="5">
        <f t="shared" si="1012"/>
        <v>2024</v>
      </c>
      <c r="D3469" s="5" t="s">
        <v>3219</v>
      </c>
      <c r="E3469" s="5" t="str">
        <f>VLOOKUP(F3469,'Set up'!$A$2:$C$64,2,FALSE)</f>
        <v>C00000010</v>
      </c>
      <c r="F3469" s="132" t="s">
        <v>62</v>
      </c>
      <c r="G3469" s="133" t="s">
        <v>3220</v>
      </c>
      <c r="H3469" s="5">
        <v>1</v>
      </c>
      <c r="I3469" s="5">
        <f>VLOOKUP(F3469,'Set up'!$A$2:$C$64,3,FALSE)</f>
        <v>120</v>
      </c>
      <c r="J3469" s="5">
        <f>VLOOKUP(F3469,'Set up'!$A$2:$D$64,4,FALSE)</f>
        <v>120</v>
      </c>
      <c r="K3469" s="4">
        <f t="shared" si="1015"/>
        <v>45753</v>
      </c>
      <c r="L3469" s="5">
        <f t="shared" si="1016"/>
        <v>4</v>
      </c>
      <c r="M3469" s="5">
        <f t="shared" si="1017"/>
        <v>2025</v>
      </c>
      <c r="N3469" s="12">
        <v>0</v>
      </c>
      <c r="O3469" s="6">
        <f t="shared" si="1023"/>
        <v>0</v>
      </c>
      <c r="P3469" s="12">
        <f t="shared" si="1021"/>
        <v>0</v>
      </c>
      <c r="Q3469" s="7">
        <v>5739023.1500000004</v>
      </c>
      <c r="R3469" s="44" t="str">
        <f>VLOOKUP(F3469,'Set up'!$A$2:$E$64,5,FALSE)</f>
        <v>Trsf</v>
      </c>
      <c r="S3469" s="1" t="s">
        <v>3833</v>
      </c>
    </row>
    <row r="3470" spans="1:19" ht="16.2" customHeight="1" x14ac:dyDescent="0.3">
      <c r="A3470" s="4">
        <v>45633</v>
      </c>
      <c r="B3470" s="5">
        <f t="shared" si="1011"/>
        <v>12</v>
      </c>
      <c r="C3470" s="5">
        <f t="shared" si="1012"/>
        <v>2024</v>
      </c>
      <c r="D3470" s="5" t="s">
        <v>3221</v>
      </c>
      <c r="E3470" s="5" t="str">
        <f>VLOOKUP(F3470,'Set up'!$A$2:$C$64,2,FALSE)</f>
        <v>C00000050</v>
      </c>
      <c r="F3470" s="132" t="s">
        <v>2656</v>
      </c>
      <c r="G3470" s="133" t="s">
        <v>3122</v>
      </c>
      <c r="H3470" s="5">
        <v>1</v>
      </c>
      <c r="I3470" s="5" t="str">
        <f>VLOOKUP(F3470,'Set up'!$A$2:$C$64,3,FALSE)</f>
        <v>Cash</v>
      </c>
      <c r="J3470" s="5">
        <f>VLOOKUP(F3470,'Set up'!$A$2:$D$64,4,FALSE)</f>
        <v>0</v>
      </c>
      <c r="K3470" s="4">
        <f t="shared" si="1015"/>
        <v>45633</v>
      </c>
      <c r="L3470" s="5">
        <f t="shared" si="1016"/>
        <v>12</v>
      </c>
      <c r="M3470" s="5">
        <f t="shared" si="1017"/>
        <v>2024</v>
      </c>
      <c r="N3470" s="12">
        <v>1755</v>
      </c>
      <c r="O3470" s="6">
        <f t="shared" ref="O3470:O3474" si="1024">-N3470</f>
        <v>-1755</v>
      </c>
      <c r="P3470" s="12">
        <f t="shared" ref="P3470:P3474" si="1025">SUM(N3470+O3470)</f>
        <v>0</v>
      </c>
      <c r="Q3470" s="7">
        <v>5740778.1500000004</v>
      </c>
      <c r="R3470" s="44" t="str">
        <f>VLOOKUP(F3470,'Set up'!$A$2:$E$64,5,FALSE)</f>
        <v>Cash</v>
      </c>
      <c r="S3470" s="1" t="s">
        <v>3315</v>
      </c>
    </row>
    <row r="3471" spans="1:19" ht="16.2" customHeight="1" x14ac:dyDescent="0.3">
      <c r="A3471" s="4">
        <v>45633</v>
      </c>
      <c r="B3471" s="5">
        <f t="shared" si="1011"/>
        <v>12</v>
      </c>
      <c r="C3471" s="5">
        <f t="shared" si="1012"/>
        <v>2024</v>
      </c>
      <c r="D3471" s="5" t="s">
        <v>3221</v>
      </c>
      <c r="E3471" s="5" t="str">
        <f>VLOOKUP(F3471,'Set up'!$A$2:$C$64,2,FALSE)</f>
        <v>C00000050</v>
      </c>
      <c r="F3471" s="132" t="s">
        <v>2656</v>
      </c>
      <c r="G3471" s="133" t="s">
        <v>3116</v>
      </c>
      <c r="H3471" s="5">
        <v>2</v>
      </c>
      <c r="I3471" s="5" t="str">
        <f>VLOOKUP(F3471,'Set up'!$A$2:$C$64,3,FALSE)</f>
        <v>Cash</v>
      </c>
      <c r="J3471" s="5">
        <f>VLOOKUP(F3471,'Set up'!$A$2:$D$64,4,FALSE)</f>
        <v>0</v>
      </c>
      <c r="K3471" s="4">
        <f t="shared" si="1015"/>
        <v>45633</v>
      </c>
      <c r="L3471" s="5">
        <f t="shared" si="1016"/>
        <v>12</v>
      </c>
      <c r="M3471" s="5">
        <f t="shared" si="1017"/>
        <v>2024</v>
      </c>
      <c r="N3471" s="12">
        <v>555</v>
      </c>
      <c r="O3471" s="6">
        <f t="shared" si="1024"/>
        <v>-555</v>
      </c>
      <c r="P3471" s="12">
        <f t="shared" si="1025"/>
        <v>0</v>
      </c>
      <c r="Q3471" s="7">
        <v>5741333.1500000004</v>
      </c>
      <c r="R3471" s="44" t="str">
        <f>VLOOKUP(F3471,'Set up'!$A$2:$E$64,5,FALSE)</f>
        <v>Cash</v>
      </c>
      <c r="S3471" s="1" t="s">
        <v>3315</v>
      </c>
    </row>
    <row r="3472" spans="1:19" ht="16.2" customHeight="1" x14ac:dyDescent="0.3">
      <c r="A3472" s="4">
        <v>45633</v>
      </c>
      <c r="B3472" s="5">
        <f t="shared" si="1011"/>
        <v>12</v>
      </c>
      <c r="C3472" s="5">
        <f t="shared" si="1012"/>
        <v>2024</v>
      </c>
      <c r="D3472" s="5" t="s">
        <v>3221</v>
      </c>
      <c r="E3472" s="5" t="str">
        <f>VLOOKUP(F3472,'Set up'!$A$2:$C$64,2,FALSE)</f>
        <v>C00000050</v>
      </c>
      <c r="F3472" s="132" t="s">
        <v>2656</v>
      </c>
      <c r="G3472" s="133" t="s">
        <v>1061</v>
      </c>
      <c r="H3472" s="5">
        <v>1</v>
      </c>
      <c r="I3472" s="5" t="str">
        <f>VLOOKUP(F3472,'Set up'!$A$2:$C$64,3,FALSE)</f>
        <v>Cash</v>
      </c>
      <c r="J3472" s="5">
        <f>VLOOKUP(F3472,'Set up'!$A$2:$D$64,4,FALSE)</f>
        <v>0</v>
      </c>
      <c r="K3472" s="4">
        <f t="shared" si="1015"/>
        <v>45633</v>
      </c>
      <c r="L3472" s="5">
        <f t="shared" si="1016"/>
        <v>12</v>
      </c>
      <c r="M3472" s="5">
        <f t="shared" si="1017"/>
        <v>2024</v>
      </c>
      <c r="N3472" s="12">
        <v>95</v>
      </c>
      <c r="O3472" s="6">
        <f t="shared" si="1024"/>
        <v>-95</v>
      </c>
      <c r="P3472" s="12">
        <f t="shared" si="1025"/>
        <v>0</v>
      </c>
      <c r="Q3472" s="7">
        <v>5741428.1500000004</v>
      </c>
      <c r="R3472" s="44" t="str">
        <f>VLOOKUP(F3472,'Set up'!$A$2:$E$64,5,FALSE)</f>
        <v>Cash</v>
      </c>
      <c r="S3472" s="1" t="s">
        <v>3315</v>
      </c>
    </row>
    <row r="3473" spans="1:21" ht="16.2" customHeight="1" x14ac:dyDescent="0.3">
      <c r="A3473" s="4">
        <v>45633</v>
      </c>
      <c r="B3473" s="5">
        <f t="shared" si="1011"/>
        <v>12</v>
      </c>
      <c r="C3473" s="5">
        <f t="shared" si="1012"/>
        <v>2024</v>
      </c>
      <c r="D3473" s="5" t="s">
        <v>3221</v>
      </c>
      <c r="E3473" s="5" t="str">
        <f>VLOOKUP(F3473,'Set up'!$A$2:$C$64,2,FALSE)</f>
        <v>C00000050</v>
      </c>
      <c r="F3473" s="132" t="s">
        <v>2656</v>
      </c>
      <c r="G3473" s="133" t="s">
        <v>2646</v>
      </c>
      <c r="H3473" s="5">
        <v>5</v>
      </c>
      <c r="I3473" s="5" t="str">
        <f>VLOOKUP(F3473,'Set up'!$A$2:$C$64,3,FALSE)</f>
        <v>Cash</v>
      </c>
      <c r="J3473" s="5">
        <f>VLOOKUP(F3473,'Set up'!$A$2:$D$64,4,FALSE)</f>
        <v>0</v>
      </c>
      <c r="K3473" s="4">
        <f t="shared" si="1015"/>
        <v>45633</v>
      </c>
      <c r="L3473" s="5">
        <f t="shared" si="1016"/>
        <v>12</v>
      </c>
      <c r="M3473" s="5">
        <f t="shared" si="1017"/>
        <v>2024</v>
      </c>
      <c r="N3473" s="12">
        <v>312.5</v>
      </c>
      <c r="O3473" s="6">
        <f t="shared" si="1024"/>
        <v>-312.5</v>
      </c>
      <c r="P3473" s="12">
        <f t="shared" si="1025"/>
        <v>0</v>
      </c>
      <c r="Q3473" s="7">
        <v>5741740.6500000004</v>
      </c>
      <c r="R3473" s="44" t="str">
        <f>VLOOKUP(F3473,'Set up'!$A$2:$E$64,5,FALSE)</f>
        <v>Cash</v>
      </c>
      <c r="S3473" s="1" t="s">
        <v>3315</v>
      </c>
    </row>
    <row r="3474" spans="1:21" ht="16.2" customHeight="1" x14ac:dyDescent="0.3">
      <c r="A3474" s="4">
        <v>45633</v>
      </c>
      <c r="B3474" s="5">
        <f t="shared" si="1011"/>
        <v>12</v>
      </c>
      <c r="C3474" s="5">
        <f t="shared" si="1012"/>
        <v>2024</v>
      </c>
      <c r="D3474" s="5" t="s">
        <v>3222</v>
      </c>
      <c r="E3474" s="5" t="str">
        <f>VLOOKUP(F3474,'Set up'!$A$2:$C$64,2,FALSE)</f>
        <v>C00000042</v>
      </c>
      <c r="F3474" s="132" t="s">
        <v>2012</v>
      </c>
      <c r="G3474" s="133" t="s">
        <v>2744</v>
      </c>
      <c r="H3474" s="5">
        <v>1</v>
      </c>
      <c r="I3474" s="5" t="str">
        <f>VLOOKUP(F3474,'Set up'!$A$2:$C$64,3,FALSE)</f>
        <v>Cash</v>
      </c>
      <c r="J3474" s="5">
        <f>VLOOKUP(F3474,'Set up'!$A$2:$D$64,4,FALSE)</f>
        <v>0</v>
      </c>
      <c r="K3474" s="4">
        <f t="shared" si="1015"/>
        <v>45633</v>
      </c>
      <c r="L3474" s="5">
        <f t="shared" si="1016"/>
        <v>12</v>
      </c>
      <c r="M3474" s="5">
        <f t="shared" si="1017"/>
        <v>2024</v>
      </c>
      <c r="N3474" s="12">
        <v>975</v>
      </c>
      <c r="O3474" s="6">
        <f t="shared" si="1024"/>
        <v>-975</v>
      </c>
      <c r="P3474" s="12">
        <f t="shared" si="1025"/>
        <v>0</v>
      </c>
      <c r="Q3474" s="7">
        <v>5742715.6500000004</v>
      </c>
      <c r="R3474" s="44" t="str">
        <f>VLOOKUP(F3474,'Set up'!$A$2:$E$64,5,FALSE)</f>
        <v>Trsf</v>
      </c>
      <c r="S3474" s="1" t="s">
        <v>3779</v>
      </c>
    </row>
    <row r="3475" spans="1:21" ht="16.2" customHeight="1" x14ac:dyDescent="0.3">
      <c r="A3475" s="4" t="s">
        <v>3223</v>
      </c>
      <c r="B3475" s="5">
        <f t="shared" si="1011"/>
        <v>12</v>
      </c>
      <c r="C3475" s="5">
        <f t="shared" si="1012"/>
        <v>2024</v>
      </c>
      <c r="D3475" s="5" t="s">
        <v>3224</v>
      </c>
      <c r="E3475" s="5" t="str">
        <f>VLOOKUP(F3475,'Set up'!$A$2:$C$64,2,FALSE)</f>
        <v>C00000056</v>
      </c>
      <c r="F3475" s="132" t="s">
        <v>3225</v>
      </c>
      <c r="G3475" s="133" t="s">
        <v>3226</v>
      </c>
      <c r="H3475" s="5">
        <v>2</v>
      </c>
      <c r="I3475" s="5" t="str">
        <f>VLOOKUP(F3475,'Set up'!$A$2:$C$64,3,FALSE)</f>
        <v>Cash</v>
      </c>
      <c r="J3475" s="5">
        <f>VLOOKUP(F3475,'Set up'!$A$2:$D$64,4,FALSE)</f>
        <v>0</v>
      </c>
      <c r="K3475" s="4">
        <f t="shared" si="1015"/>
        <v>45636</v>
      </c>
      <c r="L3475" s="5">
        <f t="shared" si="1016"/>
        <v>12</v>
      </c>
      <c r="M3475" s="5">
        <f t="shared" si="1017"/>
        <v>2024</v>
      </c>
      <c r="N3475" s="12">
        <v>560</v>
      </c>
      <c r="O3475" s="6">
        <f>-N3475</f>
        <v>-560</v>
      </c>
      <c r="P3475" s="12">
        <f t="shared" ref="P3475:P3480" si="1026">SUM(N3475+O3475)</f>
        <v>0</v>
      </c>
      <c r="Q3475" s="7">
        <v>5743275.6500000004</v>
      </c>
      <c r="R3475" s="44" t="str">
        <f>VLOOKUP(F3475,'Set up'!$A$2:$E$64,5,FALSE)</f>
        <v>Cash</v>
      </c>
      <c r="S3475" s="1" t="s">
        <v>3324</v>
      </c>
    </row>
    <row r="3476" spans="1:21" ht="16.2" customHeight="1" x14ac:dyDescent="0.3">
      <c r="A3476" s="4" t="s">
        <v>3223</v>
      </c>
      <c r="B3476" s="5">
        <f t="shared" si="1011"/>
        <v>12</v>
      </c>
      <c r="C3476" s="5">
        <f t="shared" si="1012"/>
        <v>2024</v>
      </c>
      <c r="D3476" s="5" t="s">
        <v>3224</v>
      </c>
      <c r="E3476" s="5" t="str">
        <f>VLOOKUP(F3476,'Set up'!$A$2:$C$64,2,FALSE)</f>
        <v>C00000056</v>
      </c>
      <c r="F3476" s="132" t="s">
        <v>3225</v>
      </c>
      <c r="G3476" s="133" t="s">
        <v>2029</v>
      </c>
      <c r="H3476" s="5">
        <v>1</v>
      </c>
      <c r="I3476" s="5" t="str">
        <f>VLOOKUP(F3476,'Set up'!$A$2:$C$64,3,FALSE)</f>
        <v>Cash</v>
      </c>
      <c r="J3476" s="5">
        <f>VLOOKUP(F3476,'Set up'!$A$2:$D$64,4,FALSE)</f>
        <v>0</v>
      </c>
      <c r="K3476" s="4">
        <f t="shared" si="1015"/>
        <v>45636</v>
      </c>
      <c r="L3476" s="5">
        <f t="shared" si="1016"/>
        <v>12</v>
      </c>
      <c r="M3476" s="5">
        <f t="shared" si="1017"/>
        <v>2024</v>
      </c>
      <c r="N3476" s="12">
        <v>260</v>
      </c>
      <c r="O3476" s="6">
        <f>-N3476</f>
        <v>-260</v>
      </c>
      <c r="P3476" s="12">
        <f t="shared" si="1026"/>
        <v>0</v>
      </c>
      <c r="Q3476" s="7">
        <v>5743535.6500000004</v>
      </c>
      <c r="R3476" s="44" t="str">
        <f>VLOOKUP(F3476,'Set up'!$A$2:$E$64,5,FALSE)</f>
        <v>Cash</v>
      </c>
      <c r="S3476" s="1" t="s">
        <v>3324</v>
      </c>
    </row>
    <row r="3477" spans="1:21" ht="16.2" customHeight="1" x14ac:dyDescent="0.3">
      <c r="A3477" s="4" t="s">
        <v>3223</v>
      </c>
      <c r="B3477" s="5">
        <f t="shared" si="1011"/>
        <v>12</v>
      </c>
      <c r="C3477" s="5">
        <f t="shared" si="1012"/>
        <v>2024</v>
      </c>
      <c r="D3477" s="5" t="s">
        <v>3227</v>
      </c>
      <c r="E3477" s="5" t="str">
        <f>VLOOKUP(F3477,'Set up'!$A$2:$C$64,2,FALSE)</f>
        <v>C00000042</v>
      </c>
      <c r="F3477" s="132" t="s">
        <v>2012</v>
      </c>
      <c r="G3477" s="133" t="s">
        <v>2646</v>
      </c>
      <c r="H3477" s="5">
        <v>1</v>
      </c>
      <c r="I3477" s="5" t="str">
        <f>VLOOKUP(F3477,'Set up'!$A$2:$C$64,3,FALSE)</f>
        <v>Cash</v>
      </c>
      <c r="J3477" s="5">
        <f>VLOOKUP(F3477,'Set up'!$A$2:$D$64,4,FALSE)</f>
        <v>0</v>
      </c>
      <c r="K3477" s="4">
        <f t="shared" si="1015"/>
        <v>45636</v>
      </c>
      <c r="L3477" s="5">
        <f t="shared" si="1016"/>
        <v>12</v>
      </c>
      <c r="M3477" s="5">
        <f t="shared" si="1017"/>
        <v>2024</v>
      </c>
      <c r="N3477" s="12">
        <v>62.5</v>
      </c>
      <c r="O3477" s="6">
        <f t="shared" ref="O3477:O3480" si="1027">-N3477</f>
        <v>-62.5</v>
      </c>
      <c r="P3477" s="12">
        <f t="shared" si="1026"/>
        <v>0</v>
      </c>
      <c r="Q3477" s="7">
        <v>5743598.1500000004</v>
      </c>
      <c r="R3477" s="44" t="str">
        <f>VLOOKUP(F3477,'Set up'!$A$2:$E$64,5,FALSE)</f>
        <v>Trsf</v>
      </c>
      <c r="S3477" s="1" t="s">
        <v>3780</v>
      </c>
    </row>
    <row r="3478" spans="1:21" ht="16.2" customHeight="1" x14ac:dyDescent="0.3">
      <c r="A3478" s="4" t="s">
        <v>3223</v>
      </c>
      <c r="B3478" s="5">
        <f t="shared" si="1011"/>
        <v>12</v>
      </c>
      <c r="C3478" s="5">
        <f t="shared" si="1012"/>
        <v>2024</v>
      </c>
      <c r="D3478" s="5" t="s">
        <v>3228</v>
      </c>
      <c r="E3478" s="5" t="str">
        <f>VLOOKUP(F3478,'Set up'!$A$2:$C$64,2,FALSE)</f>
        <v>C00000042</v>
      </c>
      <c r="F3478" s="132" t="s">
        <v>2012</v>
      </c>
      <c r="G3478" s="133" t="s">
        <v>3217</v>
      </c>
      <c r="H3478" s="5">
        <v>2</v>
      </c>
      <c r="I3478" s="5" t="str">
        <f>VLOOKUP(F3478,'Set up'!$A$2:$C$64,3,FALSE)</f>
        <v>Cash</v>
      </c>
      <c r="J3478" s="5">
        <f>VLOOKUP(F3478,'Set up'!$A$2:$D$64,4,FALSE)</f>
        <v>0</v>
      </c>
      <c r="K3478" s="4">
        <f t="shared" si="1015"/>
        <v>45636</v>
      </c>
      <c r="L3478" s="5">
        <f t="shared" si="1016"/>
        <v>12</v>
      </c>
      <c r="M3478" s="5">
        <f t="shared" si="1017"/>
        <v>2024</v>
      </c>
      <c r="N3478" s="12">
        <v>3240</v>
      </c>
      <c r="O3478" s="6">
        <f t="shared" si="1027"/>
        <v>-3240</v>
      </c>
      <c r="P3478" s="12">
        <f t="shared" si="1026"/>
        <v>0</v>
      </c>
      <c r="Q3478" s="7">
        <v>5746838.1500000004</v>
      </c>
      <c r="R3478" s="44" t="str">
        <f>VLOOKUP(F3478,'Set up'!$A$2:$E$64,5,FALSE)</f>
        <v>Trsf</v>
      </c>
      <c r="S3478" s="1" t="s">
        <v>3781</v>
      </c>
    </row>
    <row r="3479" spans="1:21" ht="16.2" customHeight="1" x14ac:dyDescent="0.3">
      <c r="A3479" s="4" t="s">
        <v>3223</v>
      </c>
      <c r="B3479" s="5">
        <f t="shared" si="1011"/>
        <v>12</v>
      </c>
      <c r="C3479" s="5">
        <f t="shared" si="1012"/>
        <v>2024</v>
      </c>
      <c r="D3479" s="5" t="s">
        <v>3228</v>
      </c>
      <c r="E3479" s="5" t="str">
        <f>VLOOKUP(F3479,'Set up'!$A$2:$C$64,2,FALSE)</f>
        <v>C00000042</v>
      </c>
      <c r="F3479" s="132" t="s">
        <v>2012</v>
      </c>
      <c r="G3479" s="133" t="s">
        <v>1922</v>
      </c>
      <c r="H3479" s="5">
        <v>5</v>
      </c>
      <c r="I3479" s="5" t="str">
        <f>VLOOKUP(F3479,'Set up'!$A$2:$C$64,3,FALSE)</f>
        <v>Cash</v>
      </c>
      <c r="J3479" s="5">
        <f>VLOOKUP(F3479,'Set up'!$A$2:$D$64,4,FALSE)</f>
        <v>0</v>
      </c>
      <c r="K3479" s="4">
        <f t="shared" si="1015"/>
        <v>45636</v>
      </c>
      <c r="L3479" s="5">
        <f t="shared" si="1016"/>
        <v>12</v>
      </c>
      <c r="M3479" s="5">
        <f t="shared" si="1017"/>
        <v>2024</v>
      </c>
      <c r="N3479" s="12">
        <v>1192.5</v>
      </c>
      <c r="O3479" s="6">
        <f t="shared" si="1027"/>
        <v>-1192.5</v>
      </c>
      <c r="P3479" s="12">
        <f t="shared" si="1026"/>
        <v>0</v>
      </c>
      <c r="Q3479" s="7">
        <v>5748030.6500000004</v>
      </c>
      <c r="R3479" s="44" t="str">
        <f>VLOOKUP(F3479,'Set up'!$A$2:$E$64,5,FALSE)</f>
        <v>Trsf</v>
      </c>
      <c r="S3479" s="1" t="s">
        <v>3782</v>
      </c>
    </row>
    <row r="3480" spans="1:21" ht="16.2" customHeight="1" x14ac:dyDescent="0.3">
      <c r="A3480" s="4" t="s">
        <v>3223</v>
      </c>
      <c r="B3480" s="5">
        <f t="shared" si="1011"/>
        <v>12</v>
      </c>
      <c r="C3480" s="5">
        <f t="shared" si="1012"/>
        <v>2024</v>
      </c>
      <c r="D3480" s="5" t="s">
        <v>3228</v>
      </c>
      <c r="E3480" s="5" t="str">
        <f>VLOOKUP(F3480,'Set up'!$A$2:$C$64,2,FALSE)</f>
        <v>C00000042</v>
      </c>
      <c r="F3480" s="132" t="s">
        <v>2012</v>
      </c>
      <c r="G3480" s="133" t="s">
        <v>46</v>
      </c>
      <c r="H3480" s="5">
        <v>4</v>
      </c>
      <c r="I3480" s="5" t="str">
        <f>VLOOKUP(F3480,'Set up'!$A$2:$C$64,3,FALSE)</f>
        <v>Cash</v>
      </c>
      <c r="J3480" s="5">
        <f>VLOOKUP(F3480,'Set up'!$A$2:$D$64,4,FALSE)</f>
        <v>0</v>
      </c>
      <c r="K3480" s="4">
        <f t="shared" si="1015"/>
        <v>45636</v>
      </c>
      <c r="L3480" s="5">
        <f t="shared" si="1016"/>
        <v>12</v>
      </c>
      <c r="M3480" s="5">
        <f t="shared" si="1017"/>
        <v>2024</v>
      </c>
      <c r="N3480" s="12">
        <v>460</v>
      </c>
      <c r="O3480" s="6">
        <f t="shared" si="1027"/>
        <v>-460</v>
      </c>
      <c r="P3480" s="12">
        <f t="shared" si="1026"/>
        <v>0</v>
      </c>
      <c r="Q3480" s="7">
        <v>5748490.6500000004</v>
      </c>
      <c r="R3480" s="44" t="str">
        <f>VLOOKUP(F3480,'Set up'!$A$2:$E$64,5,FALSE)</f>
        <v>Trsf</v>
      </c>
      <c r="S3480" s="1" t="s">
        <v>3777</v>
      </c>
    </row>
    <row r="3481" spans="1:21" ht="16.2" customHeight="1" x14ac:dyDescent="0.3">
      <c r="A3481" s="4" t="s">
        <v>3223</v>
      </c>
      <c r="B3481" s="5">
        <f t="shared" si="1011"/>
        <v>12</v>
      </c>
      <c r="C3481" s="5">
        <f t="shared" si="1012"/>
        <v>2024</v>
      </c>
      <c r="D3481" s="5" t="s">
        <v>3229</v>
      </c>
      <c r="E3481" s="5" t="str">
        <f>VLOOKUP(F3481,'Set up'!$A$2:$C$64,2,FALSE)</f>
        <v>C00000057</v>
      </c>
      <c r="F3481" s="132" t="s">
        <v>3230</v>
      </c>
      <c r="G3481" s="133" t="s">
        <v>3231</v>
      </c>
      <c r="H3481" s="5">
        <v>1</v>
      </c>
      <c r="I3481" s="5" t="str">
        <f>VLOOKUP(F3481,'Set up'!$A$2:$C$64,3,FALSE)</f>
        <v>Cash</v>
      </c>
      <c r="J3481" s="5">
        <f>VLOOKUP(F3481,'Set up'!$A$2:$D$64,4,FALSE)</f>
        <v>0</v>
      </c>
      <c r="K3481" s="4">
        <f t="shared" si="1015"/>
        <v>45636</v>
      </c>
      <c r="L3481" s="5">
        <f t="shared" si="1016"/>
        <v>12</v>
      </c>
      <c r="M3481" s="5">
        <f t="shared" si="1017"/>
        <v>2024</v>
      </c>
      <c r="N3481" s="12">
        <v>325</v>
      </c>
      <c r="O3481" s="6">
        <f>-N3481</f>
        <v>-325</v>
      </c>
      <c r="P3481" s="12">
        <f t="shared" ref="P3481:P3484" si="1028">SUM(N3481+O3481)</f>
        <v>0</v>
      </c>
      <c r="Q3481" s="7">
        <v>5748815.6500000004</v>
      </c>
      <c r="R3481" s="44" t="str">
        <f>VLOOKUP(F3481,'Set up'!$A$2:$E$64,5,FALSE)</f>
        <v>Cash</v>
      </c>
      <c r="S3481" s="1" t="s">
        <v>3319</v>
      </c>
    </row>
    <row r="3482" spans="1:21" ht="16.2" customHeight="1" x14ac:dyDescent="0.3">
      <c r="A3482" s="4" t="s">
        <v>3223</v>
      </c>
      <c r="B3482" s="5">
        <f t="shared" si="1011"/>
        <v>12</v>
      </c>
      <c r="C3482" s="5">
        <f t="shared" si="1012"/>
        <v>2024</v>
      </c>
      <c r="D3482" s="5" t="s">
        <v>3229</v>
      </c>
      <c r="E3482" s="5" t="str">
        <f>VLOOKUP(F3482,'Set up'!$A$2:$C$64,2,FALSE)</f>
        <v>C00000057</v>
      </c>
      <c r="F3482" s="132" t="s">
        <v>3230</v>
      </c>
      <c r="G3482" s="133" t="s">
        <v>3232</v>
      </c>
      <c r="H3482" s="5">
        <v>2</v>
      </c>
      <c r="I3482" s="5" t="str">
        <f>VLOOKUP(F3482,'Set up'!$A$2:$C$64,3,FALSE)</f>
        <v>Cash</v>
      </c>
      <c r="J3482" s="5">
        <f>VLOOKUP(F3482,'Set up'!$A$2:$D$64,4,FALSE)</f>
        <v>0</v>
      </c>
      <c r="K3482" s="4">
        <f t="shared" si="1015"/>
        <v>45636</v>
      </c>
      <c r="L3482" s="5">
        <f t="shared" si="1016"/>
        <v>12</v>
      </c>
      <c r="M3482" s="5">
        <f t="shared" si="1017"/>
        <v>2024</v>
      </c>
      <c r="N3482" s="12">
        <v>468</v>
      </c>
      <c r="O3482" s="6">
        <f>-N3482</f>
        <v>-468</v>
      </c>
      <c r="P3482" s="12">
        <f t="shared" si="1028"/>
        <v>0</v>
      </c>
      <c r="Q3482" s="7">
        <v>5749283.6500000004</v>
      </c>
      <c r="R3482" s="44" t="str">
        <f>VLOOKUP(F3482,'Set up'!$A$2:$E$64,5,FALSE)</f>
        <v>Cash</v>
      </c>
      <c r="S3482" s="1" t="s">
        <v>3319</v>
      </c>
    </row>
    <row r="3483" spans="1:21" ht="16.2" customHeight="1" x14ac:dyDescent="0.3">
      <c r="A3483" s="4" t="s">
        <v>3223</v>
      </c>
      <c r="B3483" s="5">
        <f t="shared" si="1011"/>
        <v>12</v>
      </c>
      <c r="C3483" s="5">
        <f t="shared" si="1012"/>
        <v>2024</v>
      </c>
      <c r="D3483" s="5" t="s">
        <v>3229</v>
      </c>
      <c r="E3483" s="5" t="str">
        <f>VLOOKUP(F3483,'Set up'!$A$2:$C$64,2,FALSE)</f>
        <v>C00000057</v>
      </c>
      <c r="F3483" s="132" t="s">
        <v>3230</v>
      </c>
      <c r="G3483" s="133" t="s">
        <v>46</v>
      </c>
      <c r="H3483" s="5">
        <v>1</v>
      </c>
      <c r="I3483" s="5" t="str">
        <f>VLOOKUP(F3483,'Set up'!$A$2:$C$64,3,FALSE)</f>
        <v>Cash</v>
      </c>
      <c r="J3483" s="5">
        <f>VLOOKUP(F3483,'Set up'!$A$2:$D$64,4,FALSE)</f>
        <v>0</v>
      </c>
      <c r="K3483" s="4">
        <f t="shared" si="1015"/>
        <v>45636</v>
      </c>
      <c r="L3483" s="5">
        <f t="shared" si="1016"/>
        <v>12</v>
      </c>
      <c r="M3483" s="5">
        <f t="shared" si="1017"/>
        <v>2024</v>
      </c>
      <c r="N3483" s="12">
        <v>120</v>
      </c>
      <c r="O3483" s="6">
        <f>-N3483</f>
        <v>-120</v>
      </c>
      <c r="P3483" s="12">
        <f t="shared" si="1028"/>
        <v>0</v>
      </c>
      <c r="Q3483" s="7">
        <v>5749403.6500000004</v>
      </c>
      <c r="R3483" s="44" t="str">
        <f>VLOOKUP(F3483,'Set up'!$A$2:$E$64,5,FALSE)</f>
        <v>Cash</v>
      </c>
      <c r="S3483" s="1" t="s">
        <v>3319</v>
      </c>
    </row>
    <row r="3484" spans="1:21" ht="16.2" customHeight="1" x14ac:dyDescent="0.3">
      <c r="A3484" s="4" t="s">
        <v>3233</v>
      </c>
      <c r="B3484" s="5">
        <f t="shared" si="1011"/>
        <v>12</v>
      </c>
      <c r="C3484" s="5">
        <f t="shared" si="1012"/>
        <v>2024</v>
      </c>
      <c r="D3484" s="5" t="s">
        <v>3234</v>
      </c>
      <c r="E3484" s="5" t="str">
        <f>VLOOKUP(F3484,'Set up'!$A$2:$C$64,2,FALSE)</f>
        <v>C00000003</v>
      </c>
      <c r="F3484" s="132" t="s">
        <v>20</v>
      </c>
      <c r="G3484" s="133" t="s">
        <v>949</v>
      </c>
      <c r="H3484" s="5">
        <v>4</v>
      </c>
      <c r="I3484" s="5">
        <f>VLOOKUP(F3484,'Set up'!$A$2:$C$64,3,FALSE)</f>
        <v>45</v>
      </c>
      <c r="J3484" s="5">
        <f>VLOOKUP(F3484,'Set up'!$A$2:$D$64,4,FALSE)</f>
        <v>45</v>
      </c>
      <c r="K3484" s="4">
        <f t="shared" si="1015"/>
        <v>45682</v>
      </c>
      <c r="L3484" s="5">
        <f t="shared" si="1016"/>
        <v>1</v>
      </c>
      <c r="M3484" s="5">
        <f t="shared" si="1017"/>
        <v>2025</v>
      </c>
      <c r="N3484" s="12">
        <v>240</v>
      </c>
      <c r="O3484" s="6">
        <f>-N3484</f>
        <v>-240</v>
      </c>
      <c r="P3484" s="12">
        <f t="shared" si="1028"/>
        <v>0</v>
      </c>
      <c r="Q3484" s="7">
        <v>5749643.6500000004</v>
      </c>
      <c r="R3484" s="44" t="str">
        <f>VLOOKUP(F3484,'Set up'!$A$2:$E$64,5,FALSE)</f>
        <v>PD Chq</v>
      </c>
      <c r="S3484" s="1" t="s">
        <v>3476</v>
      </c>
      <c r="U3484" s="1" t="s">
        <v>3603</v>
      </c>
    </row>
    <row r="3485" spans="1:21" ht="16.2" customHeight="1" x14ac:dyDescent="0.3">
      <c r="A3485" s="4" t="s">
        <v>3235</v>
      </c>
      <c r="B3485" s="5">
        <f t="shared" si="1011"/>
        <v>12</v>
      </c>
      <c r="C3485" s="5">
        <f t="shared" si="1012"/>
        <v>2024</v>
      </c>
      <c r="D3485" s="5" t="s">
        <v>3236</v>
      </c>
      <c r="E3485" s="5" t="str">
        <f>VLOOKUP(F3485,'Set up'!$A$2:$C$64,2,FALSE)</f>
        <v>C00000050</v>
      </c>
      <c r="F3485" s="132" t="s">
        <v>2656</v>
      </c>
      <c r="G3485" s="133" t="s">
        <v>3122</v>
      </c>
      <c r="H3485" s="5">
        <v>1</v>
      </c>
      <c r="I3485" s="5" t="str">
        <f>VLOOKUP(F3485,'Set up'!$A$2:$C$64,3,FALSE)</f>
        <v>Cash</v>
      </c>
      <c r="J3485" s="5">
        <f>VLOOKUP(F3485,'Set up'!$A$2:$D$64,4,FALSE)</f>
        <v>0</v>
      </c>
      <c r="K3485" s="4">
        <f t="shared" si="1015"/>
        <v>45638</v>
      </c>
      <c r="L3485" s="5">
        <f t="shared" si="1016"/>
        <v>12</v>
      </c>
      <c r="M3485" s="5">
        <f t="shared" si="1017"/>
        <v>2024</v>
      </c>
      <c r="N3485" s="12">
        <v>1755</v>
      </c>
      <c r="O3485" s="6">
        <f t="shared" ref="O3485:O3488" si="1029">-N3485</f>
        <v>-1755</v>
      </c>
      <c r="P3485" s="12">
        <f t="shared" ref="P3485:P3490" si="1030">SUM(N3485+O3485)</f>
        <v>0</v>
      </c>
      <c r="Q3485" s="7">
        <v>5751398.6500000004</v>
      </c>
      <c r="R3485" s="44" t="str">
        <f>VLOOKUP(F3485,'Set up'!$A$2:$E$64,5,FALSE)</f>
        <v>Cash</v>
      </c>
      <c r="S3485" s="1" t="s">
        <v>3317</v>
      </c>
    </row>
    <row r="3486" spans="1:21" ht="16.2" customHeight="1" x14ac:dyDescent="0.3">
      <c r="A3486" s="4" t="s">
        <v>3235</v>
      </c>
      <c r="B3486" s="5">
        <f t="shared" si="1011"/>
        <v>12</v>
      </c>
      <c r="C3486" s="5">
        <f t="shared" si="1012"/>
        <v>2024</v>
      </c>
      <c r="D3486" s="5" t="s">
        <v>3236</v>
      </c>
      <c r="E3486" s="5" t="str">
        <f>VLOOKUP(F3486,'Set up'!$A$2:$C$64,2,FALSE)</f>
        <v>C00000050</v>
      </c>
      <c r="F3486" s="132" t="s">
        <v>2656</v>
      </c>
      <c r="G3486" s="133" t="s">
        <v>3237</v>
      </c>
      <c r="H3486" s="5">
        <v>2</v>
      </c>
      <c r="I3486" s="5" t="str">
        <f>VLOOKUP(F3486,'Set up'!$A$2:$C$64,3,FALSE)</f>
        <v>Cash</v>
      </c>
      <c r="J3486" s="5">
        <f>VLOOKUP(F3486,'Set up'!$A$2:$D$64,4,FALSE)</f>
        <v>0</v>
      </c>
      <c r="K3486" s="4">
        <f t="shared" si="1015"/>
        <v>45638</v>
      </c>
      <c r="L3486" s="5">
        <f t="shared" si="1016"/>
        <v>12</v>
      </c>
      <c r="M3486" s="5">
        <f t="shared" si="1017"/>
        <v>2024</v>
      </c>
      <c r="N3486" s="12">
        <v>450</v>
      </c>
      <c r="O3486" s="6">
        <f t="shared" si="1029"/>
        <v>-450</v>
      </c>
      <c r="P3486" s="12">
        <f t="shared" si="1030"/>
        <v>0</v>
      </c>
      <c r="Q3486" s="7">
        <v>5751848.6500000004</v>
      </c>
      <c r="R3486" s="44" t="str">
        <f>VLOOKUP(F3486,'Set up'!$A$2:$E$64,5,FALSE)</f>
        <v>Cash</v>
      </c>
      <c r="S3486" s="1" t="s">
        <v>3317</v>
      </c>
    </row>
    <row r="3487" spans="1:21" ht="16.2" customHeight="1" x14ac:dyDescent="0.3">
      <c r="A3487" s="4" t="s">
        <v>3235</v>
      </c>
      <c r="B3487" s="5">
        <f t="shared" si="1011"/>
        <v>12</v>
      </c>
      <c r="C3487" s="5">
        <f t="shared" si="1012"/>
        <v>2024</v>
      </c>
      <c r="D3487" s="5" t="s">
        <v>3236</v>
      </c>
      <c r="E3487" s="5" t="str">
        <f>VLOOKUP(F3487,'Set up'!$A$2:$C$64,2,FALSE)</f>
        <v>C00000050</v>
      </c>
      <c r="F3487" s="132" t="s">
        <v>2656</v>
      </c>
      <c r="G3487" s="133" t="s">
        <v>1061</v>
      </c>
      <c r="H3487" s="5">
        <v>1</v>
      </c>
      <c r="I3487" s="5" t="str">
        <f>VLOOKUP(F3487,'Set up'!$A$2:$C$64,3,FALSE)</f>
        <v>Cash</v>
      </c>
      <c r="J3487" s="5">
        <f>VLOOKUP(F3487,'Set up'!$A$2:$D$64,4,FALSE)</f>
        <v>0</v>
      </c>
      <c r="K3487" s="4">
        <f t="shared" si="1015"/>
        <v>45638</v>
      </c>
      <c r="L3487" s="5">
        <f t="shared" si="1016"/>
        <v>12</v>
      </c>
      <c r="M3487" s="5">
        <f t="shared" si="1017"/>
        <v>2024</v>
      </c>
      <c r="N3487" s="12">
        <v>95</v>
      </c>
      <c r="O3487" s="6">
        <f t="shared" si="1029"/>
        <v>-95</v>
      </c>
      <c r="P3487" s="12">
        <f t="shared" si="1030"/>
        <v>0</v>
      </c>
      <c r="Q3487" s="7">
        <v>5751943.6500000004</v>
      </c>
      <c r="R3487" s="44" t="str">
        <f>VLOOKUP(F3487,'Set up'!$A$2:$E$64,5,FALSE)</f>
        <v>Cash</v>
      </c>
      <c r="S3487" s="1" t="s">
        <v>3317</v>
      </c>
    </row>
    <row r="3488" spans="1:21" ht="16.2" customHeight="1" x14ac:dyDescent="0.3">
      <c r="A3488" s="4" t="s">
        <v>3235</v>
      </c>
      <c r="B3488" s="5">
        <f t="shared" si="1011"/>
        <v>12</v>
      </c>
      <c r="C3488" s="5">
        <f t="shared" si="1012"/>
        <v>2024</v>
      </c>
      <c r="D3488" s="5" t="s">
        <v>3236</v>
      </c>
      <c r="E3488" s="5" t="str">
        <f>VLOOKUP(F3488,'Set up'!$A$2:$C$64,2,FALSE)</f>
        <v>C00000050</v>
      </c>
      <c r="F3488" s="132" t="s">
        <v>2656</v>
      </c>
      <c r="G3488" s="133" t="s">
        <v>1746</v>
      </c>
      <c r="H3488" s="5">
        <v>1</v>
      </c>
      <c r="I3488" s="5" t="str">
        <f>VLOOKUP(F3488,'Set up'!$A$2:$C$64,3,FALSE)</f>
        <v>Cash</v>
      </c>
      <c r="J3488" s="5">
        <f>VLOOKUP(F3488,'Set up'!$A$2:$D$64,4,FALSE)</f>
        <v>0</v>
      </c>
      <c r="K3488" s="4">
        <f t="shared" si="1015"/>
        <v>45638</v>
      </c>
      <c r="L3488" s="5">
        <f t="shared" si="1016"/>
        <v>12</v>
      </c>
      <c r="M3488" s="5">
        <f t="shared" si="1017"/>
        <v>2024</v>
      </c>
      <c r="N3488" s="12">
        <v>248</v>
      </c>
      <c r="O3488" s="6">
        <f t="shared" si="1029"/>
        <v>-248</v>
      </c>
      <c r="P3488" s="12">
        <f t="shared" si="1030"/>
        <v>0</v>
      </c>
      <c r="Q3488" s="7">
        <v>5752191.6500000004</v>
      </c>
      <c r="R3488" s="44" t="str">
        <f>VLOOKUP(F3488,'Set up'!$A$2:$E$64,5,FALSE)</f>
        <v>Cash</v>
      </c>
      <c r="S3488" s="1" t="s">
        <v>3317</v>
      </c>
    </row>
    <row r="3489" spans="1:19" ht="16.2" customHeight="1" x14ac:dyDescent="0.3">
      <c r="A3489" s="4" t="s">
        <v>3235</v>
      </c>
      <c r="B3489" s="5">
        <f t="shared" si="1011"/>
        <v>12</v>
      </c>
      <c r="C3489" s="5">
        <f t="shared" si="1012"/>
        <v>2024</v>
      </c>
      <c r="D3489" s="5" t="s">
        <v>3238</v>
      </c>
      <c r="E3489" s="5" t="str">
        <f>VLOOKUP(F3489,'Set up'!$A$2:$C$64,2,FALSE)</f>
        <v>C00000044</v>
      </c>
      <c r="F3489" s="132" t="s">
        <v>2929</v>
      </c>
      <c r="G3489" s="133" t="s">
        <v>3122</v>
      </c>
      <c r="H3489" s="5">
        <v>1</v>
      </c>
      <c r="I3489" s="5" t="str">
        <f>VLOOKUP(F3489,'Set up'!$A$2:$C$64,3,FALSE)</f>
        <v>Cash</v>
      </c>
      <c r="J3489" s="5">
        <f>VLOOKUP(F3489,'Set up'!$A$2:$D$64,4,FALSE)</f>
        <v>0</v>
      </c>
      <c r="K3489" s="4">
        <f t="shared" si="1015"/>
        <v>45638</v>
      </c>
      <c r="L3489" s="5">
        <f t="shared" si="1016"/>
        <v>12</v>
      </c>
      <c r="M3489" s="5">
        <f t="shared" si="1017"/>
        <v>2024</v>
      </c>
      <c r="N3489" s="12">
        <v>1732.5</v>
      </c>
      <c r="O3489" s="6">
        <f>-N3489</f>
        <v>-1732.5</v>
      </c>
      <c r="P3489" s="12">
        <f t="shared" si="1030"/>
        <v>0</v>
      </c>
      <c r="Q3489" s="7">
        <v>5753924.1500000004</v>
      </c>
      <c r="R3489" s="44" t="str">
        <f>VLOOKUP(F3489,'Set up'!$A$2:$E$64,5,FALSE)</f>
        <v>Cash</v>
      </c>
      <c r="S3489" s="1" t="s">
        <v>3321</v>
      </c>
    </row>
    <row r="3490" spans="1:19" ht="16.2" customHeight="1" x14ac:dyDescent="0.3">
      <c r="A3490" s="4" t="s">
        <v>3235</v>
      </c>
      <c r="B3490" s="5">
        <f t="shared" si="1011"/>
        <v>12</v>
      </c>
      <c r="C3490" s="5">
        <f t="shared" si="1012"/>
        <v>2024</v>
      </c>
      <c r="D3490" s="5" t="s">
        <v>3238</v>
      </c>
      <c r="E3490" s="5" t="str">
        <f>VLOOKUP(F3490,'Set up'!$A$2:$C$64,2,FALSE)</f>
        <v>C00000044</v>
      </c>
      <c r="F3490" s="132" t="s">
        <v>2929</v>
      </c>
      <c r="G3490" s="133" t="s">
        <v>2570</v>
      </c>
      <c r="H3490" s="5">
        <v>2</v>
      </c>
      <c r="I3490" s="5" t="str">
        <f>VLOOKUP(F3490,'Set up'!$A$2:$C$64,3,FALSE)</f>
        <v>Cash</v>
      </c>
      <c r="J3490" s="5">
        <f>VLOOKUP(F3490,'Set up'!$A$2:$D$64,4,FALSE)</f>
        <v>0</v>
      </c>
      <c r="K3490" s="4">
        <f t="shared" si="1015"/>
        <v>45638</v>
      </c>
      <c r="L3490" s="5">
        <f t="shared" si="1016"/>
        <v>12</v>
      </c>
      <c r="M3490" s="5">
        <f t="shared" si="1017"/>
        <v>2024</v>
      </c>
      <c r="N3490" s="12">
        <v>432</v>
      </c>
      <c r="O3490" s="6">
        <f>-N3490</f>
        <v>-432</v>
      </c>
      <c r="P3490" s="12">
        <f t="shared" si="1030"/>
        <v>0</v>
      </c>
      <c r="Q3490" s="7">
        <v>5754356.1500000004</v>
      </c>
      <c r="R3490" s="44" t="str">
        <f>VLOOKUP(F3490,'Set up'!$A$2:$E$64,5,FALSE)</f>
        <v>Cash</v>
      </c>
      <c r="S3490" s="1" t="s">
        <v>3321</v>
      </c>
    </row>
    <row r="3491" spans="1:19" ht="16.2" customHeight="1" x14ac:dyDescent="0.3">
      <c r="A3491" s="4" t="s">
        <v>3235</v>
      </c>
      <c r="B3491" s="5">
        <f t="shared" si="1011"/>
        <v>12</v>
      </c>
      <c r="C3491" s="5">
        <f t="shared" si="1012"/>
        <v>2024</v>
      </c>
      <c r="D3491" s="5" t="s">
        <v>3239</v>
      </c>
      <c r="E3491" s="5" t="str">
        <f>VLOOKUP(F3491,'Set up'!$A$2:$C$64,2,FALSE)</f>
        <v>C00000019</v>
      </c>
      <c r="F3491" s="132" t="s">
        <v>400</v>
      </c>
      <c r="G3491" s="133" t="s">
        <v>2137</v>
      </c>
      <c r="H3491" s="5">
        <v>1</v>
      </c>
      <c r="I3491" s="5" t="str">
        <f>VLOOKUP(F3491,'Set up'!$A$2:$C$64,3,FALSE)</f>
        <v>Cash</v>
      </c>
      <c r="J3491" s="5">
        <f>VLOOKUP(F3491,'Set up'!$A$2:$D$64,4,FALSE)</f>
        <v>0</v>
      </c>
      <c r="K3491" s="4">
        <f t="shared" si="1015"/>
        <v>45638</v>
      </c>
      <c r="L3491" s="5">
        <f t="shared" si="1016"/>
        <v>12</v>
      </c>
      <c r="M3491" s="5">
        <f t="shared" si="1017"/>
        <v>2024</v>
      </c>
      <c r="N3491" s="12">
        <v>170</v>
      </c>
      <c r="O3491" s="12"/>
      <c r="P3491" s="12">
        <v>170</v>
      </c>
      <c r="Q3491" s="7">
        <v>5754526.1500000004</v>
      </c>
      <c r="R3491" s="44" t="str">
        <f>VLOOKUP(F3491,'Set up'!$A$2:$E$64,5,FALSE)</f>
        <v>Trsf</v>
      </c>
    </row>
    <row r="3492" spans="1:19" ht="16.2" customHeight="1" x14ac:dyDescent="0.3">
      <c r="A3492" s="4" t="s">
        <v>3235</v>
      </c>
      <c r="B3492" s="5">
        <f t="shared" si="1011"/>
        <v>12</v>
      </c>
      <c r="C3492" s="5">
        <f t="shared" si="1012"/>
        <v>2024</v>
      </c>
      <c r="D3492" s="5" t="s">
        <v>3239</v>
      </c>
      <c r="E3492" s="5" t="str">
        <f>VLOOKUP(F3492,'Set up'!$A$2:$C$64,2,FALSE)</f>
        <v>C00000019</v>
      </c>
      <c r="F3492" s="132" t="s">
        <v>400</v>
      </c>
      <c r="G3492" s="133" t="s">
        <v>2144</v>
      </c>
      <c r="H3492" s="5">
        <v>1</v>
      </c>
      <c r="I3492" s="5" t="str">
        <f>VLOOKUP(F3492,'Set up'!$A$2:$C$64,3,FALSE)</f>
        <v>Cash</v>
      </c>
      <c r="J3492" s="5">
        <f>VLOOKUP(F3492,'Set up'!$A$2:$D$64,4,FALSE)</f>
        <v>0</v>
      </c>
      <c r="K3492" s="4">
        <f t="shared" si="1015"/>
        <v>45638</v>
      </c>
      <c r="L3492" s="5">
        <f t="shared" si="1016"/>
        <v>12</v>
      </c>
      <c r="M3492" s="5">
        <f t="shared" si="1017"/>
        <v>2024</v>
      </c>
      <c r="N3492" s="12">
        <v>283.8</v>
      </c>
      <c r="O3492" s="12"/>
      <c r="P3492" s="12">
        <v>283.8</v>
      </c>
      <c r="Q3492" s="7">
        <v>5754809.9500000002</v>
      </c>
      <c r="R3492" s="44" t="str">
        <f>VLOOKUP(F3492,'Set up'!$A$2:$E$64,5,FALSE)</f>
        <v>Trsf</v>
      </c>
    </row>
    <row r="3493" spans="1:19" ht="16.2" customHeight="1" x14ac:dyDescent="0.3">
      <c r="A3493" s="4" t="s">
        <v>3240</v>
      </c>
      <c r="B3493" s="5">
        <f t="shared" si="1011"/>
        <v>12</v>
      </c>
      <c r="C3493" s="5">
        <f t="shared" si="1012"/>
        <v>2024</v>
      </c>
      <c r="D3493" s="5" t="s">
        <v>3241</v>
      </c>
      <c r="E3493" s="5" t="str">
        <f>VLOOKUP(F3493,'Set up'!$A$2:$C$64,2,FALSE)</f>
        <v>C00000042</v>
      </c>
      <c r="F3493" s="132" t="s">
        <v>2012</v>
      </c>
      <c r="G3493" s="133" t="s">
        <v>2646</v>
      </c>
      <c r="H3493" s="5">
        <v>1</v>
      </c>
      <c r="I3493" s="5" t="str">
        <f>VLOOKUP(F3493,'Set up'!$A$2:$C$64,3,FALSE)</f>
        <v>Cash</v>
      </c>
      <c r="J3493" s="5">
        <f>VLOOKUP(F3493,'Set up'!$A$2:$D$64,4,FALSE)</f>
        <v>0</v>
      </c>
      <c r="K3493" s="4">
        <f t="shared" si="1015"/>
        <v>45639</v>
      </c>
      <c r="L3493" s="5">
        <f t="shared" si="1016"/>
        <v>12</v>
      </c>
      <c r="M3493" s="5">
        <f t="shared" si="1017"/>
        <v>2024</v>
      </c>
      <c r="N3493" s="12">
        <v>62.5</v>
      </c>
      <c r="O3493" s="6">
        <f t="shared" ref="O3493" si="1031">-N3493</f>
        <v>-62.5</v>
      </c>
      <c r="P3493" s="12">
        <f t="shared" ref="P3493:P3494" si="1032">SUM(N3493+O3493)</f>
        <v>0</v>
      </c>
      <c r="Q3493" s="7">
        <v>5754872.4500000002</v>
      </c>
      <c r="R3493" s="44" t="str">
        <f>VLOOKUP(F3493,'Set up'!$A$2:$E$64,5,FALSE)</f>
        <v>Trsf</v>
      </c>
      <c r="S3493" s="1" t="s">
        <v>3780</v>
      </c>
    </row>
    <row r="3494" spans="1:19" ht="16.2" customHeight="1" x14ac:dyDescent="0.3">
      <c r="A3494" s="4" t="s">
        <v>3240</v>
      </c>
      <c r="B3494" s="5">
        <f t="shared" si="1011"/>
        <v>12</v>
      </c>
      <c r="C3494" s="5">
        <f t="shared" si="1012"/>
        <v>2024</v>
      </c>
      <c r="D3494" s="5" t="s">
        <v>3242</v>
      </c>
      <c r="E3494" s="5" t="str">
        <f>VLOOKUP(F3494,'Set up'!$A$2:$C$64,2,FALSE)</f>
        <v>C00000042</v>
      </c>
      <c r="F3494" s="132" t="s">
        <v>2012</v>
      </c>
      <c r="G3494" s="133" t="s">
        <v>3217</v>
      </c>
      <c r="H3494" s="5">
        <v>2</v>
      </c>
      <c r="I3494" s="5" t="str">
        <f>VLOOKUP(F3494,'Set up'!$A$2:$C$64,3,FALSE)</f>
        <v>Cash</v>
      </c>
      <c r="J3494" s="5">
        <f>VLOOKUP(F3494,'Set up'!$A$2:$D$64,4,FALSE)</f>
        <v>0</v>
      </c>
      <c r="K3494" s="4">
        <f t="shared" si="1015"/>
        <v>45639</v>
      </c>
      <c r="L3494" s="5">
        <f t="shared" si="1016"/>
        <v>12</v>
      </c>
      <c r="M3494" s="5">
        <f t="shared" si="1017"/>
        <v>2024</v>
      </c>
      <c r="N3494" s="12">
        <v>3240</v>
      </c>
      <c r="O3494" s="12">
        <f>-488.1-2751.9</f>
        <v>-3240</v>
      </c>
      <c r="P3494" s="12">
        <f t="shared" si="1032"/>
        <v>0</v>
      </c>
      <c r="Q3494" s="7">
        <v>5758112.4500000002</v>
      </c>
      <c r="R3494" s="44" t="str">
        <f>VLOOKUP(F3494,'Set up'!$A$2:$E$64,5,FALSE)</f>
        <v>Trsf</v>
      </c>
      <c r="S3494" s="1" t="s">
        <v>3783</v>
      </c>
    </row>
    <row r="3495" spans="1:19" ht="16.2" customHeight="1" x14ac:dyDescent="0.3">
      <c r="A3495" s="4" t="s">
        <v>3240</v>
      </c>
      <c r="B3495" s="5">
        <f t="shared" si="1011"/>
        <v>12</v>
      </c>
      <c r="C3495" s="5">
        <f t="shared" si="1012"/>
        <v>2024</v>
      </c>
      <c r="D3495" s="5" t="s">
        <v>3242</v>
      </c>
      <c r="E3495" s="5" t="str">
        <f>VLOOKUP(F3495,'Set up'!$A$2:$C$64,2,FALSE)</f>
        <v>C00000042</v>
      </c>
      <c r="F3495" s="132" t="s">
        <v>2012</v>
      </c>
      <c r="G3495" s="133" t="s">
        <v>3243</v>
      </c>
      <c r="H3495" s="5">
        <v>4</v>
      </c>
      <c r="I3495" s="5" t="str">
        <f>VLOOKUP(F3495,'Set up'!$A$2:$C$64,3,FALSE)</f>
        <v>Cash</v>
      </c>
      <c r="J3495" s="5">
        <f>VLOOKUP(F3495,'Set up'!$A$2:$D$64,4,FALSE)</f>
        <v>0</v>
      </c>
      <c r="K3495" s="4">
        <f t="shared" si="1015"/>
        <v>45639</v>
      </c>
      <c r="L3495" s="5">
        <f t="shared" si="1016"/>
        <v>12</v>
      </c>
      <c r="M3495" s="5">
        <f t="shared" si="1017"/>
        <v>2024</v>
      </c>
      <c r="N3495" s="12">
        <v>696</v>
      </c>
      <c r="O3495" s="6">
        <f t="shared" ref="O3495:O3498" si="1033">-N3495</f>
        <v>-696</v>
      </c>
      <c r="P3495" s="12">
        <f t="shared" ref="P3495:P3497" si="1034">SUM(N3495+O3495)</f>
        <v>0</v>
      </c>
      <c r="Q3495" s="7">
        <v>5758808.4500000002</v>
      </c>
      <c r="R3495" s="44" t="str">
        <f>VLOOKUP(F3495,'Set up'!$A$2:$E$64,5,FALSE)</f>
        <v>Trsf</v>
      </c>
      <c r="S3495" s="1" t="s">
        <v>3784</v>
      </c>
    </row>
    <row r="3496" spans="1:19" ht="16.2" customHeight="1" x14ac:dyDescent="0.3">
      <c r="A3496" s="4" t="s">
        <v>3240</v>
      </c>
      <c r="B3496" s="5">
        <f t="shared" si="1011"/>
        <v>12</v>
      </c>
      <c r="C3496" s="5">
        <f t="shared" si="1012"/>
        <v>2024</v>
      </c>
      <c r="D3496" s="5" t="s">
        <v>3242</v>
      </c>
      <c r="E3496" s="5" t="str">
        <f>VLOOKUP(F3496,'Set up'!$A$2:$C$64,2,FALSE)</f>
        <v>C00000042</v>
      </c>
      <c r="F3496" s="132" t="s">
        <v>2012</v>
      </c>
      <c r="G3496" s="133" t="s">
        <v>1922</v>
      </c>
      <c r="H3496" s="5">
        <v>3</v>
      </c>
      <c r="I3496" s="5" t="str">
        <f>VLOOKUP(F3496,'Set up'!$A$2:$C$64,3,FALSE)</f>
        <v>Cash</v>
      </c>
      <c r="J3496" s="5">
        <f>VLOOKUP(F3496,'Set up'!$A$2:$D$64,4,FALSE)</f>
        <v>0</v>
      </c>
      <c r="K3496" s="4">
        <f t="shared" si="1015"/>
        <v>45639</v>
      </c>
      <c r="L3496" s="5">
        <f t="shared" si="1016"/>
        <v>12</v>
      </c>
      <c r="M3496" s="5">
        <f t="shared" si="1017"/>
        <v>2024</v>
      </c>
      <c r="N3496" s="12">
        <v>715.5</v>
      </c>
      <c r="O3496" s="6">
        <f t="shared" si="1033"/>
        <v>-715.5</v>
      </c>
      <c r="P3496" s="12">
        <f t="shared" si="1034"/>
        <v>0</v>
      </c>
      <c r="Q3496" s="7">
        <v>5759523.9500000002</v>
      </c>
      <c r="R3496" s="44" t="str">
        <f>VLOOKUP(F3496,'Set up'!$A$2:$E$64,5,FALSE)</f>
        <v>Trsf</v>
      </c>
      <c r="S3496" s="1" t="s">
        <v>3785</v>
      </c>
    </row>
    <row r="3497" spans="1:19" ht="16.2" customHeight="1" x14ac:dyDescent="0.3">
      <c r="A3497" s="4" t="s">
        <v>3240</v>
      </c>
      <c r="B3497" s="5">
        <f t="shared" si="1011"/>
        <v>12</v>
      </c>
      <c r="C3497" s="5">
        <f t="shared" si="1012"/>
        <v>2024</v>
      </c>
      <c r="D3497" s="5" t="s">
        <v>3242</v>
      </c>
      <c r="E3497" s="5" t="str">
        <f>VLOOKUP(F3497,'Set up'!$A$2:$C$64,2,FALSE)</f>
        <v>C00000042</v>
      </c>
      <c r="F3497" s="132" t="s">
        <v>2012</v>
      </c>
      <c r="G3497" s="133" t="s">
        <v>3244</v>
      </c>
      <c r="H3497" s="5">
        <v>1</v>
      </c>
      <c r="I3497" s="5" t="str">
        <f>VLOOKUP(F3497,'Set up'!$A$2:$C$64,3,FALSE)</f>
        <v>Cash</v>
      </c>
      <c r="J3497" s="5">
        <f>VLOOKUP(F3497,'Set up'!$A$2:$D$64,4,FALSE)</f>
        <v>0</v>
      </c>
      <c r="K3497" s="4">
        <f t="shared" si="1015"/>
        <v>45639</v>
      </c>
      <c r="L3497" s="5">
        <f t="shared" si="1016"/>
        <v>12</v>
      </c>
      <c r="M3497" s="5">
        <f t="shared" si="1017"/>
        <v>2024</v>
      </c>
      <c r="N3497" s="12">
        <v>345</v>
      </c>
      <c r="O3497" s="6">
        <f t="shared" si="1033"/>
        <v>-345</v>
      </c>
      <c r="P3497" s="12">
        <f t="shared" si="1034"/>
        <v>0</v>
      </c>
      <c r="Q3497" s="7">
        <v>5759868.9500000002</v>
      </c>
      <c r="R3497" s="44" t="str">
        <f>VLOOKUP(F3497,'Set up'!$A$2:$E$64,5,FALSE)</f>
        <v>Trsf</v>
      </c>
      <c r="S3497" s="1" t="s">
        <v>3786</v>
      </c>
    </row>
    <row r="3498" spans="1:19" ht="16.2" customHeight="1" x14ac:dyDescent="0.3">
      <c r="A3498" s="4" t="s">
        <v>3245</v>
      </c>
      <c r="B3498" s="5">
        <f t="shared" si="1011"/>
        <v>12</v>
      </c>
      <c r="C3498" s="5">
        <f t="shared" si="1012"/>
        <v>2024</v>
      </c>
      <c r="D3498" s="5" t="s">
        <v>3246</v>
      </c>
      <c r="E3498" s="5" t="str">
        <f>VLOOKUP(F3498,'Set up'!$A$2:$C$64,2,FALSE)</f>
        <v>C00000010</v>
      </c>
      <c r="F3498" s="132" t="s">
        <v>62</v>
      </c>
      <c r="G3498" s="133" t="s">
        <v>505</v>
      </c>
      <c r="H3498" s="5">
        <v>2</v>
      </c>
      <c r="I3498" s="5">
        <f>VLOOKUP(F3498,'Set up'!$A$2:$C$64,3,FALSE)</f>
        <v>120</v>
      </c>
      <c r="J3498" s="5">
        <f>VLOOKUP(F3498,'Set up'!$A$2:$D$64,4,FALSE)</f>
        <v>120</v>
      </c>
      <c r="K3498" s="4">
        <f t="shared" si="1015"/>
        <v>45760</v>
      </c>
      <c r="L3498" s="5">
        <f t="shared" si="1016"/>
        <v>4</v>
      </c>
      <c r="M3498" s="5">
        <f t="shared" si="1017"/>
        <v>2025</v>
      </c>
      <c r="N3498" s="12">
        <v>3240</v>
      </c>
      <c r="O3498" s="6">
        <f t="shared" si="1033"/>
        <v>-3240</v>
      </c>
      <c r="P3498" s="12">
        <f t="shared" ref="P3498" si="1035">SUM(N3498+O3498)</f>
        <v>0</v>
      </c>
      <c r="Q3498" s="7">
        <v>5763108.9500000002</v>
      </c>
      <c r="R3498" s="44" t="str">
        <f>VLOOKUP(F3498,'Set up'!$A$2:$E$64,5,FALSE)</f>
        <v>Trsf</v>
      </c>
      <c r="S3498" s="1" t="s">
        <v>3833</v>
      </c>
    </row>
    <row r="3499" spans="1:19" ht="16.2" customHeight="1" x14ac:dyDescent="0.3">
      <c r="A3499" s="4" t="s">
        <v>3247</v>
      </c>
      <c r="B3499" s="5">
        <f t="shared" si="1011"/>
        <v>12</v>
      </c>
      <c r="C3499" s="5">
        <f t="shared" si="1012"/>
        <v>2024</v>
      </c>
      <c r="D3499" s="5" t="s">
        <v>3248</v>
      </c>
      <c r="E3499" s="5" t="str">
        <f>VLOOKUP(F3499,'Set up'!$A$2:$C$64,2,FALSE)</f>
        <v>C00000050</v>
      </c>
      <c r="F3499" s="132" t="s">
        <v>2656</v>
      </c>
      <c r="G3499" s="133" t="s">
        <v>3122</v>
      </c>
      <c r="H3499" s="5">
        <v>1</v>
      </c>
      <c r="I3499" s="5" t="str">
        <f>VLOOKUP(F3499,'Set up'!$A$2:$C$64,3,FALSE)</f>
        <v>Cash</v>
      </c>
      <c r="J3499" s="5">
        <f>VLOOKUP(F3499,'Set up'!$A$2:$D$64,4,FALSE)</f>
        <v>0</v>
      </c>
      <c r="K3499" s="4">
        <f t="shared" si="1015"/>
        <v>45643</v>
      </c>
      <c r="L3499" s="5">
        <f t="shared" si="1016"/>
        <v>12</v>
      </c>
      <c r="M3499" s="5">
        <f t="shared" si="1017"/>
        <v>2024</v>
      </c>
      <c r="N3499" s="12">
        <v>1755</v>
      </c>
      <c r="O3499" s="6">
        <f t="shared" ref="O3499:O3508" si="1036">-N3499</f>
        <v>-1755</v>
      </c>
      <c r="P3499" s="12">
        <f t="shared" ref="P3499:P3508" si="1037">SUM(N3499+O3499)</f>
        <v>0</v>
      </c>
      <c r="Q3499" s="7">
        <v>5764863.9500000002</v>
      </c>
      <c r="R3499" s="44" t="str">
        <f>VLOOKUP(F3499,'Set up'!$A$2:$E$64,5,FALSE)</f>
        <v>Cash</v>
      </c>
      <c r="S3499" s="1" t="s">
        <v>3316</v>
      </c>
    </row>
    <row r="3500" spans="1:19" ht="16.2" customHeight="1" x14ac:dyDescent="0.3">
      <c r="A3500" s="4" t="s">
        <v>3247</v>
      </c>
      <c r="B3500" s="5">
        <f t="shared" si="1011"/>
        <v>12</v>
      </c>
      <c r="C3500" s="5">
        <f t="shared" si="1012"/>
        <v>2024</v>
      </c>
      <c r="D3500" s="5" t="s">
        <v>3248</v>
      </c>
      <c r="E3500" s="5" t="str">
        <f>VLOOKUP(F3500,'Set up'!$A$2:$C$64,2,FALSE)</f>
        <v>C00000050</v>
      </c>
      <c r="F3500" s="132" t="s">
        <v>2656</v>
      </c>
      <c r="G3500" s="133" t="s">
        <v>3237</v>
      </c>
      <c r="H3500" s="5">
        <v>3</v>
      </c>
      <c r="I3500" s="5" t="str">
        <f>VLOOKUP(F3500,'Set up'!$A$2:$C$64,3,FALSE)</f>
        <v>Cash</v>
      </c>
      <c r="J3500" s="5">
        <f>VLOOKUP(F3500,'Set up'!$A$2:$D$64,4,FALSE)</f>
        <v>0</v>
      </c>
      <c r="K3500" s="4">
        <f t="shared" si="1015"/>
        <v>45643</v>
      </c>
      <c r="L3500" s="5">
        <f t="shared" si="1016"/>
        <v>12</v>
      </c>
      <c r="M3500" s="5">
        <f t="shared" si="1017"/>
        <v>2024</v>
      </c>
      <c r="N3500" s="12">
        <v>675</v>
      </c>
      <c r="O3500" s="6">
        <f t="shared" si="1036"/>
        <v>-675</v>
      </c>
      <c r="P3500" s="12">
        <f t="shared" si="1037"/>
        <v>0</v>
      </c>
      <c r="Q3500" s="7">
        <v>5765538.9500000002</v>
      </c>
      <c r="R3500" s="44" t="str">
        <f>VLOOKUP(F3500,'Set up'!$A$2:$E$64,5,FALSE)</f>
        <v>Cash</v>
      </c>
      <c r="S3500" s="1" t="s">
        <v>3316</v>
      </c>
    </row>
    <row r="3501" spans="1:19" ht="16.2" customHeight="1" x14ac:dyDescent="0.3">
      <c r="A3501" s="4" t="s">
        <v>3247</v>
      </c>
      <c r="B3501" s="5">
        <f t="shared" si="1011"/>
        <v>12</v>
      </c>
      <c r="C3501" s="5">
        <f t="shared" si="1012"/>
        <v>2024</v>
      </c>
      <c r="D3501" s="5" t="s">
        <v>3248</v>
      </c>
      <c r="E3501" s="5" t="str">
        <f>VLOOKUP(F3501,'Set up'!$A$2:$C$64,2,FALSE)</f>
        <v>C00000050</v>
      </c>
      <c r="F3501" s="132" t="s">
        <v>2656</v>
      </c>
      <c r="G3501" s="133" t="s">
        <v>1061</v>
      </c>
      <c r="H3501" s="5">
        <v>1</v>
      </c>
      <c r="I3501" s="5" t="str">
        <f>VLOOKUP(F3501,'Set up'!$A$2:$C$64,3,FALSE)</f>
        <v>Cash</v>
      </c>
      <c r="J3501" s="5">
        <f>VLOOKUP(F3501,'Set up'!$A$2:$D$64,4,FALSE)</f>
        <v>0</v>
      </c>
      <c r="K3501" s="4">
        <f t="shared" si="1015"/>
        <v>45643</v>
      </c>
      <c r="L3501" s="5">
        <f t="shared" si="1016"/>
        <v>12</v>
      </c>
      <c r="M3501" s="5">
        <f t="shared" si="1017"/>
        <v>2024</v>
      </c>
      <c r="N3501" s="12">
        <v>95</v>
      </c>
      <c r="O3501" s="6">
        <f t="shared" si="1036"/>
        <v>-95</v>
      </c>
      <c r="P3501" s="12">
        <f t="shared" si="1037"/>
        <v>0</v>
      </c>
      <c r="Q3501" s="7">
        <v>5765633.9500000002</v>
      </c>
      <c r="R3501" s="44" t="str">
        <f>VLOOKUP(F3501,'Set up'!$A$2:$E$64,5,FALSE)</f>
        <v>Cash</v>
      </c>
      <c r="S3501" s="1" t="s">
        <v>3316</v>
      </c>
    </row>
    <row r="3502" spans="1:19" ht="16.2" customHeight="1" x14ac:dyDescent="0.3">
      <c r="A3502" s="4" t="s">
        <v>3247</v>
      </c>
      <c r="B3502" s="5">
        <f t="shared" si="1011"/>
        <v>12</v>
      </c>
      <c r="C3502" s="5">
        <f t="shared" si="1012"/>
        <v>2024</v>
      </c>
      <c r="D3502" s="5" t="s">
        <v>3248</v>
      </c>
      <c r="E3502" s="5" t="str">
        <f>VLOOKUP(F3502,'Set up'!$A$2:$C$64,2,FALSE)</f>
        <v>C00000050</v>
      </c>
      <c r="F3502" s="132" t="s">
        <v>2656</v>
      </c>
      <c r="G3502" s="133" t="s">
        <v>800</v>
      </c>
      <c r="H3502" s="5">
        <v>1</v>
      </c>
      <c r="I3502" s="5" t="str">
        <f>VLOOKUP(F3502,'Set up'!$A$2:$C$64,3,FALSE)</f>
        <v>Cash</v>
      </c>
      <c r="J3502" s="5">
        <f>VLOOKUP(F3502,'Set up'!$A$2:$D$64,4,FALSE)</f>
        <v>0</v>
      </c>
      <c r="K3502" s="4">
        <f t="shared" si="1015"/>
        <v>45643</v>
      </c>
      <c r="L3502" s="5">
        <f t="shared" si="1016"/>
        <v>12</v>
      </c>
      <c r="M3502" s="5">
        <f t="shared" si="1017"/>
        <v>2024</v>
      </c>
      <c r="N3502" s="12">
        <v>225</v>
      </c>
      <c r="O3502" s="6">
        <f t="shared" si="1036"/>
        <v>-225</v>
      </c>
      <c r="P3502" s="12">
        <f t="shared" si="1037"/>
        <v>0</v>
      </c>
      <c r="Q3502" s="7">
        <v>5765858.9500000002</v>
      </c>
      <c r="R3502" s="44" t="str">
        <f>VLOOKUP(F3502,'Set up'!$A$2:$E$64,5,FALSE)</f>
        <v>Cash</v>
      </c>
      <c r="S3502" s="1" t="s">
        <v>3316</v>
      </c>
    </row>
    <row r="3503" spans="1:19" ht="16.2" customHeight="1" x14ac:dyDescent="0.3">
      <c r="A3503" s="4" t="s">
        <v>3247</v>
      </c>
      <c r="B3503" s="5">
        <f t="shared" ref="B3503:B3566" si="1038">MONTH(A3503)</f>
        <v>12</v>
      </c>
      <c r="C3503" s="5">
        <f t="shared" ref="C3503:C3566" si="1039">YEAR(A3503)</f>
        <v>2024</v>
      </c>
      <c r="D3503" s="5" t="s">
        <v>3249</v>
      </c>
      <c r="E3503" s="5" t="str">
        <f>VLOOKUP(F3503,'Set up'!$A$2:$C$64,2,FALSE)</f>
        <v>C00000042</v>
      </c>
      <c r="F3503" s="132" t="s">
        <v>2012</v>
      </c>
      <c r="G3503" s="133" t="s">
        <v>2646</v>
      </c>
      <c r="H3503" s="5">
        <v>2</v>
      </c>
      <c r="I3503" s="5" t="str">
        <f>VLOOKUP(F3503,'Set up'!$A$2:$C$64,3,FALSE)</f>
        <v>Cash</v>
      </c>
      <c r="J3503" s="5">
        <f>VLOOKUP(F3503,'Set up'!$A$2:$D$64,4,FALSE)</f>
        <v>0</v>
      </c>
      <c r="K3503" s="4">
        <f t="shared" si="1015"/>
        <v>45643</v>
      </c>
      <c r="L3503" s="5">
        <f t="shared" si="1016"/>
        <v>12</v>
      </c>
      <c r="M3503" s="5">
        <f t="shared" si="1017"/>
        <v>2024</v>
      </c>
      <c r="N3503" s="12">
        <v>125</v>
      </c>
      <c r="O3503" s="6">
        <f t="shared" si="1036"/>
        <v>-125</v>
      </c>
      <c r="P3503" s="12">
        <f t="shared" si="1037"/>
        <v>0</v>
      </c>
      <c r="Q3503" s="7">
        <v>5765983.9500000002</v>
      </c>
      <c r="R3503" s="44" t="str">
        <f>VLOOKUP(F3503,'Set up'!$A$2:$E$64,5,FALSE)</f>
        <v>Trsf</v>
      </c>
      <c r="S3503" s="1" t="s">
        <v>3787</v>
      </c>
    </row>
    <row r="3504" spans="1:19" ht="16.2" customHeight="1" x14ac:dyDescent="0.3">
      <c r="A3504" s="4" t="s">
        <v>3247</v>
      </c>
      <c r="B3504" s="5">
        <f t="shared" si="1038"/>
        <v>12</v>
      </c>
      <c r="C3504" s="5">
        <f t="shared" si="1039"/>
        <v>2024</v>
      </c>
      <c r="D3504" s="5" t="s">
        <v>3250</v>
      </c>
      <c r="E3504" s="5" t="str">
        <f>VLOOKUP(F3504,'Set up'!$A$2:$C$64,2,FALSE)</f>
        <v>C00000042</v>
      </c>
      <c r="F3504" s="132" t="s">
        <v>2012</v>
      </c>
      <c r="G3504" s="133" t="s">
        <v>3217</v>
      </c>
      <c r="H3504" s="5">
        <v>3</v>
      </c>
      <c r="I3504" s="5" t="str">
        <f>VLOOKUP(F3504,'Set up'!$A$2:$C$64,3,FALSE)</f>
        <v>Cash</v>
      </c>
      <c r="J3504" s="5">
        <f>VLOOKUP(F3504,'Set up'!$A$2:$D$64,4,FALSE)</f>
        <v>0</v>
      </c>
      <c r="K3504" s="4">
        <f t="shared" si="1015"/>
        <v>45643</v>
      </c>
      <c r="L3504" s="5">
        <f t="shared" si="1016"/>
        <v>12</v>
      </c>
      <c r="M3504" s="5">
        <f t="shared" si="1017"/>
        <v>2024</v>
      </c>
      <c r="N3504" s="12">
        <v>4860</v>
      </c>
      <c r="O3504" s="6">
        <f t="shared" si="1036"/>
        <v>-4860</v>
      </c>
      <c r="P3504" s="12">
        <f t="shared" si="1037"/>
        <v>0</v>
      </c>
      <c r="Q3504" s="7">
        <v>5770843.9500000002</v>
      </c>
      <c r="R3504" s="44" t="str">
        <f>VLOOKUP(F3504,'Set up'!$A$2:$E$64,5,FALSE)</f>
        <v>Trsf</v>
      </c>
      <c r="S3504" s="1" t="s">
        <v>3788</v>
      </c>
    </row>
    <row r="3505" spans="1:19" ht="16.2" customHeight="1" x14ac:dyDescent="0.3">
      <c r="A3505" s="4" t="s">
        <v>3247</v>
      </c>
      <c r="B3505" s="5">
        <f t="shared" si="1038"/>
        <v>12</v>
      </c>
      <c r="C3505" s="5">
        <f t="shared" si="1039"/>
        <v>2024</v>
      </c>
      <c r="D3505" s="5" t="s">
        <v>3250</v>
      </c>
      <c r="E3505" s="5" t="str">
        <f>VLOOKUP(F3505,'Set up'!$A$2:$C$64,2,FALSE)</f>
        <v>C00000042</v>
      </c>
      <c r="F3505" s="132" t="s">
        <v>2012</v>
      </c>
      <c r="G3505" s="133" t="s">
        <v>3243</v>
      </c>
      <c r="H3505" s="5">
        <v>10</v>
      </c>
      <c r="I3505" s="5" t="str">
        <f>VLOOKUP(F3505,'Set up'!$A$2:$C$64,3,FALSE)</f>
        <v>Cash</v>
      </c>
      <c r="J3505" s="5">
        <f>VLOOKUP(F3505,'Set up'!$A$2:$D$64,4,FALSE)</f>
        <v>0</v>
      </c>
      <c r="K3505" s="4">
        <f t="shared" si="1015"/>
        <v>45643</v>
      </c>
      <c r="L3505" s="5">
        <f t="shared" si="1016"/>
        <v>12</v>
      </c>
      <c r="M3505" s="5">
        <f t="shared" si="1017"/>
        <v>2024</v>
      </c>
      <c r="N3505" s="12">
        <v>1740</v>
      </c>
      <c r="O3505" s="6">
        <f t="shared" si="1036"/>
        <v>-1740</v>
      </c>
      <c r="P3505" s="12">
        <f t="shared" si="1037"/>
        <v>0</v>
      </c>
      <c r="Q3505" s="7">
        <v>5772583.9500000002</v>
      </c>
      <c r="R3505" s="44" t="str">
        <f>VLOOKUP(F3505,'Set up'!$A$2:$E$64,5,FALSE)</f>
        <v>Trsf</v>
      </c>
      <c r="S3505" s="1" t="s">
        <v>3789</v>
      </c>
    </row>
    <row r="3506" spans="1:19" ht="16.2" customHeight="1" x14ac:dyDescent="0.3">
      <c r="A3506" s="4" t="s">
        <v>3247</v>
      </c>
      <c r="B3506" s="5">
        <f t="shared" si="1038"/>
        <v>12</v>
      </c>
      <c r="C3506" s="5">
        <f t="shared" si="1039"/>
        <v>2024</v>
      </c>
      <c r="D3506" s="5" t="s">
        <v>3250</v>
      </c>
      <c r="E3506" s="5" t="str">
        <f>VLOOKUP(F3506,'Set up'!$A$2:$C$64,2,FALSE)</f>
        <v>C00000042</v>
      </c>
      <c r="F3506" s="132" t="s">
        <v>2012</v>
      </c>
      <c r="G3506" s="133" t="s">
        <v>1922</v>
      </c>
      <c r="H3506" s="5">
        <v>4</v>
      </c>
      <c r="I3506" s="5" t="str">
        <f>VLOOKUP(F3506,'Set up'!$A$2:$C$64,3,FALSE)</f>
        <v>Cash</v>
      </c>
      <c r="J3506" s="5">
        <f>VLOOKUP(F3506,'Set up'!$A$2:$D$64,4,FALSE)</f>
        <v>0</v>
      </c>
      <c r="K3506" s="4">
        <f t="shared" si="1015"/>
        <v>45643</v>
      </c>
      <c r="L3506" s="5">
        <f t="shared" si="1016"/>
        <v>12</v>
      </c>
      <c r="M3506" s="5">
        <f t="shared" si="1017"/>
        <v>2024</v>
      </c>
      <c r="N3506" s="12">
        <v>954</v>
      </c>
      <c r="O3506" s="6">
        <f t="shared" si="1036"/>
        <v>-954</v>
      </c>
      <c r="P3506" s="12">
        <f t="shared" si="1037"/>
        <v>0</v>
      </c>
      <c r="Q3506" s="7">
        <v>5773537.9500000002</v>
      </c>
      <c r="R3506" s="44" t="str">
        <f>VLOOKUP(F3506,'Set up'!$A$2:$E$64,5,FALSE)</f>
        <v>Trsf</v>
      </c>
      <c r="S3506" s="1" t="s">
        <v>3790</v>
      </c>
    </row>
    <row r="3507" spans="1:19" ht="16.2" customHeight="1" x14ac:dyDescent="0.3">
      <c r="A3507" s="4" t="s">
        <v>3247</v>
      </c>
      <c r="B3507" s="5">
        <f t="shared" si="1038"/>
        <v>12</v>
      </c>
      <c r="C3507" s="5">
        <f t="shared" si="1039"/>
        <v>2024</v>
      </c>
      <c r="D3507" s="5" t="s">
        <v>3250</v>
      </c>
      <c r="E3507" s="5" t="str">
        <f>VLOOKUP(F3507,'Set up'!$A$2:$C$64,2,FALSE)</f>
        <v>C00000042</v>
      </c>
      <c r="F3507" s="132" t="s">
        <v>2012</v>
      </c>
      <c r="G3507" s="133" t="s">
        <v>46</v>
      </c>
      <c r="H3507" s="5">
        <v>4</v>
      </c>
      <c r="I3507" s="5" t="str">
        <f>VLOOKUP(F3507,'Set up'!$A$2:$C$64,3,FALSE)</f>
        <v>Cash</v>
      </c>
      <c r="J3507" s="5">
        <f>VLOOKUP(F3507,'Set up'!$A$2:$D$64,4,FALSE)</f>
        <v>0</v>
      </c>
      <c r="K3507" s="4">
        <f t="shared" ref="K3507:K3570" si="1040">A3507+J3507</f>
        <v>45643</v>
      </c>
      <c r="L3507" s="5">
        <f t="shared" ref="L3507:L3570" si="1041">MONTH(K3507)</f>
        <v>12</v>
      </c>
      <c r="M3507" s="5">
        <f t="shared" ref="M3507:M3570" si="1042">YEAR(K3507)</f>
        <v>2024</v>
      </c>
      <c r="N3507" s="12">
        <v>460</v>
      </c>
      <c r="O3507" s="6">
        <f t="shared" si="1036"/>
        <v>-460</v>
      </c>
      <c r="P3507" s="12">
        <f t="shared" si="1037"/>
        <v>0</v>
      </c>
      <c r="Q3507" s="7">
        <v>5773997.9500000002</v>
      </c>
      <c r="R3507" s="44" t="str">
        <f>VLOOKUP(F3507,'Set up'!$A$2:$E$64,5,FALSE)</f>
        <v>Trsf</v>
      </c>
      <c r="S3507" s="1" t="s">
        <v>3791</v>
      </c>
    </row>
    <row r="3508" spans="1:19" ht="16.2" customHeight="1" x14ac:dyDescent="0.3">
      <c r="A3508" s="4" t="s">
        <v>3247</v>
      </c>
      <c r="B3508" s="5">
        <f t="shared" si="1038"/>
        <v>12</v>
      </c>
      <c r="C3508" s="5">
        <f t="shared" si="1039"/>
        <v>2024</v>
      </c>
      <c r="D3508" s="5" t="s">
        <v>3250</v>
      </c>
      <c r="E3508" s="5" t="str">
        <f>VLOOKUP(F3508,'Set up'!$A$2:$C$64,2,FALSE)</f>
        <v>C00000042</v>
      </c>
      <c r="F3508" s="132" t="s">
        <v>2012</v>
      </c>
      <c r="G3508" s="133" t="s">
        <v>2744</v>
      </c>
      <c r="H3508" s="5">
        <v>1</v>
      </c>
      <c r="I3508" s="5" t="str">
        <f>VLOOKUP(F3508,'Set up'!$A$2:$C$64,3,FALSE)</f>
        <v>Cash</v>
      </c>
      <c r="J3508" s="5">
        <f>VLOOKUP(F3508,'Set up'!$A$2:$D$64,4,FALSE)</f>
        <v>0</v>
      </c>
      <c r="K3508" s="4">
        <f t="shared" si="1040"/>
        <v>45643</v>
      </c>
      <c r="L3508" s="5">
        <f t="shared" si="1041"/>
        <v>12</v>
      </c>
      <c r="M3508" s="5">
        <f t="shared" si="1042"/>
        <v>2024</v>
      </c>
      <c r="N3508" s="12">
        <v>975</v>
      </c>
      <c r="O3508" s="6">
        <f t="shared" si="1036"/>
        <v>-975</v>
      </c>
      <c r="P3508" s="12">
        <f t="shared" si="1037"/>
        <v>0</v>
      </c>
      <c r="Q3508" s="7">
        <v>5774972.9500000002</v>
      </c>
      <c r="R3508" s="44" t="str">
        <f>VLOOKUP(F3508,'Set up'!$A$2:$E$64,5,FALSE)</f>
        <v>Trsf</v>
      </c>
      <c r="S3508" s="1" t="s">
        <v>3792</v>
      </c>
    </row>
    <row r="3509" spans="1:19" ht="16.2" customHeight="1" x14ac:dyDescent="0.3">
      <c r="A3509" s="4" t="s">
        <v>3251</v>
      </c>
      <c r="B3509" s="5">
        <f t="shared" si="1038"/>
        <v>12</v>
      </c>
      <c r="C3509" s="5">
        <f t="shared" si="1039"/>
        <v>2024</v>
      </c>
      <c r="D3509" s="5" t="s">
        <v>3252</v>
      </c>
      <c r="E3509" s="5" t="str">
        <f>VLOOKUP(F3509,'Set up'!$A$2:$C$64,2,FALSE)</f>
        <v>C00000019</v>
      </c>
      <c r="F3509" s="132" t="s">
        <v>400</v>
      </c>
      <c r="G3509" s="133" t="s">
        <v>3122</v>
      </c>
      <c r="H3509" s="5">
        <v>1</v>
      </c>
      <c r="I3509" s="5" t="str">
        <f>VLOOKUP(F3509,'Set up'!$A$2:$C$64,3,FALSE)</f>
        <v>Cash</v>
      </c>
      <c r="J3509" s="5">
        <f>VLOOKUP(F3509,'Set up'!$A$2:$D$64,4,FALSE)</f>
        <v>0</v>
      </c>
      <c r="K3509" s="4">
        <f t="shared" si="1040"/>
        <v>45645</v>
      </c>
      <c r="L3509" s="5">
        <f t="shared" si="1041"/>
        <v>12</v>
      </c>
      <c r="M3509" s="5">
        <f t="shared" si="1042"/>
        <v>2024</v>
      </c>
      <c r="N3509" s="12">
        <v>1755</v>
      </c>
      <c r="O3509" s="12"/>
      <c r="P3509" s="12">
        <v>1755</v>
      </c>
      <c r="Q3509" s="7">
        <v>5776727.9500000002</v>
      </c>
      <c r="R3509" s="44" t="str">
        <f>VLOOKUP(F3509,'Set up'!$A$2:$E$64,5,FALSE)</f>
        <v>Trsf</v>
      </c>
    </row>
    <row r="3510" spans="1:19" ht="16.2" customHeight="1" x14ac:dyDescent="0.3">
      <c r="A3510" s="4" t="s">
        <v>3251</v>
      </c>
      <c r="B3510" s="5">
        <f t="shared" si="1038"/>
        <v>12</v>
      </c>
      <c r="C3510" s="5">
        <f t="shared" si="1039"/>
        <v>2024</v>
      </c>
      <c r="D3510" s="5" t="s">
        <v>3252</v>
      </c>
      <c r="E3510" s="5" t="str">
        <f>VLOOKUP(F3510,'Set up'!$A$2:$C$64,2,FALSE)</f>
        <v>C00000019</v>
      </c>
      <c r="F3510" s="132" t="s">
        <v>400</v>
      </c>
      <c r="G3510" s="133" t="s">
        <v>46</v>
      </c>
      <c r="H3510" s="5">
        <v>1</v>
      </c>
      <c r="I3510" s="5" t="str">
        <f>VLOOKUP(F3510,'Set up'!$A$2:$C$64,3,FALSE)</f>
        <v>Cash</v>
      </c>
      <c r="J3510" s="5">
        <f>VLOOKUP(F3510,'Set up'!$A$2:$D$64,4,FALSE)</f>
        <v>0</v>
      </c>
      <c r="K3510" s="4">
        <f t="shared" si="1040"/>
        <v>45645</v>
      </c>
      <c r="L3510" s="5">
        <f t="shared" si="1041"/>
        <v>12</v>
      </c>
      <c r="M3510" s="5">
        <f t="shared" si="1042"/>
        <v>2024</v>
      </c>
      <c r="N3510" s="12">
        <v>110</v>
      </c>
      <c r="O3510" s="12"/>
      <c r="P3510" s="12">
        <v>110</v>
      </c>
      <c r="Q3510" s="7">
        <v>5776837.9500000002</v>
      </c>
      <c r="R3510" s="44" t="str">
        <f>VLOOKUP(F3510,'Set up'!$A$2:$E$64,5,FALSE)</f>
        <v>Trsf</v>
      </c>
    </row>
    <row r="3511" spans="1:19" ht="16.2" customHeight="1" x14ac:dyDescent="0.3">
      <c r="A3511" s="4" t="s">
        <v>3251</v>
      </c>
      <c r="B3511" s="5">
        <f t="shared" si="1038"/>
        <v>12</v>
      </c>
      <c r="C3511" s="5">
        <f t="shared" si="1039"/>
        <v>2024</v>
      </c>
      <c r="D3511" s="5" t="s">
        <v>3252</v>
      </c>
      <c r="E3511" s="5" t="str">
        <f>VLOOKUP(F3511,'Set up'!$A$2:$C$64,2,FALSE)</f>
        <v>C00000019</v>
      </c>
      <c r="F3511" s="132" t="s">
        <v>400</v>
      </c>
      <c r="G3511" s="133" t="s">
        <v>2635</v>
      </c>
      <c r="H3511" s="5">
        <v>3</v>
      </c>
      <c r="I3511" s="5" t="str">
        <f>VLOOKUP(F3511,'Set up'!$A$2:$C$64,3,FALSE)</f>
        <v>Cash</v>
      </c>
      <c r="J3511" s="5">
        <f>VLOOKUP(F3511,'Set up'!$A$2:$D$64,4,FALSE)</f>
        <v>0</v>
      </c>
      <c r="K3511" s="4">
        <f t="shared" si="1040"/>
        <v>45645</v>
      </c>
      <c r="L3511" s="5">
        <f t="shared" si="1041"/>
        <v>12</v>
      </c>
      <c r="M3511" s="5">
        <f t="shared" si="1042"/>
        <v>2024</v>
      </c>
      <c r="N3511" s="12">
        <v>187.5</v>
      </c>
      <c r="O3511" s="12"/>
      <c r="P3511" s="12">
        <v>187.5</v>
      </c>
      <c r="Q3511" s="7">
        <v>5777025.4500000002</v>
      </c>
      <c r="R3511" s="44" t="str">
        <f>VLOOKUP(F3511,'Set up'!$A$2:$E$64,5,FALSE)</f>
        <v>Trsf</v>
      </c>
    </row>
    <row r="3512" spans="1:19" ht="16.2" customHeight="1" x14ac:dyDescent="0.3">
      <c r="A3512" s="4" t="s">
        <v>3251</v>
      </c>
      <c r="B3512" s="5">
        <f t="shared" si="1038"/>
        <v>12</v>
      </c>
      <c r="C3512" s="5">
        <f t="shared" si="1039"/>
        <v>2024</v>
      </c>
      <c r="D3512" s="5" t="s">
        <v>3252</v>
      </c>
      <c r="E3512" s="5" t="str">
        <f>VLOOKUP(F3512,'Set up'!$A$2:$C$64,2,FALSE)</f>
        <v>C00000019</v>
      </c>
      <c r="F3512" s="132" t="s">
        <v>400</v>
      </c>
      <c r="G3512" s="133" t="s">
        <v>894</v>
      </c>
      <c r="H3512" s="5">
        <v>1</v>
      </c>
      <c r="I3512" s="5" t="str">
        <f>VLOOKUP(F3512,'Set up'!$A$2:$C$64,3,FALSE)</f>
        <v>Cash</v>
      </c>
      <c r="J3512" s="5">
        <f>VLOOKUP(F3512,'Set up'!$A$2:$D$64,4,FALSE)</f>
        <v>0</v>
      </c>
      <c r="K3512" s="4">
        <f t="shared" si="1040"/>
        <v>45645</v>
      </c>
      <c r="L3512" s="5">
        <f t="shared" si="1041"/>
        <v>12</v>
      </c>
      <c r="M3512" s="5">
        <f t="shared" si="1042"/>
        <v>2024</v>
      </c>
      <c r="N3512" s="12">
        <v>150</v>
      </c>
      <c r="O3512" s="12"/>
      <c r="P3512" s="12">
        <v>150</v>
      </c>
      <c r="Q3512" s="7">
        <v>5777175.4500000002</v>
      </c>
      <c r="R3512" s="44" t="str">
        <f>VLOOKUP(F3512,'Set up'!$A$2:$E$64,5,FALSE)</f>
        <v>Trsf</v>
      </c>
    </row>
    <row r="3513" spans="1:19" ht="16.2" customHeight="1" x14ac:dyDescent="0.3">
      <c r="A3513" s="4" t="s">
        <v>3253</v>
      </c>
      <c r="B3513" s="5">
        <f t="shared" si="1038"/>
        <v>12</v>
      </c>
      <c r="C3513" s="5">
        <f t="shared" si="1039"/>
        <v>2024</v>
      </c>
      <c r="D3513" s="5" t="s">
        <v>3254</v>
      </c>
      <c r="E3513" s="5" t="str">
        <f>VLOOKUP(F3513,'Set up'!$A$2:$C$64,2,FALSE)</f>
        <v>C00000044</v>
      </c>
      <c r="F3513" s="132" t="s">
        <v>2929</v>
      </c>
      <c r="G3513" s="133" t="s">
        <v>2570</v>
      </c>
      <c r="H3513" s="5">
        <v>1</v>
      </c>
      <c r="I3513" s="5" t="str">
        <f>VLOOKUP(F3513,'Set up'!$A$2:$C$64,3,FALSE)</f>
        <v>Cash</v>
      </c>
      <c r="J3513" s="5">
        <f>VLOOKUP(F3513,'Set up'!$A$2:$D$64,4,FALSE)</f>
        <v>0</v>
      </c>
      <c r="K3513" s="4">
        <f t="shared" si="1040"/>
        <v>45646</v>
      </c>
      <c r="L3513" s="5">
        <f t="shared" si="1041"/>
        <v>12</v>
      </c>
      <c r="M3513" s="5">
        <f t="shared" si="1042"/>
        <v>2024</v>
      </c>
      <c r="N3513" s="12">
        <v>216</v>
      </c>
      <c r="O3513" s="6">
        <f>-N3513</f>
        <v>-216</v>
      </c>
      <c r="P3513" s="12">
        <f t="shared" ref="P3513:P3514" si="1043">SUM(N3513+O3513)</f>
        <v>0</v>
      </c>
      <c r="Q3513" s="7">
        <v>5777391.4500000002</v>
      </c>
      <c r="R3513" s="44" t="str">
        <f>VLOOKUP(F3513,'Set up'!$A$2:$E$64,5,FALSE)</f>
        <v>Cash</v>
      </c>
      <c r="S3513" s="1" t="s">
        <v>3322</v>
      </c>
    </row>
    <row r="3514" spans="1:19" ht="16.2" customHeight="1" x14ac:dyDescent="0.3">
      <c r="A3514" s="4" t="s">
        <v>3253</v>
      </c>
      <c r="B3514" s="5">
        <f t="shared" si="1038"/>
        <v>12</v>
      </c>
      <c r="C3514" s="5">
        <f t="shared" si="1039"/>
        <v>2024</v>
      </c>
      <c r="D3514" s="5" t="s">
        <v>3254</v>
      </c>
      <c r="E3514" s="5" t="str">
        <f>VLOOKUP(F3514,'Set up'!$A$2:$C$64,2,FALSE)</f>
        <v>C00000044</v>
      </c>
      <c r="F3514" s="132" t="s">
        <v>2929</v>
      </c>
      <c r="G3514" s="133" t="s">
        <v>3255</v>
      </c>
      <c r="H3514" s="5">
        <v>5</v>
      </c>
      <c r="I3514" s="5" t="str">
        <f>VLOOKUP(F3514,'Set up'!$A$2:$C$64,3,FALSE)</f>
        <v>Cash</v>
      </c>
      <c r="J3514" s="5">
        <f>VLOOKUP(F3514,'Set up'!$A$2:$D$64,4,FALSE)</f>
        <v>0</v>
      </c>
      <c r="K3514" s="4">
        <f t="shared" si="1040"/>
        <v>45646</v>
      </c>
      <c r="L3514" s="5">
        <f t="shared" si="1041"/>
        <v>12</v>
      </c>
      <c r="M3514" s="5">
        <f t="shared" si="1042"/>
        <v>2024</v>
      </c>
      <c r="N3514" s="12">
        <v>890</v>
      </c>
      <c r="O3514" s="6">
        <f>-N3514</f>
        <v>-890</v>
      </c>
      <c r="P3514" s="12">
        <f t="shared" si="1043"/>
        <v>0</v>
      </c>
      <c r="Q3514" s="7">
        <v>5778281.4500000002</v>
      </c>
      <c r="R3514" s="44" t="str">
        <f>VLOOKUP(F3514,'Set up'!$A$2:$E$64,5,FALSE)</f>
        <v>Cash</v>
      </c>
      <c r="S3514" s="1" t="s">
        <v>3322</v>
      </c>
    </row>
    <row r="3515" spans="1:19" ht="16.2" customHeight="1" x14ac:dyDescent="0.3">
      <c r="A3515" s="4" t="s">
        <v>3256</v>
      </c>
      <c r="B3515" s="5">
        <f t="shared" si="1038"/>
        <v>12</v>
      </c>
      <c r="C3515" s="5">
        <f t="shared" si="1039"/>
        <v>2024</v>
      </c>
      <c r="D3515" s="5" t="s">
        <v>3257</v>
      </c>
      <c r="E3515" s="5" t="str">
        <f>VLOOKUP(F3515,'Set up'!$A$2:$C$64,2,FALSE)</f>
        <v>C00000037</v>
      </c>
      <c r="F3515" s="132" t="s">
        <v>1309</v>
      </c>
      <c r="G3515" s="133" t="s">
        <v>3122</v>
      </c>
      <c r="H3515" s="5">
        <v>3</v>
      </c>
      <c r="I3515" s="5">
        <f>VLOOKUP(F3515,'Set up'!$A$2:$C$64,3,FALSE)</f>
        <v>30</v>
      </c>
      <c r="J3515" s="5">
        <f>VLOOKUP(F3515,'Set up'!$A$2:$D$64,4,FALSE)</f>
        <v>30</v>
      </c>
      <c r="K3515" s="4">
        <f t="shared" si="1040"/>
        <v>45677</v>
      </c>
      <c r="L3515" s="5">
        <f t="shared" si="1041"/>
        <v>1</v>
      </c>
      <c r="M3515" s="5">
        <f t="shared" si="1042"/>
        <v>2025</v>
      </c>
      <c r="N3515" s="12">
        <v>5265</v>
      </c>
      <c r="O3515" s="12"/>
      <c r="P3515" s="12">
        <v>5265</v>
      </c>
      <c r="Q3515" s="7">
        <v>5783546.4500000002</v>
      </c>
      <c r="R3515" s="44" t="str">
        <f>VLOOKUP(F3515,'Set up'!$A$2:$E$64,5,FALSE)</f>
        <v>Chq</v>
      </c>
    </row>
    <row r="3516" spans="1:19" ht="16.2" customHeight="1" x14ac:dyDescent="0.3">
      <c r="A3516" s="4" t="s">
        <v>3256</v>
      </c>
      <c r="B3516" s="5">
        <f t="shared" si="1038"/>
        <v>12</v>
      </c>
      <c r="C3516" s="5">
        <f t="shared" si="1039"/>
        <v>2024</v>
      </c>
      <c r="D3516" s="5" t="s">
        <v>3257</v>
      </c>
      <c r="E3516" s="5" t="str">
        <f>VLOOKUP(F3516,'Set up'!$A$2:$C$64,2,FALSE)</f>
        <v>C00000037</v>
      </c>
      <c r="F3516" s="132" t="s">
        <v>1309</v>
      </c>
      <c r="G3516" s="133" t="s">
        <v>707</v>
      </c>
      <c r="H3516" s="5">
        <v>3</v>
      </c>
      <c r="I3516" s="5">
        <f>VLOOKUP(F3516,'Set up'!$A$2:$C$64,3,FALSE)</f>
        <v>30</v>
      </c>
      <c r="J3516" s="5">
        <f>VLOOKUP(F3516,'Set up'!$A$2:$D$64,4,FALSE)</f>
        <v>30</v>
      </c>
      <c r="K3516" s="4">
        <f t="shared" si="1040"/>
        <v>45677</v>
      </c>
      <c r="L3516" s="5">
        <f t="shared" si="1041"/>
        <v>1</v>
      </c>
      <c r="M3516" s="5">
        <f t="shared" si="1042"/>
        <v>2025</v>
      </c>
      <c r="N3516" s="12">
        <v>1263.5999999999999</v>
      </c>
      <c r="O3516" s="12"/>
      <c r="P3516" s="12">
        <v>1263.5999999999999</v>
      </c>
      <c r="Q3516" s="7">
        <v>5784810.0499999998</v>
      </c>
      <c r="R3516" s="44" t="str">
        <f>VLOOKUP(F3516,'Set up'!$A$2:$E$64,5,FALSE)</f>
        <v>Chq</v>
      </c>
    </row>
    <row r="3517" spans="1:19" ht="16.2" customHeight="1" x14ac:dyDescent="0.3">
      <c r="A3517" s="4" t="s">
        <v>3256</v>
      </c>
      <c r="B3517" s="5">
        <f t="shared" si="1038"/>
        <v>12</v>
      </c>
      <c r="C3517" s="5">
        <f t="shared" si="1039"/>
        <v>2024</v>
      </c>
      <c r="D3517" s="5" t="s">
        <v>3257</v>
      </c>
      <c r="E3517" s="5" t="str">
        <f>VLOOKUP(F3517,'Set up'!$A$2:$C$64,2,FALSE)</f>
        <v>C00000037</v>
      </c>
      <c r="F3517" s="132" t="s">
        <v>1309</v>
      </c>
      <c r="G3517" s="133" t="s">
        <v>2556</v>
      </c>
      <c r="H3517" s="5">
        <v>2</v>
      </c>
      <c r="I3517" s="5">
        <f>VLOOKUP(F3517,'Set up'!$A$2:$C$64,3,FALSE)</f>
        <v>30</v>
      </c>
      <c r="J3517" s="5">
        <f>VLOOKUP(F3517,'Set up'!$A$2:$D$64,4,FALSE)</f>
        <v>30</v>
      </c>
      <c r="K3517" s="4">
        <f t="shared" si="1040"/>
        <v>45677</v>
      </c>
      <c r="L3517" s="5">
        <f t="shared" si="1041"/>
        <v>1</v>
      </c>
      <c r="M3517" s="5">
        <f t="shared" si="1042"/>
        <v>2025</v>
      </c>
      <c r="N3517" s="12">
        <v>842.4</v>
      </c>
      <c r="O3517" s="12"/>
      <c r="P3517" s="12">
        <v>842.4</v>
      </c>
      <c r="Q3517" s="7">
        <v>5785652.4500000002</v>
      </c>
      <c r="R3517" s="44" t="str">
        <f>VLOOKUP(F3517,'Set up'!$A$2:$E$64,5,FALSE)</f>
        <v>Chq</v>
      </c>
    </row>
    <row r="3518" spans="1:19" ht="16.2" customHeight="1" x14ac:dyDescent="0.3">
      <c r="A3518" s="4" t="s">
        <v>3256</v>
      </c>
      <c r="B3518" s="5">
        <f t="shared" si="1038"/>
        <v>12</v>
      </c>
      <c r="C3518" s="5">
        <f t="shared" si="1039"/>
        <v>2024</v>
      </c>
      <c r="D3518" s="5" t="s">
        <v>3257</v>
      </c>
      <c r="E3518" s="5" t="str">
        <f>VLOOKUP(F3518,'Set up'!$A$2:$C$64,2,FALSE)</f>
        <v>C00000037</v>
      </c>
      <c r="F3518" s="132" t="s">
        <v>1309</v>
      </c>
      <c r="G3518" s="133" t="s">
        <v>1405</v>
      </c>
      <c r="H3518" s="5">
        <v>5</v>
      </c>
      <c r="I3518" s="5">
        <f>VLOOKUP(F3518,'Set up'!$A$2:$C$64,3,FALSE)</f>
        <v>30</v>
      </c>
      <c r="J3518" s="5">
        <f>VLOOKUP(F3518,'Set up'!$A$2:$D$64,4,FALSE)</f>
        <v>30</v>
      </c>
      <c r="K3518" s="4">
        <f t="shared" si="1040"/>
        <v>45677</v>
      </c>
      <c r="L3518" s="5">
        <f t="shared" si="1041"/>
        <v>1</v>
      </c>
      <c r="M3518" s="5">
        <f t="shared" si="1042"/>
        <v>2025</v>
      </c>
      <c r="N3518" s="12">
        <v>240</v>
      </c>
      <c r="O3518" s="12"/>
      <c r="P3518" s="12">
        <v>240</v>
      </c>
      <c r="Q3518" s="7">
        <v>5785892.4500000002</v>
      </c>
      <c r="R3518" s="44" t="str">
        <f>VLOOKUP(F3518,'Set up'!$A$2:$E$64,5,FALSE)</f>
        <v>Chq</v>
      </c>
    </row>
    <row r="3519" spans="1:19" ht="16.2" customHeight="1" x14ac:dyDescent="0.3">
      <c r="A3519" s="4" t="s">
        <v>3256</v>
      </c>
      <c r="B3519" s="5">
        <f t="shared" si="1038"/>
        <v>12</v>
      </c>
      <c r="C3519" s="5">
        <f t="shared" si="1039"/>
        <v>2024</v>
      </c>
      <c r="D3519" s="5" t="s">
        <v>3257</v>
      </c>
      <c r="E3519" s="5" t="str">
        <f>VLOOKUP(F3519,'Set up'!$A$2:$C$64,2,FALSE)</f>
        <v>C00000037</v>
      </c>
      <c r="F3519" s="132" t="s">
        <v>1309</v>
      </c>
      <c r="G3519" s="133" t="s">
        <v>2646</v>
      </c>
      <c r="H3519" s="5">
        <v>3</v>
      </c>
      <c r="I3519" s="5">
        <f>VLOOKUP(F3519,'Set up'!$A$2:$C$64,3,FALSE)</f>
        <v>30</v>
      </c>
      <c r="J3519" s="5">
        <f>VLOOKUP(F3519,'Set up'!$A$2:$D$64,4,FALSE)</f>
        <v>30</v>
      </c>
      <c r="K3519" s="4">
        <f t="shared" si="1040"/>
        <v>45677</v>
      </c>
      <c r="L3519" s="5">
        <f t="shared" si="1041"/>
        <v>1</v>
      </c>
      <c r="M3519" s="5">
        <f t="shared" si="1042"/>
        <v>2025</v>
      </c>
      <c r="N3519" s="12">
        <v>187.5</v>
      </c>
      <c r="O3519" s="12"/>
      <c r="P3519" s="12">
        <v>187.5</v>
      </c>
      <c r="Q3519" s="7">
        <v>5786079.9500000002</v>
      </c>
      <c r="R3519" s="44" t="str">
        <f>VLOOKUP(F3519,'Set up'!$A$2:$E$64,5,FALSE)</f>
        <v>Chq</v>
      </c>
    </row>
    <row r="3520" spans="1:19" ht="16.2" customHeight="1" x14ac:dyDescent="0.3">
      <c r="A3520" s="4" t="s">
        <v>3256</v>
      </c>
      <c r="B3520" s="5">
        <f t="shared" si="1038"/>
        <v>12</v>
      </c>
      <c r="C3520" s="5">
        <f t="shared" si="1039"/>
        <v>2024</v>
      </c>
      <c r="D3520" s="5" t="s">
        <v>3257</v>
      </c>
      <c r="E3520" s="5" t="str">
        <f>VLOOKUP(F3520,'Set up'!$A$2:$C$64,2,FALSE)</f>
        <v>C00000037</v>
      </c>
      <c r="F3520" s="132" t="s">
        <v>1309</v>
      </c>
      <c r="G3520" s="133" t="s">
        <v>1061</v>
      </c>
      <c r="H3520" s="5">
        <v>1</v>
      </c>
      <c r="I3520" s="5">
        <f>VLOOKUP(F3520,'Set up'!$A$2:$C$64,3,FALSE)</f>
        <v>30</v>
      </c>
      <c r="J3520" s="5">
        <f>VLOOKUP(F3520,'Set up'!$A$2:$D$64,4,FALSE)</f>
        <v>30</v>
      </c>
      <c r="K3520" s="4">
        <f t="shared" si="1040"/>
        <v>45677</v>
      </c>
      <c r="L3520" s="5">
        <f t="shared" si="1041"/>
        <v>1</v>
      </c>
      <c r="M3520" s="5">
        <f t="shared" si="1042"/>
        <v>2025</v>
      </c>
      <c r="N3520" s="12">
        <v>95</v>
      </c>
      <c r="O3520" s="12"/>
      <c r="P3520" s="12">
        <v>95</v>
      </c>
      <c r="Q3520" s="7">
        <v>5786174.9500000002</v>
      </c>
      <c r="R3520" s="44" t="str">
        <f>VLOOKUP(F3520,'Set up'!$A$2:$E$64,5,FALSE)</f>
        <v>Chq</v>
      </c>
    </row>
    <row r="3521" spans="1:19" ht="16.2" customHeight="1" x14ac:dyDescent="0.3">
      <c r="A3521" s="4" t="s">
        <v>3256</v>
      </c>
      <c r="B3521" s="5">
        <f t="shared" si="1038"/>
        <v>12</v>
      </c>
      <c r="C3521" s="5">
        <f t="shared" si="1039"/>
        <v>2024</v>
      </c>
      <c r="D3521" s="5" t="s">
        <v>3257</v>
      </c>
      <c r="E3521" s="5" t="str">
        <f>VLOOKUP(F3521,'Set up'!$A$2:$C$64,2,FALSE)</f>
        <v>C00000037</v>
      </c>
      <c r="F3521" s="132" t="s">
        <v>1309</v>
      </c>
      <c r="G3521" s="133" t="s">
        <v>2144</v>
      </c>
      <c r="H3521" s="5">
        <v>2</v>
      </c>
      <c r="I3521" s="5">
        <f>VLOOKUP(F3521,'Set up'!$A$2:$C$64,3,FALSE)</f>
        <v>30</v>
      </c>
      <c r="J3521" s="5">
        <f>VLOOKUP(F3521,'Set up'!$A$2:$D$64,4,FALSE)</f>
        <v>30</v>
      </c>
      <c r="K3521" s="4">
        <f t="shared" si="1040"/>
        <v>45677</v>
      </c>
      <c r="L3521" s="5">
        <f t="shared" si="1041"/>
        <v>1</v>
      </c>
      <c r="M3521" s="5">
        <f t="shared" si="1042"/>
        <v>2025</v>
      </c>
      <c r="N3521" s="12">
        <v>572</v>
      </c>
      <c r="O3521" s="12"/>
      <c r="P3521" s="12">
        <v>572</v>
      </c>
      <c r="Q3521" s="7">
        <v>5786746.9500000002</v>
      </c>
      <c r="R3521" s="44" t="str">
        <f>VLOOKUP(F3521,'Set up'!$A$2:$E$64,5,FALSE)</f>
        <v>Chq</v>
      </c>
    </row>
    <row r="3522" spans="1:19" ht="16.2" customHeight="1" x14ac:dyDescent="0.3">
      <c r="A3522" s="4" t="s">
        <v>3256</v>
      </c>
      <c r="B3522" s="5">
        <f t="shared" si="1038"/>
        <v>12</v>
      </c>
      <c r="C3522" s="5">
        <f t="shared" si="1039"/>
        <v>2024</v>
      </c>
      <c r="D3522" s="5" t="s">
        <v>3257</v>
      </c>
      <c r="E3522" s="5" t="str">
        <f>VLOOKUP(F3522,'Set up'!$A$2:$C$64,2,FALSE)</f>
        <v>C00000037</v>
      </c>
      <c r="F3522" s="132" t="s">
        <v>1309</v>
      </c>
      <c r="G3522" s="133" t="s">
        <v>3258</v>
      </c>
      <c r="H3522" s="5">
        <v>1</v>
      </c>
      <c r="I3522" s="5">
        <f>VLOOKUP(F3522,'Set up'!$A$2:$C$64,3,FALSE)</f>
        <v>30</v>
      </c>
      <c r="J3522" s="5">
        <f>VLOOKUP(F3522,'Set up'!$A$2:$D$64,4,FALSE)</f>
        <v>30</v>
      </c>
      <c r="K3522" s="4">
        <f t="shared" si="1040"/>
        <v>45677</v>
      </c>
      <c r="L3522" s="5">
        <f t="shared" si="1041"/>
        <v>1</v>
      </c>
      <c r="M3522" s="5">
        <f t="shared" si="1042"/>
        <v>2025</v>
      </c>
      <c r="N3522" s="12">
        <v>930</v>
      </c>
      <c r="O3522" s="12"/>
      <c r="P3522" s="12">
        <v>930</v>
      </c>
      <c r="Q3522" s="7">
        <v>5787676.9500000002</v>
      </c>
      <c r="R3522" s="44" t="str">
        <f>VLOOKUP(F3522,'Set up'!$A$2:$E$64,5,FALSE)</f>
        <v>Chq</v>
      </c>
    </row>
    <row r="3523" spans="1:19" ht="16.2" customHeight="1" x14ac:dyDescent="0.3">
      <c r="A3523" s="4" t="s">
        <v>3259</v>
      </c>
      <c r="B3523" s="5">
        <f t="shared" si="1038"/>
        <v>12</v>
      </c>
      <c r="C3523" s="5">
        <f t="shared" si="1039"/>
        <v>2024</v>
      </c>
      <c r="D3523" s="5" t="s">
        <v>3260</v>
      </c>
      <c r="E3523" s="5" t="str">
        <f>VLOOKUP(F3523,'Set up'!$A$2:$C$64,2,FALSE)</f>
        <v>C00000050</v>
      </c>
      <c r="F3523" s="132" t="s">
        <v>2656</v>
      </c>
      <c r="G3523" s="133" t="s">
        <v>3122</v>
      </c>
      <c r="H3523" s="5">
        <v>1</v>
      </c>
      <c r="I3523" s="5" t="str">
        <f>VLOOKUP(F3523,'Set up'!$A$2:$C$64,3,FALSE)</f>
        <v>Cash</v>
      </c>
      <c r="J3523" s="5">
        <f>VLOOKUP(F3523,'Set up'!$A$2:$D$64,4,FALSE)</f>
        <v>0</v>
      </c>
      <c r="K3523" s="4">
        <f t="shared" si="1040"/>
        <v>45649</v>
      </c>
      <c r="L3523" s="5">
        <f t="shared" si="1041"/>
        <v>12</v>
      </c>
      <c r="M3523" s="5">
        <f t="shared" si="1042"/>
        <v>2024</v>
      </c>
      <c r="N3523" s="12">
        <v>1755</v>
      </c>
      <c r="O3523" s="6">
        <f t="shared" ref="O3523:O3527" si="1044">-N3523</f>
        <v>-1755</v>
      </c>
      <c r="P3523" s="12">
        <f t="shared" ref="P3523:P3532" si="1045">SUM(N3523+O3523)</f>
        <v>0</v>
      </c>
      <c r="Q3523" s="7">
        <v>5789431.9500000002</v>
      </c>
      <c r="R3523" s="44" t="str">
        <f>VLOOKUP(F3523,'Set up'!$A$2:$E$64,5,FALSE)</f>
        <v>Cash</v>
      </c>
      <c r="S3523" s="1" t="s">
        <v>3318</v>
      </c>
    </row>
    <row r="3524" spans="1:19" ht="16.2" customHeight="1" x14ac:dyDescent="0.3">
      <c r="A3524" s="4" t="s">
        <v>3259</v>
      </c>
      <c r="B3524" s="5">
        <f t="shared" si="1038"/>
        <v>12</v>
      </c>
      <c r="C3524" s="5">
        <f t="shared" si="1039"/>
        <v>2024</v>
      </c>
      <c r="D3524" s="5" t="s">
        <v>3260</v>
      </c>
      <c r="E3524" s="5" t="str">
        <f>VLOOKUP(F3524,'Set up'!$A$2:$C$64,2,FALSE)</f>
        <v>C00000050</v>
      </c>
      <c r="F3524" s="132" t="s">
        <v>2656</v>
      </c>
      <c r="G3524" s="133" t="s">
        <v>2129</v>
      </c>
      <c r="H3524" s="5">
        <v>3</v>
      </c>
      <c r="I3524" s="5" t="str">
        <f>VLOOKUP(F3524,'Set up'!$A$2:$C$64,3,FALSE)</f>
        <v>Cash</v>
      </c>
      <c r="J3524" s="5">
        <f>VLOOKUP(F3524,'Set up'!$A$2:$D$64,4,FALSE)</f>
        <v>0</v>
      </c>
      <c r="K3524" s="4">
        <f t="shared" si="1040"/>
        <v>45649</v>
      </c>
      <c r="L3524" s="5">
        <f t="shared" si="1041"/>
        <v>12</v>
      </c>
      <c r="M3524" s="5">
        <f t="shared" si="1042"/>
        <v>2024</v>
      </c>
      <c r="N3524" s="12">
        <v>832.5</v>
      </c>
      <c r="O3524" s="6">
        <f t="shared" si="1044"/>
        <v>-832.5</v>
      </c>
      <c r="P3524" s="12">
        <f t="shared" si="1045"/>
        <v>0</v>
      </c>
      <c r="Q3524" s="7">
        <v>5790264.4500000002</v>
      </c>
      <c r="R3524" s="44" t="str">
        <f>VLOOKUP(F3524,'Set up'!$A$2:$E$64,5,FALSE)</f>
        <v>Cash</v>
      </c>
      <c r="S3524" s="1" t="s">
        <v>3318</v>
      </c>
    </row>
    <row r="3525" spans="1:19" ht="16.2" customHeight="1" x14ac:dyDescent="0.3">
      <c r="A3525" s="4" t="s">
        <v>3259</v>
      </c>
      <c r="B3525" s="5">
        <f t="shared" si="1038"/>
        <v>12</v>
      </c>
      <c r="C3525" s="5">
        <f t="shared" si="1039"/>
        <v>2024</v>
      </c>
      <c r="D3525" s="5" t="s">
        <v>3260</v>
      </c>
      <c r="E3525" s="5" t="str">
        <f>VLOOKUP(F3525,'Set up'!$A$2:$C$64,2,FALSE)</f>
        <v>C00000050</v>
      </c>
      <c r="F3525" s="132" t="s">
        <v>2656</v>
      </c>
      <c r="G3525" s="133" t="s">
        <v>1061</v>
      </c>
      <c r="H3525" s="5">
        <v>1</v>
      </c>
      <c r="I3525" s="5" t="str">
        <f>VLOOKUP(F3525,'Set up'!$A$2:$C$64,3,FALSE)</f>
        <v>Cash</v>
      </c>
      <c r="J3525" s="5">
        <f>VLOOKUP(F3525,'Set up'!$A$2:$D$64,4,FALSE)</f>
        <v>0</v>
      </c>
      <c r="K3525" s="4">
        <f t="shared" si="1040"/>
        <v>45649</v>
      </c>
      <c r="L3525" s="5">
        <f t="shared" si="1041"/>
        <v>12</v>
      </c>
      <c r="M3525" s="5">
        <f t="shared" si="1042"/>
        <v>2024</v>
      </c>
      <c r="N3525" s="12">
        <v>95</v>
      </c>
      <c r="O3525" s="6">
        <f t="shared" si="1044"/>
        <v>-95</v>
      </c>
      <c r="P3525" s="12">
        <f t="shared" si="1045"/>
        <v>0</v>
      </c>
      <c r="Q3525" s="7">
        <v>5790359.4500000002</v>
      </c>
      <c r="R3525" s="44" t="str">
        <f>VLOOKUP(F3525,'Set up'!$A$2:$E$64,5,FALSE)</f>
        <v>Cash</v>
      </c>
      <c r="S3525" s="1" t="s">
        <v>3318</v>
      </c>
    </row>
    <row r="3526" spans="1:19" ht="16.2" customHeight="1" x14ac:dyDescent="0.3">
      <c r="A3526" s="4" t="s">
        <v>3259</v>
      </c>
      <c r="B3526" s="5">
        <f t="shared" si="1038"/>
        <v>12</v>
      </c>
      <c r="C3526" s="5">
        <f t="shared" si="1039"/>
        <v>2024</v>
      </c>
      <c r="D3526" s="5" t="s">
        <v>3260</v>
      </c>
      <c r="E3526" s="5" t="str">
        <f>VLOOKUP(F3526,'Set up'!$A$2:$C$64,2,FALSE)</f>
        <v>C00000050</v>
      </c>
      <c r="F3526" s="132" t="s">
        <v>2656</v>
      </c>
      <c r="G3526" s="133" t="s">
        <v>3261</v>
      </c>
      <c r="H3526" s="5">
        <v>1</v>
      </c>
      <c r="I3526" s="5" t="str">
        <f>VLOOKUP(F3526,'Set up'!$A$2:$C$64,3,FALSE)</f>
        <v>Cash</v>
      </c>
      <c r="J3526" s="5">
        <f>VLOOKUP(F3526,'Set up'!$A$2:$D$64,4,FALSE)</f>
        <v>0</v>
      </c>
      <c r="K3526" s="4">
        <f t="shared" si="1040"/>
        <v>45649</v>
      </c>
      <c r="L3526" s="5">
        <f t="shared" si="1041"/>
        <v>12</v>
      </c>
      <c r="M3526" s="5">
        <f t="shared" si="1042"/>
        <v>2024</v>
      </c>
      <c r="N3526" s="12">
        <v>155</v>
      </c>
      <c r="O3526" s="6">
        <f t="shared" si="1044"/>
        <v>-155</v>
      </c>
      <c r="P3526" s="12">
        <f t="shared" si="1045"/>
        <v>0</v>
      </c>
      <c r="Q3526" s="7">
        <v>5790514.4500000002</v>
      </c>
      <c r="R3526" s="44" t="str">
        <f>VLOOKUP(F3526,'Set up'!$A$2:$E$64,5,FALSE)</f>
        <v>Cash</v>
      </c>
      <c r="S3526" s="1" t="s">
        <v>3318</v>
      </c>
    </row>
    <row r="3527" spans="1:19" ht="16.2" customHeight="1" x14ac:dyDescent="0.3">
      <c r="A3527" s="4" t="s">
        <v>3262</v>
      </c>
      <c r="B3527" s="5">
        <f t="shared" si="1038"/>
        <v>12</v>
      </c>
      <c r="C3527" s="5">
        <f t="shared" si="1039"/>
        <v>2024</v>
      </c>
      <c r="D3527" s="5" t="s">
        <v>3263</v>
      </c>
      <c r="E3527" s="5" t="str">
        <f>VLOOKUP(F3527,'Set up'!$A$2:$C$64,2,FALSE)</f>
        <v>C00000042</v>
      </c>
      <c r="F3527" s="132" t="s">
        <v>2012</v>
      </c>
      <c r="G3527" s="133" t="s">
        <v>2646</v>
      </c>
      <c r="H3527" s="5">
        <v>5</v>
      </c>
      <c r="I3527" s="5" t="str">
        <f>VLOOKUP(F3527,'Set up'!$A$2:$C$64,3,FALSE)</f>
        <v>Cash</v>
      </c>
      <c r="J3527" s="5">
        <f>VLOOKUP(F3527,'Set up'!$A$2:$D$64,4,FALSE)</f>
        <v>0</v>
      </c>
      <c r="K3527" s="4">
        <f t="shared" si="1040"/>
        <v>45650</v>
      </c>
      <c r="L3527" s="5">
        <f t="shared" si="1041"/>
        <v>12</v>
      </c>
      <c r="M3527" s="5">
        <f t="shared" si="1042"/>
        <v>2024</v>
      </c>
      <c r="N3527" s="12">
        <v>312.5</v>
      </c>
      <c r="O3527" s="6">
        <f t="shared" si="1044"/>
        <v>-312.5</v>
      </c>
      <c r="P3527" s="12">
        <f t="shared" si="1045"/>
        <v>0</v>
      </c>
      <c r="Q3527" s="7">
        <v>5790826.9500000002</v>
      </c>
      <c r="R3527" s="44" t="str">
        <f>VLOOKUP(F3527,'Set up'!$A$2:$E$64,5,FALSE)</f>
        <v>Trsf</v>
      </c>
      <c r="S3527" s="1" t="s">
        <v>3793</v>
      </c>
    </row>
    <row r="3528" spans="1:19" ht="16.2" customHeight="1" x14ac:dyDescent="0.3">
      <c r="A3528" s="4" t="s">
        <v>3262</v>
      </c>
      <c r="B3528" s="5">
        <f t="shared" si="1038"/>
        <v>12</v>
      </c>
      <c r="C3528" s="5">
        <f t="shared" si="1039"/>
        <v>2024</v>
      </c>
      <c r="D3528" s="5" t="s">
        <v>3264</v>
      </c>
      <c r="E3528" s="5" t="str">
        <f>VLOOKUP(F3528,'Set up'!$A$2:$C$64,2,FALSE)</f>
        <v>C00000042</v>
      </c>
      <c r="F3528" s="132" t="s">
        <v>2012</v>
      </c>
      <c r="G3528" s="133" t="s">
        <v>3217</v>
      </c>
      <c r="H3528" s="5">
        <v>5</v>
      </c>
      <c r="I3528" s="5" t="str">
        <f>VLOOKUP(F3528,'Set up'!$A$2:$C$64,3,FALSE)</f>
        <v>Cash</v>
      </c>
      <c r="J3528" s="5">
        <f>VLOOKUP(F3528,'Set up'!$A$2:$D$64,4,FALSE)</f>
        <v>0</v>
      </c>
      <c r="K3528" s="4">
        <f t="shared" si="1040"/>
        <v>45650</v>
      </c>
      <c r="L3528" s="5">
        <f t="shared" si="1041"/>
        <v>12</v>
      </c>
      <c r="M3528" s="5">
        <f t="shared" si="1042"/>
        <v>2024</v>
      </c>
      <c r="N3528" s="12">
        <v>8100</v>
      </c>
      <c r="O3528" s="12">
        <f>-5065.1-3034.9</f>
        <v>-8100</v>
      </c>
      <c r="P3528" s="12">
        <f t="shared" si="1045"/>
        <v>0</v>
      </c>
      <c r="Q3528" s="7">
        <v>5798926.9500000002</v>
      </c>
      <c r="R3528" s="44" t="str">
        <f>VLOOKUP(F3528,'Set up'!$A$2:$E$64,5,FALSE)</f>
        <v>Trsf</v>
      </c>
      <c r="S3528" s="1" t="s">
        <v>3794</v>
      </c>
    </row>
    <row r="3529" spans="1:19" ht="16.2" customHeight="1" x14ac:dyDescent="0.3">
      <c r="A3529" s="4" t="s">
        <v>3262</v>
      </c>
      <c r="B3529" s="5">
        <f t="shared" si="1038"/>
        <v>12</v>
      </c>
      <c r="C3529" s="5">
        <f t="shared" si="1039"/>
        <v>2024</v>
      </c>
      <c r="D3529" s="5" t="s">
        <v>3264</v>
      </c>
      <c r="E3529" s="5" t="str">
        <f>VLOOKUP(F3529,'Set up'!$A$2:$C$64,2,FALSE)</f>
        <v>C00000042</v>
      </c>
      <c r="F3529" s="132" t="s">
        <v>2012</v>
      </c>
      <c r="G3529" s="133" t="s">
        <v>3243</v>
      </c>
      <c r="H3529" s="5">
        <v>15</v>
      </c>
      <c r="I3529" s="5" t="str">
        <f>VLOOKUP(F3529,'Set up'!$A$2:$C$64,3,FALSE)</f>
        <v>Cash</v>
      </c>
      <c r="J3529" s="5">
        <f>VLOOKUP(F3529,'Set up'!$A$2:$D$64,4,FALSE)</f>
        <v>0</v>
      </c>
      <c r="K3529" s="4">
        <f t="shared" si="1040"/>
        <v>45650</v>
      </c>
      <c r="L3529" s="5">
        <f t="shared" si="1041"/>
        <v>12</v>
      </c>
      <c r="M3529" s="5">
        <f t="shared" si="1042"/>
        <v>2024</v>
      </c>
      <c r="N3529" s="12">
        <v>2610</v>
      </c>
      <c r="O3529" s="6">
        <f t="shared" ref="O3529:O3531" si="1046">-N3529</f>
        <v>-2610</v>
      </c>
      <c r="P3529" s="12">
        <f t="shared" si="1045"/>
        <v>0</v>
      </c>
      <c r="Q3529" s="7">
        <v>5801536.9500000002</v>
      </c>
      <c r="R3529" s="44" t="str">
        <f>VLOOKUP(F3529,'Set up'!$A$2:$E$64,5,FALSE)</f>
        <v>Trsf</v>
      </c>
      <c r="S3529" s="1" t="s">
        <v>3797</v>
      </c>
    </row>
    <row r="3530" spans="1:19" ht="16.2" customHeight="1" x14ac:dyDescent="0.3">
      <c r="A3530" s="4" t="s">
        <v>3262</v>
      </c>
      <c r="B3530" s="5">
        <f t="shared" si="1038"/>
        <v>12</v>
      </c>
      <c r="C3530" s="5">
        <f t="shared" si="1039"/>
        <v>2024</v>
      </c>
      <c r="D3530" s="5" t="s">
        <v>3264</v>
      </c>
      <c r="E3530" s="5" t="str">
        <f>VLOOKUP(F3530,'Set up'!$A$2:$C$64,2,FALSE)</f>
        <v>C00000042</v>
      </c>
      <c r="F3530" s="132" t="s">
        <v>2012</v>
      </c>
      <c r="G3530" s="133" t="s">
        <v>1922</v>
      </c>
      <c r="H3530" s="5">
        <v>7</v>
      </c>
      <c r="I3530" s="5" t="str">
        <f>VLOOKUP(F3530,'Set up'!$A$2:$C$64,3,FALSE)</f>
        <v>Cash</v>
      </c>
      <c r="J3530" s="5">
        <f>VLOOKUP(F3530,'Set up'!$A$2:$D$64,4,FALSE)</f>
        <v>0</v>
      </c>
      <c r="K3530" s="4">
        <f t="shared" si="1040"/>
        <v>45650</v>
      </c>
      <c r="L3530" s="5">
        <f t="shared" si="1041"/>
        <v>12</v>
      </c>
      <c r="M3530" s="5">
        <f t="shared" si="1042"/>
        <v>2024</v>
      </c>
      <c r="N3530" s="12">
        <v>1669.5</v>
      </c>
      <c r="O3530" s="6">
        <f t="shared" si="1046"/>
        <v>-1669.5</v>
      </c>
      <c r="P3530" s="12">
        <f t="shared" si="1045"/>
        <v>0</v>
      </c>
      <c r="Q3530" s="7">
        <v>5803206.4500000002</v>
      </c>
      <c r="R3530" s="44" t="str">
        <f>VLOOKUP(F3530,'Set up'!$A$2:$E$64,5,FALSE)</f>
        <v>Trsf</v>
      </c>
      <c r="S3530" s="1" t="s">
        <v>3796</v>
      </c>
    </row>
    <row r="3531" spans="1:19" ht="16.2" customHeight="1" x14ac:dyDescent="0.3">
      <c r="A3531" s="4" t="s">
        <v>3262</v>
      </c>
      <c r="B3531" s="5">
        <f t="shared" si="1038"/>
        <v>12</v>
      </c>
      <c r="C3531" s="5">
        <f t="shared" si="1039"/>
        <v>2024</v>
      </c>
      <c r="D3531" s="5" t="s">
        <v>3264</v>
      </c>
      <c r="E3531" s="5" t="str">
        <f>VLOOKUP(F3531,'Set up'!$A$2:$C$64,2,FALSE)</f>
        <v>C00000042</v>
      </c>
      <c r="F3531" s="132" t="s">
        <v>2012</v>
      </c>
      <c r="G3531" s="133" t="s">
        <v>46</v>
      </c>
      <c r="H3531" s="5">
        <v>4</v>
      </c>
      <c r="I3531" s="5" t="str">
        <f>VLOOKUP(F3531,'Set up'!$A$2:$C$64,3,FALSE)</f>
        <v>Cash</v>
      </c>
      <c r="J3531" s="5">
        <f>VLOOKUP(F3531,'Set up'!$A$2:$D$64,4,FALSE)</f>
        <v>0</v>
      </c>
      <c r="K3531" s="4">
        <f t="shared" si="1040"/>
        <v>45650</v>
      </c>
      <c r="L3531" s="5">
        <f t="shared" si="1041"/>
        <v>12</v>
      </c>
      <c r="M3531" s="5">
        <f t="shared" si="1042"/>
        <v>2024</v>
      </c>
      <c r="N3531" s="12">
        <v>460</v>
      </c>
      <c r="O3531" s="6">
        <f t="shared" si="1046"/>
        <v>-460</v>
      </c>
      <c r="P3531" s="12">
        <f t="shared" si="1045"/>
        <v>0</v>
      </c>
      <c r="Q3531" s="7">
        <v>5803666.4500000002</v>
      </c>
      <c r="R3531" s="44" t="str">
        <f>VLOOKUP(F3531,'Set up'!$A$2:$E$64,5,FALSE)</f>
        <v>Trsf</v>
      </c>
      <c r="S3531" s="1" t="s">
        <v>3795</v>
      </c>
    </row>
    <row r="3532" spans="1:19" ht="16.2" customHeight="1" x14ac:dyDescent="0.3">
      <c r="A3532" s="4" t="s">
        <v>3262</v>
      </c>
      <c r="B3532" s="5">
        <f t="shared" si="1038"/>
        <v>12</v>
      </c>
      <c r="C3532" s="5">
        <f t="shared" si="1039"/>
        <v>2024</v>
      </c>
      <c r="D3532" s="5" t="s">
        <v>3264</v>
      </c>
      <c r="E3532" s="5" t="str">
        <f>VLOOKUP(F3532,'Set up'!$A$2:$C$64,2,FALSE)</f>
        <v>C00000042</v>
      </c>
      <c r="F3532" s="132" t="s">
        <v>2012</v>
      </c>
      <c r="G3532" s="133" t="s">
        <v>2744</v>
      </c>
      <c r="H3532" s="5">
        <v>1</v>
      </c>
      <c r="I3532" s="5" t="str">
        <f>VLOOKUP(F3532,'Set up'!$A$2:$C$64,3,FALSE)</f>
        <v>Cash</v>
      </c>
      <c r="J3532" s="5">
        <f>VLOOKUP(F3532,'Set up'!$A$2:$D$64,4,FALSE)</f>
        <v>0</v>
      </c>
      <c r="K3532" s="4">
        <f t="shared" si="1040"/>
        <v>45650</v>
      </c>
      <c r="L3532" s="5">
        <f t="shared" si="1041"/>
        <v>12</v>
      </c>
      <c r="M3532" s="5">
        <f t="shared" si="1042"/>
        <v>2024</v>
      </c>
      <c r="N3532" s="12">
        <v>975</v>
      </c>
      <c r="O3532" s="12">
        <f>-225.6-749.4</f>
        <v>-975</v>
      </c>
      <c r="P3532" s="12">
        <f t="shared" si="1045"/>
        <v>0</v>
      </c>
      <c r="Q3532" s="7">
        <v>5804641.4500000002</v>
      </c>
      <c r="R3532" s="44" t="str">
        <f>VLOOKUP(F3532,'Set up'!$A$2:$E$64,5,FALSE)</f>
        <v>Trsf</v>
      </c>
      <c r="S3532" s="1" t="s">
        <v>3798</v>
      </c>
    </row>
    <row r="3533" spans="1:19" ht="16.2" customHeight="1" x14ac:dyDescent="0.3">
      <c r="A3533" s="4" t="s">
        <v>3262</v>
      </c>
      <c r="B3533" s="5">
        <f t="shared" si="1038"/>
        <v>12</v>
      </c>
      <c r="C3533" s="5">
        <f t="shared" si="1039"/>
        <v>2024</v>
      </c>
      <c r="D3533" s="5" t="s">
        <v>3265</v>
      </c>
      <c r="E3533" s="5" t="str">
        <f>VLOOKUP(F3533,'Set up'!$A$2:$C$64,2,FALSE)</f>
        <v>C00000049</v>
      </c>
      <c r="F3533" s="132" t="s">
        <v>2728</v>
      </c>
      <c r="G3533" s="133" t="s">
        <v>3266</v>
      </c>
      <c r="H3533" s="5">
        <v>1</v>
      </c>
      <c r="I3533" s="5" t="str">
        <f>VLOOKUP(F3533,'Set up'!$A$2:$C$64,3,FALSE)</f>
        <v>Cash</v>
      </c>
      <c r="J3533" s="5">
        <f>VLOOKUP(F3533,'Set up'!$A$2:$D$64,4,FALSE)</f>
        <v>0</v>
      </c>
      <c r="K3533" s="4">
        <f t="shared" si="1040"/>
        <v>45650</v>
      </c>
      <c r="L3533" s="5">
        <f t="shared" si="1041"/>
        <v>12</v>
      </c>
      <c r="M3533" s="5">
        <f t="shared" si="1042"/>
        <v>2024</v>
      </c>
      <c r="N3533" s="12">
        <v>40</v>
      </c>
      <c r="O3533" s="12"/>
      <c r="P3533" s="12">
        <v>40</v>
      </c>
      <c r="Q3533" s="7">
        <v>5804681.4500000002</v>
      </c>
      <c r="R3533" s="44" t="str">
        <f>VLOOKUP(F3533,'Set up'!$A$2:$E$64,5,FALSE)</f>
        <v>Cash</v>
      </c>
    </row>
    <row r="3534" spans="1:19" ht="16.2" customHeight="1" x14ac:dyDescent="0.3">
      <c r="A3534" s="4" t="s">
        <v>3262</v>
      </c>
      <c r="B3534" s="5">
        <f t="shared" si="1038"/>
        <v>12</v>
      </c>
      <c r="C3534" s="5">
        <f t="shared" si="1039"/>
        <v>2024</v>
      </c>
      <c r="D3534" s="5" t="s">
        <v>3267</v>
      </c>
      <c r="E3534" s="5" t="str">
        <f>VLOOKUP(F3534,'Set up'!$A$2:$C$64,2,FALSE)</f>
        <v>C00000058</v>
      </c>
      <c r="F3534" s="132" t="s">
        <v>3268</v>
      </c>
      <c r="G3534" s="133" t="s">
        <v>3269</v>
      </c>
      <c r="H3534" s="5">
        <v>6</v>
      </c>
      <c r="I3534" s="5" t="str">
        <f>VLOOKUP(F3534,'Set up'!$A$2:$C$64,3,FALSE)</f>
        <v>Cash</v>
      </c>
      <c r="J3534" s="5">
        <f>VLOOKUP(F3534,'Set up'!$A$2:$D$64,4,FALSE)</f>
        <v>0</v>
      </c>
      <c r="K3534" s="4">
        <f t="shared" si="1040"/>
        <v>45650</v>
      </c>
      <c r="L3534" s="5">
        <f t="shared" si="1041"/>
        <v>12</v>
      </c>
      <c r="M3534" s="5">
        <f t="shared" si="1042"/>
        <v>2024</v>
      </c>
      <c r="N3534" s="12">
        <v>2775</v>
      </c>
      <c r="O3534" s="6">
        <f t="shared" ref="O3534:O3542" si="1047">-N3534</f>
        <v>-2775</v>
      </c>
      <c r="P3534" s="12">
        <f t="shared" ref="P3534:P3538" si="1048">SUM(N3534+O3534)</f>
        <v>0</v>
      </c>
      <c r="Q3534" s="7">
        <v>5807456.4500000002</v>
      </c>
      <c r="R3534" s="44" t="str">
        <f>VLOOKUP(F3534,'Set up'!$A$2:$E$64,5,FALSE)</f>
        <v>Cash</v>
      </c>
      <c r="S3534" s="1" t="s">
        <v>3325</v>
      </c>
    </row>
    <row r="3535" spans="1:19" ht="16.2" customHeight="1" x14ac:dyDescent="0.3">
      <c r="A3535" s="4" t="s">
        <v>3262</v>
      </c>
      <c r="B3535" s="5">
        <f t="shared" si="1038"/>
        <v>12</v>
      </c>
      <c r="C3535" s="5">
        <f t="shared" si="1039"/>
        <v>2024</v>
      </c>
      <c r="D3535" s="5" t="s">
        <v>3267</v>
      </c>
      <c r="E3535" s="5" t="str">
        <f>VLOOKUP(F3535,'Set up'!$A$2:$C$64,2,FALSE)</f>
        <v>C00000058</v>
      </c>
      <c r="F3535" s="132" t="s">
        <v>3268</v>
      </c>
      <c r="G3535" s="133" t="s">
        <v>46</v>
      </c>
      <c r="H3535" s="5">
        <v>1</v>
      </c>
      <c r="I3535" s="5" t="str">
        <f>VLOOKUP(F3535,'Set up'!$A$2:$C$64,3,FALSE)</f>
        <v>Cash</v>
      </c>
      <c r="J3535" s="5">
        <f>VLOOKUP(F3535,'Set up'!$A$2:$D$64,4,FALSE)</f>
        <v>0</v>
      </c>
      <c r="K3535" s="4">
        <f t="shared" si="1040"/>
        <v>45650</v>
      </c>
      <c r="L3535" s="5">
        <f t="shared" si="1041"/>
        <v>12</v>
      </c>
      <c r="M3535" s="5">
        <f t="shared" si="1042"/>
        <v>2024</v>
      </c>
      <c r="N3535" s="12">
        <v>115</v>
      </c>
      <c r="O3535" s="6">
        <f t="shared" si="1047"/>
        <v>-115</v>
      </c>
      <c r="P3535" s="12">
        <f t="shared" si="1048"/>
        <v>0</v>
      </c>
      <c r="Q3535" s="7">
        <v>5807571.4500000002</v>
      </c>
      <c r="R3535" s="44" t="str">
        <f>VLOOKUP(F3535,'Set up'!$A$2:$E$64,5,FALSE)</f>
        <v>Cash</v>
      </c>
      <c r="S3535" s="1" t="s">
        <v>3325</v>
      </c>
    </row>
    <row r="3536" spans="1:19" ht="16.2" customHeight="1" x14ac:dyDescent="0.3">
      <c r="A3536" s="4" t="s">
        <v>3262</v>
      </c>
      <c r="B3536" s="5">
        <f t="shared" si="1038"/>
        <v>12</v>
      </c>
      <c r="C3536" s="5">
        <f t="shared" si="1039"/>
        <v>2024</v>
      </c>
      <c r="D3536" s="5" t="s">
        <v>3267</v>
      </c>
      <c r="E3536" s="5" t="str">
        <f>VLOOKUP(F3536,'Set up'!$A$2:$C$64,2,FALSE)</f>
        <v>C00000058</v>
      </c>
      <c r="F3536" s="132" t="s">
        <v>3268</v>
      </c>
      <c r="G3536" s="133" t="s">
        <v>3231</v>
      </c>
      <c r="H3536" s="5">
        <v>1</v>
      </c>
      <c r="I3536" s="5" t="str">
        <f>VLOOKUP(F3536,'Set up'!$A$2:$C$64,3,FALSE)</f>
        <v>Cash</v>
      </c>
      <c r="J3536" s="5">
        <f>VLOOKUP(F3536,'Set up'!$A$2:$D$64,4,FALSE)</f>
        <v>0</v>
      </c>
      <c r="K3536" s="4">
        <f t="shared" si="1040"/>
        <v>45650</v>
      </c>
      <c r="L3536" s="5">
        <f t="shared" si="1041"/>
        <v>12</v>
      </c>
      <c r="M3536" s="5">
        <f t="shared" si="1042"/>
        <v>2024</v>
      </c>
      <c r="N3536" s="12">
        <v>320</v>
      </c>
      <c r="O3536" s="6">
        <f t="shared" si="1047"/>
        <v>-320</v>
      </c>
      <c r="P3536" s="12">
        <f t="shared" si="1048"/>
        <v>0</v>
      </c>
      <c r="Q3536" s="7">
        <v>5807891.4500000002</v>
      </c>
      <c r="R3536" s="44" t="str">
        <f>VLOOKUP(F3536,'Set up'!$A$2:$E$64,5,FALSE)</f>
        <v>Cash</v>
      </c>
      <c r="S3536" s="1" t="s">
        <v>3325</v>
      </c>
    </row>
    <row r="3537" spans="1:21" ht="16.2" customHeight="1" x14ac:dyDescent="0.3">
      <c r="A3537" s="4" t="s">
        <v>3262</v>
      </c>
      <c r="B3537" s="5">
        <f t="shared" si="1038"/>
        <v>12</v>
      </c>
      <c r="C3537" s="5">
        <f t="shared" si="1039"/>
        <v>2024</v>
      </c>
      <c r="D3537" s="5" t="s">
        <v>3267</v>
      </c>
      <c r="E3537" s="5" t="str">
        <f>VLOOKUP(F3537,'Set up'!$A$2:$C$64,2,FALSE)</f>
        <v>C00000058</v>
      </c>
      <c r="F3537" s="132" t="s">
        <v>3268</v>
      </c>
      <c r="G3537" s="133" t="s">
        <v>2646</v>
      </c>
      <c r="H3537" s="5">
        <v>1</v>
      </c>
      <c r="I3537" s="5" t="str">
        <f>VLOOKUP(F3537,'Set up'!$A$2:$C$64,3,FALSE)</f>
        <v>Cash</v>
      </c>
      <c r="J3537" s="5">
        <f>VLOOKUP(F3537,'Set up'!$A$2:$D$64,4,FALSE)</f>
        <v>0</v>
      </c>
      <c r="K3537" s="4">
        <f t="shared" si="1040"/>
        <v>45650</v>
      </c>
      <c r="L3537" s="5">
        <f t="shared" si="1041"/>
        <v>12</v>
      </c>
      <c r="M3537" s="5">
        <f t="shared" si="1042"/>
        <v>2024</v>
      </c>
      <c r="N3537" s="12">
        <v>65</v>
      </c>
      <c r="O3537" s="6">
        <f t="shared" si="1047"/>
        <v>-65</v>
      </c>
      <c r="P3537" s="12">
        <f t="shared" si="1048"/>
        <v>0</v>
      </c>
      <c r="Q3537" s="7">
        <v>5807956.4500000002</v>
      </c>
      <c r="R3537" s="44" t="str">
        <f>VLOOKUP(F3537,'Set up'!$A$2:$E$64,5,FALSE)</f>
        <v>Cash</v>
      </c>
      <c r="S3537" s="1" t="s">
        <v>3325</v>
      </c>
    </row>
    <row r="3538" spans="1:21" ht="16.2" customHeight="1" x14ac:dyDescent="0.3">
      <c r="A3538" s="4" t="s">
        <v>3262</v>
      </c>
      <c r="B3538" s="5">
        <f t="shared" si="1038"/>
        <v>12</v>
      </c>
      <c r="C3538" s="5">
        <f t="shared" si="1039"/>
        <v>2024</v>
      </c>
      <c r="D3538" s="5" t="s">
        <v>3267</v>
      </c>
      <c r="E3538" s="5" t="str">
        <f>VLOOKUP(F3538,'Set up'!$A$2:$C$64,2,FALSE)</f>
        <v>C00000058</v>
      </c>
      <c r="F3538" s="132" t="s">
        <v>3268</v>
      </c>
      <c r="G3538" s="133" t="s">
        <v>3270</v>
      </c>
      <c r="H3538" s="5">
        <v>1</v>
      </c>
      <c r="I3538" s="5" t="str">
        <f>VLOOKUP(F3538,'Set up'!$A$2:$C$64,3,FALSE)</f>
        <v>Cash</v>
      </c>
      <c r="J3538" s="5">
        <f>VLOOKUP(F3538,'Set up'!$A$2:$D$64,4,FALSE)</f>
        <v>0</v>
      </c>
      <c r="K3538" s="4">
        <f t="shared" si="1040"/>
        <v>45650</v>
      </c>
      <c r="L3538" s="5">
        <f t="shared" si="1041"/>
        <v>12</v>
      </c>
      <c r="M3538" s="5">
        <f t="shared" si="1042"/>
        <v>2024</v>
      </c>
      <c r="N3538" s="12">
        <v>160</v>
      </c>
      <c r="O3538" s="6">
        <f t="shared" si="1047"/>
        <v>-160</v>
      </c>
      <c r="P3538" s="12">
        <f t="shared" si="1048"/>
        <v>0</v>
      </c>
      <c r="Q3538" s="7">
        <v>5808116.4500000002</v>
      </c>
      <c r="R3538" s="44" t="str">
        <f>VLOOKUP(F3538,'Set up'!$A$2:$E$64,5,FALSE)</f>
        <v>Cash</v>
      </c>
      <c r="S3538" s="1" t="s">
        <v>3325</v>
      </c>
    </row>
    <row r="3539" spans="1:21" ht="16.2" customHeight="1" x14ac:dyDescent="0.3">
      <c r="A3539" s="4" t="s">
        <v>3271</v>
      </c>
      <c r="B3539" s="5">
        <f t="shared" si="1038"/>
        <v>12</v>
      </c>
      <c r="C3539" s="5">
        <f t="shared" si="1039"/>
        <v>2024</v>
      </c>
      <c r="D3539" s="5" t="s">
        <v>3272</v>
      </c>
      <c r="E3539" s="5" t="str">
        <f>VLOOKUP(F3539,'Set up'!$A$2:$C$64,2,FALSE)</f>
        <v>C00000044</v>
      </c>
      <c r="F3539" s="132" t="s">
        <v>2929</v>
      </c>
      <c r="G3539" s="133" t="s">
        <v>2570</v>
      </c>
      <c r="H3539" s="5">
        <v>2</v>
      </c>
      <c r="I3539" s="5" t="str">
        <f>VLOOKUP(F3539,'Set up'!$A$2:$C$64,3,FALSE)</f>
        <v>Cash</v>
      </c>
      <c r="J3539" s="5">
        <f>VLOOKUP(F3539,'Set up'!$A$2:$D$64,4,FALSE)</f>
        <v>0</v>
      </c>
      <c r="K3539" s="4">
        <f t="shared" si="1040"/>
        <v>45653</v>
      </c>
      <c r="L3539" s="5">
        <f t="shared" si="1041"/>
        <v>12</v>
      </c>
      <c r="M3539" s="5">
        <f t="shared" si="1042"/>
        <v>2024</v>
      </c>
      <c r="N3539" s="12">
        <v>432</v>
      </c>
      <c r="O3539" s="6">
        <f t="shared" si="1047"/>
        <v>-432</v>
      </c>
      <c r="P3539" s="12">
        <f t="shared" ref="P3539:P3545" si="1049">SUM(N3539+O3539)</f>
        <v>0</v>
      </c>
      <c r="Q3539" s="7">
        <v>5808548.4500000002</v>
      </c>
      <c r="R3539" s="44" t="str">
        <f>VLOOKUP(F3539,'Set up'!$A$2:$E$64,5,FALSE)</f>
        <v>Cash</v>
      </c>
      <c r="S3539" s="1" t="s">
        <v>3323</v>
      </c>
    </row>
    <row r="3540" spans="1:21" ht="16.2" customHeight="1" x14ac:dyDescent="0.3">
      <c r="A3540" s="4" t="s">
        <v>3271</v>
      </c>
      <c r="B3540" s="5">
        <f t="shared" si="1038"/>
        <v>12</v>
      </c>
      <c r="C3540" s="5">
        <f t="shared" si="1039"/>
        <v>2024</v>
      </c>
      <c r="D3540" s="5" t="s">
        <v>3272</v>
      </c>
      <c r="E3540" s="5" t="str">
        <f>VLOOKUP(F3540,'Set up'!$A$2:$C$64,2,FALSE)</f>
        <v>C00000044</v>
      </c>
      <c r="F3540" s="132" t="s">
        <v>2929</v>
      </c>
      <c r="G3540" s="133" t="s">
        <v>46</v>
      </c>
      <c r="H3540" s="5">
        <v>1</v>
      </c>
      <c r="I3540" s="5" t="str">
        <f>VLOOKUP(F3540,'Set up'!$A$2:$C$64,3,FALSE)</f>
        <v>Cash</v>
      </c>
      <c r="J3540" s="5">
        <f>VLOOKUP(F3540,'Set up'!$A$2:$D$64,4,FALSE)</f>
        <v>0</v>
      </c>
      <c r="K3540" s="4">
        <f t="shared" si="1040"/>
        <v>45653</v>
      </c>
      <c r="L3540" s="5">
        <f t="shared" si="1041"/>
        <v>12</v>
      </c>
      <c r="M3540" s="5">
        <f t="shared" si="1042"/>
        <v>2024</v>
      </c>
      <c r="N3540" s="12">
        <v>110</v>
      </c>
      <c r="O3540" s="6">
        <f t="shared" si="1047"/>
        <v>-110</v>
      </c>
      <c r="P3540" s="12">
        <f t="shared" si="1049"/>
        <v>0</v>
      </c>
      <c r="Q3540" s="7">
        <v>5808658.4500000002</v>
      </c>
      <c r="R3540" s="44" t="str">
        <f>VLOOKUP(F3540,'Set up'!$A$2:$E$64,5,FALSE)</f>
        <v>Cash</v>
      </c>
      <c r="S3540" s="1" t="s">
        <v>3323</v>
      </c>
    </row>
    <row r="3541" spans="1:21" ht="16.2" customHeight="1" x14ac:dyDescent="0.3">
      <c r="A3541" s="4" t="s">
        <v>3271</v>
      </c>
      <c r="B3541" s="5">
        <f t="shared" si="1038"/>
        <v>12</v>
      </c>
      <c r="C3541" s="5">
        <f t="shared" si="1039"/>
        <v>2024</v>
      </c>
      <c r="D3541" s="5" t="s">
        <v>3272</v>
      </c>
      <c r="E3541" s="5" t="str">
        <f>VLOOKUP(F3541,'Set up'!$A$2:$C$64,2,FALSE)</f>
        <v>C00000044</v>
      </c>
      <c r="F3541" s="132" t="s">
        <v>2929</v>
      </c>
      <c r="G3541" s="133" t="s">
        <v>3122</v>
      </c>
      <c r="H3541" s="5">
        <v>1</v>
      </c>
      <c r="I3541" s="5" t="str">
        <f>VLOOKUP(F3541,'Set up'!$A$2:$C$64,3,FALSE)</f>
        <v>Cash</v>
      </c>
      <c r="J3541" s="5">
        <f>VLOOKUP(F3541,'Set up'!$A$2:$D$64,4,FALSE)</f>
        <v>0</v>
      </c>
      <c r="K3541" s="4">
        <f t="shared" si="1040"/>
        <v>45653</v>
      </c>
      <c r="L3541" s="5">
        <f t="shared" si="1041"/>
        <v>12</v>
      </c>
      <c r="M3541" s="5">
        <f t="shared" si="1042"/>
        <v>2024</v>
      </c>
      <c r="N3541" s="12">
        <v>1732.5</v>
      </c>
      <c r="O3541" s="6">
        <f t="shared" si="1047"/>
        <v>-1732.5</v>
      </c>
      <c r="P3541" s="12">
        <f t="shared" si="1049"/>
        <v>0</v>
      </c>
      <c r="Q3541" s="7">
        <v>5810390.9500000002</v>
      </c>
      <c r="R3541" s="44" t="str">
        <f>VLOOKUP(F3541,'Set up'!$A$2:$E$64,5,FALSE)</f>
        <v>Cash</v>
      </c>
      <c r="S3541" s="1" t="s">
        <v>3323</v>
      </c>
    </row>
    <row r="3542" spans="1:21" ht="16.2" customHeight="1" x14ac:dyDescent="0.3">
      <c r="A3542" s="4" t="s">
        <v>3271</v>
      </c>
      <c r="B3542" s="5">
        <f t="shared" si="1038"/>
        <v>12</v>
      </c>
      <c r="C3542" s="5">
        <f t="shared" si="1039"/>
        <v>2024</v>
      </c>
      <c r="D3542" s="5" t="s">
        <v>3272</v>
      </c>
      <c r="E3542" s="5" t="str">
        <f>VLOOKUP(F3542,'Set up'!$A$2:$C$64,2,FALSE)</f>
        <v>C00000044</v>
      </c>
      <c r="F3542" s="132" t="s">
        <v>2929</v>
      </c>
      <c r="G3542" s="133" t="s">
        <v>2646</v>
      </c>
      <c r="H3542" s="5">
        <v>1</v>
      </c>
      <c r="I3542" s="5" t="str">
        <f>VLOOKUP(F3542,'Set up'!$A$2:$C$64,3,FALSE)</f>
        <v>Cash</v>
      </c>
      <c r="J3542" s="5">
        <f>VLOOKUP(F3542,'Set up'!$A$2:$D$64,4,FALSE)</f>
        <v>0</v>
      </c>
      <c r="K3542" s="4">
        <f t="shared" si="1040"/>
        <v>45653</v>
      </c>
      <c r="L3542" s="5">
        <f t="shared" si="1041"/>
        <v>12</v>
      </c>
      <c r="M3542" s="5">
        <f t="shared" si="1042"/>
        <v>2024</v>
      </c>
      <c r="N3542" s="12">
        <v>62.5</v>
      </c>
      <c r="O3542" s="6">
        <f t="shared" si="1047"/>
        <v>-62.5</v>
      </c>
      <c r="P3542" s="12">
        <f t="shared" si="1049"/>
        <v>0</v>
      </c>
      <c r="Q3542" s="7">
        <v>5810453.4500000002</v>
      </c>
      <c r="R3542" s="44" t="str">
        <f>VLOOKUP(F3542,'Set up'!$A$2:$E$64,5,FALSE)</f>
        <v>Cash</v>
      </c>
      <c r="S3542" s="1" t="s">
        <v>3323</v>
      </c>
    </row>
    <row r="3543" spans="1:21" ht="16.2" customHeight="1" x14ac:dyDescent="0.3">
      <c r="A3543" s="4" t="s">
        <v>3271</v>
      </c>
      <c r="B3543" s="5">
        <f t="shared" si="1038"/>
        <v>12</v>
      </c>
      <c r="C3543" s="5">
        <f t="shared" si="1039"/>
        <v>2024</v>
      </c>
      <c r="D3543" s="5" t="s">
        <v>3273</v>
      </c>
      <c r="E3543" s="5" t="str">
        <f>VLOOKUP(F3543,'Set up'!$A$2:$C$64,2,FALSE)</f>
        <v>C00000042</v>
      </c>
      <c r="F3543" s="132" t="s">
        <v>2012</v>
      </c>
      <c r="G3543" s="133" t="s">
        <v>3217</v>
      </c>
      <c r="H3543" s="5">
        <v>6</v>
      </c>
      <c r="I3543" s="5" t="str">
        <f>VLOOKUP(F3543,'Set up'!$A$2:$C$64,3,FALSE)</f>
        <v>Cash</v>
      </c>
      <c r="J3543" s="5">
        <f>VLOOKUP(F3543,'Set up'!$A$2:$D$64,4,FALSE)</f>
        <v>0</v>
      </c>
      <c r="K3543" s="4">
        <f t="shared" si="1040"/>
        <v>45653</v>
      </c>
      <c r="L3543" s="5">
        <f t="shared" si="1041"/>
        <v>12</v>
      </c>
      <c r="M3543" s="5">
        <f t="shared" si="1042"/>
        <v>2024</v>
      </c>
      <c r="N3543" s="12">
        <v>9720</v>
      </c>
      <c r="O3543" s="12">
        <f>-3750.6-5969.4</f>
        <v>-9720</v>
      </c>
      <c r="P3543" s="12">
        <f t="shared" si="1049"/>
        <v>0</v>
      </c>
      <c r="Q3543" s="7">
        <v>5820173.4500000002</v>
      </c>
      <c r="R3543" s="44" t="str">
        <f>VLOOKUP(F3543,'Set up'!$A$2:$E$64,5,FALSE)</f>
        <v>Trsf</v>
      </c>
      <c r="S3543" s="1" t="s">
        <v>3799</v>
      </c>
    </row>
    <row r="3544" spans="1:21" ht="16.2" customHeight="1" x14ac:dyDescent="0.3">
      <c r="A3544" s="4" t="s">
        <v>3271</v>
      </c>
      <c r="B3544" s="5">
        <f t="shared" si="1038"/>
        <v>12</v>
      </c>
      <c r="C3544" s="5">
        <f t="shared" si="1039"/>
        <v>2024</v>
      </c>
      <c r="D3544" s="5" t="s">
        <v>3273</v>
      </c>
      <c r="E3544" s="5" t="str">
        <f>VLOOKUP(F3544,'Set up'!$A$2:$C$64,2,FALSE)</f>
        <v>C00000042</v>
      </c>
      <c r="F3544" s="132" t="s">
        <v>2012</v>
      </c>
      <c r="G3544" s="133" t="s">
        <v>3243</v>
      </c>
      <c r="H3544" s="5">
        <v>15</v>
      </c>
      <c r="I3544" s="5" t="str">
        <f>VLOOKUP(F3544,'Set up'!$A$2:$C$64,3,FALSE)</f>
        <v>Cash</v>
      </c>
      <c r="J3544" s="5">
        <f>VLOOKUP(F3544,'Set up'!$A$2:$D$64,4,FALSE)</f>
        <v>0</v>
      </c>
      <c r="K3544" s="4">
        <f t="shared" si="1040"/>
        <v>45653</v>
      </c>
      <c r="L3544" s="5">
        <f t="shared" si="1041"/>
        <v>12</v>
      </c>
      <c r="M3544" s="5">
        <f t="shared" si="1042"/>
        <v>2024</v>
      </c>
      <c r="N3544" s="12">
        <v>2610</v>
      </c>
      <c r="O3544" s="6">
        <f t="shared" ref="O3544:O3545" si="1050">-N3544</f>
        <v>-2610</v>
      </c>
      <c r="P3544" s="12">
        <f t="shared" si="1049"/>
        <v>0</v>
      </c>
      <c r="Q3544" s="7">
        <v>5822783.4500000002</v>
      </c>
      <c r="R3544" s="44" t="str">
        <f>VLOOKUP(F3544,'Set up'!$A$2:$E$64,5,FALSE)</f>
        <v>Trsf</v>
      </c>
      <c r="S3544" s="1" t="s">
        <v>3800</v>
      </c>
    </row>
    <row r="3545" spans="1:21" ht="16.2" customHeight="1" x14ac:dyDescent="0.3">
      <c r="A3545" s="4" t="s">
        <v>3271</v>
      </c>
      <c r="B3545" s="5">
        <f t="shared" si="1038"/>
        <v>12</v>
      </c>
      <c r="C3545" s="5">
        <f t="shared" si="1039"/>
        <v>2024</v>
      </c>
      <c r="D3545" s="5" t="s">
        <v>3273</v>
      </c>
      <c r="E3545" s="5" t="str">
        <f>VLOOKUP(F3545,'Set up'!$A$2:$C$64,2,FALSE)</f>
        <v>C00000042</v>
      </c>
      <c r="F3545" s="132" t="s">
        <v>2012</v>
      </c>
      <c r="G3545" s="133" t="s">
        <v>1922</v>
      </c>
      <c r="H3545" s="5">
        <v>7</v>
      </c>
      <c r="I3545" s="5" t="str">
        <f>VLOOKUP(F3545,'Set up'!$A$2:$C$64,3,FALSE)</f>
        <v>Cash</v>
      </c>
      <c r="J3545" s="5">
        <f>VLOOKUP(F3545,'Set up'!$A$2:$D$64,4,FALSE)</f>
        <v>0</v>
      </c>
      <c r="K3545" s="4">
        <f t="shared" si="1040"/>
        <v>45653</v>
      </c>
      <c r="L3545" s="5">
        <f t="shared" si="1041"/>
        <v>12</v>
      </c>
      <c r="M3545" s="5">
        <f t="shared" si="1042"/>
        <v>2024</v>
      </c>
      <c r="N3545" s="12">
        <v>1669.5</v>
      </c>
      <c r="O3545" s="6">
        <f t="shared" si="1050"/>
        <v>-1669.5</v>
      </c>
      <c r="P3545" s="12">
        <f t="shared" si="1049"/>
        <v>0</v>
      </c>
      <c r="Q3545" s="7">
        <v>5824452.9500000002</v>
      </c>
      <c r="R3545" s="44" t="str">
        <f>VLOOKUP(F3545,'Set up'!$A$2:$E$64,5,FALSE)</f>
        <v>Trsf</v>
      </c>
      <c r="S3545" s="1" t="s">
        <v>3810</v>
      </c>
    </row>
    <row r="3546" spans="1:21" ht="16.2" customHeight="1" x14ac:dyDescent="0.3">
      <c r="A3546" s="4" t="s">
        <v>3274</v>
      </c>
      <c r="B3546" s="5">
        <f t="shared" si="1038"/>
        <v>12</v>
      </c>
      <c r="C3546" s="5">
        <f t="shared" si="1039"/>
        <v>2024</v>
      </c>
      <c r="D3546" s="5" t="s">
        <v>3275</v>
      </c>
      <c r="E3546" s="5" t="str">
        <f>VLOOKUP(F3546,'Set up'!$A$2:$C$64,2,FALSE)</f>
        <v>C00000050</v>
      </c>
      <c r="F3546" s="132" t="s">
        <v>2656</v>
      </c>
      <c r="G3546" s="133" t="s">
        <v>3122</v>
      </c>
      <c r="H3546" s="5">
        <v>1</v>
      </c>
      <c r="I3546" s="5" t="str">
        <f>VLOOKUP(F3546,'Set up'!$A$2:$C$64,3,FALSE)</f>
        <v>Cash</v>
      </c>
      <c r="J3546" s="5">
        <f>VLOOKUP(F3546,'Set up'!$A$2:$D$64,4,FALSE)</f>
        <v>0</v>
      </c>
      <c r="K3546" s="4">
        <f t="shared" si="1040"/>
        <v>45654</v>
      </c>
      <c r="L3546" s="5">
        <f t="shared" si="1041"/>
        <v>12</v>
      </c>
      <c r="M3546" s="5">
        <f t="shared" si="1042"/>
        <v>2024</v>
      </c>
      <c r="N3546" s="12">
        <v>1755</v>
      </c>
      <c r="O3546" s="6">
        <f t="shared" ref="O3546:O3549" si="1051">-N3546</f>
        <v>-1755</v>
      </c>
      <c r="P3546" s="12">
        <f t="shared" ref="P3546:P3553" si="1052">SUM(N3546+O3546)</f>
        <v>0</v>
      </c>
      <c r="Q3546" s="7">
        <v>5826207.9500000002</v>
      </c>
      <c r="R3546" s="44" t="str">
        <f>VLOOKUP(F3546,'Set up'!$A$2:$E$64,5,FALSE)</f>
        <v>Cash</v>
      </c>
      <c r="S3546" s="1" t="s">
        <v>3423</v>
      </c>
    </row>
    <row r="3547" spans="1:21" ht="16.2" customHeight="1" x14ac:dyDescent="0.3">
      <c r="A3547" s="4" t="s">
        <v>3274</v>
      </c>
      <c r="B3547" s="5">
        <f t="shared" si="1038"/>
        <v>12</v>
      </c>
      <c r="C3547" s="5">
        <f t="shared" si="1039"/>
        <v>2024</v>
      </c>
      <c r="D3547" s="5" t="s">
        <v>3275</v>
      </c>
      <c r="E3547" s="5" t="str">
        <f>VLOOKUP(F3547,'Set up'!$A$2:$C$64,2,FALSE)</f>
        <v>C00000050</v>
      </c>
      <c r="F3547" s="132" t="s">
        <v>2656</v>
      </c>
      <c r="G3547" s="133" t="s">
        <v>2129</v>
      </c>
      <c r="H3547" s="5">
        <v>2</v>
      </c>
      <c r="I3547" s="5" t="str">
        <f>VLOOKUP(F3547,'Set up'!$A$2:$C$64,3,FALSE)</f>
        <v>Cash</v>
      </c>
      <c r="J3547" s="5">
        <f>VLOOKUP(F3547,'Set up'!$A$2:$D$64,4,FALSE)</f>
        <v>0</v>
      </c>
      <c r="K3547" s="4">
        <f t="shared" si="1040"/>
        <v>45654</v>
      </c>
      <c r="L3547" s="5">
        <f t="shared" si="1041"/>
        <v>12</v>
      </c>
      <c r="M3547" s="5">
        <f t="shared" si="1042"/>
        <v>2024</v>
      </c>
      <c r="N3547" s="12">
        <v>555</v>
      </c>
      <c r="O3547" s="6">
        <f t="shared" si="1051"/>
        <v>-555</v>
      </c>
      <c r="P3547" s="12">
        <f t="shared" si="1052"/>
        <v>0</v>
      </c>
      <c r="Q3547" s="7">
        <v>5826762.9500000002</v>
      </c>
      <c r="R3547" s="44" t="str">
        <f>VLOOKUP(F3547,'Set up'!$A$2:$E$64,5,FALSE)</f>
        <v>Cash</v>
      </c>
      <c r="S3547" s="1" t="s">
        <v>3423</v>
      </c>
    </row>
    <row r="3548" spans="1:21" ht="16.2" customHeight="1" x14ac:dyDescent="0.3">
      <c r="A3548" s="4" t="s">
        <v>3274</v>
      </c>
      <c r="B3548" s="5">
        <f t="shared" si="1038"/>
        <v>12</v>
      </c>
      <c r="C3548" s="5">
        <f t="shared" si="1039"/>
        <v>2024</v>
      </c>
      <c r="D3548" s="5" t="s">
        <v>3275</v>
      </c>
      <c r="E3548" s="5" t="str">
        <f>VLOOKUP(F3548,'Set up'!$A$2:$C$64,2,FALSE)</f>
        <v>C00000050</v>
      </c>
      <c r="F3548" s="132" t="s">
        <v>2656</v>
      </c>
      <c r="G3548" s="133" t="s">
        <v>1061</v>
      </c>
      <c r="H3548" s="5">
        <v>1</v>
      </c>
      <c r="I3548" s="5" t="str">
        <f>VLOOKUP(F3548,'Set up'!$A$2:$C$64,3,FALSE)</f>
        <v>Cash</v>
      </c>
      <c r="J3548" s="5">
        <f>VLOOKUP(F3548,'Set up'!$A$2:$D$64,4,FALSE)</f>
        <v>0</v>
      </c>
      <c r="K3548" s="4">
        <f t="shared" si="1040"/>
        <v>45654</v>
      </c>
      <c r="L3548" s="5">
        <f t="shared" si="1041"/>
        <v>12</v>
      </c>
      <c r="M3548" s="5">
        <f t="shared" si="1042"/>
        <v>2024</v>
      </c>
      <c r="N3548" s="12">
        <v>95</v>
      </c>
      <c r="O3548" s="6">
        <f t="shared" si="1051"/>
        <v>-95</v>
      </c>
      <c r="P3548" s="12">
        <f t="shared" si="1052"/>
        <v>0</v>
      </c>
      <c r="Q3548" s="7">
        <v>5826857.9500000002</v>
      </c>
      <c r="R3548" s="44" t="str">
        <f>VLOOKUP(F3548,'Set up'!$A$2:$E$64,5,FALSE)</f>
        <v>Cash</v>
      </c>
      <c r="S3548" s="1" t="s">
        <v>3423</v>
      </c>
    </row>
    <row r="3549" spans="1:21" ht="16.2" customHeight="1" x14ac:dyDescent="0.3">
      <c r="A3549" s="4" t="s">
        <v>3274</v>
      </c>
      <c r="B3549" s="5">
        <f t="shared" si="1038"/>
        <v>12</v>
      </c>
      <c r="C3549" s="5">
        <f t="shared" si="1039"/>
        <v>2024</v>
      </c>
      <c r="D3549" s="5" t="s">
        <v>3275</v>
      </c>
      <c r="E3549" s="5" t="str">
        <f>VLOOKUP(F3549,'Set up'!$A$2:$C$64,2,FALSE)</f>
        <v>C00000050</v>
      </c>
      <c r="F3549" s="132" t="s">
        <v>2656</v>
      </c>
      <c r="G3549" s="133" t="s">
        <v>2646</v>
      </c>
      <c r="H3549" s="5">
        <v>5</v>
      </c>
      <c r="I3549" s="5" t="str">
        <f>VLOOKUP(F3549,'Set up'!$A$2:$C$64,3,FALSE)</f>
        <v>Cash</v>
      </c>
      <c r="J3549" s="5">
        <f>VLOOKUP(F3549,'Set up'!$A$2:$D$64,4,FALSE)</f>
        <v>0</v>
      </c>
      <c r="K3549" s="4">
        <f t="shared" si="1040"/>
        <v>45654</v>
      </c>
      <c r="L3549" s="5">
        <f t="shared" si="1041"/>
        <v>12</v>
      </c>
      <c r="M3549" s="5">
        <f t="shared" si="1042"/>
        <v>2024</v>
      </c>
      <c r="N3549" s="12">
        <v>312.5</v>
      </c>
      <c r="O3549" s="6">
        <f t="shared" si="1051"/>
        <v>-312.5</v>
      </c>
      <c r="P3549" s="12">
        <f t="shared" si="1052"/>
        <v>0</v>
      </c>
      <c r="Q3549" s="7">
        <v>5827170.4500000002</v>
      </c>
      <c r="R3549" s="44" t="str">
        <f>VLOOKUP(F3549,'Set up'!$A$2:$E$64,5,FALSE)</f>
        <v>Cash</v>
      </c>
      <c r="S3549" s="1" t="s">
        <v>3423</v>
      </c>
    </row>
    <row r="3550" spans="1:21" ht="16.2" customHeight="1" x14ac:dyDescent="0.3">
      <c r="A3550" s="4" t="s">
        <v>3276</v>
      </c>
      <c r="B3550" s="5">
        <f t="shared" si="1038"/>
        <v>12</v>
      </c>
      <c r="C3550" s="5">
        <f t="shared" si="1039"/>
        <v>2024</v>
      </c>
      <c r="D3550" s="5" t="s">
        <v>3277</v>
      </c>
      <c r="E3550" s="5" t="str">
        <f>VLOOKUP(F3550,'Set up'!$A$2:$C$64,2,FALSE)</f>
        <v>C00000057</v>
      </c>
      <c r="F3550" s="132" t="s">
        <v>3230</v>
      </c>
      <c r="G3550" s="133" t="s">
        <v>3231</v>
      </c>
      <c r="H3550" s="5">
        <v>1</v>
      </c>
      <c r="I3550" s="5" t="str">
        <f>VLOOKUP(F3550,'Set up'!$A$2:$C$64,3,FALSE)</f>
        <v>Cash</v>
      </c>
      <c r="J3550" s="5">
        <f>VLOOKUP(F3550,'Set up'!$A$2:$D$64,4,FALSE)</f>
        <v>0</v>
      </c>
      <c r="K3550" s="4">
        <f t="shared" si="1040"/>
        <v>45656</v>
      </c>
      <c r="L3550" s="5">
        <f t="shared" si="1041"/>
        <v>12</v>
      </c>
      <c r="M3550" s="5">
        <f t="shared" si="1042"/>
        <v>2024</v>
      </c>
      <c r="N3550" s="12">
        <v>325</v>
      </c>
      <c r="O3550" s="6">
        <f>-N3550</f>
        <v>-325</v>
      </c>
      <c r="P3550" s="12">
        <f t="shared" si="1052"/>
        <v>0</v>
      </c>
      <c r="Q3550" s="7">
        <v>5827495.4500000002</v>
      </c>
      <c r="R3550" s="44" t="str">
        <f>VLOOKUP(F3550,'Set up'!$A$2:$E$64,5,FALSE)</f>
        <v>Cash</v>
      </c>
      <c r="S3550" s="1" t="s">
        <v>3320</v>
      </c>
    </row>
    <row r="3551" spans="1:21" ht="16.2" customHeight="1" x14ac:dyDescent="0.3">
      <c r="A3551" s="4" t="s">
        <v>3278</v>
      </c>
      <c r="B3551" s="5">
        <f t="shared" si="1038"/>
        <v>12</v>
      </c>
      <c r="C3551" s="5">
        <f t="shared" si="1039"/>
        <v>2024</v>
      </c>
      <c r="D3551" s="5" t="s">
        <v>3279</v>
      </c>
      <c r="E3551" s="5" t="str">
        <f>VLOOKUP(F3551,'Set up'!$A$2:$C$64,2,FALSE)</f>
        <v>C00000003</v>
      </c>
      <c r="F3551" s="132" t="s">
        <v>20</v>
      </c>
      <c r="G3551" s="133" t="s">
        <v>3217</v>
      </c>
      <c r="H3551" s="5">
        <v>1</v>
      </c>
      <c r="I3551" s="5">
        <f>VLOOKUP(F3551,'Set up'!$A$2:$C$64,3,FALSE)</f>
        <v>45</v>
      </c>
      <c r="J3551" s="5">
        <f>VLOOKUP(F3551,'Set up'!$A$2:$D$64,4,FALSE)</f>
        <v>45</v>
      </c>
      <c r="K3551" s="4">
        <f t="shared" si="1040"/>
        <v>45702</v>
      </c>
      <c r="L3551" s="5">
        <f t="shared" si="1041"/>
        <v>2</v>
      </c>
      <c r="M3551" s="5">
        <f t="shared" si="1042"/>
        <v>2025</v>
      </c>
      <c r="N3551" s="12">
        <v>1755</v>
      </c>
      <c r="O3551" s="6">
        <f>-N3551</f>
        <v>-1755</v>
      </c>
      <c r="P3551" s="12">
        <f t="shared" si="1052"/>
        <v>0</v>
      </c>
      <c r="Q3551" s="7">
        <v>5829250.4500000002</v>
      </c>
      <c r="R3551" s="44" t="str">
        <f>VLOOKUP(F3551,'Set up'!$A$2:$E$64,5,FALSE)</f>
        <v>PD Chq</v>
      </c>
      <c r="S3551" s="1" t="s">
        <v>3477</v>
      </c>
      <c r="U3551" s="1" t="s">
        <v>3603</v>
      </c>
    </row>
    <row r="3552" spans="1:21" ht="16.2" customHeight="1" x14ac:dyDescent="0.3">
      <c r="A3552" s="4" t="s">
        <v>3278</v>
      </c>
      <c r="B3552" s="5">
        <f t="shared" si="1038"/>
        <v>12</v>
      </c>
      <c r="C3552" s="5">
        <f t="shared" si="1039"/>
        <v>2024</v>
      </c>
      <c r="D3552" s="5" t="s">
        <v>3279</v>
      </c>
      <c r="E3552" s="5" t="str">
        <f>VLOOKUP(F3552,'Set up'!$A$2:$C$64,2,FALSE)</f>
        <v>C00000003</v>
      </c>
      <c r="F3552" s="132" t="s">
        <v>20</v>
      </c>
      <c r="G3552" s="133" t="s">
        <v>17</v>
      </c>
      <c r="H3552" s="5">
        <v>2</v>
      </c>
      <c r="I3552" s="5">
        <f>VLOOKUP(F3552,'Set up'!$A$2:$C$64,3,FALSE)</f>
        <v>45</v>
      </c>
      <c r="J3552" s="5">
        <f>VLOOKUP(F3552,'Set up'!$A$2:$D$64,4,FALSE)</f>
        <v>45</v>
      </c>
      <c r="K3552" s="4">
        <f t="shared" si="1040"/>
        <v>45702</v>
      </c>
      <c r="L3552" s="5">
        <f t="shared" si="1041"/>
        <v>2</v>
      </c>
      <c r="M3552" s="5">
        <f t="shared" si="1042"/>
        <v>2025</v>
      </c>
      <c r="N3552" s="12">
        <v>220</v>
      </c>
      <c r="O3552" s="6">
        <f>-N3552</f>
        <v>-220</v>
      </c>
      <c r="P3552" s="12">
        <f t="shared" si="1052"/>
        <v>0</v>
      </c>
      <c r="Q3552" s="7">
        <v>5829470.4500000002</v>
      </c>
      <c r="R3552" s="44" t="str">
        <f>VLOOKUP(F3552,'Set up'!$A$2:$E$64,5,FALSE)</f>
        <v>PD Chq</v>
      </c>
      <c r="S3552" s="1" t="s">
        <v>3480</v>
      </c>
      <c r="U3552" s="1" t="s">
        <v>3603</v>
      </c>
    </row>
    <row r="3553" spans="1:21" ht="16.05" customHeight="1" x14ac:dyDescent="0.3">
      <c r="A3553" s="4" t="s">
        <v>3278</v>
      </c>
      <c r="B3553" s="5">
        <f t="shared" si="1038"/>
        <v>12</v>
      </c>
      <c r="C3553" s="5">
        <f t="shared" si="1039"/>
        <v>2024</v>
      </c>
      <c r="D3553" s="5" t="s">
        <v>3279</v>
      </c>
      <c r="E3553" s="5" t="str">
        <f>VLOOKUP(F3553,'Set up'!$A$2:$C$64,2,FALSE)</f>
        <v>C00000003</v>
      </c>
      <c r="F3553" s="132" t="s">
        <v>20</v>
      </c>
      <c r="G3553" s="133" t="s">
        <v>2635</v>
      </c>
      <c r="H3553" s="5">
        <v>2</v>
      </c>
      <c r="I3553" s="5">
        <f>VLOOKUP(F3553,'Set up'!$A$2:$C$64,3,FALSE)</f>
        <v>45</v>
      </c>
      <c r="J3553" s="5">
        <f>VLOOKUP(F3553,'Set up'!$A$2:$D$64,4,FALSE)</f>
        <v>45</v>
      </c>
      <c r="K3553" s="4">
        <f t="shared" si="1040"/>
        <v>45702</v>
      </c>
      <c r="L3553" s="5">
        <f t="shared" si="1041"/>
        <v>2</v>
      </c>
      <c r="M3553" s="5">
        <f t="shared" si="1042"/>
        <v>2025</v>
      </c>
      <c r="N3553" s="12">
        <v>130</v>
      </c>
      <c r="O3553" s="6">
        <f>-N3553</f>
        <v>-130</v>
      </c>
      <c r="P3553" s="12">
        <f t="shared" si="1052"/>
        <v>0</v>
      </c>
      <c r="Q3553" s="7">
        <v>5829600.4500000002</v>
      </c>
      <c r="R3553" s="44" t="str">
        <f>VLOOKUP(F3553,'Set up'!$A$2:$E$64,5,FALSE)</f>
        <v>PD Chq</v>
      </c>
      <c r="S3553" s="1" t="s">
        <v>3479</v>
      </c>
      <c r="U3553" s="1" t="s">
        <v>3603</v>
      </c>
    </row>
    <row r="3554" spans="1:21" ht="16.2" customHeight="1" x14ac:dyDescent="0.3">
      <c r="A3554" s="4" t="s">
        <v>3278</v>
      </c>
      <c r="B3554" s="5">
        <f t="shared" si="1038"/>
        <v>12</v>
      </c>
      <c r="C3554" s="5">
        <f t="shared" si="1039"/>
        <v>2024</v>
      </c>
      <c r="D3554" s="5" t="s">
        <v>3280</v>
      </c>
      <c r="E3554" s="5" t="str">
        <f>VLOOKUP(F3554,'Set up'!$A$2:$C$64,2,FALSE)</f>
        <v>C00000019</v>
      </c>
      <c r="F3554" s="132" t="s">
        <v>400</v>
      </c>
      <c r="G3554" s="133" t="s">
        <v>1411</v>
      </c>
      <c r="H3554" s="5">
        <v>1</v>
      </c>
      <c r="I3554" s="5" t="str">
        <f>VLOOKUP(F3554,'Set up'!$A$2:$C$64,3,FALSE)</f>
        <v>Cash</v>
      </c>
      <c r="J3554" s="5">
        <f>VLOOKUP(F3554,'Set up'!$A$2:$D$64,4,FALSE)</f>
        <v>0</v>
      </c>
      <c r="K3554" s="4">
        <f t="shared" si="1040"/>
        <v>45657</v>
      </c>
      <c r="L3554" s="5">
        <f t="shared" si="1041"/>
        <v>12</v>
      </c>
      <c r="M3554" s="5">
        <f t="shared" si="1042"/>
        <v>2024</v>
      </c>
      <c r="N3554" s="12">
        <v>405</v>
      </c>
      <c r="O3554" s="12"/>
      <c r="P3554" s="12">
        <v>405</v>
      </c>
      <c r="Q3554" s="7">
        <v>5830005.4500000002</v>
      </c>
      <c r="R3554" s="44" t="str">
        <f>VLOOKUP(F3554,'Set up'!$A$2:$E$64,5,FALSE)</f>
        <v>Trsf</v>
      </c>
    </row>
    <row r="3555" spans="1:21" ht="16.2" customHeight="1" x14ac:dyDescent="0.3">
      <c r="A3555" s="4" t="s">
        <v>3278</v>
      </c>
      <c r="B3555" s="5">
        <f t="shared" si="1038"/>
        <v>12</v>
      </c>
      <c r="C3555" s="5">
        <f t="shared" si="1039"/>
        <v>2024</v>
      </c>
      <c r="D3555" s="5" t="s">
        <v>3281</v>
      </c>
      <c r="E3555" s="5" t="str">
        <f>VLOOKUP(F3555,'Set up'!$A$2:$C$64,2,FALSE)</f>
        <v>C00000054</v>
      </c>
      <c r="F3555" s="132" t="s">
        <v>2939</v>
      </c>
      <c r="G3555" s="133" t="s">
        <v>3282</v>
      </c>
      <c r="H3555" s="5">
        <v>1</v>
      </c>
      <c r="I3555" s="5" t="str">
        <f>VLOOKUP(F3555,'Set up'!$A$2:$C$64,3,FALSE)</f>
        <v>Cash</v>
      </c>
      <c r="J3555" s="5">
        <f>VLOOKUP(F3555,'Set up'!$A$2:$D$64,4,FALSE)</f>
        <v>0</v>
      </c>
      <c r="K3555" s="4">
        <f t="shared" si="1040"/>
        <v>45657</v>
      </c>
      <c r="L3555" s="5">
        <f t="shared" si="1041"/>
        <v>12</v>
      </c>
      <c r="M3555" s="5">
        <f t="shared" si="1042"/>
        <v>2024</v>
      </c>
      <c r="N3555" s="12">
        <v>360</v>
      </c>
      <c r="O3555" s="6">
        <f t="shared" ref="O3555" si="1053">-N3555</f>
        <v>-360</v>
      </c>
      <c r="P3555" s="12">
        <f t="shared" ref="P3555" si="1054">SUM(N3555+O3555)</f>
        <v>0</v>
      </c>
      <c r="Q3555" s="7">
        <v>5830365.4500000002</v>
      </c>
      <c r="R3555" s="44" t="str">
        <f>VLOOKUP(F3555,'Set up'!$A$2:$E$64,5,FALSE)</f>
        <v>Cash</v>
      </c>
      <c r="S3555" s="1" t="s">
        <v>3422</v>
      </c>
    </row>
    <row r="3556" spans="1:21" ht="16.2" customHeight="1" x14ac:dyDescent="0.3">
      <c r="A3556" s="140">
        <v>45659</v>
      </c>
      <c r="B3556" s="5">
        <f t="shared" si="1038"/>
        <v>1</v>
      </c>
      <c r="C3556" s="5">
        <f t="shared" si="1039"/>
        <v>2025</v>
      </c>
      <c r="D3556" s="105" t="s">
        <v>3333</v>
      </c>
      <c r="E3556" s="5" t="str">
        <f>VLOOKUP(F3556,'Set up'!$A$2:$C$64,2,FALSE)</f>
        <v>C00000003</v>
      </c>
      <c r="F3556" s="99" t="s">
        <v>20</v>
      </c>
      <c r="G3556" s="99" t="s">
        <v>1198</v>
      </c>
      <c r="H3556" s="105">
        <v>1</v>
      </c>
      <c r="I3556" s="5">
        <f>VLOOKUP(F3556,'Set up'!$A$2:$C$64,3,FALSE)</f>
        <v>45</v>
      </c>
      <c r="J3556" s="5">
        <f>VLOOKUP(F3556,'Set up'!$A$2:$D$64,4,FALSE)</f>
        <v>45</v>
      </c>
      <c r="K3556" s="4">
        <f t="shared" si="1040"/>
        <v>45704</v>
      </c>
      <c r="L3556" s="5">
        <f t="shared" si="1041"/>
        <v>2</v>
      </c>
      <c r="M3556" s="5">
        <f t="shared" si="1042"/>
        <v>2025</v>
      </c>
      <c r="N3556" s="135">
        <v>228</v>
      </c>
      <c r="O3556" s="6">
        <f>-N3556</f>
        <v>-228</v>
      </c>
      <c r="P3556" s="12">
        <f t="shared" ref="P3556:P3618" si="1055">SUM(N3556+O3556)</f>
        <v>0</v>
      </c>
      <c r="Q3556" s="7">
        <f t="shared" ref="Q3556:Q3619" si="1056">SUM(Q3555+N3556)</f>
        <v>5830593.4500000002</v>
      </c>
      <c r="R3556" s="44" t="str">
        <f>VLOOKUP(F3556,'Set up'!$A$2:$E$64,5,FALSE)</f>
        <v>PD Chq</v>
      </c>
      <c r="S3556" s="1" t="s">
        <v>3478</v>
      </c>
      <c r="U3556" s="1" t="s">
        <v>3603</v>
      </c>
    </row>
    <row r="3557" spans="1:21" ht="16.2" customHeight="1" x14ac:dyDescent="0.3">
      <c r="A3557" s="140">
        <v>45659</v>
      </c>
      <c r="B3557" s="5">
        <f t="shared" si="1038"/>
        <v>1</v>
      </c>
      <c r="C3557" s="5">
        <f t="shared" si="1039"/>
        <v>2025</v>
      </c>
      <c r="D3557" s="105" t="s">
        <v>3334</v>
      </c>
      <c r="E3557" s="5" t="str">
        <f>VLOOKUP(F3557,'Set up'!$A$2:$C$64,2,FALSE)</f>
        <v>C00000057</v>
      </c>
      <c r="F3557" s="99" t="s">
        <v>3230</v>
      </c>
      <c r="G3557" s="99" t="s">
        <v>3231</v>
      </c>
      <c r="H3557" s="105">
        <v>2</v>
      </c>
      <c r="I3557" s="5" t="str">
        <f>VLOOKUP(F3557,'Set up'!$A$2:$C$64,3,FALSE)</f>
        <v>Cash</v>
      </c>
      <c r="J3557" s="5">
        <f>VLOOKUP(F3557,'Set up'!$A$2:$D$64,4,FALSE)</f>
        <v>0</v>
      </c>
      <c r="K3557" s="4">
        <f t="shared" si="1040"/>
        <v>45659</v>
      </c>
      <c r="L3557" s="5">
        <f t="shared" si="1041"/>
        <v>1</v>
      </c>
      <c r="M3557" s="5">
        <f t="shared" si="1042"/>
        <v>2025</v>
      </c>
      <c r="N3557" s="135">
        <v>650</v>
      </c>
      <c r="O3557" s="6">
        <f>-N3557</f>
        <v>-650</v>
      </c>
      <c r="P3557" s="12">
        <f t="shared" si="1055"/>
        <v>0</v>
      </c>
      <c r="Q3557" s="7">
        <f t="shared" si="1056"/>
        <v>5831243.4500000002</v>
      </c>
      <c r="R3557" s="44" t="str">
        <f>VLOOKUP(F3557,'Set up'!$A$2:$E$64,5,FALSE)</f>
        <v>Cash</v>
      </c>
      <c r="S3557" s="1" t="s">
        <v>3433</v>
      </c>
    </row>
    <row r="3558" spans="1:21" ht="16.2" customHeight="1" x14ac:dyDescent="0.3">
      <c r="A3558" s="140">
        <v>45660</v>
      </c>
      <c r="B3558" s="5">
        <f t="shared" si="1038"/>
        <v>1</v>
      </c>
      <c r="C3558" s="5">
        <f t="shared" si="1039"/>
        <v>2025</v>
      </c>
      <c r="D3558" s="105" t="s">
        <v>3335</v>
      </c>
      <c r="E3558" s="5" t="str">
        <f>VLOOKUP(F3558,'Set up'!$A$2:$C$64,2,FALSE)</f>
        <v>C00000019</v>
      </c>
      <c r="F3558" s="99" t="s">
        <v>400</v>
      </c>
      <c r="G3558" s="99" t="s">
        <v>3122</v>
      </c>
      <c r="H3558" s="105">
        <v>1</v>
      </c>
      <c r="I3558" s="5" t="str">
        <f>VLOOKUP(F3558,'Set up'!$A$2:$C$64,3,FALSE)</f>
        <v>Cash</v>
      </c>
      <c r="J3558" s="5">
        <f>VLOOKUP(F3558,'Set up'!$A$2:$D$64,4,FALSE)</f>
        <v>0</v>
      </c>
      <c r="K3558" s="4">
        <f t="shared" si="1040"/>
        <v>45660</v>
      </c>
      <c r="L3558" s="5">
        <f t="shared" si="1041"/>
        <v>1</v>
      </c>
      <c r="M3558" s="5">
        <f t="shared" si="1042"/>
        <v>2025</v>
      </c>
      <c r="N3558" s="135">
        <v>1755</v>
      </c>
      <c r="O3558" s="12"/>
      <c r="P3558" s="12">
        <f t="shared" si="1055"/>
        <v>1755</v>
      </c>
      <c r="Q3558" s="7">
        <f t="shared" si="1056"/>
        <v>5832998.4500000002</v>
      </c>
      <c r="R3558" s="44" t="str">
        <f>VLOOKUP(F3558,'Set up'!$A$2:$E$64,5,FALSE)</f>
        <v>Trsf</v>
      </c>
    </row>
    <row r="3559" spans="1:21" ht="16.2" customHeight="1" x14ac:dyDescent="0.3">
      <c r="A3559" s="140">
        <v>45660</v>
      </c>
      <c r="B3559" s="5">
        <f t="shared" si="1038"/>
        <v>1</v>
      </c>
      <c r="C3559" s="5">
        <f t="shared" si="1039"/>
        <v>2025</v>
      </c>
      <c r="D3559" s="105" t="s">
        <v>3335</v>
      </c>
      <c r="E3559" s="5" t="str">
        <f>VLOOKUP(F3559,'Set up'!$A$2:$C$64,2,FALSE)</f>
        <v>C00000019</v>
      </c>
      <c r="F3559" s="99" t="s">
        <v>400</v>
      </c>
      <c r="G3559" s="99" t="s">
        <v>46</v>
      </c>
      <c r="H3559" s="105">
        <v>1</v>
      </c>
      <c r="I3559" s="5" t="str">
        <f>VLOOKUP(F3559,'Set up'!$A$2:$C$64,3,FALSE)</f>
        <v>Cash</v>
      </c>
      <c r="J3559" s="5">
        <f>VLOOKUP(F3559,'Set up'!$A$2:$D$64,4,FALSE)</f>
        <v>0</v>
      </c>
      <c r="K3559" s="4">
        <f t="shared" si="1040"/>
        <v>45660</v>
      </c>
      <c r="L3559" s="5">
        <f t="shared" si="1041"/>
        <v>1</v>
      </c>
      <c r="M3559" s="5">
        <f t="shared" si="1042"/>
        <v>2025</v>
      </c>
      <c r="N3559" s="135">
        <v>110</v>
      </c>
      <c r="O3559" s="12"/>
      <c r="P3559" s="12">
        <f t="shared" si="1055"/>
        <v>110</v>
      </c>
      <c r="Q3559" s="7">
        <f t="shared" si="1056"/>
        <v>5833108.4500000002</v>
      </c>
      <c r="R3559" s="44" t="str">
        <f>VLOOKUP(F3559,'Set up'!$A$2:$E$64,5,FALSE)</f>
        <v>Trsf</v>
      </c>
    </row>
    <row r="3560" spans="1:21" ht="16.2" customHeight="1" x14ac:dyDescent="0.3">
      <c r="A3560" s="140">
        <v>45660</v>
      </c>
      <c r="B3560" s="5">
        <f t="shared" si="1038"/>
        <v>1</v>
      </c>
      <c r="C3560" s="5">
        <f t="shared" si="1039"/>
        <v>2025</v>
      </c>
      <c r="D3560" s="105" t="s">
        <v>3335</v>
      </c>
      <c r="E3560" s="5" t="str">
        <f>VLOOKUP(F3560,'Set up'!$A$2:$C$64,2,FALSE)</f>
        <v>C00000019</v>
      </c>
      <c r="F3560" s="99" t="s">
        <v>400</v>
      </c>
      <c r="G3560" s="99" t="s">
        <v>2449</v>
      </c>
      <c r="H3560" s="105">
        <v>1</v>
      </c>
      <c r="I3560" s="5" t="str">
        <f>VLOOKUP(F3560,'Set up'!$A$2:$C$64,3,FALSE)</f>
        <v>Cash</v>
      </c>
      <c r="J3560" s="5">
        <f>VLOOKUP(F3560,'Set up'!$A$2:$D$64,4,FALSE)</f>
        <v>0</v>
      </c>
      <c r="K3560" s="4">
        <f t="shared" si="1040"/>
        <v>45660</v>
      </c>
      <c r="L3560" s="5">
        <f t="shared" si="1041"/>
        <v>1</v>
      </c>
      <c r="M3560" s="5">
        <f t="shared" si="1042"/>
        <v>2025</v>
      </c>
      <c r="N3560" s="135">
        <v>420</v>
      </c>
      <c r="O3560" s="12"/>
      <c r="P3560" s="12">
        <f t="shared" si="1055"/>
        <v>420</v>
      </c>
      <c r="Q3560" s="7">
        <f t="shared" si="1056"/>
        <v>5833528.4500000002</v>
      </c>
      <c r="R3560" s="44" t="str">
        <f>VLOOKUP(F3560,'Set up'!$A$2:$E$64,5,FALSE)</f>
        <v>Trsf</v>
      </c>
    </row>
    <row r="3561" spans="1:21" ht="16.2" customHeight="1" x14ac:dyDescent="0.3">
      <c r="A3561" s="140">
        <v>45660</v>
      </c>
      <c r="B3561" s="5">
        <f t="shared" si="1038"/>
        <v>1</v>
      </c>
      <c r="C3561" s="5">
        <f t="shared" si="1039"/>
        <v>2025</v>
      </c>
      <c r="D3561" s="105" t="s">
        <v>3336</v>
      </c>
      <c r="E3561" s="5" t="str">
        <f>VLOOKUP(F3561,'Set up'!$A$2:$C$64,2,FALSE)</f>
        <v>C00000042</v>
      </c>
      <c r="F3561" s="99" t="s">
        <v>2012</v>
      </c>
      <c r="G3561" s="99" t="s">
        <v>2646</v>
      </c>
      <c r="H3561" s="105">
        <v>5</v>
      </c>
      <c r="I3561" s="5" t="str">
        <f>VLOOKUP(F3561,'Set up'!$A$2:$C$64,3,FALSE)</f>
        <v>Cash</v>
      </c>
      <c r="J3561" s="5">
        <f>VLOOKUP(F3561,'Set up'!$A$2:$D$64,4,FALSE)</f>
        <v>0</v>
      </c>
      <c r="K3561" s="4">
        <f t="shared" si="1040"/>
        <v>45660</v>
      </c>
      <c r="L3561" s="5">
        <f t="shared" si="1041"/>
        <v>1</v>
      </c>
      <c r="M3561" s="5">
        <f t="shared" si="1042"/>
        <v>2025</v>
      </c>
      <c r="N3561" s="135">
        <v>312.5</v>
      </c>
      <c r="O3561" s="6">
        <f t="shared" ref="O3561" si="1057">-N3561</f>
        <v>-312.5</v>
      </c>
      <c r="P3561" s="12">
        <f t="shared" si="1055"/>
        <v>0</v>
      </c>
      <c r="Q3561" s="7">
        <f t="shared" si="1056"/>
        <v>5833840.9500000002</v>
      </c>
      <c r="R3561" s="44" t="str">
        <f>VLOOKUP(F3561,'Set up'!$A$2:$E$64,5,FALSE)</f>
        <v>Trsf</v>
      </c>
      <c r="S3561" s="1" t="s">
        <v>3801</v>
      </c>
    </row>
    <row r="3562" spans="1:21" ht="16.2" customHeight="1" x14ac:dyDescent="0.3">
      <c r="A3562" s="140">
        <v>45660</v>
      </c>
      <c r="B3562" s="5">
        <f t="shared" si="1038"/>
        <v>1</v>
      </c>
      <c r="C3562" s="5">
        <f t="shared" si="1039"/>
        <v>2025</v>
      </c>
      <c r="D3562" s="105" t="s">
        <v>3337</v>
      </c>
      <c r="E3562" s="5" t="str">
        <f>VLOOKUP(F3562,'Set up'!$A$2:$C$64,2,FALSE)</f>
        <v>C00000042</v>
      </c>
      <c r="F3562" s="99" t="s">
        <v>2012</v>
      </c>
      <c r="G3562" s="99" t="s">
        <v>3217</v>
      </c>
      <c r="H3562" s="105">
        <v>8</v>
      </c>
      <c r="I3562" s="5" t="str">
        <f>VLOOKUP(F3562,'Set up'!$A$2:$C$64,3,FALSE)</f>
        <v>Cash</v>
      </c>
      <c r="J3562" s="5">
        <f>VLOOKUP(F3562,'Set up'!$A$2:$D$64,4,FALSE)</f>
        <v>0</v>
      </c>
      <c r="K3562" s="4">
        <f t="shared" si="1040"/>
        <v>45660</v>
      </c>
      <c r="L3562" s="5">
        <f t="shared" si="1041"/>
        <v>1</v>
      </c>
      <c r="M3562" s="5">
        <f t="shared" si="1042"/>
        <v>2025</v>
      </c>
      <c r="N3562" s="135">
        <v>12960</v>
      </c>
      <c r="O3562" s="12">
        <f>-7438.6-4500-1021.4</f>
        <v>-12960</v>
      </c>
      <c r="P3562" s="12">
        <f t="shared" si="1055"/>
        <v>0</v>
      </c>
      <c r="Q3562" s="7">
        <f t="shared" si="1056"/>
        <v>5846800.9500000002</v>
      </c>
      <c r="R3562" s="44" t="str">
        <f>VLOOKUP(F3562,'Set up'!$A$2:$E$64,5,FALSE)</f>
        <v>Trsf</v>
      </c>
      <c r="S3562" s="1" t="s">
        <v>3811</v>
      </c>
    </row>
    <row r="3563" spans="1:21" ht="16.2" customHeight="1" x14ac:dyDescent="0.3">
      <c r="A3563" s="140">
        <v>45660</v>
      </c>
      <c r="B3563" s="5">
        <f t="shared" si="1038"/>
        <v>1</v>
      </c>
      <c r="C3563" s="5">
        <f t="shared" si="1039"/>
        <v>2025</v>
      </c>
      <c r="D3563" s="105" t="s">
        <v>3337</v>
      </c>
      <c r="E3563" s="5" t="str">
        <f>VLOOKUP(F3563,'Set up'!$A$2:$C$64,2,FALSE)</f>
        <v>C00000042</v>
      </c>
      <c r="F3563" s="99" t="s">
        <v>2012</v>
      </c>
      <c r="G3563" s="99" t="s">
        <v>3243</v>
      </c>
      <c r="H3563" s="105">
        <v>30</v>
      </c>
      <c r="I3563" s="5" t="str">
        <f>VLOOKUP(F3563,'Set up'!$A$2:$C$64,3,FALSE)</f>
        <v>Cash</v>
      </c>
      <c r="J3563" s="5">
        <f>VLOOKUP(F3563,'Set up'!$A$2:$D$64,4,FALSE)</f>
        <v>0</v>
      </c>
      <c r="K3563" s="4">
        <f t="shared" si="1040"/>
        <v>45660</v>
      </c>
      <c r="L3563" s="5">
        <f t="shared" si="1041"/>
        <v>1</v>
      </c>
      <c r="M3563" s="5">
        <f t="shared" si="1042"/>
        <v>2025</v>
      </c>
      <c r="N3563" s="135">
        <v>5220</v>
      </c>
      <c r="O3563" s="12">
        <f>-1478.6-2000-1741.4</f>
        <v>-5220</v>
      </c>
      <c r="P3563" s="12">
        <f t="shared" si="1055"/>
        <v>0</v>
      </c>
      <c r="Q3563" s="7">
        <f t="shared" si="1056"/>
        <v>5852020.9500000002</v>
      </c>
      <c r="R3563" s="44" t="str">
        <f>VLOOKUP(F3563,'Set up'!$A$2:$E$64,5,FALSE)</f>
        <v>Trsf</v>
      </c>
      <c r="S3563" s="1" t="s">
        <v>3812</v>
      </c>
    </row>
    <row r="3564" spans="1:21" ht="16.2" customHeight="1" x14ac:dyDescent="0.3">
      <c r="A3564" s="140">
        <v>45660</v>
      </c>
      <c r="B3564" s="5">
        <f t="shared" si="1038"/>
        <v>1</v>
      </c>
      <c r="C3564" s="5">
        <f t="shared" si="1039"/>
        <v>2025</v>
      </c>
      <c r="D3564" s="105" t="s">
        <v>3337</v>
      </c>
      <c r="E3564" s="5" t="str">
        <f>VLOOKUP(F3564,'Set up'!$A$2:$C$64,2,FALSE)</f>
        <v>C00000042</v>
      </c>
      <c r="F3564" s="99" t="s">
        <v>2012</v>
      </c>
      <c r="G3564" s="99" t="s">
        <v>1922</v>
      </c>
      <c r="H3564" s="105">
        <v>15</v>
      </c>
      <c r="I3564" s="5" t="str">
        <f>VLOOKUP(F3564,'Set up'!$A$2:$C$64,3,FALSE)</f>
        <v>Cash</v>
      </c>
      <c r="J3564" s="5">
        <f>VLOOKUP(F3564,'Set up'!$A$2:$D$64,4,FALSE)</f>
        <v>0</v>
      </c>
      <c r="K3564" s="4">
        <f t="shared" si="1040"/>
        <v>45660</v>
      </c>
      <c r="L3564" s="5">
        <f t="shared" si="1041"/>
        <v>1</v>
      </c>
      <c r="M3564" s="5">
        <f t="shared" si="1042"/>
        <v>2025</v>
      </c>
      <c r="N3564" s="135">
        <v>3577.5</v>
      </c>
      <c r="O3564" s="6">
        <f t="shared" ref="O3564:O3565" si="1058">-N3564</f>
        <v>-3577.5</v>
      </c>
      <c r="P3564" s="12">
        <f t="shared" si="1055"/>
        <v>0</v>
      </c>
      <c r="Q3564" s="7">
        <f t="shared" si="1056"/>
        <v>5855598.4500000002</v>
      </c>
      <c r="R3564" s="44" t="str">
        <f>VLOOKUP(F3564,'Set up'!$A$2:$E$64,5,FALSE)</f>
        <v>Trsf</v>
      </c>
      <c r="S3564" s="1" t="s">
        <v>3802</v>
      </c>
    </row>
    <row r="3565" spans="1:21" ht="16.2" customHeight="1" x14ac:dyDescent="0.3">
      <c r="A3565" s="140">
        <v>45660</v>
      </c>
      <c r="B3565" s="5">
        <f t="shared" si="1038"/>
        <v>1</v>
      </c>
      <c r="C3565" s="5">
        <f t="shared" si="1039"/>
        <v>2025</v>
      </c>
      <c r="D3565" s="105" t="s">
        <v>3337</v>
      </c>
      <c r="E3565" s="5" t="str">
        <f>VLOOKUP(F3565,'Set up'!$A$2:$C$64,2,FALSE)</f>
        <v>C00000042</v>
      </c>
      <c r="F3565" s="99" t="s">
        <v>2012</v>
      </c>
      <c r="G3565" s="99" t="s">
        <v>46</v>
      </c>
      <c r="H3565" s="105">
        <v>5</v>
      </c>
      <c r="I3565" s="5" t="str">
        <f>VLOOKUP(F3565,'Set up'!$A$2:$C$64,3,FALSE)</f>
        <v>Cash</v>
      </c>
      <c r="J3565" s="5">
        <f>VLOOKUP(F3565,'Set up'!$A$2:$D$64,4,FALSE)</f>
        <v>0</v>
      </c>
      <c r="K3565" s="4">
        <f t="shared" si="1040"/>
        <v>45660</v>
      </c>
      <c r="L3565" s="5">
        <f t="shared" si="1041"/>
        <v>1</v>
      </c>
      <c r="M3565" s="5">
        <f t="shared" si="1042"/>
        <v>2025</v>
      </c>
      <c r="N3565" s="135">
        <v>575</v>
      </c>
      <c r="O3565" s="6">
        <f t="shared" si="1058"/>
        <v>-575</v>
      </c>
      <c r="P3565" s="12">
        <f t="shared" si="1055"/>
        <v>0</v>
      </c>
      <c r="Q3565" s="7">
        <f t="shared" si="1056"/>
        <v>5856173.4500000002</v>
      </c>
      <c r="R3565" s="44" t="str">
        <f>VLOOKUP(F3565,'Set up'!$A$2:$E$64,5,FALSE)</f>
        <v>Trsf</v>
      </c>
      <c r="S3565" s="1" t="s">
        <v>3803</v>
      </c>
    </row>
    <row r="3566" spans="1:21" ht="16.2" customHeight="1" x14ac:dyDescent="0.3">
      <c r="A3566" s="140">
        <v>45660</v>
      </c>
      <c r="B3566" s="5">
        <f t="shared" si="1038"/>
        <v>1</v>
      </c>
      <c r="C3566" s="5">
        <f t="shared" si="1039"/>
        <v>2025</v>
      </c>
      <c r="D3566" s="105" t="s">
        <v>3337</v>
      </c>
      <c r="E3566" s="5" t="str">
        <f>VLOOKUP(F3566,'Set up'!$A$2:$C$64,2,FALSE)</f>
        <v>C00000042</v>
      </c>
      <c r="F3566" s="99" t="s">
        <v>2012</v>
      </c>
      <c r="G3566" s="99" t="s">
        <v>2744</v>
      </c>
      <c r="H3566" s="105">
        <v>2</v>
      </c>
      <c r="I3566" s="5" t="str">
        <f>VLOOKUP(F3566,'Set up'!$A$2:$C$64,3,FALSE)</f>
        <v>Cash</v>
      </c>
      <c r="J3566" s="5">
        <f>VLOOKUP(F3566,'Set up'!$A$2:$D$64,4,FALSE)</f>
        <v>0</v>
      </c>
      <c r="K3566" s="4">
        <f t="shared" si="1040"/>
        <v>45660</v>
      </c>
      <c r="L3566" s="5">
        <f t="shared" si="1041"/>
        <v>1</v>
      </c>
      <c r="M3566" s="5">
        <f t="shared" si="1042"/>
        <v>2025</v>
      </c>
      <c r="N3566" s="135">
        <v>1950</v>
      </c>
      <c r="O3566" s="12">
        <f>-1606.1-343.9</f>
        <v>-1950</v>
      </c>
      <c r="P3566" s="12">
        <f t="shared" si="1055"/>
        <v>0</v>
      </c>
      <c r="Q3566" s="7">
        <f t="shared" si="1056"/>
        <v>5858123.4500000002</v>
      </c>
      <c r="R3566" s="44" t="str">
        <f>VLOOKUP(F3566,'Set up'!$A$2:$E$64,5,FALSE)</f>
        <v>Trsf</v>
      </c>
      <c r="S3566" s="1" t="s">
        <v>3813</v>
      </c>
    </row>
    <row r="3567" spans="1:21" ht="16.2" customHeight="1" x14ac:dyDescent="0.3">
      <c r="A3567" s="140">
        <v>45664</v>
      </c>
      <c r="B3567" s="5">
        <f t="shared" ref="B3567:B3629" si="1059">MONTH(A3567)</f>
        <v>1</v>
      </c>
      <c r="C3567" s="5">
        <f t="shared" ref="C3567:C3629" si="1060">YEAR(A3567)</f>
        <v>2025</v>
      </c>
      <c r="D3567" s="105" t="s">
        <v>3338</v>
      </c>
      <c r="E3567" s="5" t="str">
        <f>VLOOKUP(F3567,'Set up'!$A$2:$C$64,2,FALSE)</f>
        <v>C00000027</v>
      </c>
      <c r="F3567" s="99" t="s">
        <v>859</v>
      </c>
      <c r="G3567" s="99" t="s">
        <v>3122</v>
      </c>
      <c r="H3567" s="105">
        <v>2</v>
      </c>
      <c r="I3567" s="5" t="str">
        <f>VLOOKUP(F3567,'Set up'!$A$2:$C$64,3,FALSE)</f>
        <v>Cash</v>
      </c>
      <c r="J3567" s="5">
        <f>VLOOKUP(F3567,'Set up'!$A$2:$D$64,4,FALSE)</f>
        <v>0</v>
      </c>
      <c r="K3567" s="4">
        <f t="shared" si="1040"/>
        <v>45664</v>
      </c>
      <c r="L3567" s="5">
        <f t="shared" si="1041"/>
        <v>1</v>
      </c>
      <c r="M3567" s="5">
        <f t="shared" si="1042"/>
        <v>2025</v>
      </c>
      <c r="N3567" s="135">
        <v>3465</v>
      </c>
      <c r="O3567" s="12"/>
      <c r="P3567" s="12">
        <f t="shared" si="1055"/>
        <v>3465</v>
      </c>
      <c r="Q3567" s="7">
        <f t="shared" si="1056"/>
        <v>5861588.4500000002</v>
      </c>
      <c r="R3567" s="44" t="str">
        <f>VLOOKUP(F3567,'Set up'!$A$2:$E$64,5,FALSE)</f>
        <v>Trsf</v>
      </c>
    </row>
    <row r="3568" spans="1:21" ht="16.2" customHeight="1" x14ac:dyDescent="0.3">
      <c r="A3568" s="140">
        <v>45664</v>
      </c>
      <c r="B3568" s="5">
        <f t="shared" si="1059"/>
        <v>1</v>
      </c>
      <c r="C3568" s="5">
        <f t="shared" si="1060"/>
        <v>2025</v>
      </c>
      <c r="D3568" s="105" t="s">
        <v>3338</v>
      </c>
      <c r="E3568" s="5" t="str">
        <f>VLOOKUP(F3568,'Set up'!$A$2:$C$64,2,FALSE)</f>
        <v>C00000027</v>
      </c>
      <c r="F3568" s="99" t="s">
        <v>859</v>
      </c>
      <c r="G3568" s="99" t="s">
        <v>893</v>
      </c>
      <c r="H3568" s="105">
        <v>2</v>
      </c>
      <c r="I3568" s="5" t="str">
        <f>VLOOKUP(F3568,'Set up'!$A$2:$C$64,3,FALSE)</f>
        <v>Cash</v>
      </c>
      <c r="J3568" s="5">
        <f>VLOOKUP(F3568,'Set up'!$A$2:$D$64,4,FALSE)</f>
        <v>0</v>
      </c>
      <c r="K3568" s="4">
        <f t="shared" si="1040"/>
        <v>45664</v>
      </c>
      <c r="L3568" s="5">
        <f t="shared" si="1041"/>
        <v>1</v>
      </c>
      <c r="M3568" s="5">
        <f t="shared" si="1042"/>
        <v>2025</v>
      </c>
      <c r="N3568" s="135">
        <v>810</v>
      </c>
      <c r="O3568" s="12"/>
      <c r="P3568" s="12">
        <f t="shared" si="1055"/>
        <v>810</v>
      </c>
      <c r="Q3568" s="7">
        <f t="shared" si="1056"/>
        <v>5862398.4500000002</v>
      </c>
      <c r="R3568" s="44" t="str">
        <f>VLOOKUP(F3568,'Set up'!$A$2:$E$64,5,FALSE)</f>
        <v>Trsf</v>
      </c>
    </row>
    <row r="3569" spans="1:19" ht="16.2" customHeight="1" x14ac:dyDescent="0.3">
      <c r="A3569" s="140">
        <v>45664</v>
      </c>
      <c r="B3569" s="5">
        <f t="shared" si="1059"/>
        <v>1</v>
      </c>
      <c r="C3569" s="5">
        <f t="shared" si="1060"/>
        <v>2025</v>
      </c>
      <c r="D3569" s="105" t="s">
        <v>3338</v>
      </c>
      <c r="E3569" s="5" t="str">
        <f>VLOOKUP(F3569,'Set up'!$A$2:$C$64,2,FALSE)</f>
        <v>C00000027</v>
      </c>
      <c r="F3569" s="99" t="s">
        <v>859</v>
      </c>
      <c r="G3569" s="99" t="s">
        <v>655</v>
      </c>
      <c r="H3569" s="105">
        <v>1</v>
      </c>
      <c r="I3569" s="5" t="str">
        <f>VLOOKUP(F3569,'Set up'!$A$2:$C$64,3,FALSE)</f>
        <v>Cash</v>
      </c>
      <c r="J3569" s="5">
        <f>VLOOKUP(F3569,'Set up'!$A$2:$D$64,4,FALSE)</f>
        <v>0</v>
      </c>
      <c r="K3569" s="4">
        <f t="shared" si="1040"/>
        <v>45664</v>
      </c>
      <c r="L3569" s="5">
        <f t="shared" si="1041"/>
        <v>1</v>
      </c>
      <c r="M3569" s="5">
        <f t="shared" si="1042"/>
        <v>2025</v>
      </c>
      <c r="N3569" s="135">
        <v>280</v>
      </c>
      <c r="O3569" s="12"/>
      <c r="P3569" s="12">
        <f t="shared" si="1055"/>
        <v>280</v>
      </c>
      <c r="Q3569" s="7">
        <f t="shared" si="1056"/>
        <v>5862678.4500000002</v>
      </c>
      <c r="R3569" s="44" t="str">
        <f>VLOOKUP(F3569,'Set up'!$A$2:$E$64,5,FALSE)</f>
        <v>Trsf</v>
      </c>
    </row>
    <row r="3570" spans="1:19" ht="16.2" customHeight="1" x14ac:dyDescent="0.3">
      <c r="A3570" s="140">
        <v>45664</v>
      </c>
      <c r="B3570" s="5">
        <f t="shared" si="1059"/>
        <v>1</v>
      </c>
      <c r="C3570" s="5">
        <f t="shared" si="1060"/>
        <v>2025</v>
      </c>
      <c r="D3570" s="105" t="s">
        <v>3338</v>
      </c>
      <c r="E3570" s="5" t="str">
        <f>VLOOKUP(F3570,'Set up'!$A$2:$C$64,2,FALSE)</f>
        <v>C00000027</v>
      </c>
      <c r="F3570" s="99" t="s">
        <v>859</v>
      </c>
      <c r="G3570" s="99" t="s">
        <v>2144</v>
      </c>
      <c r="H3570" s="105">
        <v>2</v>
      </c>
      <c r="I3570" s="5" t="str">
        <f>VLOOKUP(F3570,'Set up'!$A$2:$C$64,3,FALSE)</f>
        <v>Cash</v>
      </c>
      <c r="J3570" s="5">
        <f>VLOOKUP(F3570,'Set up'!$A$2:$D$64,4,FALSE)</f>
        <v>0</v>
      </c>
      <c r="K3570" s="4">
        <f t="shared" si="1040"/>
        <v>45664</v>
      </c>
      <c r="L3570" s="5">
        <f t="shared" si="1041"/>
        <v>1</v>
      </c>
      <c r="M3570" s="5">
        <f t="shared" si="1042"/>
        <v>2025</v>
      </c>
      <c r="N3570" s="135">
        <v>563.20000000000005</v>
      </c>
      <c r="O3570" s="12"/>
      <c r="P3570" s="12">
        <f t="shared" si="1055"/>
        <v>563.20000000000005</v>
      </c>
      <c r="Q3570" s="7">
        <f t="shared" si="1056"/>
        <v>5863241.6500000004</v>
      </c>
      <c r="R3570" s="44" t="str">
        <f>VLOOKUP(F3570,'Set up'!$A$2:$E$64,5,FALSE)</f>
        <v>Trsf</v>
      </c>
    </row>
    <row r="3571" spans="1:19" ht="16.2" customHeight="1" x14ac:dyDescent="0.3">
      <c r="A3571" s="140">
        <v>45664</v>
      </c>
      <c r="B3571" s="5">
        <f t="shared" si="1059"/>
        <v>1</v>
      </c>
      <c r="C3571" s="5">
        <f t="shared" si="1060"/>
        <v>2025</v>
      </c>
      <c r="D3571" s="105" t="s">
        <v>3338</v>
      </c>
      <c r="E3571" s="5" t="str">
        <f>VLOOKUP(F3571,'Set up'!$A$2:$C$64,2,FALSE)</f>
        <v>C00000027</v>
      </c>
      <c r="F3571" s="99" t="s">
        <v>859</v>
      </c>
      <c r="G3571" s="99" t="s">
        <v>1061</v>
      </c>
      <c r="H3571" s="105">
        <v>2</v>
      </c>
      <c r="I3571" s="5" t="str">
        <f>VLOOKUP(F3571,'Set up'!$A$2:$C$64,3,FALSE)</f>
        <v>Cash</v>
      </c>
      <c r="J3571" s="5">
        <f>VLOOKUP(F3571,'Set up'!$A$2:$D$64,4,FALSE)</f>
        <v>0</v>
      </c>
      <c r="K3571" s="4">
        <f t="shared" ref="K3571:K3634" si="1061">A3571+J3571</f>
        <v>45664</v>
      </c>
      <c r="L3571" s="5">
        <f t="shared" ref="L3571:L3634" si="1062">MONTH(K3571)</f>
        <v>1</v>
      </c>
      <c r="M3571" s="5">
        <f t="shared" ref="M3571:M3634" si="1063">YEAR(K3571)</f>
        <v>2025</v>
      </c>
      <c r="N3571" s="135">
        <v>190</v>
      </c>
      <c r="O3571" s="12"/>
      <c r="P3571" s="12">
        <f t="shared" si="1055"/>
        <v>190</v>
      </c>
      <c r="Q3571" s="7">
        <f t="shared" si="1056"/>
        <v>5863431.6500000004</v>
      </c>
      <c r="R3571" s="44" t="str">
        <f>VLOOKUP(F3571,'Set up'!$A$2:$E$64,5,FALSE)</f>
        <v>Trsf</v>
      </c>
    </row>
    <row r="3572" spans="1:19" ht="16.2" customHeight="1" x14ac:dyDescent="0.3">
      <c r="A3572" s="140">
        <v>45664</v>
      </c>
      <c r="B3572" s="5">
        <f t="shared" si="1059"/>
        <v>1</v>
      </c>
      <c r="C3572" s="5">
        <f t="shared" si="1060"/>
        <v>2025</v>
      </c>
      <c r="D3572" s="105" t="s">
        <v>3338</v>
      </c>
      <c r="E3572" s="5" t="str">
        <f>VLOOKUP(F3572,'Set up'!$A$2:$C$64,2,FALSE)</f>
        <v>C00000027</v>
      </c>
      <c r="F3572" s="99" t="s">
        <v>859</v>
      </c>
      <c r="G3572" s="99" t="s">
        <v>3339</v>
      </c>
      <c r="H3572" s="105">
        <v>1</v>
      </c>
      <c r="I3572" s="5" t="str">
        <f>VLOOKUP(F3572,'Set up'!$A$2:$C$64,3,FALSE)</f>
        <v>Cash</v>
      </c>
      <c r="J3572" s="5">
        <f>VLOOKUP(F3572,'Set up'!$A$2:$D$64,4,FALSE)</f>
        <v>0</v>
      </c>
      <c r="K3572" s="4">
        <f t="shared" si="1061"/>
        <v>45664</v>
      </c>
      <c r="L3572" s="5">
        <f t="shared" si="1062"/>
        <v>1</v>
      </c>
      <c r="M3572" s="5">
        <f t="shared" si="1063"/>
        <v>2025</v>
      </c>
      <c r="N3572" s="135">
        <v>170</v>
      </c>
      <c r="O3572" s="12"/>
      <c r="P3572" s="12">
        <f t="shared" si="1055"/>
        <v>170</v>
      </c>
      <c r="Q3572" s="7">
        <f t="shared" si="1056"/>
        <v>5863601.6500000004</v>
      </c>
      <c r="R3572" s="44" t="str">
        <f>VLOOKUP(F3572,'Set up'!$A$2:$E$64,5,FALSE)</f>
        <v>Trsf</v>
      </c>
    </row>
    <row r="3573" spans="1:19" ht="16.2" customHeight="1" x14ac:dyDescent="0.3">
      <c r="A3573" s="140">
        <v>45664</v>
      </c>
      <c r="B3573" s="5">
        <f t="shared" si="1059"/>
        <v>1</v>
      </c>
      <c r="C3573" s="5">
        <f t="shared" si="1060"/>
        <v>2025</v>
      </c>
      <c r="D3573" s="105" t="s">
        <v>3338</v>
      </c>
      <c r="E3573" s="5" t="str">
        <f>VLOOKUP(F3573,'Set up'!$A$2:$C$64,2,FALSE)</f>
        <v>C00000027</v>
      </c>
      <c r="F3573" s="99" t="s">
        <v>859</v>
      </c>
      <c r="G3573" s="99" t="s">
        <v>1399</v>
      </c>
      <c r="H3573" s="105">
        <v>2</v>
      </c>
      <c r="I3573" s="5" t="str">
        <f>VLOOKUP(F3573,'Set up'!$A$2:$C$64,3,FALSE)</f>
        <v>Cash</v>
      </c>
      <c r="J3573" s="5">
        <f>VLOOKUP(F3573,'Set up'!$A$2:$D$64,4,FALSE)</f>
        <v>0</v>
      </c>
      <c r="K3573" s="4">
        <f t="shared" si="1061"/>
        <v>45664</v>
      </c>
      <c r="L3573" s="5">
        <f t="shared" si="1062"/>
        <v>1</v>
      </c>
      <c r="M3573" s="5">
        <f t="shared" si="1063"/>
        <v>2025</v>
      </c>
      <c r="N3573" s="135">
        <v>320</v>
      </c>
      <c r="O3573" s="12"/>
      <c r="P3573" s="12">
        <f t="shared" si="1055"/>
        <v>320</v>
      </c>
      <c r="Q3573" s="7">
        <f t="shared" si="1056"/>
        <v>5863921.6500000004</v>
      </c>
      <c r="R3573" s="44" t="str">
        <f>VLOOKUP(F3573,'Set up'!$A$2:$E$64,5,FALSE)</f>
        <v>Trsf</v>
      </c>
    </row>
    <row r="3574" spans="1:19" ht="16.2" customHeight="1" x14ac:dyDescent="0.3">
      <c r="A3574" s="140">
        <v>45664</v>
      </c>
      <c r="B3574" s="5">
        <f t="shared" si="1059"/>
        <v>1</v>
      </c>
      <c r="C3574" s="5">
        <f t="shared" si="1060"/>
        <v>2025</v>
      </c>
      <c r="D3574" s="105" t="s">
        <v>3338</v>
      </c>
      <c r="E3574" s="5" t="str">
        <f>VLOOKUP(F3574,'Set up'!$A$2:$C$64,2,FALSE)</f>
        <v>C00000027</v>
      </c>
      <c r="F3574" s="99" t="s">
        <v>859</v>
      </c>
      <c r="G3574" s="99" t="s">
        <v>3340</v>
      </c>
      <c r="H3574" s="105">
        <v>1</v>
      </c>
      <c r="I3574" s="5" t="str">
        <f>VLOOKUP(F3574,'Set up'!$A$2:$C$64,3,FALSE)</f>
        <v>Cash</v>
      </c>
      <c r="J3574" s="5">
        <f>VLOOKUP(F3574,'Set up'!$A$2:$D$64,4,FALSE)</f>
        <v>0</v>
      </c>
      <c r="K3574" s="4">
        <f t="shared" si="1061"/>
        <v>45664</v>
      </c>
      <c r="L3574" s="5">
        <f t="shared" si="1062"/>
        <v>1</v>
      </c>
      <c r="M3574" s="5">
        <f t="shared" si="1063"/>
        <v>2025</v>
      </c>
      <c r="N3574" s="135">
        <v>120</v>
      </c>
      <c r="O3574" s="12"/>
      <c r="P3574" s="12">
        <f t="shared" si="1055"/>
        <v>120</v>
      </c>
      <c r="Q3574" s="7">
        <f t="shared" si="1056"/>
        <v>5864041.6500000004</v>
      </c>
      <c r="R3574" s="44" t="str">
        <f>VLOOKUP(F3574,'Set up'!$A$2:$E$64,5,FALSE)</f>
        <v>Trsf</v>
      </c>
    </row>
    <row r="3575" spans="1:19" ht="16.2" customHeight="1" x14ac:dyDescent="0.3">
      <c r="A3575" s="140">
        <v>45664</v>
      </c>
      <c r="B3575" s="5">
        <f t="shared" si="1059"/>
        <v>1</v>
      </c>
      <c r="C3575" s="5">
        <f t="shared" si="1060"/>
        <v>2025</v>
      </c>
      <c r="D3575" s="105" t="s">
        <v>3338</v>
      </c>
      <c r="E3575" s="5" t="str">
        <f>VLOOKUP(F3575,'Set up'!$A$2:$C$64,2,FALSE)</f>
        <v>C00000027</v>
      </c>
      <c r="F3575" s="99" t="s">
        <v>859</v>
      </c>
      <c r="G3575" s="99" t="s">
        <v>2449</v>
      </c>
      <c r="H3575" s="105">
        <v>1</v>
      </c>
      <c r="I3575" s="5" t="str">
        <f>VLOOKUP(F3575,'Set up'!$A$2:$C$64,3,FALSE)</f>
        <v>Cash</v>
      </c>
      <c r="J3575" s="5">
        <f>VLOOKUP(F3575,'Set up'!$A$2:$D$64,4,FALSE)</f>
        <v>0</v>
      </c>
      <c r="K3575" s="4">
        <f t="shared" si="1061"/>
        <v>45664</v>
      </c>
      <c r="L3575" s="5">
        <f t="shared" si="1062"/>
        <v>1</v>
      </c>
      <c r="M3575" s="5">
        <f t="shared" si="1063"/>
        <v>2025</v>
      </c>
      <c r="N3575" s="135">
        <v>420</v>
      </c>
      <c r="O3575" s="12"/>
      <c r="P3575" s="12">
        <f t="shared" si="1055"/>
        <v>420</v>
      </c>
      <c r="Q3575" s="7">
        <f t="shared" si="1056"/>
        <v>5864461.6500000004</v>
      </c>
      <c r="R3575" s="44" t="str">
        <f>VLOOKUP(F3575,'Set up'!$A$2:$E$64,5,FALSE)</f>
        <v>Trsf</v>
      </c>
    </row>
    <row r="3576" spans="1:19" ht="16.2" customHeight="1" x14ac:dyDescent="0.3">
      <c r="A3576" s="140">
        <v>45664</v>
      </c>
      <c r="B3576" s="5">
        <f t="shared" si="1059"/>
        <v>1</v>
      </c>
      <c r="C3576" s="5">
        <f t="shared" si="1060"/>
        <v>2025</v>
      </c>
      <c r="D3576" s="105" t="s">
        <v>3338</v>
      </c>
      <c r="E3576" s="5" t="str">
        <f>VLOOKUP(F3576,'Set up'!$A$2:$C$64,2,FALSE)</f>
        <v>C00000027</v>
      </c>
      <c r="F3576" s="99" t="s">
        <v>859</v>
      </c>
      <c r="G3576" s="99" t="s">
        <v>949</v>
      </c>
      <c r="H3576" s="105">
        <v>3</v>
      </c>
      <c r="I3576" s="5" t="str">
        <f>VLOOKUP(F3576,'Set up'!$A$2:$C$64,3,FALSE)</f>
        <v>Cash</v>
      </c>
      <c r="J3576" s="5">
        <f>VLOOKUP(F3576,'Set up'!$A$2:$D$64,4,FALSE)</f>
        <v>0</v>
      </c>
      <c r="K3576" s="4">
        <f t="shared" si="1061"/>
        <v>45664</v>
      </c>
      <c r="L3576" s="5">
        <f t="shared" si="1062"/>
        <v>1</v>
      </c>
      <c r="M3576" s="5">
        <f t="shared" si="1063"/>
        <v>2025</v>
      </c>
      <c r="N3576" s="135">
        <v>180</v>
      </c>
      <c r="O3576" s="12"/>
      <c r="P3576" s="12">
        <f t="shared" si="1055"/>
        <v>180</v>
      </c>
      <c r="Q3576" s="7">
        <f t="shared" si="1056"/>
        <v>5864641.6500000004</v>
      </c>
      <c r="R3576" s="44" t="str">
        <f>VLOOKUP(F3576,'Set up'!$A$2:$E$64,5,FALSE)</f>
        <v>Trsf</v>
      </c>
    </row>
    <row r="3577" spans="1:19" ht="16.2" customHeight="1" x14ac:dyDescent="0.3">
      <c r="A3577" s="140">
        <v>45665</v>
      </c>
      <c r="B3577" s="5">
        <f t="shared" si="1059"/>
        <v>1</v>
      </c>
      <c r="C3577" s="5">
        <f t="shared" si="1060"/>
        <v>2025</v>
      </c>
      <c r="D3577" s="105" t="s">
        <v>3341</v>
      </c>
      <c r="E3577" s="5" t="str">
        <f>VLOOKUP(F3577,'Set up'!$A$2:$C$64,2,FALSE)</f>
        <v>C00000042</v>
      </c>
      <c r="F3577" s="99" t="s">
        <v>2012</v>
      </c>
      <c r="G3577" s="99" t="s">
        <v>2646</v>
      </c>
      <c r="H3577" s="105">
        <v>2</v>
      </c>
      <c r="I3577" s="5" t="str">
        <f>VLOOKUP(F3577,'Set up'!$A$2:$C$64,3,FALSE)</f>
        <v>Cash</v>
      </c>
      <c r="J3577" s="5">
        <f>VLOOKUP(F3577,'Set up'!$A$2:$D$64,4,FALSE)</f>
        <v>0</v>
      </c>
      <c r="K3577" s="4">
        <f t="shared" si="1061"/>
        <v>45665</v>
      </c>
      <c r="L3577" s="5">
        <f t="shared" si="1062"/>
        <v>1</v>
      </c>
      <c r="M3577" s="5">
        <f t="shared" si="1063"/>
        <v>2025</v>
      </c>
      <c r="N3577" s="135">
        <v>125</v>
      </c>
      <c r="O3577" s="6">
        <f t="shared" ref="O3577:O3578" si="1064">-N3577</f>
        <v>-125</v>
      </c>
      <c r="P3577" s="12">
        <f t="shared" si="1055"/>
        <v>0</v>
      </c>
      <c r="Q3577" s="7">
        <f t="shared" si="1056"/>
        <v>5864766.6500000004</v>
      </c>
      <c r="R3577" s="44" t="str">
        <f>VLOOKUP(F3577,'Set up'!$A$2:$E$64,5,FALSE)</f>
        <v>Trsf</v>
      </c>
      <c r="S3577" s="1" t="s">
        <v>3804</v>
      </c>
    </row>
    <row r="3578" spans="1:19" ht="16.2" customHeight="1" x14ac:dyDescent="0.3">
      <c r="A3578" s="140">
        <v>45665</v>
      </c>
      <c r="B3578" s="5">
        <f t="shared" si="1059"/>
        <v>1</v>
      </c>
      <c r="C3578" s="5">
        <f t="shared" si="1060"/>
        <v>2025</v>
      </c>
      <c r="D3578" s="105" t="s">
        <v>3342</v>
      </c>
      <c r="E3578" s="5" t="str">
        <f>VLOOKUP(F3578,'Set up'!$A$2:$C$64,2,FALSE)</f>
        <v>C00000042</v>
      </c>
      <c r="F3578" s="99" t="s">
        <v>2012</v>
      </c>
      <c r="G3578" s="99" t="s">
        <v>3122</v>
      </c>
      <c r="H3578" s="105">
        <v>5</v>
      </c>
      <c r="I3578" s="5" t="str">
        <f>VLOOKUP(F3578,'Set up'!$A$2:$C$64,3,FALSE)</f>
        <v>Cash</v>
      </c>
      <c r="J3578" s="5">
        <f>VLOOKUP(F3578,'Set up'!$A$2:$D$64,4,FALSE)</f>
        <v>0</v>
      </c>
      <c r="K3578" s="4">
        <f t="shared" si="1061"/>
        <v>45665</v>
      </c>
      <c r="L3578" s="5">
        <f t="shared" si="1062"/>
        <v>1</v>
      </c>
      <c r="M3578" s="5">
        <f t="shared" si="1063"/>
        <v>2025</v>
      </c>
      <c r="N3578" s="135">
        <v>8100</v>
      </c>
      <c r="O3578" s="6">
        <f t="shared" si="1064"/>
        <v>-8100</v>
      </c>
      <c r="P3578" s="12">
        <f t="shared" si="1055"/>
        <v>0</v>
      </c>
      <c r="Q3578" s="7">
        <f t="shared" si="1056"/>
        <v>5872866.6500000004</v>
      </c>
      <c r="R3578" s="44" t="str">
        <f>VLOOKUP(F3578,'Set up'!$A$2:$E$64,5,FALSE)</f>
        <v>Trsf</v>
      </c>
      <c r="S3578" s="1" t="s">
        <v>3805</v>
      </c>
    </row>
    <row r="3579" spans="1:19" ht="16.2" customHeight="1" x14ac:dyDescent="0.3">
      <c r="A3579" s="140">
        <v>45665</v>
      </c>
      <c r="B3579" s="5">
        <f t="shared" si="1059"/>
        <v>1</v>
      </c>
      <c r="C3579" s="5">
        <f t="shared" si="1060"/>
        <v>2025</v>
      </c>
      <c r="D3579" s="105" t="s">
        <v>3342</v>
      </c>
      <c r="E3579" s="5" t="str">
        <f>VLOOKUP(F3579,'Set up'!$A$2:$C$64,2,FALSE)</f>
        <v>C00000042</v>
      </c>
      <c r="F3579" s="99" t="s">
        <v>2012</v>
      </c>
      <c r="G3579" s="99" t="s">
        <v>3243</v>
      </c>
      <c r="H3579" s="105">
        <v>15</v>
      </c>
      <c r="I3579" s="5" t="str">
        <f>VLOOKUP(F3579,'Set up'!$A$2:$C$64,3,FALSE)</f>
        <v>Cash</v>
      </c>
      <c r="J3579" s="5">
        <f>VLOOKUP(F3579,'Set up'!$A$2:$D$64,4,FALSE)</f>
        <v>0</v>
      </c>
      <c r="K3579" s="4">
        <f t="shared" si="1061"/>
        <v>45665</v>
      </c>
      <c r="L3579" s="5">
        <f t="shared" si="1062"/>
        <v>1</v>
      </c>
      <c r="M3579" s="5">
        <f t="shared" si="1063"/>
        <v>2025</v>
      </c>
      <c r="N3579" s="135">
        <v>2610</v>
      </c>
      <c r="O3579" s="12">
        <f>-1431.1-1178.9</f>
        <v>-2610</v>
      </c>
      <c r="P3579" s="12">
        <f t="shared" si="1055"/>
        <v>0</v>
      </c>
      <c r="Q3579" s="7">
        <f t="shared" si="1056"/>
        <v>5875476.6500000004</v>
      </c>
      <c r="R3579" s="44" t="str">
        <f>VLOOKUP(F3579,'Set up'!$A$2:$E$64,5,FALSE)</f>
        <v>Trsf</v>
      </c>
      <c r="S3579" s="1" t="s">
        <v>3814</v>
      </c>
    </row>
    <row r="3580" spans="1:19" ht="16.2" customHeight="1" x14ac:dyDescent="0.3">
      <c r="A3580" s="140">
        <v>45665</v>
      </c>
      <c r="B3580" s="5">
        <f t="shared" si="1059"/>
        <v>1</v>
      </c>
      <c r="C3580" s="5">
        <f t="shared" si="1060"/>
        <v>2025</v>
      </c>
      <c r="D3580" s="105" t="s">
        <v>3342</v>
      </c>
      <c r="E3580" s="5" t="str">
        <f>VLOOKUP(F3580,'Set up'!$A$2:$C$64,2,FALSE)</f>
        <v>C00000042</v>
      </c>
      <c r="F3580" s="99" t="s">
        <v>2012</v>
      </c>
      <c r="G3580" s="99" t="s">
        <v>1922</v>
      </c>
      <c r="H3580" s="105">
        <v>7</v>
      </c>
      <c r="I3580" s="5" t="str">
        <f>VLOOKUP(F3580,'Set up'!$A$2:$C$64,3,FALSE)</f>
        <v>Cash</v>
      </c>
      <c r="J3580" s="5">
        <f>VLOOKUP(F3580,'Set up'!$A$2:$D$64,4,FALSE)</f>
        <v>0</v>
      </c>
      <c r="K3580" s="4">
        <f t="shared" si="1061"/>
        <v>45665</v>
      </c>
      <c r="L3580" s="5">
        <f t="shared" si="1062"/>
        <v>1</v>
      </c>
      <c r="M3580" s="5">
        <f t="shared" si="1063"/>
        <v>2025</v>
      </c>
      <c r="N3580" s="135">
        <v>1732.5</v>
      </c>
      <c r="O3580" s="6">
        <f t="shared" ref="O3580:O3583" si="1065">-N3580</f>
        <v>-1732.5</v>
      </c>
      <c r="P3580" s="12">
        <f t="shared" si="1055"/>
        <v>0</v>
      </c>
      <c r="Q3580" s="7">
        <f t="shared" si="1056"/>
        <v>5877209.1500000004</v>
      </c>
      <c r="R3580" s="44" t="str">
        <f>VLOOKUP(F3580,'Set up'!$A$2:$E$64,5,FALSE)</f>
        <v>Trsf</v>
      </c>
      <c r="S3580" s="1" t="s">
        <v>3806</v>
      </c>
    </row>
    <row r="3581" spans="1:19" ht="16.2" customHeight="1" x14ac:dyDescent="0.3">
      <c r="A3581" s="140">
        <v>45665</v>
      </c>
      <c r="B3581" s="5">
        <f t="shared" si="1059"/>
        <v>1</v>
      </c>
      <c r="C3581" s="5">
        <f t="shared" si="1060"/>
        <v>2025</v>
      </c>
      <c r="D3581" s="105" t="s">
        <v>3342</v>
      </c>
      <c r="E3581" s="5" t="str">
        <f>VLOOKUP(F3581,'Set up'!$A$2:$C$64,2,FALSE)</f>
        <v>C00000042</v>
      </c>
      <c r="F3581" s="99" t="s">
        <v>2012</v>
      </c>
      <c r="G3581" s="99" t="s">
        <v>46</v>
      </c>
      <c r="H3581" s="105">
        <v>6</v>
      </c>
      <c r="I3581" s="5" t="str">
        <f>VLOOKUP(F3581,'Set up'!$A$2:$C$64,3,FALSE)</f>
        <v>Cash</v>
      </c>
      <c r="J3581" s="5">
        <f>VLOOKUP(F3581,'Set up'!$A$2:$D$64,4,FALSE)</f>
        <v>0</v>
      </c>
      <c r="K3581" s="4">
        <f t="shared" si="1061"/>
        <v>45665</v>
      </c>
      <c r="L3581" s="5">
        <f t="shared" si="1062"/>
        <v>1</v>
      </c>
      <c r="M3581" s="5">
        <f t="shared" si="1063"/>
        <v>2025</v>
      </c>
      <c r="N3581" s="135">
        <v>690</v>
      </c>
      <c r="O3581" s="6">
        <f t="shared" si="1065"/>
        <v>-690</v>
      </c>
      <c r="P3581" s="12">
        <f t="shared" si="1055"/>
        <v>0</v>
      </c>
      <c r="Q3581" s="7">
        <f t="shared" si="1056"/>
        <v>5877899.1500000004</v>
      </c>
      <c r="R3581" s="44" t="str">
        <f>VLOOKUP(F3581,'Set up'!$A$2:$E$64,5,FALSE)</f>
        <v>Trsf</v>
      </c>
      <c r="S3581" s="1" t="s">
        <v>3807</v>
      </c>
    </row>
    <row r="3582" spans="1:19" ht="16.2" customHeight="1" x14ac:dyDescent="0.3">
      <c r="A3582" s="140">
        <v>45665</v>
      </c>
      <c r="B3582" s="5">
        <f t="shared" si="1059"/>
        <v>1</v>
      </c>
      <c r="C3582" s="5">
        <f t="shared" si="1060"/>
        <v>2025</v>
      </c>
      <c r="D3582" s="105" t="s">
        <v>3342</v>
      </c>
      <c r="E3582" s="5" t="str">
        <f>VLOOKUP(F3582,'Set up'!$A$2:$C$64,2,FALSE)</f>
        <v>C00000042</v>
      </c>
      <c r="F3582" s="99" t="s">
        <v>2012</v>
      </c>
      <c r="G3582" s="99" t="s">
        <v>2744</v>
      </c>
      <c r="H3582" s="105">
        <v>1</v>
      </c>
      <c r="I3582" s="5" t="str">
        <f>VLOOKUP(F3582,'Set up'!$A$2:$C$64,3,FALSE)</f>
        <v>Cash</v>
      </c>
      <c r="J3582" s="5">
        <f>VLOOKUP(F3582,'Set up'!$A$2:$D$64,4,FALSE)</f>
        <v>0</v>
      </c>
      <c r="K3582" s="4">
        <f t="shared" si="1061"/>
        <v>45665</v>
      </c>
      <c r="L3582" s="5">
        <f t="shared" si="1062"/>
        <v>1</v>
      </c>
      <c r="M3582" s="5">
        <f t="shared" si="1063"/>
        <v>2025</v>
      </c>
      <c r="N3582" s="135">
        <v>975</v>
      </c>
      <c r="O3582" s="6">
        <f t="shared" si="1065"/>
        <v>-975</v>
      </c>
      <c r="P3582" s="12">
        <f t="shared" si="1055"/>
        <v>0</v>
      </c>
      <c r="Q3582" s="7">
        <f t="shared" si="1056"/>
        <v>5878874.1500000004</v>
      </c>
      <c r="R3582" s="44" t="str">
        <f>VLOOKUP(F3582,'Set up'!$A$2:$E$64,5,FALSE)</f>
        <v>Trsf</v>
      </c>
      <c r="S3582" s="1" t="s">
        <v>3808</v>
      </c>
    </row>
    <row r="3583" spans="1:19" ht="16.2" customHeight="1" x14ac:dyDescent="0.3">
      <c r="A3583" s="140">
        <v>45667</v>
      </c>
      <c r="B3583" s="5">
        <f t="shared" si="1059"/>
        <v>1</v>
      </c>
      <c r="C3583" s="5">
        <f t="shared" si="1060"/>
        <v>2025</v>
      </c>
      <c r="D3583" s="105" t="s">
        <v>3343</v>
      </c>
      <c r="E3583" s="5" t="str">
        <f>VLOOKUP(F3583,'Set up'!$A$2:$C$64,2,FALSE)</f>
        <v>C00000042</v>
      </c>
      <c r="F3583" s="99" t="s">
        <v>2012</v>
      </c>
      <c r="G3583" s="99" t="s">
        <v>2646</v>
      </c>
      <c r="H3583" s="105">
        <v>1</v>
      </c>
      <c r="I3583" s="5" t="str">
        <f>VLOOKUP(F3583,'Set up'!$A$2:$C$64,3,FALSE)</f>
        <v>Cash</v>
      </c>
      <c r="J3583" s="5">
        <f>VLOOKUP(F3583,'Set up'!$A$2:$D$64,4,FALSE)</f>
        <v>0</v>
      </c>
      <c r="K3583" s="4">
        <f t="shared" si="1061"/>
        <v>45667</v>
      </c>
      <c r="L3583" s="5">
        <f t="shared" si="1062"/>
        <v>1</v>
      </c>
      <c r="M3583" s="5">
        <f t="shared" si="1063"/>
        <v>2025</v>
      </c>
      <c r="N3583" s="135">
        <v>62.5</v>
      </c>
      <c r="O3583" s="6">
        <f t="shared" si="1065"/>
        <v>-62.5</v>
      </c>
      <c r="P3583" s="12">
        <f t="shared" si="1055"/>
        <v>0</v>
      </c>
      <c r="Q3583" s="7">
        <f t="shared" si="1056"/>
        <v>5878936.6500000004</v>
      </c>
      <c r="R3583" s="44" t="str">
        <f>VLOOKUP(F3583,'Set up'!$A$2:$E$64,5,FALSE)</f>
        <v>Trsf</v>
      </c>
      <c r="S3583" s="1" t="s">
        <v>3809</v>
      </c>
    </row>
    <row r="3584" spans="1:19" ht="16.2" customHeight="1" x14ac:dyDescent="0.3">
      <c r="A3584" s="140">
        <v>45667</v>
      </c>
      <c r="B3584" s="5">
        <f t="shared" si="1059"/>
        <v>1</v>
      </c>
      <c r="C3584" s="5">
        <f t="shared" si="1060"/>
        <v>2025</v>
      </c>
      <c r="D3584" s="105" t="s">
        <v>3344</v>
      </c>
      <c r="E3584" s="5" t="str">
        <f>VLOOKUP(F3584,'Set up'!$A$2:$C$64,2,FALSE)</f>
        <v>C00000042</v>
      </c>
      <c r="F3584" s="99" t="s">
        <v>2012</v>
      </c>
      <c r="G3584" s="99" t="s">
        <v>3122</v>
      </c>
      <c r="H3584" s="105">
        <v>3</v>
      </c>
      <c r="I3584" s="5" t="str">
        <f>VLOOKUP(F3584,'Set up'!$A$2:$C$64,3,FALSE)</f>
        <v>Cash</v>
      </c>
      <c r="J3584" s="5">
        <f>VLOOKUP(F3584,'Set up'!$A$2:$D$64,4,FALSE)</f>
        <v>0</v>
      </c>
      <c r="K3584" s="4">
        <f t="shared" si="1061"/>
        <v>45667</v>
      </c>
      <c r="L3584" s="5">
        <f t="shared" si="1062"/>
        <v>1</v>
      </c>
      <c r="M3584" s="5">
        <f t="shared" si="1063"/>
        <v>2025</v>
      </c>
      <c r="N3584" s="135">
        <v>4860</v>
      </c>
      <c r="O3584" s="12">
        <f>-3861.1-998.9</f>
        <v>-4860</v>
      </c>
      <c r="P3584" s="12">
        <f t="shared" si="1055"/>
        <v>0</v>
      </c>
      <c r="Q3584" s="7">
        <f t="shared" si="1056"/>
        <v>5883796.6500000004</v>
      </c>
      <c r="R3584" s="44" t="str">
        <f>VLOOKUP(F3584,'Set up'!$A$2:$E$64,5,FALSE)</f>
        <v>Trsf</v>
      </c>
      <c r="S3584" s="1" t="s">
        <v>3815</v>
      </c>
    </row>
    <row r="3585" spans="1:19" ht="16.2" customHeight="1" x14ac:dyDescent="0.3">
      <c r="A3585" s="140">
        <v>45667</v>
      </c>
      <c r="B3585" s="5">
        <f t="shared" si="1059"/>
        <v>1</v>
      </c>
      <c r="C3585" s="5">
        <f t="shared" si="1060"/>
        <v>2025</v>
      </c>
      <c r="D3585" s="105" t="s">
        <v>3344</v>
      </c>
      <c r="E3585" s="5" t="str">
        <f>VLOOKUP(F3585,'Set up'!$A$2:$C$64,2,FALSE)</f>
        <v>C00000042</v>
      </c>
      <c r="F3585" s="99" t="s">
        <v>2012</v>
      </c>
      <c r="G3585" s="99" t="s">
        <v>3243</v>
      </c>
      <c r="H3585" s="105">
        <v>9</v>
      </c>
      <c r="I3585" s="5" t="str">
        <f>VLOOKUP(F3585,'Set up'!$A$2:$C$64,3,FALSE)</f>
        <v>Cash</v>
      </c>
      <c r="J3585" s="5">
        <f>VLOOKUP(F3585,'Set up'!$A$2:$D$64,4,FALSE)</f>
        <v>0</v>
      </c>
      <c r="K3585" s="4">
        <f t="shared" si="1061"/>
        <v>45667</v>
      </c>
      <c r="L3585" s="5">
        <f t="shared" si="1062"/>
        <v>1</v>
      </c>
      <c r="M3585" s="5">
        <f t="shared" si="1063"/>
        <v>2025</v>
      </c>
      <c r="N3585" s="135">
        <v>1566</v>
      </c>
      <c r="O3585" s="6">
        <f t="shared" ref="O3585:O3586" si="1066">-N3585</f>
        <v>-1566</v>
      </c>
      <c r="P3585" s="12">
        <f t="shared" si="1055"/>
        <v>0</v>
      </c>
      <c r="Q3585" s="7">
        <f t="shared" si="1056"/>
        <v>5885362.6500000004</v>
      </c>
      <c r="R3585" s="44" t="str">
        <f>VLOOKUP(F3585,'Set up'!$A$2:$E$64,5,FALSE)</f>
        <v>Trsf</v>
      </c>
      <c r="S3585" s="1" t="s">
        <v>3817</v>
      </c>
    </row>
    <row r="3586" spans="1:19" ht="16.2" customHeight="1" x14ac:dyDescent="0.3">
      <c r="A3586" s="140">
        <v>45667</v>
      </c>
      <c r="B3586" s="5">
        <f t="shared" si="1059"/>
        <v>1</v>
      </c>
      <c r="C3586" s="5">
        <f t="shared" si="1060"/>
        <v>2025</v>
      </c>
      <c r="D3586" s="105" t="s">
        <v>3344</v>
      </c>
      <c r="E3586" s="5" t="str">
        <f>VLOOKUP(F3586,'Set up'!$A$2:$C$64,2,FALSE)</f>
        <v>C00000042</v>
      </c>
      <c r="F3586" s="99" t="s">
        <v>2012</v>
      </c>
      <c r="G3586" s="99" t="s">
        <v>1922</v>
      </c>
      <c r="H3586" s="105">
        <v>4</v>
      </c>
      <c r="I3586" s="5" t="str">
        <f>VLOOKUP(F3586,'Set up'!$A$2:$C$64,3,FALSE)</f>
        <v>Cash</v>
      </c>
      <c r="J3586" s="5">
        <f>VLOOKUP(F3586,'Set up'!$A$2:$D$64,4,FALSE)</f>
        <v>0</v>
      </c>
      <c r="K3586" s="4">
        <f t="shared" si="1061"/>
        <v>45667</v>
      </c>
      <c r="L3586" s="5">
        <f t="shared" si="1062"/>
        <v>1</v>
      </c>
      <c r="M3586" s="5">
        <f t="shared" si="1063"/>
        <v>2025</v>
      </c>
      <c r="N3586" s="135">
        <v>990</v>
      </c>
      <c r="O3586" s="6">
        <f t="shared" si="1066"/>
        <v>-990</v>
      </c>
      <c r="P3586" s="12">
        <f t="shared" si="1055"/>
        <v>0</v>
      </c>
      <c r="Q3586" s="7">
        <f t="shared" si="1056"/>
        <v>5886352.6500000004</v>
      </c>
      <c r="R3586" s="44" t="str">
        <f>VLOOKUP(F3586,'Set up'!$A$2:$E$64,5,FALSE)</f>
        <v>Trsf</v>
      </c>
      <c r="S3586" s="1" t="s">
        <v>3818</v>
      </c>
    </row>
    <row r="3587" spans="1:19" ht="16.2" customHeight="1" x14ac:dyDescent="0.3">
      <c r="A3587" s="140">
        <v>45668</v>
      </c>
      <c r="B3587" s="5">
        <f t="shared" si="1059"/>
        <v>1</v>
      </c>
      <c r="C3587" s="5">
        <f t="shared" si="1060"/>
        <v>2025</v>
      </c>
      <c r="D3587" s="105" t="s">
        <v>3345</v>
      </c>
      <c r="E3587" s="5" t="str">
        <f>VLOOKUP(F3587,'Set up'!$A$2:$C$64,2,FALSE)</f>
        <v>C00000010</v>
      </c>
      <c r="F3587" s="99" t="s">
        <v>62</v>
      </c>
      <c r="G3587" s="99" t="s">
        <v>3119</v>
      </c>
      <c r="H3587" s="105">
        <v>8</v>
      </c>
      <c r="I3587" s="5">
        <f>VLOOKUP(F3587,'Set up'!$A$2:$C$64,3,FALSE)</f>
        <v>120</v>
      </c>
      <c r="J3587" s="5">
        <f>VLOOKUP(F3587,'Set up'!$A$2:$D$64,4,FALSE)</f>
        <v>120</v>
      </c>
      <c r="K3587" s="4">
        <f t="shared" si="1061"/>
        <v>45788</v>
      </c>
      <c r="L3587" s="5">
        <f t="shared" si="1062"/>
        <v>5</v>
      </c>
      <c r="M3587" s="5">
        <f t="shared" si="1063"/>
        <v>2025</v>
      </c>
      <c r="N3587" s="135">
        <v>12960</v>
      </c>
      <c r="O3587" s="12"/>
      <c r="P3587" s="12">
        <f t="shared" ref="P3587:P3592" si="1067">SUM(N3587+O3587)</f>
        <v>12960</v>
      </c>
      <c r="Q3587" s="7">
        <f t="shared" si="1056"/>
        <v>5899312.6500000004</v>
      </c>
      <c r="R3587" s="44" t="str">
        <f>VLOOKUP(F3587,'Set up'!$A$2:$E$64,5,FALSE)</f>
        <v>Trsf</v>
      </c>
    </row>
    <row r="3588" spans="1:19" ht="16.2" customHeight="1" x14ac:dyDescent="0.3">
      <c r="A3588" s="140">
        <v>45668</v>
      </c>
      <c r="B3588" s="5">
        <f t="shared" si="1059"/>
        <v>1</v>
      </c>
      <c r="C3588" s="5">
        <f t="shared" si="1060"/>
        <v>2025</v>
      </c>
      <c r="D3588" s="105" t="s">
        <v>3345</v>
      </c>
      <c r="E3588" s="5" t="str">
        <f>VLOOKUP(F3588,'Set up'!$A$2:$C$64,2,FALSE)</f>
        <v>C00000010</v>
      </c>
      <c r="F3588" s="99" t="s">
        <v>62</v>
      </c>
      <c r="G3588" s="99" t="s">
        <v>1543</v>
      </c>
      <c r="H3588" s="105">
        <v>10</v>
      </c>
      <c r="I3588" s="5">
        <f>VLOOKUP(F3588,'Set up'!$A$2:$C$64,3,FALSE)</f>
        <v>120</v>
      </c>
      <c r="J3588" s="5">
        <f>VLOOKUP(F3588,'Set up'!$A$2:$D$64,4,FALSE)</f>
        <v>120</v>
      </c>
      <c r="K3588" s="4">
        <f t="shared" si="1061"/>
        <v>45788</v>
      </c>
      <c r="L3588" s="5">
        <f t="shared" si="1062"/>
        <v>5</v>
      </c>
      <c r="M3588" s="5">
        <f t="shared" si="1063"/>
        <v>2025</v>
      </c>
      <c r="N3588" s="135">
        <v>1740</v>
      </c>
      <c r="O3588" s="12"/>
      <c r="P3588" s="12">
        <f t="shared" si="1067"/>
        <v>1740</v>
      </c>
      <c r="Q3588" s="7">
        <f t="shared" si="1056"/>
        <v>5901052.6500000004</v>
      </c>
      <c r="R3588" s="44" t="str">
        <f>VLOOKUP(F3588,'Set up'!$A$2:$E$64,5,FALSE)</f>
        <v>Trsf</v>
      </c>
    </row>
    <row r="3589" spans="1:19" ht="16.2" customHeight="1" x14ac:dyDescent="0.3">
      <c r="A3589" s="140">
        <v>45668</v>
      </c>
      <c r="B3589" s="5">
        <f t="shared" si="1059"/>
        <v>1</v>
      </c>
      <c r="C3589" s="5">
        <f t="shared" si="1060"/>
        <v>2025</v>
      </c>
      <c r="D3589" s="105" t="s">
        <v>3345</v>
      </c>
      <c r="E3589" s="5" t="str">
        <f>VLOOKUP(F3589,'Set up'!$A$2:$C$64,2,FALSE)</f>
        <v>C00000010</v>
      </c>
      <c r="F3589" s="99" t="s">
        <v>62</v>
      </c>
      <c r="G3589" s="99" t="s">
        <v>2635</v>
      </c>
      <c r="H3589" s="105">
        <v>20</v>
      </c>
      <c r="I3589" s="5">
        <f>VLOOKUP(F3589,'Set up'!$A$2:$C$64,3,FALSE)</f>
        <v>120</v>
      </c>
      <c r="J3589" s="5">
        <f>VLOOKUP(F3589,'Set up'!$A$2:$D$64,4,FALSE)</f>
        <v>120</v>
      </c>
      <c r="K3589" s="4">
        <f t="shared" si="1061"/>
        <v>45788</v>
      </c>
      <c r="L3589" s="5">
        <f t="shared" si="1062"/>
        <v>5</v>
      </c>
      <c r="M3589" s="5">
        <f t="shared" si="1063"/>
        <v>2025</v>
      </c>
      <c r="N3589" s="135">
        <v>1150</v>
      </c>
      <c r="O3589" s="12"/>
      <c r="P3589" s="12">
        <f t="shared" si="1067"/>
        <v>1150</v>
      </c>
      <c r="Q3589" s="7">
        <f t="shared" si="1056"/>
        <v>5902202.6500000004</v>
      </c>
      <c r="R3589" s="44" t="str">
        <f>VLOOKUP(F3589,'Set up'!$A$2:$E$64,5,FALSE)</f>
        <v>Trsf</v>
      </c>
    </row>
    <row r="3590" spans="1:19" ht="16.2" customHeight="1" x14ac:dyDescent="0.3">
      <c r="A3590" s="140">
        <v>45668</v>
      </c>
      <c r="B3590" s="5">
        <f t="shared" si="1059"/>
        <v>1</v>
      </c>
      <c r="C3590" s="5">
        <f t="shared" si="1060"/>
        <v>2025</v>
      </c>
      <c r="D3590" s="105" t="s">
        <v>3345</v>
      </c>
      <c r="E3590" s="5" t="str">
        <f>VLOOKUP(F3590,'Set up'!$A$2:$C$64,2,FALSE)</f>
        <v>C00000010</v>
      </c>
      <c r="F3590" s="99" t="s">
        <v>62</v>
      </c>
      <c r="G3590" s="99" t="s">
        <v>46</v>
      </c>
      <c r="H3590" s="105">
        <v>8</v>
      </c>
      <c r="I3590" s="5">
        <f>VLOOKUP(F3590,'Set up'!$A$2:$C$64,3,FALSE)</f>
        <v>120</v>
      </c>
      <c r="J3590" s="5">
        <f>VLOOKUP(F3590,'Set up'!$A$2:$D$64,4,FALSE)</f>
        <v>120</v>
      </c>
      <c r="K3590" s="4">
        <f t="shared" si="1061"/>
        <v>45788</v>
      </c>
      <c r="L3590" s="5">
        <f t="shared" si="1062"/>
        <v>5</v>
      </c>
      <c r="M3590" s="5">
        <f t="shared" si="1063"/>
        <v>2025</v>
      </c>
      <c r="N3590" s="135">
        <v>880</v>
      </c>
      <c r="O3590" s="12"/>
      <c r="P3590" s="12">
        <f t="shared" si="1067"/>
        <v>880</v>
      </c>
      <c r="Q3590" s="7">
        <f t="shared" si="1056"/>
        <v>5903082.6500000004</v>
      </c>
      <c r="R3590" s="44" t="str">
        <f>VLOOKUP(F3590,'Set up'!$A$2:$E$64,5,FALSE)</f>
        <v>Trsf</v>
      </c>
    </row>
    <row r="3591" spans="1:19" ht="16.2" customHeight="1" x14ac:dyDescent="0.3">
      <c r="A3591" s="140">
        <v>45668</v>
      </c>
      <c r="B3591" s="5">
        <f t="shared" si="1059"/>
        <v>1</v>
      </c>
      <c r="C3591" s="5">
        <f t="shared" si="1060"/>
        <v>2025</v>
      </c>
      <c r="D3591" s="105" t="s">
        <v>3345</v>
      </c>
      <c r="E3591" s="5" t="str">
        <f>VLOOKUP(F3591,'Set up'!$A$2:$C$64,2,FALSE)</f>
        <v>C00000010</v>
      </c>
      <c r="F3591" s="99" t="s">
        <v>62</v>
      </c>
      <c r="G3591" s="99" t="s">
        <v>2449</v>
      </c>
      <c r="H3591" s="105">
        <v>1</v>
      </c>
      <c r="I3591" s="5">
        <f>VLOOKUP(F3591,'Set up'!$A$2:$C$64,3,FALSE)</f>
        <v>120</v>
      </c>
      <c r="J3591" s="5">
        <f>VLOOKUP(F3591,'Set up'!$A$2:$D$64,4,FALSE)</f>
        <v>120</v>
      </c>
      <c r="K3591" s="4">
        <f t="shared" si="1061"/>
        <v>45788</v>
      </c>
      <c r="L3591" s="5">
        <f t="shared" si="1062"/>
        <v>5</v>
      </c>
      <c r="M3591" s="5">
        <f t="shared" si="1063"/>
        <v>2025</v>
      </c>
      <c r="N3591" s="135">
        <v>420</v>
      </c>
      <c r="O3591" s="12"/>
      <c r="P3591" s="12">
        <f t="shared" si="1067"/>
        <v>420</v>
      </c>
      <c r="Q3591" s="7">
        <f t="shared" si="1056"/>
        <v>5903502.6500000004</v>
      </c>
      <c r="R3591" s="44" t="str">
        <f>VLOOKUP(F3591,'Set up'!$A$2:$E$64,5,FALSE)</f>
        <v>Trsf</v>
      </c>
    </row>
    <row r="3592" spans="1:19" ht="16.2" customHeight="1" x14ac:dyDescent="0.3">
      <c r="A3592" s="140">
        <v>45668</v>
      </c>
      <c r="B3592" s="5">
        <f t="shared" si="1059"/>
        <v>1</v>
      </c>
      <c r="C3592" s="5">
        <f t="shared" si="1060"/>
        <v>2025</v>
      </c>
      <c r="D3592" s="105" t="s">
        <v>3345</v>
      </c>
      <c r="E3592" s="5" t="str">
        <f>VLOOKUP(F3592,'Set up'!$A$2:$C$64,2,FALSE)</f>
        <v>C00000010</v>
      </c>
      <c r="F3592" s="99" t="s">
        <v>62</v>
      </c>
      <c r="G3592" s="99" t="s">
        <v>768</v>
      </c>
      <c r="H3592" s="105">
        <v>1</v>
      </c>
      <c r="I3592" s="5">
        <f>VLOOKUP(F3592,'Set up'!$A$2:$C$64,3,FALSE)</f>
        <v>120</v>
      </c>
      <c r="J3592" s="5">
        <f>VLOOKUP(F3592,'Set up'!$A$2:$D$64,4,FALSE)</f>
        <v>120</v>
      </c>
      <c r="K3592" s="4">
        <f t="shared" si="1061"/>
        <v>45788</v>
      </c>
      <c r="L3592" s="5">
        <f t="shared" si="1062"/>
        <v>5</v>
      </c>
      <c r="M3592" s="5">
        <f t="shared" si="1063"/>
        <v>2025</v>
      </c>
      <c r="N3592" s="135">
        <v>160</v>
      </c>
      <c r="O3592" s="12"/>
      <c r="P3592" s="12">
        <f t="shared" si="1067"/>
        <v>160</v>
      </c>
      <c r="Q3592" s="7">
        <f t="shared" si="1056"/>
        <v>5903662.6500000004</v>
      </c>
      <c r="R3592" s="44" t="str">
        <f>VLOOKUP(F3592,'Set up'!$A$2:$E$64,5,FALSE)</f>
        <v>Trsf</v>
      </c>
    </row>
    <row r="3593" spans="1:19" ht="16.2" customHeight="1" x14ac:dyDescent="0.3">
      <c r="A3593" s="140">
        <v>45671</v>
      </c>
      <c r="B3593" s="5">
        <f t="shared" si="1059"/>
        <v>1</v>
      </c>
      <c r="C3593" s="5">
        <f t="shared" si="1060"/>
        <v>2025</v>
      </c>
      <c r="D3593" s="105" t="s">
        <v>3346</v>
      </c>
      <c r="E3593" s="5" t="str">
        <f>VLOOKUP(F3593,'Set up'!$A$2:$C$64,2,FALSE)</f>
        <v>C00000042</v>
      </c>
      <c r="F3593" s="99" t="s">
        <v>2012</v>
      </c>
      <c r="G3593" s="99" t="s">
        <v>2646</v>
      </c>
      <c r="H3593" s="105">
        <v>3</v>
      </c>
      <c r="I3593" s="5" t="str">
        <f>VLOOKUP(F3593,'Set up'!$A$2:$C$64,3,FALSE)</f>
        <v>Cash</v>
      </c>
      <c r="J3593" s="5">
        <f>VLOOKUP(F3593,'Set up'!$A$2:$D$64,4,FALSE)</f>
        <v>0</v>
      </c>
      <c r="K3593" s="4">
        <f t="shared" si="1061"/>
        <v>45671</v>
      </c>
      <c r="L3593" s="5">
        <f t="shared" si="1062"/>
        <v>1</v>
      </c>
      <c r="M3593" s="5">
        <f t="shared" si="1063"/>
        <v>2025</v>
      </c>
      <c r="N3593" s="135">
        <v>187.5</v>
      </c>
      <c r="O3593" s="6">
        <f t="shared" ref="O3593:O3594" si="1068">-N3593</f>
        <v>-187.5</v>
      </c>
      <c r="P3593" s="12">
        <f t="shared" si="1055"/>
        <v>0</v>
      </c>
      <c r="Q3593" s="7">
        <f t="shared" si="1056"/>
        <v>5903850.1500000004</v>
      </c>
      <c r="R3593" s="44" t="str">
        <f>VLOOKUP(F3593,'Set up'!$A$2:$E$64,5,FALSE)</f>
        <v>Trsf</v>
      </c>
      <c r="S3593" s="1" t="s">
        <v>3819</v>
      </c>
    </row>
    <row r="3594" spans="1:19" ht="16.2" customHeight="1" x14ac:dyDescent="0.3">
      <c r="A3594" s="140">
        <v>45671</v>
      </c>
      <c r="B3594" s="5">
        <f t="shared" si="1059"/>
        <v>1</v>
      </c>
      <c r="C3594" s="5">
        <f t="shared" si="1060"/>
        <v>2025</v>
      </c>
      <c r="D3594" s="105" t="s">
        <v>3347</v>
      </c>
      <c r="E3594" s="5" t="str">
        <f>VLOOKUP(F3594,'Set up'!$A$2:$C$64,2,FALSE)</f>
        <v>C00000042</v>
      </c>
      <c r="F3594" s="99" t="s">
        <v>2012</v>
      </c>
      <c r="G3594" s="99" t="s">
        <v>3122</v>
      </c>
      <c r="H3594" s="105">
        <v>5</v>
      </c>
      <c r="I3594" s="5" t="str">
        <f>VLOOKUP(F3594,'Set up'!$A$2:$C$64,3,FALSE)</f>
        <v>Cash</v>
      </c>
      <c r="J3594" s="5">
        <f>VLOOKUP(F3594,'Set up'!$A$2:$D$64,4,FALSE)</f>
        <v>0</v>
      </c>
      <c r="K3594" s="4">
        <f t="shared" si="1061"/>
        <v>45671</v>
      </c>
      <c r="L3594" s="5">
        <f t="shared" si="1062"/>
        <v>1</v>
      </c>
      <c r="M3594" s="5">
        <f t="shared" si="1063"/>
        <v>2025</v>
      </c>
      <c r="N3594" s="135">
        <v>8100</v>
      </c>
      <c r="O3594" s="6">
        <f t="shared" si="1068"/>
        <v>-8100</v>
      </c>
      <c r="P3594" s="12">
        <f t="shared" si="1055"/>
        <v>0</v>
      </c>
      <c r="Q3594" s="7">
        <f t="shared" si="1056"/>
        <v>5911950.1500000004</v>
      </c>
      <c r="R3594" s="44" t="str">
        <f>VLOOKUP(F3594,'Set up'!$A$2:$E$64,5,FALSE)</f>
        <v>Trsf</v>
      </c>
      <c r="S3594" s="1" t="s">
        <v>3820</v>
      </c>
    </row>
    <row r="3595" spans="1:19" ht="16.2" customHeight="1" x14ac:dyDescent="0.3">
      <c r="A3595" s="140">
        <v>45671</v>
      </c>
      <c r="B3595" s="5">
        <f t="shared" si="1059"/>
        <v>1</v>
      </c>
      <c r="C3595" s="5">
        <f t="shared" si="1060"/>
        <v>2025</v>
      </c>
      <c r="D3595" s="105" t="s">
        <v>3347</v>
      </c>
      <c r="E3595" s="5" t="str">
        <f>VLOOKUP(F3595,'Set up'!$A$2:$C$64,2,FALSE)</f>
        <v>C00000042</v>
      </c>
      <c r="F3595" s="99" t="s">
        <v>2012</v>
      </c>
      <c r="G3595" s="99" t="s">
        <v>3243</v>
      </c>
      <c r="H3595" s="105">
        <v>9</v>
      </c>
      <c r="I3595" s="5" t="str">
        <f>VLOOKUP(F3595,'Set up'!$A$2:$C$64,3,FALSE)</f>
        <v>Cash</v>
      </c>
      <c r="J3595" s="5">
        <f>VLOOKUP(F3595,'Set up'!$A$2:$D$64,4,FALSE)</f>
        <v>0</v>
      </c>
      <c r="K3595" s="4">
        <f t="shared" si="1061"/>
        <v>45671</v>
      </c>
      <c r="L3595" s="5">
        <f t="shared" si="1062"/>
        <v>1</v>
      </c>
      <c r="M3595" s="5">
        <f t="shared" si="1063"/>
        <v>2025</v>
      </c>
      <c r="N3595" s="135">
        <v>1566</v>
      </c>
      <c r="O3595" s="6">
        <f>-1157.6</f>
        <v>-1157.5999999999999</v>
      </c>
      <c r="P3595" s="12">
        <f t="shared" si="1055"/>
        <v>408.40000000000009</v>
      </c>
      <c r="Q3595" s="7">
        <f t="shared" si="1056"/>
        <v>5913516.1500000004</v>
      </c>
      <c r="R3595" s="44" t="str">
        <f>VLOOKUP(F3595,'Set up'!$A$2:$E$64,5,FALSE)</f>
        <v>Trsf</v>
      </c>
      <c r="S3595" s="1" t="s">
        <v>3816</v>
      </c>
    </row>
    <row r="3596" spans="1:19" ht="16.2" customHeight="1" x14ac:dyDescent="0.3">
      <c r="A3596" s="140">
        <v>45671</v>
      </c>
      <c r="B3596" s="5">
        <f t="shared" si="1059"/>
        <v>1</v>
      </c>
      <c r="C3596" s="5">
        <f t="shared" si="1060"/>
        <v>2025</v>
      </c>
      <c r="D3596" s="105" t="s">
        <v>3347</v>
      </c>
      <c r="E3596" s="5" t="str">
        <f>VLOOKUP(F3596,'Set up'!$A$2:$C$64,2,FALSE)</f>
        <v>C00000042</v>
      </c>
      <c r="F3596" s="99" t="s">
        <v>2012</v>
      </c>
      <c r="G3596" s="99" t="s">
        <v>1922</v>
      </c>
      <c r="H3596" s="105">
        <v>8</v>
      </c>
      <c r="I3596" s="5" t="str">
        <f>VLOOKUP(F3596,'Set up'!$A$2:$C$64,3,FALSE)</f>
        <v>Cash</v>
      </c>
      <c r="J3596" s="5">
        <f>VLOOKUP(F3596,'Set up'!$A$2:$D$64,4,FALSE)</f>
        <v>0</v>
      </c>
      <c r="K3596" s="4">
        <f t="shared" si="1061"/>
        <v>45671</v>
      </c>
      <c r="L3596" s="5">
        <f t="shared" si="1062"/>
        <v>1</v>
      </c>
      <c r="M3596" s="5">
        <f t="shared" si="1063"/>
        <v>2025</v>
      </c>
      <c r="N3596" s="135">
        <v>1980</v>
      </c>
      <c r="O3596" s="12"/>
      <c r="P3596" s="12">
        <f t="shared" si="1055"/>
        <v>1980</v>
      </c>
      <c r="Q3596" s="7">
        <f t="shared" si="1056"/>
        <v>5915496.1500000004</v>
      </c>
      <c r="R3596" s="44" t="str">
        <f>VLOOKUP(F3596,'Set up'!$A$2:$E$64,5,FALSE)</f>
        <v>Trsf</v>
      </c>
    </row>
    <row r="3597" spans="1:19" ht="16.2" customHeight="1" x14ac:dyDescent="0.3">
      <c r="A3597" s="140">
        <v>45671</v>
      </c>
      <c r="B3597" s="5">
        <f t="shared" si="1059"/>
        <v>1</v>
      </c>
      <c r="C3597" s="5">
        <f t="shared" si="1060"/>
        <v>2025</v>
      </c>
      <c r="D3597" s="105" t="s">
        <v>3347</v>
      </c>
      <c r="E3597" s="5" t="str">
        <f>VLOOKUP(F3597,'Set up'!$A$2:$C$64,2,FALSE)</f>
        <v>C00000042</v>
      </c>
      <c r="F3597" s="99" t="s">
        <v>2012</v>
      </c>
      <c r="G3597" s="99" t="s">
        <v>46</v>
      </c>
      <c r="H3597" s="105">
        <v>4</v>
      </c>
      <c r="I3597" s="5" t="str">
        <f>VLOOKUP(F3597,'Set up'!$A$2:$C$64,3,FALSE)</f>
        <v>Cash</v>
      </c>
      <c r="J3597" s="5">
        <f>VLOOKUP(F3597,'Set up'!$A$2:$D$64,4,FALSE)</f>
        <v>0</v>
      </c>
      <c r="K3597" s="4">
        <f t="shared" si="1061"/>
        <v>45671</v>
      </c>
      <c r="L3597" s="5">
        <f t="shared" si="1062"/>
        <v>1</v>
      </c>
      <c r="M3597" s="5">
        <f t="shared" si="1063"/>
        <v>2025</v>
      </c>
      <c r="N3597" s="135">
        <v>460</v>
      </c>
      <c r="O3597" s="12"/>
      <c r="P3597" s="12">
        <f t="shared" si="1055"/>
        <v>460</v>
      </c>
      <c r="Q3597" s="7">
        <f t="shared" si="1056"/>
        <v>5915956.1500000004</v>
      </c>
      <c r="R3597" s="44" t="str">
        <f>VLOOKUP(F3597,'Set up'!$A$2:$E$64,5,FALSE)</f>
        <v>Trsf</v>
      </c>
    </row>
    <row r="3598" spans="1:19" ht="16.2" customHeight="1" x14ac:dyDescent="0.3">
      <c r="A3598" s="140">
        <v>45671</v>
      </c>
      <c r="B3598" s="5">
        <f t="shared" si="1059"/>
        <v>1</v>
      </c>
      <c r="C3598" s="5">
        <f t="shared" si="1060"/>
        <v>2025</v>
      </c>
      <c r="D3598" s="105" t="s">
        <v>3347</v>
      </c>
      <c r="E3598" s="5" t="str">
        <f>VLOOKUP(F3598,'Set up'!$A$2:$C$64,2,FALSE)</f>
        <v>C00000042</v>
      </c>
      <c r="F3598" s="99" t="s">
        <v>2012</v>
      </c>
      <c r="G3598" s="99" t="s">
        <v>1073</v>
      </c>
      <c r="H3598" s="105">
        <v>1</v>
      </c>
      <c r="I3598" s="5" t="str">
        <f>VLOOKUP(F3598,'Set up'!$A$2:$C$64,3,FALSE)</f>
        <v>Cash</v>
      </c>
      <c r="J3598" s="5">
        <f>VLOOKUP(F3598,'Set up'!$A$2:$D$64,4,FALSE)</f>
        <v>0</v>
      </c>
      <c r="K3598" s="4">
        <f t="shared" si="1061"/>
        <v>45671</v>
      </c>
      <c r="L3598" s="5">
        <f t="shared" si="1062"/>
        <v>1</v>
      </c>
      <c r="M3598" s="5">
        <f t="shared" si="1063"/>
        <v>2025</v>
      </c>
      <c r="N3598" s="135">
        <v>1000</v>
      </c>
      <c r="O3598" s="12"/>
      <c r="P3598" s="12">
        <f t="shared" si="1055"/>
        <v>1000</v>
      </c>
      <c r="Q3598" s="7">
        <f t="shared" si="1056"/>
        <v>5916956.1500000004</v>
      </c>
      <c r="R3598" s="44" t="str">
        <f>VLOOKUP(F3598,'Set up'!$A$2:$E$64,5,FALSE)</f>
        <v>Trsf</v>
      </c>
    </row>
    <row r="3599" spans="1:19" ht="16.2" customHeight="1" x14ac:dyDescent="0.3">
      <c r="A3599" s="140">
        <v>45672</v>
      </c>
      <c r="B3599" s="5">
        <f t="shared" si="1059"/>
        <v>1</v>
      </c>
      <c r="C3599" s="5">
        <f t="shared" si="1060"/>
        <v>2025</v>
      </c>
      <c r="D3599" s="105" t="s">
        <v>3348</v>
      </c>
      <c r="E3599" s="5" t="str">
        <f>VLOOKUP(F3599,'Set up'!$A$2:$C$64,2,FALSE)</f>
        <v>C00000019</v>
      </c>
      <c r="F3599" s="99" t="s">
        <v>400</v>
      </c>
      <c r="G3599" s="99" t="s">
        <v>3122</v>
      </c>
      <c r="H3599" s="105">
        <v>1</v>
      </c>
      <c r="I3599" s="5" t="str">
        <f>VLOOKUP(F3599,'Set up'!$A$2:$C$64,3,FALSE)</f>
        <v>Cash</v>
      </c>
      <c r="J3599" s="5">
        <f>VLOOKUP(F3599,'Set up'!$A$2:$D$64,4,FALSE)</f>
        <v>0</v>
      </c>
      <c r="K3599" s="4">
        <f t="shared" si="1061"/>
        <v>45672</v>
      </c>
      <c r="L3599" s="5">
        <f t="shared" si="1062"/>
        <v>1</v>
      </c>
      <c r="M3599" s="5">
        <f t="shared" si="1063"/>
        <v>2025</v>
      </c>
      <c r="N3599" s="135">
        <v>1755</v>
      </c>
      <c r="O3599" s="12"/>
      <c r="P3599" s="12">
        <f t="shared" si="1055"/>
        <v>1755</v>
      </c>
      <c r="Q3599" s="7">
        <f t="shared" si="1056"/>
        <v>5918711.1500000004</v>
      </c>
      <c r="R3599" s="44" t="str">
        <f>VLOOKUP(F3599,'Set up'!$A$2:$E$64,5,FALSE)</f>
        <v>Trsf</v>
      </c>
    </row>
    <row r="3600" spans="1:19" ht="16.2" customHeight="1" x14ac:dyDescent="0.3">
      <c r="A3600" s="140">
        <v>45672</v>
      </c>
      <c r="B3600" s="5">
        <f t="shared" si="1059"/>
        <v>1</v>
      </c>
      <c r="C3600" s="5">
        <f t="shared" si="1060"/>
        <v>2025</v>
      </c>
      <c r="D3600" s="105" t="s">
        <v>3348</v>
      </c>
      <c r="E3600" s="5" t="str">
        <f>VLOOKUP(F3600,'Set up'!$A$2:$C$64,2,FALSE)</f>
        <v>C00000019</v>
      </c>
      <c r="F3600" s="99" t="s">
        <v>400</v>
      </c>
      <c r="G3600" s="99" t="s">
        <v>1411</v>
      </c>
      <c r="H3600" s="105">
        <v>1</v>
      </c>
      <c r="I3600" s="5" t="str">
        <f>VLOOKUP(F3600,'Set up'!$A$2:$C$64,3,FALSE)</f>
        <v>Cash</v>
      </c>
      <c r="J3600" s="5">
        <f>VLOOKUP(F3600,'Set up'!$A$2:$D$64,4,FALSE)</f>
        <v>0</v>
      </c>
      <c r="K3600" s="4">
        <f t="shared" si="1061"/>
        <v>45672</v>
      </c>
      <c r="L3600" s="5">
        <f t="shared" si="1062"/>
        <v>1</v>
      </c>
      <c r="M3600" s="5">
        <f t="shared" si="1063"/>
        <v>2025</v>
      </c>
      <c r="N3600" s="135">
        <v>405</v>
      </c>
      <c r="O3600" s="12"/>
      <c r="P3600" s="12">
        <f t="shared" si="1055"/>
        <v>405</v>
      </c>
      <c r="Q3600" s="7">
        <f t="shared" si="1056"/>
        <v>5919116.1500000004</v>
      </c>
      <c r="R3600" s="44" t="str">
        <f>VLOOKUP(F3600,'Set up'!$A$2:$E$64,5,FALSE)</f>
        <v>Trsf</v>
      </c>
    </row>
    <row r="3601" spans="1:19" ht="16.2" customHeight="1" x14ac:dyDescent="0.3">
      <c r="A3601" s="140">
        <v>45672</v>
      </c>
      <c r="B3601" s="5">
        <f t="shared" si="1059"/>
        <v>1</v>
      </c>
      <c r="C3601" s="5">
        <f t="shared" si="1060"/>
        <v>2025</v>
      </c>
      <c r="D3601" s="105" t="s">
        <v>3348</v>
      </c>
      <c r="E3601" s="5" t="str">
        <f>VLOOKUP(F3601,'Set up'!$A$2:$C$64,2,FALSE)</f>
        <v>C00000019</v>
      </c>
      <c r="F3601" s="99" t="s">
        <v>400</v>
      </c>
      <c r="G3601" s="99" t="s">
        <v>2635</v>
      </c>
      <c r="H3601" s="105">
        <v>2</v>
      </c>
      <c r="I3601" s="5" t="str">
        <f>VLOOKUP(F3601,'Set up'!$A$2:$C$64,3,FALSE)</f>
        <v>Cash</v>
      </c>
      <c r="J3601" s="5">
        <f>VLOOKUP(F3601,'Set up'!$A$2:$D$64,4,FALSE)</f>
        <v>0</v>
      </c>
      <c r="K3601" s="4">
        <f t="shared" si="1061"/>
        <v>45672</v>
      </c>
      <c r="L3601" s="5">
        <f t="shared" si="1062"/>
        <v>1</v>
      </c>
      <c r="M3601" s="5">
        <f t="shared" si="1063"/>
        <v>2025</v>
      </c>
      <c r="N3601" s="135">
        <v>125</v>
      </c>
      <c r="O3601" s="12"/>
      <c r="P3601" s="12">
        <f t="shared" si="1055"/>
        <v>125</v>
      </c>
      <c r="Q3601" s="7">
        <f t="shared" si="1056"/>
        <v>5919241.1500000004</v>
      </c>
      <c r="R3601" s="44" t="str">
        <f>VLOOKUP(F3601,'Set up'!$A$2:$E$64,5,FALSE)</f>
        <v>Trsf</v>
      </c>
    </row>
    <row r="3602" spans="1:19" ht="16.2" customHeight="1" x14ac:dyDescent="0.3">
      <c r="A3602" s="140">
        <v>45672</v>
      </c>
      <c r="B3602" s="5">
        <f t="shared" si="1059"/>
        <v>1</v>
      </c>
      <c r="C3602" s="5">
        <f t="shared" si="1060"/>
        <v>2025</v>
      </c>
      <c r="D3602" s="105" t="s">
        <v>3348</v>
      </c>
      <c r="E3602" s="5" t="str">
        <f>VLOOKUP(F3602,'Set up'!$A$2:$C$64,2,FALSE)</f>
        <v>C00000019</v>
      </c>
      <c r="F3602" s="99" t="s">
        <v>400</v>
      </c>
      <c r="G3602" s="99" t="s">
        <v>1469</v>
      </c>
      <c r="H3602" s="105">
        <v>1</v>
      </c>
      <c r="I3602" s="5" t="str">
        <f>VLOOKUP(F3602,'Set up'!$A$2:$C$64,3,FALSE)</f>
        <v>Cash</v>
      </c>
      <c r="J3602" s="5">
        <f>VLOOKUP(F3602,'Set up'!$A$2:$D$64,4,FALSE)</f>
        <v>0</v>
      </c>
      <c r="K3602" s="4">
        <f t="shared" si="1061"/>
        <v>45672</v>
      </c>
      <c r="L3602" s="5">
        <f t="shared" si="1062"/>
        <v>1</v>
      </c>
      <c r="M3602" s="5">
        <f t="shared" si="1063"/>
        <v>2025</v>
      </c>
      <c r="N3602" s="135">
        <v>390</v>
      </c>
      <c r="O3602" s="12"/>
      <c r="P3602" s="12">
        <f t="shared" si="1055"/>
        <v>390</v>
      </c>
      <c r="Q3602" s="7">
        <f t="shared" si="1056"/>
        <v>5919631.1500000004</v>
      </c>
      <c r="R3602" s="44" t="str">
        <f>VLOOKUP(F3602,'Set up'!$A$2:$E$64,5,FALSE)</f>
        <v>Trsf</v>
      </c>
    </row>
    <row r="3603" spans="1:19" ht="16.2" customHeight="1" x14ac:dyDescent="0.3">
      <c r="A3603" s="140">
        <v>45673</v>
      </c>
      <c r="B3603" s="5">
        <f t="shared" si="1059"/>
        <v>1</v>
      </c>
      <c r="C3603" s="5">
        <f t="shared" si="1060"/>
        <v>2025</v>
      </c>
      <c r="D3603" s="105" t="s">
        <v>3349</v>
      </c>
      <c r="E3603" s="5" t="str">
        <f>VLOOKUP(F3603,'Set up'!$A$2:$C$64,2,FALSE)</f>
        <v>C00000044</v>
      </c>
      <c r="F3603" s="99" t="s">
        <v>2929</v>
      </c>
      <c r="G3603" s="99" t="s">
        <v>3122</v>
      </c>
      <c r="H3603" s="105">
        <v>1</v>
      </c>
      <c r="I3603" s="5" t="str">
        <f>VLOOKUP(F3603,'Set up'!$A$2:$C$64,3,FALSE)</f>
        <v>Cash</v>
      </c>
      <c r="J3603" s="5">
        <f>VLOOKUP(F3603,'Set up'!$A$2:$D$64,4,FALSE)</f>
        <v>0</v>
      </c>
      <c r="K3603" s="4">
        <f t="shared" si="1061"/>
        <v>45673</v>
      </c>
      <c r="L3603" s="5">
        <f t="shared" si="1062"/>
        <v>1</v>
      </c>
      <c r="M3603" s="5">
        <f t="shared" si="1063"/>
        <v>2025</v>
      </c>
      <c r="N3603" s="135">
        <v>1732.5</v>
      </c>
      <c r="O3603" s="6">
        <f t="shared" ref="O3603" si="1069">-N3603</f>
        <v>-1732.5</v>
      </c>
      <c r="P3603" s="12">
        <f t="shared" si="1055"/>
        <v>0</v>
      </c>
      <c r="Q3603" s="7">
        <f t="shared" si="1056"/>
        <v>5921363.6500000004</v>
      </c>
      <c r="R3603" s="44" t="str">
        <f>VLOOKUP(F3603,'Set up'!$A$2:$E$64,5,FALSE)</f>
        <v>Cash</v>
      </c>
      <c r="S3603" s="1" t="s">
        <v>3427</v>
      </c>
    </row>
    <row r="3604" spans="1:19" ht="16.2" customHeight="1" x14ac:dyDescent="0.3">
      <c r="A3604" s="140">
        <v>45673</v>
      </c>
      <c r="B3604" s="5">
        <f t="shared" si="1059"/>
        <v>1</v>
      </c>
      <c r="C3604" s="5">
        <f t="shared" si="1060"/>
        <v>2025</v>
      </c>
      <c r="D3604" s="105" t="s">
        <v>3349</v>
      </c>
      <c r="E3604" s="5" t="str">
        <f>VLOOKUP(F3604,'Set up'!$A$2:$C$64,2,FALSE)</f>
        <v>C00000044</v>
      </c>
      <c r="F3604" s="99" t="s">
        <v>2929</v>
      </c>
      <c r="G3604" s="99" t="s">
        <v>2570</v>
      </c>
      <c r="H3604" s="105">
        <v>1</v>
      </c>
      <c r="I3604" s="5" t="str">
        <f>VLOOKUP(F3604,'Set up'!$A$2:$C$64,3,FALSE)</f>
        <v>Cash</v>
      </c>
      <c r="J3604" s="5">
        <f>VLOOKUP(F3604,'Set up'!$A$2:$D$64,4,FALSE)</f>
        <v>0</v>
      </c>
      <c r="K3604" s="4">
        <f t="shared" si="1061"/>
        <v>45673</v>
      </c>
      <c r="L3604" s="5">
        <f t="shared" si="1062"/>
        <v>1</v>
      </c>
      <c r="M3604" s="5">
        <f t="shared" si="1063"/>
        <v>2025</v>
      </c>
      <c r="N3604" s="135">
        <v>216</v>
      </c>
      <c r="O3604" s="6">
        <f>-N3604</f>
        <v>-216</v>
      </c>
      <c r="P3604" s="12">
        <f t="shared" si="1055"/>
        <v>0</v>
      </c>
      <c r="Q3604" s="7">
        <f t="shared" si="1056"/>
        <v>5921579.6500000004</v>
      </c>
      <c r="R3604" s="44" t="str">
        <f>VLOOKUP(F3604,'Set up'!$A$2:$E$64,5,FALSE)</f>
        <v>Cash</v>
      </c>
      <c r="S3604" s="1" t="s">
        <v>3427</v>
      </c>
    </row>
    <row r="3605" spans="1:19" ht="16.2" customHeight="1" x14ac:dyDescent="0.3">
      <c r="A3605" s="140">
        <v>45673</v>
      </c>
      <c r="B3605" s="5">
        <f t="shared" si="1059"/>
        <v>1</v>
      </c>
      <c r="C3605" s="5">
        <f t="shared" si="1060"/>
        <v>2025</v>
      </c>
      <c r="D3605" s="105" t="s">
        <v>3349</v>
      </c>
      <c r="E3605" s="5" t="str">
        <f>VLOOKUP(F3605,'Set up'!$A$2:$C$64,2,FALSE)</f>
        <v>C00000044</v>
      </c>
      <c r="F3605" s="99" t="s">
        <v>2929</v>
      </c>
      <c r="G3605" s="99" t="s">
        <v>46</v>
      </c>
      <c r="H3605" s="105">
        <v>1</v>
      </c>
      <c r="I3605" s="5" t="str">
        <f>VLOOKUP(F3605,'Set up'!$A$2:$C$64,3,FALSE)</f>
        <v>Cash</v>
      </c>
      <c r="J3605" s="5">
        <f>VLOOKUP(F3605,'Set up'!$A$2:$D$64,4,FALSE)</f>
        <v>0</v>
      </c>
      <c r="K3605" s="4">
        <f t="shared" si="1061"/>
        <v>45673</v>
      </c>
      <c r="L3605" s="5">
        <f t="shared" si="1062"/>
        <v>1</v>
      </c>
      <c r="M3605" s="5">
        <f t="shared" si="1063"/>
        <v>2025</v>
      </c>
      <c r="N3605" s="135">
        <v>110</v>
      </c>
      <c r="O3605" s="6">
        <f>-N3605</f>
        <v>-110</v>
      </c>
      <c r="P3605" s="12">
        <f t="shared" si="1055"/>
        <v>0</v>
      </c>
      <c r="Q3605" s="7">
        <f t="shared" si="1056"/>
        <v>5921689.6500000004</v>
      </c>
      <c r="R3605" s="44" t="str">
        <f>VLOOKUP(F3605,'Set up'!$A$2:$E$64,5,FALSE)</f>
        <v>Cash</v>
      </c>
      <c r="S3605" s="1" t="s">
        <v>3427</v>
      </c>
    </row>
    <row r="3606" spans="1:19" ht="16.2" customHeight="1" x14ac:dyDescent="0.3">
      <c r="A3606" s="140">
        <v>45673</v>
      </c>
      <c r="B3606" s="5">
        <f t="shared" si="1059"/>
        <v>1</v>
      </c>
      <c r="C3606" s="5">
        <f t="shared" si="1060"/>
        <v>2025</v>
      </c>
      <c r="D3606" s="105" t="s">
        <v>3349</v>
      </c>
      <c r="E3606" s="5" t="str">
        <f>VLOOKUP(F3606,'Set up'!$A$2:$C$64,2,FALSE)</f>
        <v>C00000044</v>
      </c>
      <c r="F3606" s="99" t="s">
        <v>2929</v>
      </c>
      <c r="G3606" s="99" t="s">
        <v>1715</v>
      </c>
      <c r="H3606" s="105">
        <v>1</v>
      </c>
      <c r="I3606" s="5" t="str">
        <f>VLOOKUP(F3606,'Set up'!$A$2:$C$64,3,FALSE)</f>
        <v>Cash</v>
      </c>
      <c r="J3606" s="5">
        <f>VLOOKUP(F3606,'Set up'!$A$2:$D$64,4,FALSE)</f>
        <v>0</v>
      </c>
      <c r="K3606" s="4">
        <f t="shared" si="1061"/>
        <v>45673</v>
      </c>
      <c r="L3606" s="5">
        <f t="shared" si="1062"/>
        <v>1</v>
      </c>
      <c r="M3606" s="5">
        <f t="shared" si="1063"/>
        <v>2025</v>
      </c>
      <c r="N3606" s="135">
        <v>165</v>
      </c>
      <c r="O3606" s="6">
        <f>-N3606</f>
        <v>-165</v>
      </c>
      <c r="P3606" s="12">
        <f t="shared" si="1055"/>
        <v>0</v>
      </c>
      <c r="Q3606" s="7">
        <f t="shared" si="1056"/>
        <v>5921854.6500000004</v>
      </c>
      <c r="R3606" s="44" t="str">
        <f>VLOOKUP(F3606,'Set up'!$A$2:$E$64,5,FALSE)</f>
        <v>Cash</v>
      </c>
      <c r="S3606" s="1" t="s">
        <v>3427</v>
      </c>
    </row>
    <row r="3607" spans="1:19" ht="16.2" customHeight="1" x14ac:dyDescent="0.3">
      <c r="A3607" s="140">
        <v>45673</v>
      </c>
      <c r="B3607" s="5">
        <f t="shared" si="1059"/>
        <v>1</v>
      </c>
      <c r="C3607" s="5">
        <f t="shared" si="1060"/>
        <v>2025</v>
      </c>
      <c r="D3607" s="105" t="s">
        <v>3350</v>
      </c>
      <c r="E3607" s="5" t="str">
        <f>VLOOKUP(F3607,'Set up'!$A$2:$C$64,2,FALSE)</f>
        <v>C00000042</v>
      </c>
      <c r="F3607" s="99" t="s">
        <v>2012</v>
      </c>
      <c r="G3607" s="99" t="s">
        <v>3122</v>
      </c>
      <c r="H3607" s="105">
        <v>2</v>
      </c>
      <c r="I3607" s="5" t="str">
        <f>VLOOKUP(F3607,'Set up'!$A$2:$C$64,3,FALSE)</f>
        <v>Cash</v>
      </c>
      <c r="J3607" s="5">
        <f>VLOOKUP(F3607,'Set up'!$A$2:$D$64,4,FALSE)</f>
        <v>0</v>
      </c>
      <c r="K3607" s="4">
        <f t="shared" si="1061"/>
        <v>45673</v>
      </c>
      <c r="L3607" s="5">
        <f t="shared" si="1062"/>
        <v>1</v>
      </c>
      <c r="M3607" s="5">
        <f t="shared" si="1063"/>
        <v>2025</v>
      </c>
      <c r="N3607" s="135">
        <v>3240</v>
      </c>
      <c r="O3607" s="12"/>
      <c r="P3607" s="12">
        <f t="shared" si="1055"/>
        <v>3240</v>
      </c>
      <c r="Q3607" s="7">
        <f t="shared" si="1056"/>
        <v>5925094.6500000004</v>
      </c>
      <c r="R3607" s="44" t="str">
        <f>VLOOKUP(F3607,'Set up'!$A$2:$E$64,5,FALSE)</f>
        <v>Trsf</v>
      </c>
    </row>
    <row r="3608" spans="1:19" ht="16.2" customHeight="1" x14ac:dyDescent="0.3">
      <c r="A3608" s="140">
        <v>45673</v>
      </c>
      <c r="B3608" s="5">
        <f t="shared" si="1059"/>
        <v>1</v>
      </c>
      <c r="C3608" s="5">
        <f t="shared" si="1060"/>
        <v>2025</v>
      </c>
      <c r="D3608" s="105" t="s">
        <v>3350</v>
      </c>
      <c r="E3608" s="5" t="str">
        <f>VLOOKUP(F3608,'Set up'!$A$2:$C$64,2,FALSE)</f>
        <v>C00000042</v>
      </c>
      <c r="F3608" s="99" t="s">
        <v>2012</v>
      </c>
      <c r="G3608" s="99" t="s">
        <v>3243</v>
      </c>
      <c r="H3608" s="105">
        <v>4</v>
      </c>
      <c r="I3608" s="5" t="str">
        <f>VLOOKUP(F3608,'Set up'!$A$2:$C$64,3,FALSE)</f>
        <v>Cash</v>
      </c>
      <c r="J3608" s="5">
        <f>VLOOKUP(F3608,'Set up'!$A$2:$D$64,4,FALSE)</f>
        <v>0</v>
      </c>
      <c r="K3608" s="4">
        <f t="shared" si="1061"/>
        <v>45673</v>
      </c>
      <c r="L3608" s="5">
        <f t="shared" si="1062"/>
        <v>1</v>
      </c>
      <c r="M3608" s="5">
        <f t="shared" si="1063"/>
        <v>2025</v>
      </c>
      <c r="N3608" s="135">
        <v>696</v>
      </c>
      <c r="O3608" s="12"/>
      <c r="P3608" s="12">
        <f t="shared" si="1055"/>
        <v>696</v>
      </c>
      <c r="Q3608" s="7">
        <f t="shared" si="1056"/>
        <v>5925790.6500000004</v>
      </c>
      <c r="R3608" s="44" t="str">
        <f>VLOOKUP(F3608,'Set up'!$A$2:$E$64,5,FALSE)</f>
        <v>Trsf</v>
      </c>
    </row>
    <row r="3609" spans="1:19" ht="16.2" customHeight="1" x14ac:dyDescent="0.3">
      <c r="A3609" s="140">
        <v>45673</v>
      </c>
      <c r="B3609" s="5">
        <f t="shared" si="1059"/>
        <v>1</v>
      </c>
      <c r="C3609" s="5">
        <f t="shared" si="1060"/>
        <v>2025</v>
      </c>
      <c r="D3609" s="105" t="s">
        <v>3350</v>
      </c>
      <c r="E3609" s="5" t="str">
        <f>VLOOKUP(F3609,'Set up'!$A$2:$C$64,2,FALSE)</f>
        <v>C00000042</v>
      </c>
      <c r="F3609" s="99" t="s">
        <v>2012</v>
      </c>
      <c r="G3609" s="99" t="s">
        <v>1922</v>
      </c>
      <c r="H3609" s="105">
        <v>2</v>
      </c>
      <c r="I3609" s="5" t="str">
        <f>VLOOKUP(F3609,'Set up'!$A$2:$C$64,3,FALSE)</f>
        <v>Cash</v>
      </c>
      <c r="J3609" s="5">
        <f>VLOOKUP(F3609,'Set up'!$A$2:$D$64,4,FALSE)</f>
        <v>0</v>
      </c>
      <c r="K3609" s="4">
        <f t="shared" si="1061"/>
        <v>45673</v>
      </c>
      <c r="L3609" s="5">
        <f t="shared" si="1062"/>
        <v>1</v>
      </c>
      <c r="M3609" s="5">
        <f t="shared" si="1063"/>
        <v>2025</v>
      </c>
      <c r="N3609" s="135">
        <v>495</v>
      </c>
      <c r="O3609" s="12"/>
      <c r="P3609" s="12">
        <f t="shared" si="1055"/>
        <v>495</v>
      </c>
      <c r="Q3609" s="7">
        <f t="shared" si="1056"/>
        <v>5926285.6500000004</v>
      </c>
      <c r="R3609" s="44" t="str">
        <f>VLOOKUP(F3609,'Set up'!$A$2:$E$64,5,FALSE)</f>
        <v>Trsf</v>
      </c>
    </row>
    <row r="3610" spans="1:19" ht="16.2" customHeight="1" x14ac:dyDescent="0.3">
      <c r="A3610" s="140">
        <v>45673</v>
      </c>
      <c r="B3610" s="5">
        <f t="shared" si="1059"/>
        <v>1</v>
      </c>
      <c r="C3610" s="5">
        <f t="shared" si="1060"/>
        <v>2025</v>
      </c>
      <c r="D3610" s="105" t="s">
        <v>3350</v>
      </c>
      <c r="E3610" s="5" t="str">
        <f>VLOOKUP(F3610,'Set up'!$A$2:$C$64,2,FALSE)</f>
        <v>C00000042</v>
      </c>
      <c r="F3610" s="99" t="s">
        <v>2012</v>
      </c>
      <c r="G3610" s="99" t="s">
        <v>46</v>
      </c>
      <c r="H3610" s="105">
        <v>4</v>
      </c>
      <c r="I3610" s="5" t="str">
        <f>VLOOKUP(F3610,'Set up'!$A$2:$C$64,3,FALSE)</f>
        <v>Cash</v>
      </c>
      <c r="J3610" s="5">
        <f>VLOOKUP(F3610,'Set up'!$A$2:$D$64,4,FALSE)</f>
        <v>0</v>
      </c>
      <c r="K3610" s="4">
        <f t="shared" si="1061"/>
        <v>45673</v>
      </c>
      <c r="L3610" s="5">
        <f t="shared" si="1062"/>
        <v>1</v>
      </c>
      <c r="M3610" s="5">
        <f t="shared" si="1063"/>
        <v>2025</v>
      </c>
      <c r="N3610" s="135">
        <v>460</v>
      </c>
      <c r="O3610" s="12"/>
      <c r="P3610" s="12">
        <f t="shared" si="1055"/>
        <v>460</v>
      </c>
      <c r="Q3610" s="7">
        <f t="shared" si="1056"/>
        <v>5926745.6500000004</v>
      </c>
      <c r="R3610" s="44" t="str">
        <f>VLOOKUP(F3610,'Set up'!$A$2:$E$64,5,FALSE)</f>
        <v>Trsf</v>
      </c>
    </row>
    <row r="3611" spans="1:19" ht="16.2" customHeight="1" x14ac:dyDescent="0.3">
      <c r="A3611" s="140">
        <v>45673</v>
      </c>
      <c r="B3611" s="5">
        <f t="shared" si="1059"/>
        <v>1</v>
      </c>
      <c r="C3611" s="5">
        <f t="shared" si="1060"/>
        <v>2025</v>
      </c>
      <c r="D3611" s="105" t="s">
        <v>3350</v>
      </c>
      <c r="E3611" s="5" t="str">
        <f>VLOOKUP(F3611,'Set up'!$A$2:$C$64,2,FALSE)</f>
        <v>C00000042</v>
      </c>
      <c r="F3611" s="99" t="s">
        <v>2012</v>
      </c>
      <c r="G3611" s="99" t="s">
        <v>2744</v>
      </c>
      <c r="H3611" s="105">
        <v>1</v>
      </c>
      <c r="I3611" s="5" t="str">
        <f>VLOOKUP(F3611,'Set up'!$A$2:$C$64,3,FALSE)</f>
        <v>Cash</v>
      </c>
      <c r="J3611" s="5">
        <f>VLOOKUP(F3611,'Set up'!$A$2:$D$64,4,FALSE)</f>
        <v>0</v>
      </c>
      <c r="K3611" s="4">
        <f t="shared" si="1061"/>
        <v>45673</v>
      </c>
      <c r="L3611" s="5">
        <f t="shared" si="1062"/>
        <v>1</v>
      </c>
      <c r="M3611" s="5">
        <f t="shared" si="1063"/>
        <v>2025</v>
      </c>
      <c r="N3611" s="135">
        <v>975</v>
      </c>
      <c r="O3611" s="12"/>
      <c r="P3611" s="12">
        <f t="shared" si="1055"/>
        <v>975</v>
      </c>
      <c r="Q3611" s="7">
        <f t="shared" si="1056"/>
        <v>5927720.6500000004</v>
      </c>
      <c r="R3611" s="44" t="str">
        <f>VLOOKUP(F3611,'Set up'!$A$2:$E$64,5,FALSE)</f>
        <v>Trsf</v>
      </c>
    </row>
    <row r="3612" spans="1:19" ht="16.2" customHeight="1" x14ac:dyDescent="0.3">
      <c r="A3612" s="140">
        <v>45674</v>
      </c>
      <c r="B3612" s="5">
        <f t="shared" si="1059"/>
        <v>1</v>
      </c>
      <c r="C3612" s="5">
        <f t="shared" si="1060"/>
        <v>2025</v>
      </c>
      <c r="D3612" s="105" t="s">
        <v>3351</v>
      </c>
      <c r="E3612" s="5" t="str">
        <f>VLOOKUP(F3612,'Set up'!$A$2:$C$64,2,FALSE)</f>
        <v>C00000042</v>
      </c>
      <c r="F3612" s="99" t="s">
        <v>2012</v>
      </c>
      <c r="G3612" s="99" t="s">
        <v>2646</v>
      </c>
      <c r="H3612" s="105">
        <v>1</v>
      </c>
      <c r="I3612" s="5" t="str">
        <f>VLOOKUP(F3612,'Set up'!$A$2:$C$64,3,FALSE)</f>
        <v>Cash</v>
      </c>
      <c r="J3612" s="5">
        <f>VLOOKUP(F3612,'Set up'!$A$2:$D$64,4,FALSE)</f>
        <v>0</v>
      </c>
      <c r="K3612" s="4">
        <f t="shared" si="1061"/>
        <v>45674</v>
      </c>
      <c r="L3612" s="5">
        <f t="shared" si="1062"/>
        <v>1</v>
      </c>
      <c r="M3612" s="5">
        <f t="shared" si="1063"/>
        <v>2025</v>
      </c>
      <c r="N3612" s="135">
        <v>62.5</v>
      </c>
      <c r="O3612" s="12"/>
      <c r="P3612" s="12">
        <f t="shared" si="1055"/>
        <v>62.5</v>
      </c>
      <c r="Q3612" s="7">
        <f t="shared" si="1056"/>
        <v>5927783.1500000004</v>
      </c>
      <c r="R3612" s="44" t="str">
        <f>VLOOKUP(F3612,'Set up'!$A$2:$E$64,5,FALSE)</f>
        <v>Trsf</v>
      </c>
    </row>
    <row r="3613" spans="1:19" ht="16.2" customHeight="1" x14ac:dyDescent="0.3">
      <c r="A3613" s="140">
        <v>45674</v>
      </c>
      <c r="B3613" s="5">
        <f t="shared" si="1059"/>
        <v>1</v>
      </c>
      <c r="C3613" s="5">
        <f t="shared" si="1060"/>
        <v>2025</v>
      </c>
      <c r="D3613" s="105" t="s">
        <v>3352</v>
      </c>
      <c r="E3613" s="5" t="str">
        <f>VLOOKUP(F3613,'Set up'!$A$2:$C$64,2,FALSE)</f>
        <v>C00000042</v>
      </c>
      <c r="F3613" s="99" t="s">
        <v>2012</v>
      </c>
      <c r="G3613" s="99" t="s">
        <v>3217</v>
      </c>
      <c r="H3613" s="105">
        <v>3</v>
      </c>
      <c r="I3613" s="5" t="str">
        <f>VLOOKUP(F3613,'Set up'!$A$2:$C$64,3,FALSE)</f>
        <v>Cash</v>
      </c>
      <c r="J3613" s="5">
        <f>VLOOKUP(F3613,'Set up'!$A$2:$D$64,4,FALSE)</f>
        <v>0</v>
      </c>
      <c r="K3613" s="4">
        <f t="shared" si="1061"/>
        <v>45674</v>
      </c>
      <c r="L3613" s="5">
        <f t="shared" si="1062"/>
        <v>1</v>
      </c>
      <c r="M3613" s="5">
        <f t="shared" si="1063"/>
        <v>2025</v>
      </c>
      <c r="N3613" s="135">
        <v>4860</v>
      </c>
      <c r="O3613" s="12"/>
      <c r="P3613" s="12">
        <f t="shared" si="1055"/>
        <v>4860</v>
      </c>
      <c r="Q3613" s="7">
        <f t="shared" si="1056"/>
        <v>5932643.1500000004</v>
      </c>
      <c r="R3613" s="44" t="str">
        <f>VLOOKUP(F3613,'Set up'!$A$2:$E$64,5,FALSE)</f>
        <v>Trsf</v>
      </c>
    </row>
    <row r="3614" spans="1:19" ht="16.2" customHeight="1" x14ac:dyDescent="0.3">
      <c r="A3614" s="140">
        <v>45674</v>
      </c>
      <c r="B3614" s="5">
        <f t="shared" si="1059"/>
        <v>1</v>
      </c>
      <c r="C3614" s="5">
        <f t="shared" si="1060"/>
        <v>2025</v>
      </c>
      <c r="D3614" s="105" t="s">
        <v>3352</v>
      </c>
      <c r="E3614" s="5" t="str">
        <f>VLOOKUP(F3614,'Set up'!$A$2:$C$64,2,FALSE)</f>
        <v>C00000042</v>
      </c>
      <c r="F3614" s="99" t="s">
        <v>2012</v>
      </c>
      <c r="G3614" s="99" t="s">
        <v>3243</v>
      </c>
      <c r="H3614" s="105">
        <v>9</v>
      </c>
      <c r="I3614" s="5" t="str">
        <f>VLOOKUP(F3614,'Set up'!$A$2:$C$64,3,FALSE)</f>
        <v>Cash</v>
      </c>
      <c r="J3614" s="5">
        <f>VLOOKUP(F3614,'Set up'!$A$2:$D$64,4,FALSE)</f>
        <v>0</v>
      </c>
      <c r="K3614" s="4">
        <f t="shared" si="1061"/>
        <v>45674</v>
      </c>
      <c r="L3614" s="5">
        <f t="shared" si="1062"/>
        <v>1</v>
      </c>
      <c r="M3614" s="5">
        <f t="shared" si="1063"/>
        <v>2025</v>
      </c>
      <c r="N3614" s="135">
        <v>1566</v>
      </c>
      <c r="O3614" s="12"/>
      <c r="P3614" s="12">
        <f t="shared" si="1055"/>
        <v>1566</v>
      </c>
      <c r="Q3614" s="7">
        <f t="shared" si="1056"/>
        <v>5934209.1500000004</v>
      </c>
      <c r="R3614" s="44" t="str">
        <f>VLOOKUP(F3614,'Set up'!$A$2:$E$64,5,FALSE)</f>
        <v>Trsf</v>
      </c>
    </row>
    <row r="3615" spans="1:19" ht="16.2" customHeight="1" x14ac:dyDescent="0.3">
      <c r="A3615" s="140">
        <v>45674</v>
      </c>
      <c r="B3615" s="5">
        <f t="shared" si="1059"/>
        <v>1</v>
      </c>
      <c r="C3615" s="5">
        <f t="shared" si="1060"/>
        <v>2025</v>
      </c>
      <c r="D3615" s="105" t="s">
        <v>3352</v>
      </c>
      <c r="E3615" s="5" t="str">
        <f>VLOOKUP(F3615,'Set up'!$A$2:$C$64,2,FALSE)</f>
        <v>C00000042</v>
      </c>
      <c r="F3615" s="99" t="s">
        <v>2012</v>
      </c>
      <c r="G3615" s="99" t="s">
        <v>1922</v>
      </c>
      <c r="H3615" s="105">
        <v>4</v>
      </c>
      <c r="I3615" s="5" t="str">
        <f>VLOOKUP(F3615,'Set up'!$A$2:$C$64,3,FALSE)</f>
        <v>Cash</v>
      </c>
      <c r="J3615" s="5">
        <f>VLOOKUP(F3615,'Set up'!$A$2:$D$64,4,FALSE)</f>
        <v>0</v>
      </c>
      <c r="K3615" s="4">
        <f t="shared" si="1061"/>
        <v>45674</v>
      </c>
      <c r="L3615" s="5">
        <f t="shared" si="1062"/>
        <v>1</v>
      </c>
      <c r="M3615" s="5">
        <f t="shared" si="1063"/>
        <v>2025</v>
      </c>
      <c r="N3615" s="135">
        <v>990</v>
      </c>
      <c r="O3615" s="12"/>
      <c r="P3615" s="12">
        <f t="shared" si="1055"/>
        <v>990</v>
      </c>
      <c r="Q3615" s="7">
        <f t="shared" si="1056"/>
        <v>5935199.1500000004</v>
      </c>
      <c r="R3615" s="44" t="str">
        <f>VLOOKUP(F3615,'Set up'!$A$2:$E$64,5,FALSE)</f>
        <v>Trsf</v>
      </c>
    </row>
    <row r="3616" spans="1:19" ht="16.2" customHeight="1" x14ac:dyDescent="0.3">
      <c r="A3616" s="140">
        <v>45674</v>
      </c>
      <c r="B3616" s="5">
        <f t="shared" si="1059"/>
        <v>1</v>
      </c>
      <c r="C3616" s="5">
        <f t="shared" si="1060"/>
        <v>2025</v>
      </c>
      <c r="D3616" s="105" t="s">
        <v>3352</v>
      </c>
      <c r="E3616" s="5" t="str">
        <f>VLOOKUP(F3616,'Set up'!$A$2:$C$64,2,FALSE)</f>
        <v>C00000042</v>
      </c>
      <c r="F3616" s="99" t="s">
        <v>2012</v>
      </c>
      <c r="G3616" s="99" t="s">
        <v>46</v>
      </c>
      <c r="H3616" s="105">
        <v>4</v>
      </c>
      <c r="I3616" s="5" t="str">
        <f>VLOOKUP(F3616,'Set up'!$A$2:$C$64,3,FALSE)</f>
        <v>Cash</v>
      </c>
      <c r="J3616" s="5">
        <f>VLOOKUP(F3616,'Set up'!$A$2:$D$64,4,FALSE)</f>
        <v>0</v>
      </c>
      <c r="K3616" s="4">
        <f t="shared" si="1061"/>
        <v>45674</v>
      </c>
      <c r="L3616" s="5">
        <f t="shared" si="1062"/>
        <v>1</v>
      </c>
      <c r="M3616" s="5">
        <f t="shared" si="1063"/>
        <v>2025</v>
      </c>
      <c r="N3616" s="135">
        <v>460</v>
      </c>
      <c r="O3616" s="12"/>
      <c r="P3616" s="12">
        <f t="shared" si="1055"/>
        <v>460</v>
      </c>
      <c r="Q3616" s="7">
        <f t="shared" si="1056"/>
        <v>5935659.1500000004</v>
      </c>
      <c r="R3616" s="44" t="str">
        <f>VLOOKUP(F3616,'Set up'!$A$2:$E$64,5,FALSE)</f>
        <v>Trsf</v>
      </c>
    </row>
    <row r="3617" spans="1:18" ht="16.2" customHeight="1" x14ac:dyDescent="0.3">
      <c r="A3617" s="140">
        <v>45674</v>
      </c>
      <c r="B3617" s="5">
        <f t="shared" si="1059"/>
        <v>1</v>
      </c>
      <c r="C3617" s="5">
        <f t="shared" si="1060"/>
        <v>2025</v>
      </c>
      <c r="D3617" s="105" t="s">
        <v>3352</v>
      </c>
      <c r="E3617" s="5" t="str">
        <f>VLOOKUP(F3617,'Set up'!$A$2:$C$64,2,FALSE)</f>
        <v>C00000042</v>
      </c>
      <c r="F3617" s="99" t="s">
        <v>2012</v>
      </c>
      <c r="G3617" s="99" t="s">
        <v>1073</v>
      </c>
      <c r="H3617" s="105">
        <v>1</v>
      </c>
      <c r="I3617" s="5" t="str">
        <f>VLOOKUP(F3617,'Set up'!$A$2:$C$64,3,FALSE)</f>
        <v>Cash</v>
      </c>
      <c r="J3617" s="5">
        <f>VLOOKUP(F3617,'Set up'!$A$2:$D$64,4,FALSE)</f>
        <v>0</v>
      </c>
      <c r="K3617" s="4">
        <f t="shared" si="1061"/>
        <v>45674</v>
      </c>
      <c r="L3617" s="5">
        <f t="shared" si="1062"/>
        <v>1</v>
      </c>
      <c r="M3617" s="5">
        <f t="shared" si="1063"/>
        <v>2025</v>
      </c>
      <c r="N3617" s="135">
        <v>1000</v>
      </c>
      <c r="O3617" s="12"/>
      <c r="P3617" s="12">
        <f t="shared" si="1055"/>
        <v>1000</v>
      </c>
      <c r="Q3617" s="7">
        <f t="shared" si="1056"/>
        <v>5936659.1500000004</v>
      </c>
      <c r="R3617" s="44" t="str">
        <f>VLOOKUP(F3617,'Set up'!$A$2:$E$64,5,FALSE)</f>
        <v>Trsf</v>
      </c>
    </row>
    <row r="3618" spans="1:18" ht="16.2" customHeight="1" x14ac:dyDescent="0.3">
      <c r="A3618" s="140">
        <v>45678</v>
      </c>
      <c r="B3618" s="5">
        <f t="shared" si="1059"/>
        <v>1</v>
      </c>
      <c r="C3618" s="5">
        <f t="shared" si="1060"/>
        <v>2025</v>
      </c>
      <c r="D3618" s="105" t="s">
        <v>3353</v>
      </c>
      <c r="E3618" s="5" t="str">
        <f>VLOOKUP(F3618,'Set up'!$A$2:$C$64,2,FALSE)</f>
        <v>C00000027</v>
      </c>
      <c r="F3618" s="99" t="s">
        <v>859</v>
      </c>
      <c r="G3618" s="99" t="s">
        <v>3122</v>
      </c>
      <c r="H3618" s="105">
        <v>2</v>
      </c>
      <c r="I3618" s="5" t="str">
        <f>VLOOKUP(F3618,'Set up'!$A$2:$C$64,3,FALSE)</f>
        <v>Cash</v>
      </c>
      <c r="J3618" s="5">
        <f>VLOOKUP(F3618,'Set up'!$A$2:$D$64,4,FALSE)</f>
        <v>0</v>
      </c>
      <c r="K3618" s="4">
        <f t="shared" si="1061"/>
        <v>45678</v>
      </c>
      <c r="L3618" s="5">
        <f t="shared" si="1062"/>
        <v>1</v>
      </c>
      <c r="M3618" s="5">
        <f t="shared" si="1063"/>
        <v>2025</v>
      </c>
      <c r="N3618" s="135">
        <v>3465</v>
      </c>
      <c r="O3618" s="12"/>
      <c r="P3618" s="12">
        <f t="shared" si="1055"/>
        <v>3465</v>
      </c>
      <c r="Q3618" s="7">
        <f t="shared" si="1056"/>
        <v>5940124.1500000004</v>
      </c>
      <c r="R3618" s="44" t="str">
        <f>VLOOKUP(F3618,'Set up'!$A$2:$E$64,5,FALSE)</f>
        <v>Trsf</v>
      </c>
    </row>
    <row r="3619" spans="1:18" ht="16.2" customHeight="1" x14ac:dyDescent="0.3">
      <c r="A3619" s="140">
        <v>45678</v>
      </c>
      <c r="B3619" s="5">
        <f t="shared" si="1059"/>
        <v>1</v>
      </c>
      <c r="C3619" s="5">
        <f t="shared" si="1060"/>
        <v>2025</v>
      </c>
      <c r="D3619" s="105" t="s">
        <v>3353</v>
      </c>
      <c r="E3619" s="5" t="str">
        <f>VLOOKUP(F3619,'Set up'!$A$2:$C$64,2,FALSE)</f>
        <v>C00000027</v>
      </c>
      <c r="F3619" s="99" t="s">
        <v>859</v>
      </c>
      <c r="G3619" s="99" t="s">
        <v>1007</v>
      </c>
      <c r="H3619" s="105">
        <v>3</v>
      </c>
      <c r="I3619" s="5" t="str">
        <f>VLOOKUP(F3619,'Set up'!$A$2:$C$64,3,FALSE)</f>
        <v>Cash</v>
      </c>
      <c r="J3619" s="5">
        <f>VLOOKUP(F3619,'Set up'!$A$2:$D$64,4,FALSE)</f>
        <v>0</v>
      </c>
      <c r="K3619" s="4">
        <f t="shared" si="1061"/>
        <v>45678</v>
      </c>
      <c r="L3619" s="5">
        <f t="shared" si="1062"/>
        <v>1</v>
      </c>
      <c r="M3619" s="5">
        <f t="shared" si="1063"/>
        <v>2025</v>
      </c>
      <c r="N3619" s="135">
        <v>1215</v>
      </c>
      <c r="O3619" s="12"/>
      <c r="P3619" s="12">
        <f t="shared" ref="P3619:P3682" si="1070">SUM(N3619+O3619)</f>
        <v>1215</v>
      </c>
      <c r="Q3619" s="7">
        <f t="shared" si="1056"/>
        <v>5941339.1500000004</v>
      </c>
      <c r="R3619" s="44" t="str">
        <f>VLOOKUP(F3619,'Set up'!$A$2:$E$64,5,FALSE)</f>
        <v>Trsf</v>
      </c>
    </row>
    <row r="3620" spans="1:18" ht="16.2" customHeight="1" x14ac:dyDescent="0.3">
      <c r="A3620" s="140">
        <v>45678</v>
      </c>
      <c r="B3620" s="5">
        <f t="shared" si="1059"/>
        <v>1</v>
      </c>
      <c r="C3620" s="5">
        <f t="shared" si="1060"/>
        <v>2025</v>
      </c>
      <c r="D3620" s="105" t="s">
        <v>3353</v>
      </c>
      <c r="E3620" s="5" t="str">
        <f>VLOOKUP(F3620,'Set up'!$A$2:$C$64,2,FALSE)</f>
        <v>C00000027</v>
      </c>
      <c r="F3620" s="99" t="s">
        <v>859</v>
      </c>
      <c r="G3620" s="99" t="s">
        <v>3354</v>
      </c>
      <c r="H3620" s="105">
        <v>1</v>
      </c>
      <c r="I3620" s="5" t="str">
        <f>VLOOKUP(F3620,'Set up'!$A$2:$C$64,3,FALSE)</f>
        <v>Cash</v>
      </c>
      <c r="J3620" s="5">
        <f>VLOOKUP(F3620,'Set up'!$A$2:$D$64,4,FALSE)</f>
        <v>0</v>
      </c>
      <c r="K3620" s="4">
        <f t="shared" si="1061"/>
        <v>45678</v>
      </c>
      <c r="L3620" s="5">
        <f t="shared" si="1062"/>
        <v>1</v>
      </c>
      <c r="M3620" s="5">
        <f t="shared" si="1063"/>
        <v>2025</v>
      </c>
      <c r="N3620" s="135">
        <v>405</v>
      </c>
      <c r="O3620" s="12"/>
      <c r="P3620" s="12">
        <f t="shared" si="1070"/>
        <v>405</v>
      </c>
      <c r="Q3620" s="7">
        <f t="shared" ref="Q3620:Q3683" si="1071">SUM(Q3619+N3620)</f>
        <v>5941744.1500000004</v>
      </c>
      <c r="R3620" s="44" t="str">
        <f>VLOOKUP(F3620,'Set up'!$A$2:$E$64,5,FALSE)</f>
        <v>Trsf</v>
      </c>
    </row>
    <row r="3621" spans="1:18" ht="16.2" customHeight="1" x14ac:dyDescent="0.3">
      <c r="A3621" s="140">
        <v>45678</v>
      </c>
      <c r="B3621" s="5">
        <f t="shared" si="1059"/>
        <v>1</v>
      </c>
      <c r="C3621" s="5">
        <f t="shared" si="1060"/>
        <v>2025</v>
      </c>
      <c r="D3621" s="105" t="s">
        <v>3353</v>
      </c>
      <c r="E3621" s="5" t="str">
        <f>VLOOKUP(F3621,'Set up'!$A$2:$C$64,2,FALSE)</f>
        <v>C00000027</v>
      </c>
      <c r="F3621" s="99" t="s">
        <v>859</v>
      </c>
      <c r="G3621" s="99" t="s">
        <v>2144</v>
      </c>
      <c r="H3621" s="105">
        <v>2</v>
      </c>
      <c r="I3621" s="5" t="str">
        <f>VLOOKUP(F3621,'Set up'!$A$2:$C$64,3,FALSE)</f>
        <v>Cash</v>
      </c>
      <c r="J3621" s="5">
        <f>VLOOKUP(F3621,'Set up'!$A$2:$D$64,4,FALSE)</f>
        <v>0</v>
      </c>
      <c r="K3621" s="4">
        <f t="shared" si="1061"/>
        <v>45678</v>
      </c>
      <c r="L3621" s="5">
        <f t="shared" si="1062"/>
        <v>1</v>
      </c>
      <c r="M3621" s="5">
        <f t="shared" si="1063"/>
        <v>2025</v>
      </c>
      <c r="N3621" s="135">
        <v>563.20000000000005</v>
      </c>
      <c r="O3621" s="12"/>
      <c r="P3621" s="12">
        <f t="shared" si="1070"/>
        <v>563.20000000000005</v>
      </c>
      <c r="Q3621" s="7">
        <f t="shared" si="1071"/>
        <v>5942307.3500000006</v>
      </c>
      <c r="R3621" s="44" t="str">
        <f>VLOOKUP(F3621,'Set up'!$A$2:$E$64,5,FALSE)</f>
        <v>Trsf</v>
      </c>
    </row>
    <row r="3622" spans="1:18" ht="16.2" customHeight="1" x14ac:dyDescent="0.3">
      <c r="A3622" s="140">
        <v>45678</v>
      </c>
      <c r="B3622" s="5">
        <f t="shared" si="1059"/>
        <v>1</v>
      </c>
      <c r="C3622" s="5">
        <f t="shared" si="1060"/>
        <v>2025</v>
      </c>
      <c r="D3622" s="105" t="s">
        <v>3353</v>
      </c>
      <c r="E3622" s="5" t="str">
        <f>VLOOKUP(F3622,'Set up'!$A$2:$C$64,2,FALSE)</f>
        <v>C00000027</v>
      </c>
      <c r="F3622" s="99" t="s">
        <v>859</v>
      </c>
      <c r="G3622" s="99" t="s">
        <v>2646</v>
      </c>
      <c r="H3622" s="105">
        <v>1</v>
      </c>
      <c r="I3622" s="5" t="str">
        <f>VLOOKUP(F3622,'Set up'!$A$2:$C$64,3,FALSE)</f>
        <v>Cash</v>
      </c>
      <c r="J3622" s="5">
        <f>VLOOKUP(F3622,'Set up'!$A$2:$D$64,4,FALSE)</f>
        <v>0</v>
      </c>
      <c r="K3622" s="4">
        <f t="shared" si="1061"/>
        <v>45678</v>
      </c>
      <c r="L3622" s="5">
        <f t="shared" si="1062"/>
        <v>1</v>
      </c>
      <c r="M3622" s="5">
        <f t="shared" si="1063"/>
        <v>2025</v>
      </c>
      <c r="N3622" s="135">
        <v>62.5</v>
      </c>
      <c r="O3622" s="12"/>
      <c r="P3622" s="12">
        <f t="shared" si="1070"/>
        <v>62.5</v>
      </c>
      <c r="Q3622" s="7">
        <f t="shared" si="1071"/>
        <v>5942369.8500000006</v>
      </c>
      <c r="R3622" s="44" t="str">
        <f>VLOOKUP(F3622,'Set up'!$A$2:$E$64,5,FALSE)</f>
        <v>Trsf</v>
      </c>
    </row>
    <row r="3623" spans="1:18" ht="16.2" customHeight="1" x14ac:dyDescent="0.3">
      <c r="A3623" s="140">
        <v>45678</v>
      </c>
      <c r="B3623" s="5">
        <f t="shared" si="1059"/>
        <v>1</v>
      </c>
      <c r="C3623" s="5">
        <f t="shared" si="1060"/>
        <v>2025</v>
      </c>
      <c r="D3623" s="105" t="s">
        <v>3355</v>
      </c>
      <c r="E3623" s="5" t="str">
        <f>VLOOKUP(F3623,'Set up'!$A$2:$C$64,2,FALSE)</f>
        <v>C00000042</v>
      </c>
      <c r="F3623" s="99" t="s">
        <v>2012</v>
      </c>
      <c r="G3623" s="99" t="s">
        <v>2646</v>
      </c>
      <c r="H3623" s="105">
        <v>1</v>
      </c>
      <c r="I3623" s="5" t="str">
        <f>VLOOKUP(F3623,'Set up'!$A$2:$C$64,3,FALSE)</f>
        <v>Cash</v>
      </c>
      <c r="J3623" s="5">
        <f>VLOOKUP(F3623,'Set up'!$A$2:$D$64,4,FALSE)</f>
        <v>0</v>
      </c>
      <c r="K3623" s="4">
        <f t="shared" si="1061"/>
        <v>45678</v>
      </c>
      <c r="L3623" s="5">
        <f t="shared" si="1062"/>
        <v>1</v>
      </c>
      <c r="M3623" s="5">
        <f t="shared" si="1063"/>
        <v>2025</v>
      </c>
      <c r="N3623" s="135">
        <v>62.5</v>
      </c>
      <c r="O3623" s="12"/>
      <c r="P3623" s="12">
        <f t="shared" si="1070"/>
        <v>62.5</v>
      </c>
      <c r="Q3623" s="7">
        <f t="shared" si="1071"/>
        <v>5942432.3500000006</v>
      </c>
      <c r="R3623" s="44" t="str">
        <f>VLOOKUP(F3623,'Set up'!$A$2:$E$64,5,FALSE)</f>
        <v>Trsf</v>
      </c>
    </row>
    <row r="3624" spans="1:18" ht="16.2" customHeight="1" x14ac:dyDescent="0.3">
      <c r="A3624" s="140">
        <v>45678</v>
      </c>
      <c r="B3624" s="5">
        <f t="shared" si="1059"/>
        <v>1</v>
      </c>
      <c r="C3624" s="5">
        <f t="shared" si="1060"/>
        <v>2025</v>
      </c>
      <c r="D3624" s="105" t="s">
        <v>3356</v>
      </c>
      <c r="E3624" s="5" t="str">
        <f>VLOOKUP(F3624,'Set up'!$A$2:$C$64,2,FALSE)</f>
        <v>C00000042</v>
      </c>
      <c r="F3624" s="99" t="s">
        <v>2012</v>
      </c>
      <c r="G3624" s="99" t="s">
        <v>3217</v>
      </c>
      <c r="H3624" s="105">
        <v>1</v>
      </c>
      <c r="I3624" s="5" t="str">
        <f>VLOOKUP(F3624,'Set up'!$A$2:$C$64,3,FALSE)</f>
        <v>Cash</v>
      </c>
      <c r="J3624" s="5">
        <f>VLOOKUP(F3624,'Set up'!$A$2:$D$64,4,FALSE)</f>
        <v>0</v>
      </c>
      <c r="K3624" s="4">
        <f t="shared" si="1061"/>
        <v>45678</v>
      </c>
      <c r="L3624" s="5">
        <f t="shared" si="1062"/>
        <v>1</v>
      </c>
      <c r="M3624" s="5">
        <f t="shared" si="1063"/>
        <v>2025</v>
      </c>
      <c r="N3624" s="135">
        <v>1620</v>
      </c>
      <c r="O3624" s="12"/>
      <c r="P3624" s="12">
        <f t="shared" si="1070"/>
        <v>1620</v>
      </c>
      <c r="Q3624" s="7">
        <f t="shared" si="1071"/>
        <v>5944052.3500000006</v>
      </c>
      <c r="R3624" s="44" t="str">
        <f>VLOOKUP(F3624,'Set up'!$A$2:$E$64,5,FALSE)</f>
        <v>Trsf</v>
      </c>
    </row>
    <row r="3625" spans="1:18" ht="16.2" customHeight="1" x14ac:dyDescent="0.3">
      <c r="A3625" s="140">
        <v>45678</v>
      </c>
      <c r="B3625" s="5">
        <f t="shared" si="1059"/>
        <v>1</v>
      </c>
      <c r="C3625" s="5">
        <f t="shared" si="1060"/>
        <v>2025</v>
      </c>
      <c r="D3625" s="105" t="s">
        <v>3356</v>
      </c>
      <c r="E3625" s="5" t="str">
        <f>VLOOKUP(F3625,'Set up'!$A$2:$C$64,2,FALSE)</f>
        <v>C00000042</v>
      </c>
      <c r="F3625" s="99" t="s">
        <v>2012</v>
      </c>
      <c r="G3625" s="99" t="s">
        <v>3243</v>
      </c>
      <c r="H3625" s="105">
        <v>3</v>
      </c>
      <c r="I3625" s="5" t="str">
        <f>VLOOKUP(F3625,'Set up'!$A$2:$C$64,3,FALSE)</f>
        <v>Cash</v>
      </c>
      <c r="J3625" s="5">
        <f>VLOOKUP(F3625,'Set up'!$A$2:$D$64,4,FALSE)</f>
        <v>0</v>
      </c>
      <c r="K3625" s="4">
        <f t="shared" si="1061"/>
        <v>45678</v>
      </c>
      <c r="L3625" s="5">
        <f t="shared" si="1062"/>
        <v>1</v>
      </c>
      <c r="M3625" s="5">
        <f t="shared" si="1063"/>
        <v>2025</v>
      </c>
      <c r="N3625" s="135">
        <v>522</v>
      </c>
      <c r="O3625" s="12"/>
      <c r="P3625" s="12">
        <f t="shared" si="1070"/>
        <v>522</v>
      </c>
      <c r="Q3625" s="7">
        <f t="shared" si="1071"/>
        <v>5944574.3500000006</v>
      </c>
      <c r="R3625" s="44" t="str">
        <f>VLOOKUP(F3625,'Set up'!$A$2:$E$64,5,FALSE)</f>
        <v>Trsf</v>
      </c>
    </row>
    <row r="3626" spans="1:18" ht="16.2" customHeight="1" x14ac:dyDescent="0.3">
      <c r="A3626" s="140">
        <v>45678</v>
      </c>
      <c r="B3626" s="5">
        <f t="shared" si="1059"/>
        <v>1</v>
      </c>
      <c r="C3626" s="5">
        <f t="shared" si="1060"/>
        <v>2025</v>
      </c>
      <c r="D3626" s="105" t="s">
        <v>3356</v>
      </c>
      <c r="E3626" s="5" t="str">
        <f>VLOOKUP(F3626,'Set up'!$A$2:$C$64,2,FALSE)</f>
        <v>C00000042</v>
      </c>
      <c r="F3626" s="99" t="s">
        <v>2012</v>
      </c>
      <c r="G3626" s="99" t="s">
        <v>1922</v>
      </c>
      <c r="H3626" s="105">
        <v>1</v>
      </c>
      <c r="I3626" s="5" t="str">
        <f>VLOOKUP(F3626,'Set up'!$A$2:$C$64,3,FALSE)</f>
        <v>Cash</v>
      </c>
      <c r="J3626" s="5">
        <f>VLOOKUP(F3626,'Set up'!$A$2:$D$64,4,FALSE)</f>
        <v>0</v>
      </c>
      <c r="K3626" s="4">
        <f t="shared" si="1061"/>
        <v>45678</v>
      </c>
      <c r="L3626" s="5">
        <f t="shared" si="1062"/>
        <v>1</v>
      </c>
      <c r="M3626" s="5">
        <f t="shared" si="1063"/>
        <v>2025</v>
      </c>
      <c r="N3626" s="135">
        <v>247.5</v>
      </c>
      <c r="O3626" s="12"/>
      <c r="P3626" s="12">
        <f t="shared" si="1070"/>
        <v>247.5</v>
      </c>
      <c r="Q3626" s="7">
        <f t="shared" si="1071"/>
        <v>5944821.8500000006</v>
      </c>
      <c r="R3626" s="44" t="str">
        <f>VLOOKUP(F3626,'Set up'!$A$2:$E$64,5,FALSE)</f>
        <v>Trsf</v>
      </c>
    </row>
    <row r="3627" spans="1:18" ht="16.2" customHeight="1" x14ac:dyDescent="0.3">
      <c r="A3627" s="140">
        <v>45678</v>
      </c>
      <c r="B3627" s="5">
        <f t="shared" si="1059"/>
        <v>1</v>
      </c>
      <c r="C3627" s="5">
        <f t="shared" si="1060"/>
        <v>2025</v>
      </c>
      <c r="D3627" s="105" t="s">
        <v>3356</v>
      </c>
      <c r="E3627" s="5" t="str">
        <f>VLOOKUP(F3627,'Set up'!$A$2:$C$64,2,FALSE)</f>
        <v>C00000042</v>
      </c>
      <c r="F3627" s="99" t="s">
        <v>2012</v>
      </c>
      <c r="G3627" s="99" t="s">
        <v>2744</v>
      </c>
      <c r="H3627" s="105">
        <v>1</v>
      </c>
      <c r="I3627" s="5" t="str">
        <f>VLOOKUP(F3627,'Set up'!$A$2:$C$64,3,FALSE)</f>
        <v>Cash</v>
      </c>
      <c r="J3627" s="5">
        <f>VLOOKUP(F3627,'Set up'!$A$2:$D$64,4,FALSE)</f>
        <v>0</v>
      </c>
      <c r="K3627" s="4">
        <f t="shared" si="1061"/>
        <v>45678</v>
      </c>
      <c r="L3627" s="5">
        <f t="shared" si="1062"/>
        <v>1</v>
      </c>
      <c r="M3627" s="5">
        <f t="shared" si="1063"/>
        <v>2025</v>
      </c>
      <c r="N3627" s="135">
        <v>975</v>
      </c>
      <c r="O3627" s="12"/>
      <c r="P3627" s="12">
        <f t="shared" si="1070"/>
        <v>975</v>
      </c>
      <c r="Q3627" s="7">
        <f t="shared" si="1071"/>
        <v>5945796.8500000006</v>
      </c>
      <c r="R3627" s="44" t="str">
        <f>VLOOKUP(F3627,'Set up'!$A$2:$E$64,5,FALSE)</f>
        <v>Trsf</v>
      </c>
    </row>
    <row r="3628" spans="1:18" ht="16.2" customHeight="1" x14ac:dyDescent="0.3">
      <c r="A3628" s="140">
        <v>45679</v>
      </c>
      <c r="B3628" s="5">
        <f t="shared" si="1059"/>
        <v>1</v>
      </c>
      <c r="C3628" s="5">
        <f t="shared" si="1060"/>
        <v>2025</v>
      </c>
      <c r="D3628" s="105" t="s">
        <v>3357</v>
      </c>
      <c r="E3628" s="5" t="str">
        <f>VLOOKUP(F3628,'Set up'!$A$2:$C$64,2,FALSE)</f>
        <v>C00000010</v>
      </c>
      <c r="F3628" s="99" t="s">
        <v>62</v>
      </c>
      <c r="G3628" s="99" t="s">
        <v>3119</v>
      </c>
      <c r="H3628" s="105">
        <v>6</v>
      </c>
      <c r="I3628" s="5">
        <f>VLOOKUP(F3628,'Set up'!$A$2:$C$64,3,FALSE)</f>
        <v>120</v>
      </c>
      <c r="J3628" s="5">
        <f>VLOOKUP(F3628,'Set up'!$A$2:$D$64,4,FALSE)</f>
        <v>120</v>
      </c>
      <c r="K3628" s="4">
        <f t="shared" si="1061"/>
        <v>45799</v>
      </c>
      <c r="L3628" s="5">
        <f t="shared" si="1062"/>
        <v>5</v>
      </c>
      <c r="M3628" s="5">
        <f t="shared" si="1063"/>
        <v>2025</v>
      </c>
      <c r="N3628" s="135">
        <v>9720</v>
      </c>
      <c r="O3628" s="12"/>
      <c r="P3628" s="12">
        <f t="shared" ref="P3628:P3629" si="1072">SUM(N3628+O3628)</f>
        <v>9720</v>
      </c>
      <c r="Q3628" s="7">
        <f t="shared" si="1071"/>
        <v>5955516.8500000006</v>
      </c>
      <c r="R3628" s="44" t="str">
        <f>VLOOKUP(F3628,'Set up'!$A$2:$E$64,5,FALSE)</f>
        <v>Trsf</v>
      </c>
    </row>
    <row r="3629" spans="1:18" ht="16.2" customHeight="1" x14ac:dyDescent="0.3">
      <c r="A3629" s="140">
        <v>45679</v>
      </c>
      <c r="B3629" s="5">
        <f t="shared" si="1059"/>
        <v>1</v>
      </c>
      <c r="C3629" s="5">
        <f t="shared" si="1060"/>
        <v>2025</v>
      </c>
      <c r="D3629" s="105" t="s">
        <v>3357</v>
      </c>
      <c r="E3629" s="5" t="str">
        <f>VLOOKUP(F3629,'Set up'!$A$2:$C$64,2,FALSE)</f>
        <v>C00000010</v>
      </c>
      <c r="F3629" s="99" t="s">
        <v>62</v>
      </c>
      <c r="G3629" s="99" t="s">
        <v>1543</v>
      </c>
      <c r="H3629" s="105">
        <v>10</v>
      </c>
      <c r="I3629" s="5">
        <f>VLOOKUP(F3629,'Set up'!$A$2:$C$64,3,FALSE)</f>
        <v>120</v>
      </c>
      <c r="J3629" s="5">
        <f>VLOOKUP(F3629,'Set up'!$A$2:$D$64,4,FALSE)</f>
        <v>120</v>
      </c>
      <c r="K3629" s="4">
        <f t="shared" si="1061"/>
        <v>45799</v>
      </c>
      <c r="L3629" s="5">
        <f t="shared" si="1062"/>
        <v>5</v>
      </c>
      <c r="M3629" s="5">
        <f t="shared" si="1063"/>
        <v>2025</v>
      </c>
      <c r="N3629" s="135">
        <v>1740</v>
      </c>
      <c r="O3629" s="12"/>
      <c r="P3629" s="12">
        <f t="shared" si="1072"/>
        <v>1740</v>
      </c>
      <c r="Q3629" s="7">
        <f t="shared" si="1071"/>
        <v>5957256.8500000006</v>
      </c>
      <c r="R3629" s="44" t="str">
        <f>VLOOKUP(F3629,'Set up'!$A$2:$E$64,5,FALSE)</f>
        <v>Trsf</v>
      </c>
    </row>
    <row r="3630" spans="1:18" ht="16.2" customHeight="1" x14ac:dyDescent="0.3">
      <c r="A3630" s="140">
        <v>45679</v>
      </c>
      <c r="B3630" s="5">
        <f t="shared" ref="B3630:B3693" si="1073">MONTH(A3630)</f>
        <v>1</v>
      </c>
      <c r="C3630" s="5">
        <f t="shared" ref="C3630:C3693" si="1074">YEAR(A3630)</f>
        <v>2025</v>
      </c>
      <c r="D3630" s="105" t="s">
        <v>3357</v>
      </c>
      <c r="E3630" s="5" t="str">
        <f>VLOOKUP(F3630,'Set up'!$A$2:$C$64,2,FALSE)</f>
        <v>C00000010</v>
      </c>
      <c r="F3630" s="99" t="s">
        <v>62</v>
      </c>
      <c r="G3630" s="99" t="s">
        <v>2635</v>
      </c>
      <c r="H3630" s="105">
        <v>10</v>
      </c>
      <c r="I3630" s="5">
        <f>VLOOKUP(F3630,'Set up'!$A$2:$C$64,3,FALSE)</f>
        <v>120</v>
      </c>
      <c r="J3630" s="5">
        <f>VLOOKUP(F3630,'Set up'!$A$2:$D$64,4,FALSE)</f>
        <v>120</v>
      </c>
      <c r="K3630" s="4">
        <f t="shared" si="1061"/>
        <v>45799</v>
      </c>
      <c r="L3630" s="5">
        <f t="shared" si="1062"/>
        <v>5</v>
      </c>
      <c r="M3630" s="5">
        <f t="shared" si="1063"/>
        <v>2025</v>
      </c>
      <c r="N3630" s="135">
        <v>575</v>
      </c>
      <c r="O3630" s="12"/>
      <c r="P3630" s="12">
        <f t="shared" si="1070"/>
        <v>575</v>
      </c>
      <c r="Q3630" s="7">
        <f t="shared" si="1071"/>
        <v>5957831.8500000006</v>
      </c>
      <c r="R3630" s="44" t="str">
        <f>VLOOKUP(F3630,'Set up'!$A$2:$E$64,5,FALSE)</f>
        <v>Trsf</v>
      </c>
    </row>
    <row r="3631" spans="1:18" ht="16.2" customHeight="1" x14ac:dyDescent="0.3">
      <c r="A3631" s="140">
        <v>45679</v>
      </c>
      <c r="B3631" s="5">
        <f t="shared" si="1073"/>
        <v>1</v>
      </c>
      <c r="C3631" s="5">
        <f t="shared" si="1074"/>
        <v>2025</v>
      </c>
      <c r="D3631" s="105" t="s">
        <v>3357</v>
      </c>
      <c r="E3631" s="5" t="str">
        <f>VLOOKUP(F3631,'Set up'!$A$2:$C$64,2,FALSE)</f>
        <v>C00000010</v>
      </c>
      <c r="F3631" s="99" t="s">
        <v>62</v>
      </c>
      <c r="G3631" s="99" t="s">
        <v>46</v>
      </c>
      <c r="H3631" s="105">
        <v>4</v>
      </c>
      <c r="I3631" s="5">
        <f>VLOOKUP(F3631,'Set up'!$A$2:$C$64,3,FALSE)</f>
        <v>120</v>
      </c>
      <c r="J3631" s="5">
        <f>VLOOKUP(F3631,'Set up'!$A$2:$D$64,4,FALSE)</f>
        <v>120</v>
      </c>
      <c r="K3631" s="4">
        <f t="shared" si="1061"/>
        <v>45799</v>
      </c>
      <c r="L3631" s="5">
        <f t="shared" si="1062"/>
        <v>5</v>
      </c>
      <c r="M3631" s="5">
        <f t="shared" si="1063"/>
        <v>2025</v>
      </c>
      <c r="N3631" s="135">
        <v>440</v>
      </c>
      <c r="O3631" s="12"/>
      <c r="P3631" s="12">
        <f t="shared" si="1070"/>
        <v>440</v>
      </c>
      <c r="Q3631" s="7">
        <f t="shared" si="1071"/>
        <v>5958271.8500000006</v>
      </c>
      <c r="R3631" s="44" t="str">
        <f>VLOOKUP(F3631,'Set up'!$A$2:$E$64,5,FALSE)</f>
        <v>Trsf</v>
      </c>
    </row>
    <row r="3632" spans="1:18" ht="16.2" customHeight="1" x14ac:dyDescent="0.3">
      <c r="A3632" s="140">
        <v>45679</v>
      </c>
      <c r="B3632" s="5">
        <f t="shared" si="1073"/>
        <v>1</v>
      </c>
      <c r="C3632" s="5">
        <f t="shared" si="1074"/>
        <v>2025</v>
      </c>
      <c r="D3632" s="105" t="s">
        <v>3357</v>
      </c>
      <c r="E3632" s="5" t="str">
        <f>VLOOKUP(F3632,'Set up'!$A$2:$C$64,2,FALSE)</f>
        <v>C00000010</v>
      </c>
      <c r="F3632" s="99" t="s">
        <v>62</v>
      </c>
      <c r="G3632" s="99" t="s">
        <v>949</v>
      </c>
      <c r="H3632" s="105">
        <v>12</v>
      </c>
      <c r="I3632" s="5">
        <f>VLOOKUP(F3632,'Set up'!$A$2:$C$64,3,FALSE)</f>
        <v>120</v>
      </c>
      <c r="J3632" s="5">
        <f>VLOOKUP(F3632,'Set up'!$A$2:$D$64,4,FALSE)</f>
        <v>120</v>
      </c>
      <c r="K3632" s="4">
        <f t="shared" si="1061"/>
        <v>45799</v>
      </c>
      <c r="L3632" s="5">
        <f t="shared" si="1062"/>
        <v>5</v>
      </c>
      <c r="M3632" s="5">
        <f t="shared" si="1063"/>
        <v>2025</v>
      </c>
      <c r="N3632" s="135">
        <v>696</v>
      </c>
      <c r="O3632" s="12"/>
      <c r="P3632" s="12">
        <f t="shared" si="1070"/>
        <v>696</v>
      </c>
      <c r="Q3632" s="7">
        <f t="shared" si="1071"/>
        <v>5958967.8500000006</v>
      </c>
      <c r="R3632" s="44" t="str">
        <f>VLOOKUP(F3632,'Set up'!$A$2:$E$64,5,FALSE)</f>
        <v>Trsf</v>
      </c>
    </row>
    <row r="3633" spans="1:21" ht="16.2" customHeight="1" x14ac:dyDescent="0.3">
      <c r="A3633" s="140">
        <v>45681</v>
      </c>
      <c r="B3633" s="5">
        <f t="shared" si="1073"/>
        <v>1</v>
      </c>
      <c r="C3633" s="5">
        <f t="shared" si="1074"/>
        <v>2025</v>
      </c>
      <c r="D3633" s="105" t="s">
        <v>3358</v>
      </c>
      <c r="E3633" s="5" t="str">
        <f>VLOOKUP(F3633,'Set up'!$A$2:$C$64,2,FALSE)</f>
        <v>C00000019</v>
      </c>
      <c r="F3633" s="99" t="s">
        <v>400</v>
      </c>
      <c r="G3633" s="99" t="s">
        <v>3122</v>
      </c>
      <c r="H3633" s="105">
        <v>1</v>
      </c>
      <c r="I3633" s="5" t="str">
        <f>VLOOKUP(F3633,'Set up'!$A$2:$C$64,3,FALSE)</f>
        <v>Cash</v>
      </c>
      <c r="J3633" s="5">
        <f>VLOOKUP(F3633,'Set up'!$A$2:$D$64,4,FALSE)</f>
        <v>0</v>
      </c>
      <c r="K3633" s="4">
        <f t="shared" si="1061"/>
        <v>45681</v>
      </c>
      <c r="L3633" s="5">
        <f t="shared" si="1062"/>
        <v>1</v>
      </c>
      <c r="M3633" s="5">
        <f t="shared" si="1063"/>
        <v>2025</v>
      </c>
      <c r="N3633" s="135">
        <v>1755</v>
      </c>
      <c r="O3633" s="12"/>
      <c r="P3633" s="12">
        <f t="shared" si="1070"/>
        <v>1755</v>
      </c>
      <c r="Q3633" s="7">
        <f t="shared" si="1071"/>
        <v>5960722.8500000006</v>
      </c>
      <c r="R3633" s="44" t="str">
        <f>VLOOKUP(F3633,'Set up'!$A$2:$E$64,5,FALSE)</f>
        <v>Trsf</v>
      </c>
    </row>
    <row r="3634" spans="1:21" ht="16.2" customHeight="1" x14ac:dyDescent="0.3">
      <c r="A3634" s="140">
        <v>45681</v>
      </c>
      <c r="B3634" s="5">
        <f t="shared" si="1073"/>
        <v>1</v>
      </c>
      <c r="C3634" s="5">
        <f t="shared" si="1074"/>
        <v>2025</v>
      </c>
      <c r="D3634" s="105" t="s">
        <v>3358</v>
      </c>
      <c r="E3634" s="5" t="str">
        <f>VLOOKUP(F3634,'Set up'!$A$2:$C$64,2,FALSE)</f>
        <v>C00000019</v>
      </c>
      <c r="F3634" s="99" t="s">
        <v>400</v>
      </c>
      <c r="G3634" s="99" t="s">
        <v>1411</v>
      </c>
      <c r="H3634" s="105">
        <v>1</v>
      </c>
      <c r="I3634" s="5" t="str">
        <f>VLOOKUP(F3634,'Set up'!$A$2:$C$64,3,FALSE)</f>
        <v>Cash</v>
      </c>
      <c r="J3634" s="5">
        <f>VLOOKUP(F3634,'Set up'!$A$2:$D$64,4,FALSE)</f>
        <v>0</v>
      </c>
      <c r="K3634" s="4">
        <f t="shared" si="1061"/>
        <v>45681</v>
      </c>
      <c r="L3634" s="5">
        <f t="shared" si="1062"/>
        <v>1</v>
      </c>
      <c r="M3634" s="5">
        <f t="shared" si="1063"/>
        <v>2025</v>
      </c>
      <c r="N3634" s="135">
        <v>405</v>
      </c>
      <c r="O3634" s="12"/>
      <c r="P3634" s="12">
        <f t="shared" si="1070"/>
        <v>405</v>
      </c>
      <c r="Q3634" s="7">
        <f t="shared" si="1071"/>
        <v>5961127.8500000006</v>
      </c>
      <c r="R3634" s="44" t="str">
        <f>VLOOKUP(F3634,'Set up'!$A$2:$E$64,5,FALSE)</f>
        <v>Trsf</v>
      </c>
    </row>
    <row r="3635" spans="1:21" ht="16.2" customHeight="1" x14ac:dyDescent="0.3">
      <c r="A3635" s="140">
        <v>45681</v>
      </c>
      <c r="B3635" s="5">
        <f t="shared" si="1073"/>
        <v>1</v>
      </c>
      <c r="C3635" s="5">
        <f t="shared" si="1074"/>
        <v>2025</v>
      </c>
      <c r="D3635" s="105" t="s">
        <v>3358</v>
      </c>
      <c r="E3635" s="5" t="str">
        <f>VLOOKUP(F3635,'Set up'!$A$2:$C$64,2,FALSE)</f>
        <v>C00000019</v>
      </c>
      <c r="F3635" s="99" t="s">
        <v>400</v>
      </c>
      <c r="G3635" s="99" t="s">
        <v>46</v>
      </c>
      <c r="H3635" s="105">
        <v>1</v>
      </c>
      <c r="I3635" s="5" t="str">
        <f>VLOOKUP(F3635,'Set up'!$A$2:$C$64,3,FALSE)</f>
        <v>Cash</v>
      </c>
      <c r="J3635" s="5">
        <f>VLOOKUP(F3635,'Set up'!$A$2:$D$64,4,FALSE)</f>
        <v>0</v>
      </c>
      <c r="K3635" s="4">
        <f t="shared" ref="K3635:K3698" si="1075">A3635+J3635</f>
        <v>45681</v>
      </c>
      <c r="L3635" s="5">
        <f t="shared" ref="L3635:L3698" si="1076">MONTH(K3635)</f>
        <v>1</v>
      </c>
      <c r="M3635" s="5">
        <f t="shared" ref="M3635:M3698" si="1077">YEAR(K3635)</f>
        <v>2025</v>
      </c>
      <c r="N3635" s="135">
        <v>110</v>
      </c>
      <c r="O3635" s="12"/>
      <c r="P3635" s="12">
        <f t="shared" si="1070"/>
        <v>110</v>
      </c>
      <c r="Q3635" s="7">
        <f t="shared" si="1071"/>
        <v>5961237.8500000006</v>
      </c>
      <c r="R3635" s="44" t="str">
        <f>VLOOKUP(F3635,'Set up'!$A$2:$E$64,5,FALSE)</f>
        <v>Trsf</v>
      </c>
    </row>
    <row r="3636" spans="1:21" ht="16.2" customHeight="1" x14ac:dyDescent="0.3">
      <c r="A3636" s="140">
        <v>45681</v>
      </c>
      <c r="B3636" s="5">
        <f t="shared" si="1073"/>
        <v>1</v>
      </c>
      <c r="C3636" s="5">
        <f t="shared" si="1074"/>
        <v>2025</v>
      </c>
      <c r="D3636" s="105" t="s">
        <v>3358</v>
      </c>
      <c r="E3636" s="5" t="str">
        <f>VLOOKUP(F3636,'Set up'!$A$2:$C$64,2,FALSE)</f>
        <v>C00000019</v>
      </c>
      <c r="F3636" s="99" t="s">
        <v>400</v>
      </c>
      <c r="G3636" s="99" t="s">
        <v>1469</v>
      </c>
      <c r="H3636" s="105">
        <v>1</v>
      </c>
      <c r="I3636" s="5" t="str">
        <f>VLOOKUP(F3636,'Set up'!$A$2:$C$64,3,FALSE)</f>
        <v>Cash</v>
      </c>
      <c r="J3636" s="5">
        <f>VLOOKUP(F3636,'Set up'!$A$2:$D$64,4,FALSE)</f>
        <v>0</v>
      </c>
      <c r="K3636" s="4">
        <f t="shared" si="1075"/>
        <v>45681</v>
      </c>
      <c r="L3636" s="5">
        <f t="shared" si="1076"/>
        <v>1</v>
      </c>
      <c r="M3636" s="5">
        <f t="shared" si="1077"/>
        <v>2025</v>
      </c>
      <c r="N3636" s="135">
        <v>390</v>
      </c>
      <c r="O3636" s="12"/>
      <c r="P3636" s="12">
        <f t="shared" si="1070"/>
        <v>390</v>
      </c>
      <c r="Q3636" s="7">
        <f t="shared" si="1071"/>
        <v>5961627.8500000006</v>
      </c>
      <c r="R3636" s="44" t="str">
        <f>VLOOKUP(F3636,'Set up'!$A$2:$E$64,5,FALSE)</f>
        <v>Trsf</v>
      </c>
    </row>
    <row r="3637" spans="1:21" ht="16.2" customHeight="1" x14ac:dyDescent="0.3">
      <c r="A3637" s="140">
        <v>45681</v>
      </c>
      <c r="B3637" s="5">
        <f t="shared" si="1073"/>
        <v>1</v>
      </c>
      <c r="C3637" s="5">
        <f t="shared" si="1074"/>
        <v>2025</v>
      </c>
      <c r="D3637" s="105" t="s">
        <v>3358</v>
      </c>
      <c r="E3637" s="5" t="str">
        <f>VLOOKUP(F3637,'Set up'!$A$2:$C$64,2,FALSE)</f>
        <v>C00000019</v>
      </c>
      <c r="F3637" s="99" t="s">
        <v>400</v>
      </c>
      <c r="G3637" s="99" t="s">
        <v>2635</v>
      </c>
      <c r="H3637" s="105">
        <v>2</v>
      </c>
      <c r="I3637" s="5" t="str">
        <f>VLOOKUP(F3637,'Set up'!$A$2:$C$64,3,FALSE)</f>
        <v>Cash</v>
      </c>
      <c r="J3637" s="5">
        <f>VLOOKUP(F3637,'Set up'!$A$2:$D$64,4,FALSE)</f>
        <v>0</v>
      </c>
      <c r="K3637" s="4">
        <f t="shared" si="1075"/>
        <v>45681</v>
      </c>
      <c r="L3637" s="5">
        <f t="shared" si="1076"/>
        <v>1</v>
      </c>
      <c r="M3637" s="5">
        <f t="shared" si="1077"/>
        <v>2025</v>
      </c>
      <c r="N3637" s="135">
        <v>125</v>
      </c>
      <c r="O3637" s="12"/>
      <c r="P3637" s="12">
        <f t="shared" si="1070"/>
        <v>125</v>
      </c>
      <c r="Q3637" s="7">
        <f t="shared" si="1071"/>
        <v>5961752.8500000006</v>
      </c>
      <c r="R3637" s="44" t="str">
        <f>VLOOKUP(F3637,'Set up'!$A$2:$E$64,5,FALSE)</f>
        <v>Trsf</v>
      </c>
    </row>
    <row r="3638" spans="1:21" ht="16.2" customHeight="1" x14ac:dyDescent="0.3">
      <c r="A3638" s="140">
        <v>45681</v>
      </c>
      <c r="B3638" s="5">
        <f t="shared" si="1073"/>
        <v>1</v>
      </c>
      <c r="C3638" s="5">
        <f t="shared" si="1074"/>
        <v>2025</v>
      </c>
      <c r="D3638" s="105" t="s">
        <v>3358</v>
      </c>
      <c r="E3638" s="5" t="str">
        <f>VLOOKUP(F3638,'Set up'!$A$2:$C$64,2,FALSE)</f>
        <v>C00000019</v>
      </c>
      <c r="F3638" s="99" t="s">
        <v>400</v>
      </c>
      <c r="G3638" s="99" t="s">
        <v>1660</v>
      </c>
      <c r="H3638" s="105">
        <v>1</v>
      </c>
      <c r="I3638" s="5" t="str">
        <f>VLOOKUP(F3638,'Set up'!$A$2:$C$64,3,FALSE)</f>
        <v>Cash</v>
      </c>
      <c r="J3638" s="5">
        <f>VLOOKUP(F3638,'Set up'!$A$2:$D$64,4,FALSE)</f>
        <v>0</v>
      </c>
      <c r="K3638" s="4">
        <f t="shared" si="1075"/>
        <v>45681</v>
      </c>
      <c r="L3638" s="5">
        <f t="shared" si="1076"/>
        <v>1</v>
      </c>
      <c r="M3638" s="5">
        <f t="shared" si="1077"/>
        <v>2025</v>
      </c>
      <c r="N3638" s="135">
        <v>160</v>
      </c>
      <c r="O3638" s="12"/>
      <c r="P3638" s="12">
        <f t="shared" si="1070"/>
        <v>160</v>
      </c>
      <c r="Q3638" s="7">
        <f t="shared" si="1071"/>
        <v>5961912.8500000006</v>
      </c>
      <c r="R3638" s="44" t="str">
        <f>VLOOKUP(F3638,'Set up'!$A$2:$E$64,5,FALSE)</f>
        <v>Trsf</v>
      </c>
    </row>
    <row r="3639" spans="1:21" ht="16.2" customHeight="1" x14ac:dyDescent="0.3">
      <c r="A3639" s="140">
        <v>45682</v>
      </c>
      <c r="B3639" s="5">
        <f t="shared" si="1073"/>
        <v>1</v>
      </c>
      <c r="C3639" s="5">
        <f t="shared" si="1074"/>
        <v>2025</v>
      </c>
      <c r="D3639" s="105" t="s">
        <v>3359</v>
      </c>
      <c r="E3639" s="5" t="str">
        <f>VLOOKUP(F3639,'Set up'!$A$2:$C$64,2,FALSE)</f>
        <v>C00000003</v>
      </c>
      <c r="F3639" s="99" t="s">
        <v>20</v>
      </c>
      <c r="G3639" s="99" t="s">
        <v>3217</v>
      </c>
      <c r="H3639" s="105">
        <v>1</v>
      </c>
      <c r="I3639" s="5">
        <f>VLOOKUP(F3639,'Set up'!$A$2:$C$64,3,FALSE)</f>
        <v>45</v>
      </c>
      <c r="J3639" s="5">
        <f>VLOOKUP(F3639,'Set up'!$A$2:$D$64,4,FALSE)</f>
        <v>45</v>
      </c>
      <c r="K3639" s="4">
        <f t="shared" si="1075"/>
        <v>45727</v>
      </c>
      <c r="L3639" s="5">
        <f t="shared" si="1076"/>
        <v>3</v>
      </c>
      <c r="M3639" s="5">
        <f t="shared" si="1077"/>
        <v>2025</v>
      </c>
      <c r="N3639" s="135">
        <v>1755</v>
      </c>
      <c r="O3639" s="12">
        <f>-1000-755</f>
        <v>-1755</v>
      </c>
      <c r="P3639" s="12">
        <f t="shared" si="1070"/>
        <v>0</v>
      </c>
      <c r="Q3639" s="7">
        <f t="shared" si="1071"/>
        <v>5963667.8500000006</v>
      </c>
      <c r="R3639" s="44" t="str">
        <f>VLOOKUP(F3639,'Set up'!$A$2:$E$64,5,FALSE)</f>
        <v>PD Chq</v>
      </c>
      <c r="S3639" s="1" t="s">
        <v>3604</v>
      </c>
      <c r="U3639" s="1" t="s">
        <v>3603</v>
      </c>
    </row>
    <row r="3640" spans="1:21" ht="16.2" customHeight="1" x14ac:dyDescent="0.3">
      <c r="A3640" s="140">
        <v>45682</v>
      </c>
      <c r="B3640" s="5">
        <f t="shared" si="1073"/>
        <v>1</v>
      </c>
      <c r="C3640" s="5">
        <f t="shared" si="1074"/>
        <v>2025</v>
      </c>
      <c r="D3640" s="105" t="s">
        <v>3359</v>
      </c>
      <c r="E3640" s="5" t="str">
        <f>VLOOKUP(F3640,'Set up'!$A$2:$C$64,2,FALSE)</f>
        <v>C00000003</v>
      </c>
      <c r="F3640" s="99" t="s">
        <v>20</v>
      </c>
      <c r="G3640" s="99" t="s">
        <v>17</v>
      </c>
      <c r="H3640" s="105">
        <v>2</v>
      </c>
      <c r="I3640" s="5">
        <f>VLOOKUP(F3640,'Set up'!$A$2:$C$64,3,FALSE)</f>
        <v>45</v>
      </c>
      <c r="J3640" s="5">
        <f>VLOOKUP(F3640,'Set up'!$A$2:$D$64,4,FALSE)</f>
        <v>45</v>
      </c>
      <c r="K3640" s="4">
        <f t="shared" si="1075"/>
        <v>45727</v>
      </c>
      <c r="L3640" s="5">
        <f t="shared" si="1076"/>
        <v>3</v>
      </c>
      <c r="M3640" s="5">
        <f t="shared" si="1077"/>
        <v>2025</v>
      </c>
      <c r="N3640" s="135">
        <v>220</v>
      </c>
      <c r="O3640" s="6">
        <f>-N3640</f>
        <v>-220</v>
      </c>
      <c r="P3640" s="12">
        <f t="shared" si="1070"/>
        <v>0</v>
      </c>
      <c r="Q3640" s="7">
        <f t="shared" si="1071"/>
        <v>5963887.8500000006</v>
      </c>
      <c r="R3640" s="44" t="str">
        <f>VLOOKUP(F3640,'Set up'!$A$2:$E$64,5,FALSE)</f>
        <v>PD Chq</v>
      </c>
      <c r="S3640" s="1" t="s">
        <v>3685</v>
      </c>
    </row>
    <row r="3641" spans="1:21" ht="16.2" customHeight="1" x14ac:dyDescent="0.3">
      <c r="A3641" s="140">
        <v>45682</v>
      </c>
      <c r="B3641" s="5">
        <f t="shared" si="1073"/>
        <v>1</v>
      </c>
      <c r="C3641" s="5">
        <f t="shared" si="1074"/>
        <v>2025</v>
      </c>
      <c r="D3641" s="105" t="s">
        <v>3359</v>
      </c>
      <c r="E3641" s="5" t="str">
        <f>VLOOKUP(F3641,'Set up'!$A$2:$C$64,2,FALSE)</f>
        <v>C00000003</v>
      </c>
      <c r="F3641" s="99" t="s">
        <v>20</v>
      </c>
      <c r="G3641" s="99" t="s">
        <v>2635</v>
      </c>
      <c r="H3641" s="105">
        <v>2</v>
      </c>
      <c r="I3641" s="5">
        <f>VLOOKUP(F3641,'Set up'!$A$2:$C$64,3,FALSE)</f>
        <v>45</v>
      </c>
      <c r="J3641" s="5">
        <f>VLOOKUP(F3641,'Set up'!$A$2:$D$64,4,FALSE)</f>
        <v>45</v>
      </c>
      <c r="K3641" s="4">
        <f t="shared" si="1075"/>
        <v>45727</v>
      </c>
      <c r="L3641" s="5">
        <f t="shared" si="1076"/>
        <v>3</v>
      </c>
      <c r="M3641" s="5">
        <f t="shared" si="1077"/>
        <v>2025</v>
      </c>
      <c r="N3641" s="135">
        <v>130</v>
      </c>
      <c r="O3641" s="6">
        <f>-N3641</f>
        <v>-130</v>
      </c>
      <c r="P3641" s="12">
        <f t="shared" si="1070"/>
        <v>0</v>
      </c>
      <c r="Q3641" s="7">
        <f t="shared" si="1071"/>
        <v>5964017.8500000006</v>
      </c>
      <c r="R3641" s="44" t="str">
        <f>VLOOKUP(F3641,'Set up'!$A$2:$E$64,5,FALSE)</f>
        <v>PD Chq</v>
      </c>
      <c r="S3641" s="1" t="s">
        <v>3686</v>
      </c>
    </row>
    <row r="3642" spans="1:21" ht="16.2" customHeight="1" x14ac:dyDescent="0.3">
      <c r="A3642" s="140">
        <v>45682</v>
      </c>
      <c r="B3642" s="5">
        <f t="shared" si="1073"/>
        <v>1</v>
      </c>
      <c r="C3642" s="1">
        <f t="shared" si="1074"/>
        <v>2025</v>
      </c>
      <c r="D3642" s="5" t="s">
        <v>3360</v>
      </c>
      <c r="E3642" s="5" t="str">
        <f>VLOOKUP(F3642,'Set up'!$A$2:$C$64,2,FALSE)</f>
        <v>C00000060</v>
      </c>
      <c r="F3642" s="1" t="s">
        <v>3330</v>
      </c>
      <c r="G3642" s="1" t="s">
        <v>3217</v>
      </c>
      <c r="H3642" s="5">
        <v>2</v>
      </c>
      <c r="I3642" s="5" t="str">
        <f>VLOOKUP(F3642,'Set up'!$A$2:$C$64,3,FALSE)</f>
        <v>Cash</v>
      </c>
      <c r="J3642" s="5">
        <f>VLOOKUP(F3642,'Set up'!$A$2:$D$64,4,FALSE)</f>
        <v>0</v>
      </c>
      <c r="K3642" s="4">
        <f t="shared" si="1075"/>
        <v>45682</v>
      </c>
      <c r="L3642" s="5">
        <f t="shared" si="1076"/>
        <v>1</v>
      </c>
      <c r="M3642" s="5">
        <f t="shared" si="1077"/>
        <v>2025</v>
      </c>
      <c r="N3642" s="136">
        <v>3082.5</v>
      </c>
      <c r="O3642" s="6">
        <f t="shared" ref="O3642" si="1078">-N3642</f>
        <v>-3082.5</v>
      </c>
      <c r="P3642" s="1">
        <f t="shared" si="1070"/>
        <v>0</v>
      </c>
      <c r="Q3642" s="7">
        <f t="shared" si="1071"/>
        <v>5967100.3500000006</v>
      </c>
      <c r="R3642" s="44" t="str">
        <f>VLOOKUP(F3642,'Set up'!$A$2:$E$64,5,FALSE)</f>
        <v>Cash</v>
      </c>
      <c r="S3642" s="1" t="s">
        <v>3429</v>
      </c>
    </row>
    <row r="3643" spans="1:21" ht="16.2" customHeight="1" x14ac:dyDescent="0.3">
      <c r="A3643" s="140">
        <v>45682</v>
      </c>
      <c r="B3643" s="5">
        <f t="shared" si="1073"/>
        <v>1</v>
      </c>
      <c r="C3643" s="5">
        <f t="shared" si="1074"/>
        <v>2025</v>
      </c>
      <c r="D3643" s="105" t="s">
        <v>3361</v>
      </c>
      <c r="E3643" s="5" t="str">
        <f>VLOOKUP(F3643,'Set up'!$A$2:$C$64,2,FALSE)</f>
        <v>C00000044</v>
      </c>
      <c r="F3643" s="99" t="s">
        <v>2929</v>
      </c>
      <c r="G3643" s="99" t="s">
        <v>3122</v>
      </c>
      <c r="H3643" s="105">
        <v>1</v>
      </c>
      <c r="I3643" s="5" t="str">
        <f>VLOOKUP(F3643,'Set up'!$A$2:$C$64,3,FALSE)</f>
        <v>Cash</v>
      </c>
      <c r="J3643" s="5">
        <f>VLOOKUP(F3643,'Set up'!$A$2:$D$64,4,FALSE)</f>
        <v>0</v>
      </c>
      <c r="K3643" s="4">
        <f t="shared" si="1075"/>
        <v>45682</v>
      </c>
      <c r="L3643" s="5">
        <f t="shared" si="1076"/>
        <v>1</v>
      </c>
      <c r="M3643" s="5">
        <f t="shared" si="1077"/>
        <v>2025</v>
      </c>
      <c r="N3643" s="135">
        <v>1732.5</v>
      </c>
      <c r="O3643" s="6">
        <f>-N3643</f>
        <v>-1732.5</v>
      </c>
      <c r="P3643" s="12">
        <f>SUM(N3643+O3643)</f>
        <v>0</v>
      </c>
      <c r="Q3643" s="7">
        <f t="shared" si="1071"/>
        <v>5968832.8500000006</v>
      </c>
      <c r="R3643" s="44" t="str">
        <f>VLOOKUP(F3643,'Set up'!$A$2:$E$64,5,FALSE)</f>
        <v>Cash</v>
      </c>
      <c r="S3643" s="1" t="s">
        <v>3428</v>
      </c>
    </row>
    <row r="3644" spans="1:21" ht="16.2" customHeight="1" x14ac:dyDescent="0.3">
      <c r="A3644" s="140">
        <v>45682</v>
      </c>
      <c r="B3644" s="5">
        <f t="shared" si="1073"/>
        <v>1</v>
      </c>
      <c r="C3644" s="5">
        <f t="shared" si="1074"/>
        <v>2025</v>
      </c>
      <c r="D3644" s="105" t="s">
        <v>3361</v>
      </c>
      <c r="E3644" s="5" t="str">
        <f>VLOOKUP(F3644,'Set up'!$A$2:$C$64,2,FALSE)</f>
        <v>C00000044</v>
      </c>
      <c r="F3644" s="99" t="s">
        <v>2929</v>
      </c>
      <c r="G3644" s="99" t="s">
        <v>2449</v>
      </c>
      <c r="H3644" s="105">
        <v>1</v>
      </c>
      <c r="I3644" s="5" t="str">
        <f>VLOOKUP(F3644,'Set up'!$A$2:$C$64,3,FALSE)</f>
        <v>Cash</v>
      </c>
      <c r="J3644" s="5">
        <f>VLOOKUP(F3644,'Set up'!$A$2:$D$64,4,FALSE)</f>
        <v>0</v>
      </c>
      <c r="K3644" s="4">
        <f t="shared" si="1075"/>
        <v>45682</v>
      </c>
      <c r="L3644" s="5">
        <f t="shared" si="1076"/>
        <v>1</v>
      </c>
      <c r="M3644" s="5">
        <f t="shared" si="1077"/>
        <v>2025</v>
      </c>
      <c r="N3644" s="135">
        <v>400</v>
      </c>
      <c r="O3644" s="6">
        <f>-N3644</f>
        <v>-400</v>
      </c>
      <c r="P3644" s="12">
        <f>SUM(N3644+O3644)</f>
        <v>0</v>
      </c>
      <c r="Q3644" s="7">
        <f t="shared" si="1071"/>
        <v>5969232.8500000006</v>
      </c>
      <c r="R3644" s="44" t="str">
        <f>VLOOKUP(F3644,'Set up'!$A$2:$E$64,5,FALSE)</f>
        <v>Cash</v>
      </c>
      <c r="S3644" s="1" t="s">
        <v>3428</v>
      </c>
    </row>
    <row r="3645" spans="1:21" ht="16.2" customHeight="1" x14ac:dyDescent="0.3">
      <c r="A3645" s="140">
        <v>45682</v>
      </c>
      <c r="B3645" s="5">
        <f t="shared" si="1073"/>
        <v>1</v>
      </c>
      <c r="C3645" s="5">
        <f t="shared" si="1074"/>
        <v>2025</v>
      </c>
      <c r="D3645" s="105" t="s">
        <v>3361</v>
      </c>
      <c r="E3645" s="5" t="str">
        <f>VLOOKUP(F3645,'Set up'!$A$2:$C$64,2,FALSE)</f>
        <v>C00000044</v>
      </c>
      <c r="F3645" s="99" t="s">
        <v>2929</v>
      </c>
      <c r="G3645" s="99" t="s">
        <v>2646</v>
      </c>
      <c r="H3645" s="105">
        <v>1</v>
      </c>
      <c r="I3645" s="5" t="str">
        <f>VLOOKUP(F3645,'Set up'!$A$2:$C$64,3,FALSE)</f>
        <v>Cash</v>
      </c>
      <c r="J3645" s="5">
        <f>VLOOKUP(F3645,'Set up'!$A$2:$D$64,4,FALSE)</f>
        <v>0</v>
      </c>
      <c r="K3645" s="4">
        <f t="shared" si="1075"/>
        <v>45682</v>
      </c>
      <c r="L3645" s="5">
        <f t="shared" si="1076"/>
        <v>1</v>
      </c>
      <c r="M3645" s="5">
        <f t="shared" si="1077"/>
        <v>2025</v>
      </c>
      <c r="N3645" s="135">
        <v>62.5</v>
      </c>
      <c r="O3645" s="6">
        <f>-N3645</f>
        <v>-62.5</v>
      </c>
      <c r="P3645" s="12">
        <f t="shared" si="1070"/>
        <v>0</v>
      </c>
      <c r="Q3645" s="7">
        <f t="shared" si="1071"/>
        <v>5969295.3500000006</v>
      </c>
      <c r="R3645" s="44" t="str">
        <f>VLOOKUP(F3645,'Set up'!$A$2:$E$64,5,FALSE)</f>
        <v>Cash</v>
      </c>
      <c r="S3645" s="1" t="s">
        <v>3428</v>
      </c>
    </row>
    <row r="3646" spans="1:21" ht="16.2" customHeight="1" x14ac:dyDescent="0.3">
      <c r="A3646" s="140">
        <v>45684</v>
      </c>
      <c r="B3646" s="5">
        <f t="shared" si="1073"/>
        <v>1</v>
      </c>
      <c r="C3646" s="5">
        <f t="shared" si="1074"/>
        <v>2025</v>
      </c>
      <c r="D3646" s="105" t="s">
        <v>3362</v>
      </c>
      <c r="E3646" s="5" t="str">
        <f>VLOOKUP(F3646,'Set up'!$A$2:$C$64,2,FALSE)</f>
        <v>C00000042</v>
      </c>
      <c r="F3646" s="99" t="s">
        <v>2012</v>
      </c>
      <c r="G3646" s="99" t="s">
        <v>2646</v>
      </c>
      <c r="H3646" s="105">
        <v>3</v>
      </c>
      <c r="I3646" s="5" t="str">
        <f>VLOOKUP(F3646,'Set up'!$A$2:$C$64,3,FALSE)</f>
        <v>Cash</v>
      </c>
      <c r="J3646" s="5">
        <f>VLOOKUP(F3646,'Set up'!$A$2:$D$64,4,FALSE)</f>
        <v>0</v>
      </c>
      <c r="K3646" s="4">
        <f t="shared" si="1075"/>
        <v>45684</v>
      </c>
      <c r="L3646" s="5">
        <f t="shared" si="1076"/>
        <v>1</v>
      </c>
      <c r="M3646" s="5">
        <f t="shared" si="1077"/>
        <v>2025</v>
      </c>
      <c r="N3646" s="135">
        <v>187.5</v>
      </c>
      <c r="O3646" s="12"/>
      <c r="P3646" s="12">
        <f t="shared" si="1070"/>
        <v>187.5</v>
      </c>
      <c r="Q3646" s="7">
        <f t="shared" si="1071"/>
        <v>5969482.8500000006</v>
      </c>
      <c r="R3646" s="44" t="str">
        <f>VLOOKUP(F3646,'Set up'!$A$2:$E$64,5,FALSE)</f>
        <v>Trsf</v>
      </c>
    </row>
    <row r="3647" spans="1:21" ht="16.2" customHeight="1" x14ac:dyDescent="0.3">
      <c r="A3647" s="140">
        <v>45684</v>
      </c>
      <c r="B3647" s="5">
        <f t="shared" si="1073"/>
        <v>1</v>
      </c>
      <c r="C3647" s="5">
        <f t="shared" si="1074"/>
        <v>2025</v>
      </c>
      <c r="D3647" s="105" t="s">
        <v>3363</v>
      </c>
      <c r="E3647" s="5" t="str">
        <f>VLOOKUP(F3647,'Set up'!$A$2:$C$64,2,FALSE)</f>
        <v>C00000042</v>
      </c>
      <c r="F3647" s="99" t="s">
        <v>2012</v>
      </c>
      <c r="G3647" s="99" t="s">
        <v>3217</v>
      </c>
      <c r="H3647" s="105">
        <v>7</v>
      </c>
      <c r="I3647" s="5" t="str">
        <f>VLOOKUP(F3647,'Set up'!$A$2:$C$64,3,FALSE)</f>
        <v>Cash</v>
      </c>
      <c r="J3647" s="5">
        <f>VLOOKUP(F3647,'Set up'!$A$2:$D$64,4,FALSE)</f>
        <v>0</v>
      </c>
      <c r="K3647" s="4">
        <f t="shared" si="1075"/>
        <v>45684</v>
      </c>
      <c r="L3647" s="5">
        <f t="shared" si="1076"/>
        <v>1</v>
      </c>
      <c r="M3647" s="5">
        <f t="shared" si="1077"/>
        <v>2025</v>
      </c>
      <c r="N3647" s="135">
        <v>11340</v>
      </c>
      <c r="O3647" s="12"/>
      <c r="P3647" s="12">
        <f t="shared" si="1070"/>
        <v>11340</v>
      </c>
      <c r="Q3647" s="7">
        <f t="shared" si="1071"/>
        <v>5980822.8500000006</v>
      </c>
      <c r="R3647" s="44" t="str">
        <f>VLOOKUP(F3647,'Set up'!$A$2:$E$64,5,FALSE)</f>
        <v>Trsf</v>
      </c>
    </row>
    <row r="3648" spans="1:21" ht="16.2" customHeight="1" x14ac:dyDescent="0.3">
      <c r="A3648" s="140">
        <v>45684</v>
      </c>
      <c r="B3648" s="5">
        <f t="shared" si="1073"/>
        <v>1</v>
      </c>
      <c r="C3648" s="5">
        <f t="shared" si="1074"/>
        <v>2025</v>
      </c>
      <c r="D3648" s="105" t="s">
        <v>3363</v>
      </c>
      <c r="E3648" s="5" t="str">
        <f>VLOOKUP(F3648,'Set up'!$A$2:$C$64,2,FALSE)</f>
        <v>C00000042</v>
      </c>
      <c r="F3648" s="99" t="s">
        <v>2012</v>
      </c>
      <c r="G3648" s="99" t="s">
        <v>3243</v>
      </c>
      <c r="H3648" s="105">
        <v>20</v>
      </c>
      <c r="I3648" s="5" t="str">
        <f>VLOOKUP(F3648,'Set up'!$A$2:$C$64,3,FALSE)</f>
        <v>Cash</v>
      </c>
      <c r="J3648" s="5">
        <f>VLOOKUP(F3648,'Set up'!$A$2:$D$64,4,FALSE)</f>
        <v>0</v>
      </c>
      <c r="K3648" s="4">
        <f t="shared" si="1075"/>
        <v>45684</v>
      </c>
      <c r="L3648" s="5">
        <f t="shared" si="1076"/>
        <v>1</v>
      </c>
      <c r="M3648" s="5">
        <f t="shared" si="1077"/>
        <v>2025</v>
      </c>
      <c r="N3648" s="135">
        <v>3480</v>
      </c>
      <c r="O3648" s="12"/>
      <c r="P3648" s="12">
        <f t="shared" si="1070"/>
        <v>3480</v>
      </c>
      <c r="Q3648" s="7">
        <f t="shared" si="1071"/>
        <v>5984302.8500000006</v>
      </c>
      <c r="R3648" s="44" t="str">
        <f>VLOOKUP(F3648,'Set up'!$A$2:$E$64,5,FALSE)</f>
        <v>Trsf</v>
      </c>
    </row>
    <row r="3649" spans="1:19" ht="16.2" customHeight="1" x14ac:dyDescent="0.3">
      <c r="A3649" s="140">
        <v>45684</v>
      </c>
      <c r="B3649" s="5">
        <f t="shared" si="1073"/>
        <v>1</v>
      </c>
      <c r="C3649" s="5">
        <f t="shared" si="1074"/>
        <v>2025</v>
      </c>
      <c r="D3649" s="105" t="s">
        <v>3363</v>
      </c>
      <c r="E3649" s="5" t="str">
        <f>VLOOKUP(F3649,'Set up'!$A$2:$C$64,2,FALSE)</f>
        <v>C00000042</v>
      </c>
      <c r="F3649" s="99" t="s">
        <v>2012</v>
      </c>
      <c r="G3649" s="99" t="s">
        <v>1922</v>
      </c>
      <c r="H3649" s="105">
        <v>10</v>
      </c>
      <c r="I3649" s="5" t="str">
        <f>VLOOKUP(F3649,'Set up'!$A$2:$C$64,3,FALSE)</f>
        <v>Cash</v>
      </c>
      <c r="J3649" s="5">
        <f>VLOOKUP(F3649,'Set up'!$A$2:$D$64,4,FALSE)</f>
        <v>0</v>
      </c>
      <c r="K3649" s="4">
        <f t="shared" si="1075"/>
        <v>45684</v>
      </c>
      <c r="L3649" s="5">
        <f t="shared" si="1076"/>
        <v>1</v>
      </c>
      <c r="M3649" s="5">
        <f t="shared" si="1077"/>
        <v>2025</v>
      </c>
      <c r="N3649" s="135">
        <v>2475</v>
      </c>
      <c r="O3649" s="12"/>
      <c r="P3649" s="12">
        <f t="shared" si="1070"/>
        <v>2475</v>
      </c>
      <c r="Q3649" s="7">
        <f t="shared" si="1071"/>
        <v>5986777.8500000006</v>
      </c>
      <c r="R3649" s="44" t="str">
        <f>VLOOKUP(F3649,'Set up'!$A$2:$E$64,5,FALSE)</f>
        <v>Trsf</v>
      </c>
    </row>
    <row r="3650" spans="1:19" ht="16.2" customHeight="1" x14ac:dyDescent="0.3">
      <c r="A3650" s="140">
        <v>45684</v>
      </c>
      <c r="B3650" s="5">
        <f t="shared" si="1073"/>
        <v>1</v>
      </c>
      <c r="C3650" s="5">
        <f t="shared" si="1074"/>
        <v>2025</v>
      </c>
      <c r="D3650" s="105" t="s">
        <v>3363</v>
      </c>
      <c r="E3650" s="5" t="str">
        <f>VLOOKUP(F3650,'Set up'!$A$2:$C$64,2,FALSE)</f>
        <v>C00000042</v>
      </c>
      <c r="F3650" s="99" t="s">
        <v>2012</v>
      </c>
      <c r="G3650" s="99" t="s">
        <v>1073</v>
      </c>
      <c r="H3650" s="105">
        <v>1</v>
      </c>
      <c r="I3650" s="5" t="str">
        <f>VLOOKUP(F3650,'Set up'!$A$2:$C$64,3,FALSE)</f>
        <v>Cash</v>
      </c>
      <c r="J3650" s="5">
        <f>VLOOKUP(F3650,'Set up'!$A$2:$D$64,4,FALSE)</f>
        <v>0</v>
      </c>
      <c r="K3650" s="4">
        <f t="shared" si="1075"/>
        <v>45684</v>
      </c>
      <c r="L3650" s="5">
        <f t="shared" si="1076"/>
        <v>1</v>
      </c>
      <c r="M3650" s="5">
        <f t="shared" si="1077"/>
        <v>2025</v>
      </c>
      <c r="N3650" s="135">
        <v>1000</v>
      </c>
      <c r="O3650" s="12"/>
      <c r="P3650" s="12">
        <f t="shared" si="1070"/>
        <v>1000</v>
      </c>
      <c r="Q3650" s="7">
        <f t="shared" si="1071"/>
        <v>5987777.8500000006</v>
      </c>
      <c r="R3650" s="44" t="str">
        <f>VLOOKUP(F3650,'Set up'!$A$2:$E$64,5,FALSE)</f>
        <v>Trsf</v>
      </c>
    </row>
    <row r="3651" spans="1:19" ht="16.2" customHeight="1" x14ac:dyDescent="0.3">
      <c r="A3651" s="140">
        <v>45691</v>
      </c>
      <c r="B3651" s="5">
        <f t="shared" si="1073"/>
        <v>2</v>
      </c>
      <c r="C3651" s="5">
        <f t="shared" si="1074"/>
        <v>2025</v>
      </c>
      <c r="D3651" s="105" t="s">
        <v>3442</v>
      </c>
      <c r="E3651" s="5" t="str">
        <f>VLOOKUP(F3651,'Set up'!$A$2:$C$64,2,FALSE)</f>
        <v>C00000003</v>
      </c>
      <c r="F3651" s="99" t="s">
        <v>20</v>
      </c>
      <c r="G3651" s="99" t="s">
        <v>3124</v>
      </c>
      <c r="H3651" s="137">
        <v>1</v>
      </c>
      <c r="I3651" s="5">
        <f>VLOOKUP(F3651,'Set up'!$A$2:$C$64,3,FALSE)</f>
        <v>45</v>
      </c>
      <c r="J3651" s="5">
        <f>VLOOKUP(F3651,'Set up'!$A$2:$D$64,4,FALSE)</f>
        <v>45</v>
      </c>
      <c r="K3651" s="4">
        <f t="shared" si="1075"/>
        <v>45736</v>
      </c>
      <c r="L3651" s="5">
        <f t="shared" si="1076"/>
        <v>3</v>
      </c>
      <c r="M3651" s="5">
        <f t="shared" si="1077"/>
        <v>2025</v>
      </c>
      <c r="N3651" s="135">
        <v>1450</v>
      </c>
      <c r="O3651" s="6">
        <f>-N3651</f>
        <v>-1450</v>
      </c>
      <c r="P3651" s="12">
        <f t="shared" si="1070"/>
        <v>0</v>
      </c>
      <c r="Q3651" s="7">
        <f t="shared" si="1071"/>
        <v>5989227.8500000006</v>
      </c>
      <c r="R3651" s="44" t="str">
        <f>VLOOKUP(F3651,'Set up'!$A$2:$E$64,5,FALSE)</f>
        <v>PD Chq</v>
      </c>
      <c r="S3651" s="1" t="s">
        <v>3684</v>
      </c>
    </row>
    <row r="3652" spans="1:19" ht="16.2" customHeight="1" x14ac:dyDescent="0.3">
      <c r="A3652" s="140">
        <v>45691</v>
      </c>
      <c r="B3652" s="5">
        <f t="shared" si="1073"/>
        <v>2</v>
      </c>
      <c r="C3652" s="5">
        <f t="shared" si="1074"/>
        <v>2025</v>
      </c>
      <c r="D3652" s="105" t="s">
        <v>3443</v>
      </c>
      <c r="E3652" s="5" t="str">
        <f>VLOOKUP(F3652,'Set up'!$A$2:$C$64,2,FALSE)</f>
        <v>C00000042</v>
      </c>
      <c r="F3652" s="99" t="s">
        <v>2012</v>
      </c>
      <c r="G3652" s="99" t="s">
        <v>2646</v>
      </c>
      <c r="H3652" s="137">
        <v>2</v>
      </c>
      <c r="I3652" s="5" t="str">
        <f>VLOOKUP(F3652,'Set up'!$A$2:$C$64,3,FALSE)</f>
        <v>Cash</v>
      </c>
      <c r="J3652" s="5">
        <f>VLOOKUP(F3652,'Set up'!$A$2:$D$64,4,FALSE)</f>
        <v>0</v>
      </c>
      <c r="K3652" s="4">
        <f t="shared" si="1075"/>
        <v>45691</v>
      </c>
      <c r="L3652" s="5">
        <f t="shared" si="1076"/>
        <v>2</v>
      </c>
      <c r="M3652" s="5">
        <f t="shared" si="1077"/>
        <v>2025</v>
      </c>
      <c r="N3652" s="135">
        <v>125</v>
      </c>
      <c r="O3652" s="99"/>
      <c r="P3652" s="12">
        <f t="shared" si="1070"/>
        <v>125</v>
      </c>
      <c r="Q3652" s="7">
        <f t="shared" si="1071"/>
        <v>5989352.8500000006</v>
      </c>
      <c r="R3652" s="44" t="str">
        <f>VLOOKUP(F3652,'Set up'!$A$2:$E$64,5,FALSE)</f>
        <v>Trsf</v>
      </c>
    </row>
    <row r="3653" spans="1:19" ht="16.2" customHeight="1" x14ac:dyDescent="0.3">
      <c r="A3653" s="140">
        <v>45691</v>
      </c>
      <c r="B3653" s="5">
        <f t="shared" si="1073"/>
        <v>2</v>
      </c>
      <c r="C3653" s="5">
        <f t="shared" si="1074"/>
        <v>2025</v>
      </c>
      <c r="D3653" s="105" t="s">
        <v>3444</v>
      </c>
      <c r="E3653" s="5" t="str">
        <f>VLOOKUP(F3653,'Set up'!$A$2:$C$64,2,FALSE)</f>
        <v>C00000042</v>
      </c>
      <c r="F3653" s="99" t="s">
        <v>2012</v>
      </c>
      <c r="G3653" s="99" t="s">
        <v>3217</v>
      </c>
      <c r="H3653" s="137">
        <v>4</v>
      </c>
      <c r="I3653" s="5" t="str">
        <f>VLOOKUP(F3653,'Set up'!$A$2:$C$64,3,FALSE)</f>
        <v>Cash</v>
      </c>
      <c r="J3653" s="5">
        <f>VLOOKUP(F3653,'Set up'!$A$2:$D$64,4,FALSE)</f>
        <v>0</v>
      </c>
      <c r="K3653" s="4">
        <f t="shared" si="1075"/>
        <v>45691</v>
      </c>
      <c r="L3653" s="5">
        <f t="shared" si="1076"/>
        <v>2</v>
      </c>
      <c r="M3653" s="5">
        <f t="shared" si="1077"/>
        <v>2025</v>
      </c>
      <c r="N3653" s="135">
        <v>6480</v>
      </c>
      <c r="O3653" s="99"/>
      <c r="P3653" s="12">
        <f t="shared" si="1070"/>
        <v>6480</v>
      </c>
      <c r="Q3653" s="7">
        <f t="shared" si="1071"/>
        <v>5995832.8500000006</v>
      </c>
      <c r="R3653" s="44" t="str">
        <f>VLOOKUP(F3653,'Set up'!$A$2:$E$64,5,FALSE)</f>
        <v>Trsf</v>
      </c>
    </row>
    <row r="3654" spans="1:19" ht="16.2" customHeight="1" x14ac:dyDescent="0.3">
      <c r="A3654" s="140">
        <v>45691</v>
      </c>
      <c r="B3654" s="5">
        <f t="shared" si="1073"/>
        <v>2</v>
      </c>
      <c r="C3654" s="5">
        <f t="shared" si="1074"/>
        <v>2025</v>
      </c>
      <c r="D3654" s="105" t="s">
        <v>3444</v>
      </c>
      <c r="E3654" s="5" t="str">
        <f>VLOOKUP(F3654,'Set up'!$A$2:$C$64,2,FALSE)</f>
        <v>C00000042</v>
      </c>
      <c r="F3654" s="99" t="s">
        <v>2012</v>
      </c>
      <c r="G3654" s="99" t="s">
        <v>3243</v>
      </c>
      <c r="H3654" s="137">
        <v>12</v>
      </c>
      <c r="I3654" s="5" t="str">
        <f>VLOOKUP(F3654,'Set up'!$A$2:$C$64,3,FALSE)</f>
        <v>Cash</v>
      </c>
      <c r="J3654" s="5">
        <f>VLOOKUP(F3654,'Set up'!$A$2:$D$64,4,FALSE)</f>
        <v>0</v>
      </c>
      <c r="K3654" s="4">
        <f t="shared" si="1075"/>
        <v>45691</v>
      </c>
      <c r="L3654" s="5">
        <f t="shared" si="1076"/>
        <v>2</v>
      </c>
      <c r="M3654" s="5">
        <f t="shared" si="1077"/>
        <v>2025</v>
      </c>
      <c r="N3654" s="135">
        <v>2088</v>
      </c>
      <c r="O3654" s="99"/>
      <c r="P3654" s="12">
        <f t="shared" si="1070"/>
        <v>2088</v>
      </c>
      <c r="Q3654" s="7">
        <f t="shared" si="1071"/>
        <v>5997920.8500000006</v>
      </c>
      <c r="R3654" s="44" t="str">
        <f>VLOOKUP(F3654,'Set up'!$A$2:$E$64,5,FALSE)</f>
        <v>Trsf</v>
      </c>
    </row>
    <row r="3655" spans="1:19" ht="16.2" customHeight="1" x14ac:dyDescent="0.3">
      <c r="A3655" s="140">
        <v>45691</v>
      </c>
      <c r="B3655" s="5">
        <f t="shared" si="1073"/>
        <v>2</v>
      </c>
      <c r="C3655" s="5">
        <f t="shared" si="1074"/>
        <v>2025</v>
      </c>
      <c r="D3655" s="105" t="s">
        <v>3444</v>
      </c>
      <c r="E3655" s="5" t="str">
        <f>VLOOKUP(F3655,'Set up'!$A$2:$C$64,2,FALSE)</f>
        <v>C00000042</v>
      </c>
      <c r="F3655" s="99" t="s">
        <v>2012</v>
      </c>
      <c r="G3655" s="99" t="s">
        <v>1922</v>
      </c>
      <c r="H3655" s="137">
        <v>6</v>
      </c>
      <c r="I3655" s="5" t="str">
        <f>VLOOKUP(F3655,'Set up'!$A$2:$C$64,3,FALSE)</f>
        <v>Cash</v>
      </c>
      <c r="J3655" s="5">
        <f>VLOOKUP(F3655,'Set up'!$A$2:$D$64,4,FALSE)</f>
        <v>0</v>
      </c>
      <c r="K3655" s="4">
        <f t="shared" si="1075"/>
        <v>45691</v>
      </c>
      <c r="L3655" s="5">
        <f t="shared" si="1076"/>
        <v>2</v>
      </c>
      <c r="M3655" s="5">
        <f t="shared" si="1077"/>
        <v>2025</v>
      </c>
      <c r="N3655" s="135">
        <v>1485</v>
      </c>
      <c r="O3655" s="99"/>
      <c r="P3655" s="12">
        <f t="shared" si="1070"/>
        <v>1485</v>
      </c>
      <c r="Q3655" s="7">
        <f t="shared" si="1071"/>
        <v>5999405.8500000006</v>
      </c>
      <c r="R3655" s="44" t="str">
        <f>VLOOKUP(F3655,'Set up'!$A$2:$E$64,5,FALSE)</f>
        <v>Trsf</v>
      </c>
    </row>
    <row r="3656" spans="1:19" ht="16.2" customHeight="1" x14ac:dyDescent="0.3">
      <c r="A3656" s="140">
        <v>45691</v>
      </c>
      <c r="B3656" s="5">
        <f t="shared" si="1073"/>
        <v>2</v>
      </c>
      <c r="C3656" s="5">
        <f t="shared" si="1074"/>
        <v>2025</v>
      </c>
      <c r="D3656" s="105" t="s">
        <v>3444</v>
      </c>
      <c r="E3656" s="5" t="str">
        <f>VLOOKUP(F3656,'Set up'!$A$2:$C$64,2,FALSE)</f>
        <v>C00000042</v>
      </c>
      <c r="F3656" s="99" t="s">
        <v>2012</v>
      </c>
      <c r="G3656" s="99" t="s">
        <v>46</v>
      </c>
      <c r="H3656" s="137">
        <v>4</v>
      </c>
      <c r="I3656" s="5" t="str">
        <f>VLOOKUP(F3656,'Set up'!$A$2:$C$64,3,FALSE)</f>
        <v>Cash</v>
      </c>
      <c r="J3656" s="5">
        <f>VLOOKUP(F3656,'Set up'!$A$2:$D$64,4,FALSE)</f>
        <v>0</v>
      </c>
      <c r="K3656" s="4">
        <f t="shared" si="1075"/>
        <v>45691</v>
      </c>
      <c r="L3656" s="5">
        <f t="shared" si="1076"/>
        <v>2</v>
      </c>
      <c r="M3656" s="5">
        <f t="shared" si="1077"/>
        <v>2025</v>
      </c>
      <c r="N3656" s="135">
        <v>460</v>
      </c>
      <c r="O3656" s="99"/>
      <c r="P3656" s="12">
        <f t="shared" si="1070"/>
        <v>460</v>
      </c>
      <c r="Q3656" s="7">
        <f t="shared" si="1071"/>
        <v>5999865.8500000006</v>
      </c>
      <c r="R3656" s="44" t="str">
        <f>VLOOKUP(F3656,'Set up'!$A$2:$E$64,5,FALSE)</f>
        <v>Trsf</v>
      </c>
    </row>
    <row r="3657" spans="1:19" ht="16.2" customHeight="1" x14ac:dyDescent="0.3">
      <c r="A3657" s="140">
        <v>45691</v>
      </c>
      <c r="B3657" s="5">
        <f t="shared" si="1073"/>
        <v>2</v>
      </c>
      <c r="C3657" s="5">
        <f t="shared" si="1074"/>
        <v>2025</v>
      </c>
      <c r="D3657" s="105" t="s">
        <v>3444</v>
      </c>
      <c r="E3657" s="5" t="str">
        <f>VLOOKUP(F3657,'Set up'!$A$2:$C$64,2,FALSE)</f>
        <v>C00000042</v>
      </c>
      <c r="F3657" s="99" t="s">
        <v>2012</v>
      </c>
      <c r="G3657" s="99" t="s">
        <v>1073</v>
      </c>
      <c r="H3657" s="137">
        <v>1</v>
      </c>
      <c r="I3657" s="5" t="str">
        <f>VLOOKUP(F3657,'Set up'!$A$2:$C$64,3,FALSE)</f>
        <v>Cash</v>
      </c>
      <c r="J3657" s="5">
        <f>VLOOKUP(F3657,'Set up'!$A$2:$D$64,4,FALSE)</f>
        <v>0</v>
      </c>
      <c r="K3657" s="4">
        <f t="shared" si="1075"/>
        <v>45691</v>
      </c>
      <c r="L3657" s="5">
        <f t="shared" si="1076"/>
        <v>2</v>
      </c>
      <c r="M3657" s="5">
        <f t="shared" si="1077"/>
        <v>2025</v>
      </c>
      <c r="N3657" s="135">
        <v>1000</v>
      </c>
      <c r="O3657" s="99"/>
      <c r="P3657" s="12">
        <f t="shared" si="1070"/>
        <v>1000</v>
      </c>
      <c r="Q3657" s="7">
        <f t="shared" si="1071"/>
        <v>6000865.8500000006</v>
      </c>
      <c r="R3657" s="44" t="str">
        <f>VLOOKUP(F3657,'Set up'!$A$2:$E$64,5,FALSE)</f>
        <v>Trsf</v>
      </c>
    </row>
    <row r="3658" spans="1:19" ht="16.2" customHeight="1" x14ac:dyDescent="0.3">
      <c r="A3658" s="140">
        <v>45693</v>
      </c>
      <c r="B3658" s="5">
        <f t="shared" si="1073"/>
        <v>2</v>
      </c>
      <c r="C3658" s="5">
        <f t="shared" si="1074"/>
        <v>2025</v>
      </c>
      <c r="D3658" s="105" t="s">
        <v>3445</v>
      </c>
      <c r="E3658" s="5" t="str">
        <f>VLOOKUP(F3658,'Set up'!$A$2:$C$64,2,FALSE)</f>
        <v>C00000042</v>
      </c>
      <c r="F3658" s="99" t="s">
        <v>2012</v>
      </c>
      <c r="G3658" s="99" t="s">
        <v>2646</v>
      </c>
      <c r="H3658" s="137">
        <v>1</v>
      </c>
      <c r="I3658" s="5" t="str">
        <f>VLOOKUP(F3658,'Set up'!$A$2:$C$64,3,FALSE)</f>
        <v>Cash</v>
      </c>
      <c r="J3658" s="5">
        <f>VLOOKUP(F3658,'Set up'!$A$2:$D$64,4,FALSE)</f>
        <v>0</v>
      </c>
      <c r="K3658" s="4">
        <f t="shared" si="1075"/>
        <v>45693</v>
      </c>
      <c r="L3658" s="5">
        <f t="shared" si="1076"/>
        <v>2</v>
      </c>
      <c r="M3658" s="5">
        <f t="shared" si="1077"/>
        <v>2025</v>
      </c>
      <c r="N3658" s="135">
        <v>62.5</v>
      </c>
      <c r="O3658" s="99"/>
      <c r="P3658" s="12">
        <f t="shared" si="1070"/>
        <v>62.5</v>
      </c>
      <c r="Q3658" s="7">
        <f t="shared" si="1071"/>
        <v>6000928.3500000006</v>
      </c>
      <c r="R3658" s="44" t="str">
        <f>VLOOKUP(F3658,'Set up'!$A$2:$E$64,5,FALSE)</f>
        <v>Trsf</v>
      </c>
    </row>
    <row r="3659" spans="1:19" ht="16.2" customHeight="1" x14ac:dyDescent="0.3">
      <c r="A3659" s="140">
        <v>45693</v>
      </c>
      <c r="B3659" s="5">
        <f t="shared" si="1073"/>
        <v>2</v>
      </c>
      <c r="C3659" s="5">
        <f t="shared" si="1074"/>
        <v>2025</v>
      </c>
      <c r="D3659" s="105" t="s">
        <v>3446</v>
      </c>
      <c r="E3659" s="5" t="str">
        <f>VLOOKUP(F3659,'Set up'!$A$2:$C$64,2,FALSE)</f>
        <v>C00000042</v>
      </c>
      <c r="F3659" s="99" t="s">
        <v>2012</v>
      </c>
      <c r="G3659" s="99" t="s">
        <v>3217</v>
      </c>
      <c r="H3659" s="137">
        <v>3</v>
      </c>
      <c r="I3659" s="5" t="str">
        <f>VLOOKUP(F3659,'Set up'!$A$2:$C$64,3,FALSE)</f>
        <v>Cash</v>
      </c>
      <c r="J3659" s="5">
        <f>VLOOKUP(F3659,'Set up'!$A$2:$D$64,4,FALSE)</f>
        <v>0</v>
      </c>
      <c r="K3659" s="4">
        <f t="shared" si="1075"/>
        <v>45693</v>
      </c>
      <c r="L3659" s="5">
        <f t="shared" si="1076"/>
        <v>2</v>
      </c>
      <c r="M3659" s="5">
        <f t="shared" si="1077"/>
        <v>2025</v>
      </c>
      <c r="N3659" s="135">
        <v>4860</v>
      </c>
      <c r="O3659" s="99"/>
      <c r="P3659" s="12">
        <f t="shared" si="1070"/>
        <v>4860</v>
      </c>
      <c r="Q3659" s="7">
        <f t="shared" si="1071"/>
        <v>6005788.3500000006</v>
      </c>
      <c r="R3659" s="44" t="str">
        <f>VLOOKUP(F3659,'Set up'!$A$2:$E$64,5,FALSE)</f>
        <v>Trsf</v>
      </c>
    </row>
    <row r="3660" spans="1:19" ht="16.2" customHeight="1" x14ac:dyDescent="0.3">
      <c r="A3660" s="140">
        <v>45693</v>
      </c>
      <c r="B3660" s="5">
        <f t="shared" si="1073"/>
        <v>2</v>
      </c>
      <c r="C3660" s="5">
        <f t="shared" si="1074"/>
        <v>2025</v>
      </c>
      <c r="D3660" s="105" t="s">
        <v>3446</v>
      </c>
      <c r="E3660" s="5" t="str">
        <f>VLOOKUP(F3660,'Set up'!$A$2:$C$64,2,FALSE)</f>
        <v>C00000042</v>
      </c>
      <c r="F3660" s="99" t="s">
        <v>2012</v>
      </c>
      <c r="G3660" s="99" t="s">
        <v>3243</v>
      </c>
      <c r="H3660" s="137">
        <v>9</v>
      </c>
      <c r="I3660" s="5" t="str">
        <f>VLOOKUP(F3660,'Set up'!$A$2:$C$64,3,FALSE)</f>
        <v>Cash</v>
      </c>
      <c r="J3660" s="5">
        <f>VLOOKUP(F3660,'Set up'!$A$2:$D$64,4,FALSE)</f>
        <v>0</v>
      </c>
      <c r="K3660" s="4">
        <f t="shared" si="1075"/>
        <v>45693</v>
      </c>
      <c r="L3660" s="5">
        <f t="shared" si="1076"/>
        <v>2</v>
      </c>
      <c r="M3660" s="5">
        <f t="shared" si="1077"/>
        <v>2025</v>
      </c>
      <c r="N3660" s="135">
        <v>1566</v>
      </c>
      <c r="O3660" s="99"/>
      <c r="P3660" s="12">
        <f t="shared" si="1070"/>
        <v>1566</v>
      </c>
      <c r="Q3660" s="7">
        <f t="shared" si="1071"/>
        <v>6007354.3500000006</v>
      </c>
      <c r="R3660" s="44" t="str">
        <f>VLOOKUP(F3660,'Set up'!$A$2:$E$64,5,FALSE)</f>
        <v>Trsf</v>
      </c>
    </row>
    <row r="3661" spans="1:19" ht="16.2" customHeight="1" x14ac:dyDescent="0.3">
      <c r="A3661" s="140">
        <v>45693</v>
      </c>
      <c r="B3661" s="5">
        <f t="shared" si="1073"/>
        <v>2</v>
      </c>
      <c r="C3661" s="5">
        <f t="shared" si="1074"/>
        <v>2025</v>
      </c>
      <c r="D3661" s="105" t="s">
        <v>3446</v>
      </c>
      <c r="E3661" s="5" t="str">
        <f>VLOOKUP(F3661,'Set up'!$A$2:$C$64,2,FALSE)</f>
        <v>C00000042</v>
      </c>
      <c r="F3661" s="99" t="s">
        <v>2012</v>
      </c>
      <c r="G3661" s="99" t="s">
        <v>1922</v>
      </c>
      <c r="H3661" s="137">
        <v>4</v>
      </c>
      <c r="I3661" s="5" t="str">
        <f>VLOOKUP(F3661,'Set up'!$A$2:$C$64,3,FALSE)</f>
        <v>Cash</v>
      </c>
      <c r="J3661" s="5">
        <f>VLOOKUP(F3661,'Set up'!$A$2:$D$64,4,FALSE)</f>
        <v>0</v>
      </c>
      <c r="K3661" s="4">
        <f t="shared" si="1075"/>
        <v>45693</v>
      </c>
      <c r="L3661" s="5">
        <f t="shared" si="1076"/>
        <v>2</v>
      </c>
      <c r="M3661" s="5">
        <f t="shared" si="1077"/>
        <v>2025</v>
      </c>
      <c r="N3661" s="135">
        <v>990</v>
      </c>
      <c r="O3661" s="99"/>
      <c r="P3661" s="12">
        <f t="shared" si="1070"/>
        <v>990</v>
      </c>
      <c r="Q3661" s="7">
        <f t="shared" si="1071"/>
        <v>6008344.3500000006</v>
      </c>
      <c r="R3661" s="44" t="str">
        <f>VLOOKUP(F3661,'Set up'!$A$2:$E$64,5,FALSE)</f>
        <v>Trsf</v>
      </c>
    </row>
    <row r="3662" spans="1:19" ht="16.2" customHeight="1" x14ac:dyDescent="0.3">
      <c r="A3662" s="140">
        <v>45695</v>
      </c>
      <c r="B3662" s="5">
        <f t="shared" si="1073"/>
        <v>2</v>
      </c>
      <c r="C3662" s="5">
        <f t="shared" si="1074"/>
        <v>2025</v>
      </c>
      <c r="D3662" s="105" t="s">
        <v>3447</v>
      </c>
      <c r="E3662" s="5" t="str">
        <f>VLOOKUP(F3662,'Set up'!$A$2:$C$64,2,FALSE)</f>
        <v>C00000054</v>
      </c>
      <c r="F3662" s="99" t="s">
        <v>2939</v>
      </c>
      <c r="G3662" s="99" t="s">
        <v>1630</v>
      </c>
      <c r="H3662" s="137">
        <v>1</v>
      </c>
      <c r="I3662" s="5" t="str">
        <f>VLOOKUP(F3662,'Set up'!$A$2:$C$64,3,FALSE)</f>
        <v>Cash</v>
      </c>
      <c r="J3662" s="5">
        <f>VLOOKUP(F3662,'Set up'!$A$2:$D$64,4,FALSE)</f>
        <v>0</v>
      </c>
      <c r="K3662" s="4">
        <f t="shared" si="1075"/>
        <v>45695</v>
      </c>
      <c r="L3662" s="5">
        <f t="shared" si="1076"/>
        <v>2</v>
      </c>
      <c r="M3662" s="5">
        <f t="shared" si="1077"/>
        <v>2025</v>
      </c>
      <c r="N3662" s="135">
        <v>300</v>
      </c>
      <c r="O3662" s="99"/>
      <c r="P3662" s="12">
        <f t="shared" si="1070"/>
        <v>300</v>
      </c>
      <c r="Q3662" s="7">
        <f t="shared" si="1071"/>
        <v>6008644.3500000006</v>
      </c>
      <c r="R3662" s="44" t="str">
        <f>VLOOKUP(F3662,'Set up'!$A$2:$E$64,5,FALSE)</f>
        <v>Cash</v>
      </c>
    </row>
    <row r="3663" spans="1:19" ht="16.2" customHeight="1" x14ac:dyDescent="0.3">
      <c r="A3663" s="140">
        <v>45695</v>
      </c>
      <c r="B3663" s="5">
        <f t="shared" si="1073"/>
        <v>2</v>
      </c>
      <c r="C3663" s="5">
        <f t="shared" si="1074"/>
        <v>2025</v>
      </c>
      <c r="D3663" s="105" t="s">
        <v>3447</v>
      </c>
      <c r="E3663" s="5" t="str">
        <f>VLOOKUP(F3663,'Set up'!$A$2:$C$64,2,FALSE)</f>
        <v>C00000054</v>
      </c>
      <c r="F3663" s="99" t="s">
        <v>2939</v>
      </c>
      <c r="G3663" s="99" t="s">
        <v>2570</v>
      </c>
      <c r="H3663" s="137">
        <v>1</v>
      </c>
      <c r="I3663" s="5" t="str">
        <f>VLOOKUP(F3663,'Set up'!$A$2:$C$64,3,FALSE)</f>
        <v>Cash</v>
      </c>
      <c r="J3663" s="5">
        <f>VLOOKUP(F3663,'Set up'!$A$2:$D$64,4,FALSE)</f>
        <v>0</v>
      </c>
      <c r="K3663" s="4">
        <f t="shared" si="1075"/>
        <v>45695</v>
      </c>
      <c r="L3663" s="5">
        <f t="shared" si="1076"/>
        <v>2</v>
      </c>
      <c r="M3663" s="5">
        <f t="shared" si="1077"/>
        <v>2025</v>
      </c>
      <c r="N3663" s="135">
        <v>225</v>
      </c>
      <c r="O3663" s="99"/>
      <c r="P3663" s="12">
        <f t="shared" si="1070"/>
        <v>225</v>
      </c>
      <c r="Q3663" s="7">
        <f t="shared" si="1071"/>
        <v>6008869.3500000006</v>
      </c>
      <c r="R3663" s="44" t="str">
        <f>VLOOKUP(F3663,'Set up'!$A$2:$E$64,5,FALSE)</f>
        <v>Cash</v>
      </c>
    </row>
    <row r="3664" spans="1:19" ht="16.2" customHeight="1" x14ac:dyDescent="0.3">
      <c r="A3664" s="140">
        <v>45695</v>
      </c>
      <c r="B3664" s="5">
        <f t="shared" si="1073"/>
        <v>2</v>
      </c>
      <c r="C3664" s="5">
        <f t="shared" si="1074"/>
        <v>2025</v>
      </c>
      <c r="D3664" s="105" t="s">
        <v>3448</v>
      </c>
      <c r="E3664" s="5" t="str">
        <f>VLOOKUP(F3664,'Set up'!$A$2:$C$64,2,FALSE)</f>
        <v>C00000019</v>
      </c>
      <c r="F3664" s="99" t="s">
        <v>400</v>
      </c>
      <c r="G3664" s="99" t="s">
        <v>3122</v>
      </c>
      <c r="H3664" s="137">
        <v>1</v>
      </c>
      <c r="I3664" s="5" t="str">
        <f>VLOOKUP(F3664,'Set up'!$A$2:$C$64,3,FALSE)</f>
        <v>Cash</v>
      </c>
      <c r="J3664" s="5">
        <f>VLOOKUP(F3664,'Set up'!$A$2:$D$64,4,FALSE)</f>
        <v>0</v>
      </c>
      <c r="K3664" s="4">
        <f t="shared" si="1075"/>
        <v>45695</v>
      </c>
      <c r="L3664" s="5">
        <f t="shared" si="1076"/>
        <v>2</v>
      </c>
      <c r="M3664" s="5">
        <f t="shared" si="1077"/>
        <v>2025</v>
      </c>
      <c r="N3664" s="135">
        <v>1755</v>
      </c>
      <c r="O3664" s="99"/>
      <c r="P3664" s="12">
        <f t="shared" si="1070"/>
        <v>1755</v>
      </c>
      <c r="Q3664" s="7">
        <f t="shared" si="1071"/>
        <v>6010624.3500000006</v>
      </c>
      <c r="R3664" s="44" t="str">
        <f>VLOOKUP(F3664,'Set up'!$A$2:$E$64,5,FALSE)</f>
        <v>Trsf</v>
      </c>
    </row>
    <row r="3665" spans="1:19" ht="16.2" customHeight="1" x14ac:dyDescent="0.3">
      <c r="A3665" s="140">
        <v>45695</v>
      </c>
      <c r="B3665" s="5">
        <f t="shared" si="1073"/>
        <v>2</v>
      </c>
      <c r="C3665" s="5">
        <f t="shared" si="1074"/>
        <v>2025</v>
      </c>
      <c r="D3665" s="105" t="s">
        <v>3448</v>
      </c>
      <c r="E3665" s="5" t="str">
        <f>VLOOKUP(F3665,'Set up'!$A$2:$C$64,2,FALSE)</f>
        <v>C00000019</v>
      </c>
      <c r="F3665" s="99" t="s">
        <v>400</v>
      </c>
      <c r="G3665" s="99" t="s">
        <v>1411</v>
      </c>
      <c r="H3665" s="137">
        <v>1</v>
      </c>
      <c r="I3665" s="5" t="str">
        <f>VLOOKUP(F3665,'Set up'!$A$2:$C$64,3,FALSE)</f>
        <v>Cash</v>
      </c>
      <c r="J3665" s="5">
        <f>VLOOKUP(F3665,'Set up'!$A$2:$D$64,4,FALSE)</f>
        <v>0</v>
      </c>
      <c r="K3665" s="4">
        <f t="shared" si="1075"/>
        <v>45695</v>
      </c>
      <c r="L3665" s="5">
        <f t="shared" si="1076"/>
        <v>2</v>
      </c>
      <c r="M3665" s="5">
        <f t="shared" si="1077"/>
        <v>2025</v>
      </c>
      <c r="N3665" s="135">
        <v>405</v>
      </c>
      <c r="O3665" s="99"/>
      <c r="P3665" s="12">
        <f t="shared" si="1070"/>
        <v>405</v>
      </c>
      <c r="Q3665" s="7">
        <f t="shared" si="1071"/>
        <v>6011029.3500000006</v>
      </c>
      <c r="R3665" s="44" t="str">
        <f>VLOOKUP(F3665,'Set up'!$A$2:$E$64,5,FALSE)</f>
        <v>Trsf</v>
      </c>
    </row>
    <row r="3666" spans="1:19" ht="16.2" customHeight="1" x14ac:dyDescent="0.3">
      <c r="A3666" s="140">
        <v>45695</v>
      </c>
      <c r="B3666" s="5">
        <f t="shared" si="1073"/>
        <v>2</v>
      </c>
      <c r="C3666" s="5">
        <f t="shared" si="1074"/>
        <v>2025</v>
      </c>
      <c r="D3666" s="105" t="s">
        <v>3448</v>
      </c>
      <c r="E3666" s="5" t="str">
        <f>VLOOKUP(F3666,'Set up'!$A$2:$C$64,2,FALSE)</f>
        <v>C00000019</v>
      </c>
      <c r="F3666" s="99" t="s">
        <v>400</v>
      </c>
      <c r="G3666" s="99" t="s">
        <v>46</v>
      </c>
      <c r="H3666" s="137">
        <v>1</v>
      </c>
      <c r="I3666" s="5" t="str">
        <f>VLOOKUP(F3666,'Set up'!$A$2:$C$64,3,FALSE)</f>
        <v>Cash</v>
      </c>
      <c r="J3666" s="5">
        <f>VLOOKUP(F3666,'Set up'!$A$2:$D$64,4,FALSE)</f>
        <v>0</v>
      </c>
      <c r="K3666" s="4">
        <f t="shared" si="1075"/>
        <v>45695</v>
      </c>
      <c r="L3666" s="5">
        <f t="shared" si="1076"/>
        <v>2</v>
      </c>
      <c r="M3666" s="5">
        <f t="shared" si="1077"/>
        <v>2025</v>
      </c>
      <c r="N3666" s="135">
        <v>110</v>
      </c>
      <c r="O3666" s="99"/>
      <c r="P3666" s="12">
        <f t="shared" si="1070"/>
        <v>110</v>
      </c>
      <c r="Q3666" s="7">
        <f t="shared" si="1071"/>
        <v>6011139.3500000006</v>
      </c>
      <c r="R3666" s="44" t="str">
        <f>VLOOKUP(F3666,'Set up'!$A$2:$E$64,5,FALSE)</f>
        <v>Trsf</v>
      </c>
    </row>
    <row r="3667" spans="1:19" ht="16.2" customHeight="1" x14ac:dyDescent="0.3">
      <c r="A3667" s="140">
        <v>45695</v>
      </c>
      <c r="B3667" s="5">
        <f t="shared" si="1073"/>
        <v>2</v>
      </c>
      <c r="C3667" s="5">
        <f t="shared" si="1074"/>
        <v>2025</v>
      </c>
      <c r="D3667" s="105" t="s">
        <v>3448</v>
      </c>
      <c r="E3667" s="5" t="str">
        <f>VLOOKUP(F3667,'Set up'!$A$2:$C$64,2,FALSE)</f>
        <v>C00000019</v>
      </c>
      <c r="F3667" s="99" t="s">
        <v>400</v>
      </c>
      <c r="G3667" s="99" t="s">
        <v>2635</v>
      </c>
      <c r="H3667" s="137">
        <v>3</v>
      </c>
      <c r="I3667" s="5" t="str">
        <f>VLOOKUP(F3667,'Set up'!$A$2:$C$64,3,FALSE)</f>
        <v>Cash</v>
      </c>
      <c r="J3667" s="5">
        <f>VLOOKUP(F3667,'Set up'!$A$2:$D$64,4,FALSE)</f>
        <v>0</v>
      </c>
      <c r="K3667" s="4">
        <f t="shared" si="1075"/>
        <v>45695</v>
      </c>
      <c r="L3667" s="5">
        <f t="shared" si="1076"/>
        <v>2</v>
      </c>
      <c r="M3667" s="5">
        <f t="shared" si="1077"/>
        <v>2025</v>
      </c>
      <c r="N3667" s="135">
        <v>187.5</v>
      </c>
      <c r="O3667" s="99"/>
      <c r="P3667" s="12">
        <f t="shared" si="1070"/>
        <v>187.5</v>
      </c>
      <c r="Q3667" s="7">
        <f t="shared" si="1071"/>
        <v>6011326.8500000006</v>
      </c>
      <c r="R3667" s="44" t="str">
        <f>VLOOKUP(F3667,'Set up'!$A$2:$E$64,5,FALSE)</f>
        <v>Trsf</v>
      </c>
    </row>
    <row r="3668" spans="1:19" ht="16.2" customHeight="1" x14ac:dyDescent="0.3">
      <c r="A3668" s="140">
        <v>45699</v>
      </c>
      <c r="B3668" s="5">
        <f t="shared" si="1073"/>
        <v>2</v>
      </c>
      <c r="C3668" s="5">
        <f t="shared" si="1074"/>
        <v>2025</v>
      </c>
      <c r="D3668" s="105" t="s">
        <v>3449</v>
      </c>
      <c r="E3668" s="5" t="str">
        <f>VLOOKUP(F3668,'Set up'!$A$2:$C$64,2,FALSE)</f>
        <v>C00000042</v>
      </c>
      <c r="F3668" s="99" t="s">
        <v>2012</v>
      </c>
      <c r="G3668" s="99" t="s">
        <v>2646</v>
      </c>
      <c r="H3668" s="137">
        <v>6</v>
      </c>
      <c r="I3668" s="5" t="str">
        <f>VLOOKUP(F3668,'Set up'!$A$2:$C$64,3,FALSE)</f>
        <v>Cash</v>
      </c>
      <c r="J3668" s="5">
        <f>VLOOKUP(F3668,'Set up'!$A$2:$D$64,4,FALSE)</f>
        <v>0</v>
      </c>
      <c r="K3668" s="4">
        <f t="shared" si="1075"/>
        <v>45699</v>
      </c>
      <c r="L3668" s="5">
        <f t="shared" si="1076"/>
        <v>2</v>
      </c>
      <c r="M3668" s="5">
        <f t="shared" si="1077"/>
        <v>2025</v>
      </c>
      <c r="N3668" s="135">
        <v>375</v>
      </c>
      <c r="O3668" s="99"/>
      <c r="P3668" s="12">
        <f t="shared" si="1070"/>
        <v>375</v>
      </c>
      <c r="Q3668" s="7">
        <f t="shared" si="1071"/>
        <v>6011701.8500000006</v>
      </c>
      <c r="R3668" s="44" t="str">
        <f>VLOOKUP(F3668,'Set up'!$A$2:$E$64,5,FALSE)</f>
        <v>Trsf</v>
      </c>
    </row>
    <row r="3669" spans="1:19" ht="16.2" customHeight="1" x14ac:dyDescent="0.3">
      <c r="A3669" s="140">
        <v>45699</v>
      </c>
      <c r="B3669" s="5">
        <f t="shared" si="1073"/>
        <v>2</v>
      </c>
      <c r="C3669" s="5">
        <f t="shared" si="1074"/>
        <v>2025</v>
      </c>
      <c r="D3669" s="105" t="s">
        <v>3450</v>
      </c>
      <c r="E3669" s="5" t="str">
        <f>VLOOKUP(F3669,'Set up'!$A$2:$C$64,2,FALSE)</f>
        <v>C00000042</v>
      </c>
      <c r="F3669" s="99" t="s">
        <v>2012</v>
      </c>
      <c r="G3669" s="99" t="s">
        <v>3217</v>
      </c>
      <c r="H3669" s="137">
        <v>12</v>
      </c>
      <c r="I3669" s="5" t="str">
        <f>VLOOKUP(F3669,'Set up'!$A$2:$C$64,3,FALSE)</f>
        <v>Cash</v>
      </c>
      <c r="J3669" s="5">
        <f>VLOOKUP(F3669,'Set up'!$A$2:$D$64,4,FALSE)</f>
        <v>0</v>
      </c>
      <c r="K3669" s="4">
        <f t="shared" si="1075"/>
        <v>45699</v>
      </c>
      <c r="L3669" s="5">
        <f t="shared" si="1076"/>
        <v>2</v>
      </c>
      <c r="M3669" s="5">
        <f t="shared" si="1077"/>
        <v>2025</v>
      </c>
      <c r="N3669" s="135">
        <v>19440</v>
      </c>
      <c r="O3669" s="99"/>
      <c r="P3669" s="12">
        <f t="shared" si="1070"/>
        <v>19440</v>
      </c>
      <c r="Q3669" s="7">
        <f t="shared" si="1071"/>
        <v>6031141.8500000006</v>
      </c>
      <c r="R3669" s="44" t="str">
        <f>VLOOKUP(F3669,'Set up'!$A$2:$E$64,5,FALSE)</f>
        <v>Trsf</v>
      </c>
    </row>
    <row r="3670" spans="1:19" ht="16.2" customHeight="1" x14ac:dyDescent="0.3">
      <c r="A3670" s="140">
        <v>45699</v>
      </c>
      <c r="B3670" s="5">
        <f t="shared" si="1073"/>
        <v>2</v>
      </c>
      <c r="C3670" s="5">
        <f t="shared" si="1074"/>
        <v>2025</v>
      </c>
      <c r="D3670" s="105" t="s">
        <v>3450</v>
      </c>
      <c r="E3670" s="5" t="str">
        <f>VLOOKUP(F3670,'Set up'!$A$2:$C$64,2,FALSE)</f>
        <v>C00000042</v>
      </c>
      <c r="F3670" s="99" t="s">
        <v>2012</v>
      </c>
      <c r="G3670" s="99" t="s">
        <v>3243</v>
      </c>
      <c r="H3670" s="137">
        <v>36</v>
      </c>
      <c r="I3670" s="5" t="str">
        <f>VLOOKUP(F3670,'Set up'!$A$2:$C$64,3,FALSE)</f>
        <v>Cash</v>
      </c>
      <c r="J3670" s="5">
        <f>VLOOKUP(F3670,'Set up'!$A$2:$D$64,4,FALSE)</f>
        <v>0</v>
      </c>
      <c r="K3670" s="4">
        <f t="shared" si="1075"/>
        <v>45699</v>
      </c>
      <c r="L3670" s="5">
        <f t="shared" si="1076"/>
        <v>2</v>
      </c>
      <c r="M3670" s="5">
        <f t="shared" si="1077"/>
        <v>2025</v>
      </c>
      <c r="N3670" s="135">
        <v>6264</v>
      </c>
      <c r="O3670" s="99"/>
      <c r="P3670" s="12">
        <f t="shared" si="1070"/>
        <v>6264</v>
      </c>
      <c r="Q3670" s="7">
        <f t="shared" si="1071"/>
        <v>6037405.8500000006</v>
      </c>
      <c r="R3670" s="44" t="str">
        <f>VLOOKUP(F3670,'Set up'!$A$2:$E$64,5,FALSE)</f>
        <v>Trsf</v>
      </c>
    </row>
    <row r="3671" spans="1:19" ht="16.2" customHeight="1" x14ac:dyDescent="0.3">
      <c r="A3671" s="140">
        <v>45699</v>
      </c>
      <c r="B3671" s="5">
        <f t="shared" si="1073"/>
        <v>2</v>
      </c>
      <c r="C3671" s="5">
        <f t="shared" si="1074"/>
        <v>2025</v>
      </c>
      <c r="D3671" s="105" t="s">
        <v>3450</v>
      </c>
      <c r="E3671" s="5" t="str">
        <f>VLOOKUP(F3671,'Set up'!$A$2:$C$64,2,FALSE)</f>
        <v>C00000042</v>
      </c>
      <c r="F3671" s="99" t="s">
        <v>2012</v>
      </c>
      <c r="G3671" s="99" t="s">
        <v>1922</v>
      </c>
      <c r="H3671" s="137">
        <v>18</v>
      </c>
      <c r="I3671" s="5" t="str">
        <f>VLOOKUP(F3671,'Set up'!$A$2:$C$64,3,FALSE)</f>
        <v>Cash</v>
      </c>
      <c r="J3671" s="5">
        <f>VLOOKUP(F3671,'Set up'!$A$2:$D$64,4,FALSE)</f>
        <v>0</v>
      </c>
      <c r="K3671" s="4">
        <f t="shared" si="1075"/>
        <v>45699</v>
      </c>
      <c r="L3671" s="5">
        <f t="shared" si="1076"/>
        <v>2</v>
      </c>
      <c r="M3671" s="5">
        <f t="shared" si="1077"/>
        <v>2025</v>
      </c>
      <c r="N3671" s="135">
        <v>4455</v>
      </c>
      <c r="O3671" s="99"/>
      <c r="P3671" s="12">
        <f t="shared" si="1070"/>
        <v>4455</v>
      </c>
      <c r="Q3671" s="7">
        <f t="shared" si="1071"/>
        <v>6041860.8500000006</v>
      </c>
      <c r="R3671" s="44" t="str">
        <f>VLOOKUP(F3671,'Set up'!$A$2:$E$64,5,FALSE)</f>
        <v>Trsf</v>
      </c>
    </row>
    <row r="3672" spans="1:19" ht="16.2" customHeight="1" x14ac:dyDescent="0.3">
      <c r="A3672" s="140">
        <v>45699</v>
      </c>
      <c r="B3672" s="5">
        <f t="shared" si="1073"/>
        <v>2</v>
      </c>
      <c r="C3672" s="5">
        <f t="shared" si="1074"/>
        <v>2025</v>
      </c>
      <c r="D3672" s="105" t="s">
        <v>3450</v>
      </c>
      <c r="E3672" s="5" t="str">
        <f>VLOOKUP(F3672,'Set up'!$A$2:$C$64,2,FALSE)</f>
        <v>C00000042</v>
      </c>
      <c r="F3672" s="99" t="s">
        <v>2012</v>
      </c>
      <c r="G3672" s="99" t="s">
        <v>46</v>
      </c>
      <c r="H3672" s="137">
        <v>8</v>
      </c>
      <c r="I3672" s="5" t="str">
        <f>VLOOKUP(F3672,'Set up'!$A$2:$C$64,3,FALSE)</f>
        <v>Cash</v>
      </c>
      <c r="J3672" s="5">
        <f>VLOOKUP(F3672,'Set up'!$A$2:$D$64,4,FALSE)</f>
        <v>0</v>
      </c>
      <c r="K3672" s="4">
        <f t="shared" si="1075"/>
        <v>45699</v>
      </c>
      <c r="L3672" s="5">
        <f t="shared" si="1076"/>
        <v>2</v>
      </c>
      <c r="M3672" s="5">
        <f t="shared" si="1077"/>
        <v>2025</v>
      </c>
      <c r="N3672" s="135">
        <v>920</v>
      </c>
      <c r="O3672" s="99"/>
      <c r="P3672" s="12">
        <f t="shared" si="1070"/>
        <v>920</v>
      </c>
      <c r="Q3672" s="7">
        <f t="shared" si="1071"/>
        <v>6042780.8500000006</v>
      </c>
      <c r="R3672" s="44" t="str">
        <f>VLOOKUP(F3672,'Set up'!$A$2:$E$64,5,FALSE)</f>
        <v>Trsf</v>
      </c>
    </row>
    <row r="3673" spans="1:19" ht="16.2" customHeight="1" x14ac:dyDescent="0.3">
      <c r="A3673" s="140">
        <v>45699</v>
      </c>
      <c r="B3673" s="5">
        <f t="shared" si="1073"/>
        <v>2</v>
      </c>
      <c r="C3673" s="5">
        <f t="shared" si="1074"/>
        <v>2025</v>
      </c>
      <c r="D3673" s="105" t="s">
        <v>3450</v>
      </c>
      <c r="E3673" s="5" t="str">
        <f>VLOOKUP(F3673,'Set up'!$A$2:$C$64,2,FALSE)</f>
        <v>C00000042</v>
      </c>
      <c r="F3673" s="99" t="s">
        <v>2012</v>
      </c>
      <c r="G3673" s="99" t="s">
        <v>2744</v>
      </c>
      <c r="H3673" s="137">
        <v>2</v>
      </c>
      <c r="I3673" s="5" t="str">
        <f>VLOOKUP(F3673,'Set up'!$A$2:$C$64,3,FALSE)</f>
        <v>Cash</v>
      </c>
      <c r="J3673" s="5">
        <f>VLOOKUP(F3673,'Set up'!$A$2:$D$64,4,FALSE)</f>
        <v>0</v>
      </c>
      <c r="K3673" s="4">
        <f t="shared" si="1075"/>
        <v>45699</v>
      </c>
      <c r="L3673" s="5">
        <f t="shared" si="1076"/>
        <v>2</v>
      </c>
      <c r="M3673" s="5">
        <f t="shared" si="1077"/>
        <v>2025</v>
      </c>
      <c r="N3673" s="135">
        <v>1950</v>
      </c>
      <c r="O3673" s="99"/>
      <c r="P3673" s="12">
        <f t="shared" si="1070"/>
        <v>1950</v>
      </c>
      <c r="Q3673" s="7">
        <f t="shared" si="1071"/>
        <v>6044730.8500000006</v>
      </c>
      <c r="R3673" s="44" t="str">
        <f>VLOOKUP(F3673,'Set up'!$A$2:$E$64,5,FALSE)</f>
        <v>Trsf</v>
      </c>
    </row>
    <row r="3674" spans="1:19" ht="16.2" customHeight="1" x14ac:dyDescent="0.3">
      <c r="A3674" s="140">
        <v>45700</v>
      </c>
      <c r="B3674" s="5">
        <f t="shared" si="1073"/>
        <v>2</v>
      </c>
      <c r="C3674" s="5">
        <f t="shared" si="1074"/>
        <v>2025</v>
      </c>
      <c r="D3674" s="105" t="s">
        <v>3451</v>
      </c>
      <c r="E3674" s="5" t="str">
        <f>VLOOKUP(F3674,'Set up'!$A$2:$C$64,2,FALSE)</f>
        <v>C00000041</v>
      </c>
      <c r="F3674" s="99" t="s">
        <v>1704</v>
      </c>
      <c r="G3674" s="99" t="s">
        <v>2524</v>
      </c>
      <c r="H3674" s="137">
        <v>1</v>
      </c>
      <c r="I3674" s="5" t="str">
        <f>VLOOKUP(F3674,'Set up'!$A$2:$C$64,3,FALSE)</f>
        <v>Cash</v>
      </c>
      <c r="J3674" s="5">
        <f>VLOOKUP(F3674,'Set up'!$A$2:$D$64,4,FALSE)</f>
        <v>0</v>
      </c>
      <c r="K3674" s="4">
        <f t="shared" si="1075"/>
        <v>45700</v>
      </c>
      <c r="L3674" s="5">
        <f t="shared" si="1076"/>
        <v>2</v>
      </c>
      <c r="M3674" s="5">
        <f t="shared" si="1077"/>
        <v>2025</v>
      </c>
      <c r="N3674" s="135">
        <v>185</v>
      </c>
      <c r="O3674" s="6">
        <f t="shared" ref="O3674" si="1079">-N3674</f>
        <v>-185</v>
      </c>
      <c r="P3674" s="12">
        <f t="shared" si="1070"/>
        <v>0</v>
      </c>
      <c r="Q3674" s="7">
        <f t="shared" si="1071"/>
        <v>6044915.8500000006</v>
      </c>
      <c r="R3674" s="44" t="str">
        <f>VLOOKUP(F3674,'Set up'!$A$2:$E$64,5,FALSE)</f>
        <v>Trsf</v>
      </c>
      <c r="S3674" s="1" t="s">
        <v>3499</v>
      </c>
    </row>
    <row r="3675" spans="1:19" ht="16.2" customHeight="1" x14ac:dyDescent="0.3">
      <c r="A3675" s="140">
        <v>45700</v>
      </c>
      <c r="B3675" s="5">
        <f t="shared" si="1073"/>
        <v>2</v>
      </c>
      <c r="C3675" s="5">
        <f t="shared" si="1074"/>
        <v>2025</v>
      </c>
      <c r="D3675" s="105" t="s">
        <v>3452</v>
      </c>
      <c r="E3675" s="5" t="str">
        <f>VLOOKUP(F3675,'Set up'!$A$2:$C$64,2,FALSE)</f>
        <v>C00000044</v>
      </c>
      <c r="F3675" s="99" t="s">
        <v>2929</v>
      </c>
      <c r="G3675" s="99" t="s">
        <v>3226</v>
      </c>
      <c r="H3675" s="137">
        <v>1</v>
      </c>
      <c r="I3675" s="5" t="str">
        <f>VLOOKUP(F3675,'Set up'!$A$2:$C$64,3,FALSE)</f>
        <v>Cash</v>
      </c>
      <c r="J3675" s="5">
        <f>VLOOKUP(F3675,'Set up'!$A$2:$D$64,4,FALSE)</f>
        <v>0</v>
      </c>
      <c r="K3675" s="4">
        <f t="shared" si="1075"/>
        <v>45700</v>
      </c>
      <c r="L3675" s="5">
        <f t="shared" si="1076"/>
        <v>2</v>
      </c>
      <c r="M3675" s="5">
        <f t="shared" si="1077"/>
        <v>2025</v>
      </c>
      <c r="N3675" s="135">
        <v>250</v>
      </c>
      <c r="O3675" s="6">
        <f>-N3675</f>
        <v>-250</v>
      </c>
      <c r="P3675" s="12">
        <f t="shared" si="1070"/>
        <v>0</v>
      </c>
      <c r="Q3675" s="7">
        <f t="shared" si="1071"/>
        <v>6045165.8500000006</v>
      </c>
      <c r="R3675" s="44" t="str">
        <f>VLOOKUP(F3675,'Set up'!$A$2:$E$64,5,FALSE)</f>
        <v>Cash</v>
      </c>
      <c r="S3675" s="1" t="s">
        <v>3500</v>
      </c>
    </row>
    <row r="3676" spans="1:19" ht="16.2" customHeight="1" x14ac:dyDescent="0.3">
      <c r="A3676" s="140">
        <v>45700</v>
      </c>
      <c r="B3676" s="5">
        <f t="shared" si="1073"/>
        <v>2</v>
      </c>
      <c r="C3676" s="5">
        <f t="shared" si="1074"/>
        <v>2025</v>
      </c>
      <c r="D3676" s="105" t="s">
        <v>3452</v>
      </c>
      <c r="E3676" s="5" t="str">
        <f>VLOOKUP(F3676,'Set up'!$A$2:$C$64,2,FALSE)</f>
        <v>C00000044</v>
      </c>
      <c r="F3676" s="99" t="s">
        <v>2929</v>
      </c>
      <c r="G3676" s="99" t="s">
        <v>2570</v>
      </c>
      <c r="H3676" s="137">
        <v>2</v>
      </c>
      <c r="I3676" s="5" t="str">
        <f>VLOOKUP(F3676,'Set up'!$A$2:$C$64,3,FALSE)</f>
        <v>Cash</v>
      </c>
      <c r="J3676" s="5">
        <f>VLOOKUP(F3676,'Set up'!$A$2:$D$64,4,FALSE)</f>
        <v>0</v>
      </c>
      <c r="K3676" s="4">
        <f t="shared" si="1075"/>
        <v>45700</v>
      </c>
      <c r="L3676" s="5">
        <f t="shared" si="1076"/>
        <v>2</v>
      </c>
      <c r="M3676" s="5">
        <f t="shared" si="1077"/>
        <v>2025</v>
      </c>
      <c r="N3676" s="135">
        <v>432</v>
      </c>
      <c r="O3676" s="6">
        <f>-N3676</f>
        <v>-432</v>
      </c>
      <c r="P3676" s="12">
        <f t="shared" si="1070"/>
        <v>0</v>
      </c>
      <c r="Q3676" s="7">
        <f t="shared" si="1071"/>
        <v>6045597.8500000006</v>
      </c>
      <c r="R3676" s="44" t="str">
        <f>VLOOKUP(F3676,'Set up'!$A$2:$E$64,5,FALSE)</f>
        <v>Cash</v>
      </c>
      <c r="S3676" s="1" t="s">
        <v>3500</v>
      </c>
    </row>
    <row r="3677" spans="1:19" ht="16.2" customHeight="1" x14ac:dyDescent="0.3">
      <c r="A3677" s="140">
        <v>45700</v>
      </c>
      <c r="B3677" s="5">
        <f t="shared" si="1073"/>
        <v>2</v>
      </c>
      <c r="C3677" s="5">
        <f t="shared" si="1074"/>
        <v>2025</v>
      </c>
      <c r="D3677" s="105" t="s">
        <v>3452</v>
      </c>
      <c r="E3677" s="5" t="str">
        <f>VLOOKUP(F3677,'Set up'!$A$2:$C$64,2,FALSE)</f>
        <v>C00000044</v>
      </c>
      <c r="F3677" s="99" t="s">
        <v>2929</v>
      </c>
      <c r="G3677" s="99" t="s">
        <v>655</v>
      </c>
      <c r="H3677" s="137">
        <v>1</v>
      </c>
      <c r="I3677" s="5" t="str">
        <f>VLOOKUP(F3677,'Set up'!$A$2:$C$64,3,FALSE)</f>
        <v>Cash</v>
      </c>
      <c r="J3677" s="5">
        <f>VLOOKUP(F3677,'Set up'!$A$2:$D$64,4,FALSE)</f>
        <v>0</v>
      </c>
      <c r="K3677" s="4">
        <f t="shared" si="1075"/>
        <v>45700</v>
      </c>
      <c r="L3677" s="5">
        <f t="shared" si="1076"/>
        <v>2</v>
      </c>
      <c r="M3677" s="5">
        <f t="shared" si="1077"/>
        <v>2025</v>
      </c>
      <c r="N3677" s="135">
        <v>280</v>
      </c>
      <c r="O3677" s="6">
        <f>-N3677</f>
        <v>-280</v>
      </c>
      <c r="P3677" s="12">
        <f t="shared" si="1070"/>
        <v>0</v>
      </c>
      <c r="Q3677" s="7">
        <f t="shared" si="1071"/>
        <v>6045877.8500000006</v>
      </c>
      <c r="R3677" s="44" t="str">
        <f>VLOOKUP(F3677,'Set up'!$A$2:$E$64,5,FALSE)</f>
        <v>Cash</v>
      </c>
      <c r="S3677" s="1" t="s">
        <v>3500</v>
      </c>
    </row>
    <row r="3678" spans="1:19" ht="16.2" customHeight="1" x14ac:dyDescent="0.3">
      <c r="A3678" s="140">
        <v>45700</v>
      </c>
      <c r="B3678" s="5">
        <f t="shared" si="1073"/>
        <v>2</v>
      </c>
      <c r="C3678" s="5">
        <f t="shared" si="1074"/>
        <v>2025</v>
      </c>
      <c r="D3678" s="105" t="s">
        <v>3452</v>
      </c>
      <c r="E3678" s="5" t="str">
        <f>VLOOKUP(F3678,'Set up'!$A$2:$C$64,2,FALSE)</f>
        <v>C00000044</v>
      </c>
      <c r="F3678" s="99" t="s">
        <v>2929</v>
      </c>
      <c r="G3678" s="99" t="s">
        <v>46</v>
      </c>
      <c r="H3678" s="137">
        <v>1</v>
      </c>
      <c r="I3678" s="5" t="str">
        <f>VLOOKUP(F3678,'Set up'!$A$2:$C$64,3,FALSE)</f>
        <v>Cash</v>
      </c>
      <c r="J3678" s="5">
        <f>VLOOKUP(F3678,'Set up'!$A$2:$D$64,4,FALSE)</f>
        <v>0</v>
      </c>
      <c r="K3678" s="4">
        <f t="shared" si="1075"/>
        <v>45700</v>
      </c>
      <c r="L3678" s="5">
        <f t="shared" si="1076"/>
        <v>2</v>
      </c>
      <c r="M3678" s="5">
        <f t="shared" si="1077"/>
        <v>2025</v>
      </c>
      <c r="N3678" s="135">
        <v>110</v>
      </c>
      <c r="O3678" s="6">
        <f>-N3678</f>
        <v>-110</v>
      </c>
      <c r="P3678" s="12">
        <f t="shared" si="1070"/>
        <v>0</v>
      </c>
      <c r="Q3678" s="7">
        <f t="shared" si="1071"/>
        <v>6045987.8500000006</v>
      </c>
      <c r="R3678" s="44" t="str">
        <f>VLOOKUP(F3678,'Set up'!$A$2:$E$64,5,FALSE)</f>
        <v>Cash</v>
      </c>
      <c r="S3678" s="1" t="s">
        <v>3500</v>
      </c>
    </row>
    <row r="3679" spans="1:19" ht="16.2" customHeight="1" x14ac:dyDescent="0.3">
      <c r="A3679" s="140">
        <v>45700</v>
      </c>
      <c r="B3679" s="5">
        <f t="shared" si="1073"/>
        <v>2</v>
      </c>
      <c r="C3679" s="5">
        <f t="shared" si="1074"/>
        <v>2025</v>
      </c>
      <c r="D3679" s="105" t="s">
        <v>3452</v>
      </c>
      <c r="E3679" s="5" t="str">
        <f>VLOOKUP(F3679,'Set up'!$A$2:$C$64,2,FALSE)</f>
        <v>C00000044</v>
      </c>
      <c r="F3679" s="99" t="s">
        <v>2929</v>
      </c>
      <c r="G3679" s="99" t="s">
        <v>3255</v>
      </c>
      <c r="H3679" s="137">
        <v>5</v>
      </c>
      <c r="I3679" s="5" t="str">
        <f>VLOOKUP(F3679,'Set up'!$A$2:$C$64,3,FALSE)</f>
        <v>Cash</v>
      </c>
      <c r="J3679" s="5">
        <f>VLOOKUP(F3679,'Set up'!$A$2:$D$64,4,FALSE)</f>
        <v>0</v>
      </c>
      <c r="K3679" s="4">
        <f t="shared" si="1075"/>
        <v>45700</v>
      </c>
      <c r="L3679" s="5">
        <f t="shared" si="1076"/>
        <v>2</v>
      </c>
      <c r="M3679" s="5">
        <f t="shared" si="1077"/>
        <v>2025</v>
      </c>
      <c r="N3679" s="135">
        <v>875</v>
      </c>
      <c r="O3679" s="6">
        <f>-N3679</f>
        <v>-875</v>
      </c>
      <c r="P3679" s="12">
        <f t="shared" si="1070"/>
        <v>0</v>
      </c>
      <c r="Q3679" s="7">
        <f>SUM(Q3678+N3679)</f>
        <v>6046862.8500000006</v>
      </c>
      <c r="R3679" s="44" t="str">
        <f>VLOOKUP(F3679,'Set up'!$A$2:$E$64,5,FALSE)</f>
        <v>Cash</v>
      </c>
      <c r="S3679" s="1" t="s">
        <v>3500</v>
      </c>
    </row>
    <row r="3680" spans="1:19" ht="16.2" customHeight="1" x14ac:dyDescent="0.3">
      <c r="A3680" s="140">
        <v>45702</v>
      </c>
      <c r="B3680" s="5">
        <f t="shared" si="1073"/>
        <v>2</v>
      </c>
      <c r="C3680" s="5">
        <f t="shared" si="1074"/>
        <v>2025</v>
      </c>
      <c r="D3680" s="105" t="s">
        <v>3453</v>
      </c>
      <c r="E3680" s="5" t="str">
        <f>VLOOKUP(F3680,'Set up'!$A$2:$C$64,2,FALSE)</f>
        <v>C00000019</v>
      </c>
      <c r="F3680" s="1" t="s">
        <v>400</v>
      </c>
      <c r="G3680" s="90" t="s">
        <v>1469</v>
      </c>
      <c r="H3680" s="137">
        <v>1</v>
      </c>
      <c r="I3680" s="5" t="str">
        <f>VLOOKUP(F3680,'Set up'!$A$2:$C$64,3,FALSE)</f>
        <v>Cash</v>
      </c>
      <c r="J3680" s="5">
        <f>VLOOKUP(F3680,'Set up'!$A$2:$D$64,4,FALSE)</f>
        <v>0</v>
      </c>
      <c r="K3680" s="4">
        <f t="shared" si="1075"/>
        <v>45702</v>
      </c>
      <c r="L3680" s="5">
        <f t="shared" si="1076"/>
        <v>2</v>
      </c>
      <c r="M3680" s="5">
        <f t="shared" si="1077"/>
        <v>2025</v>
      </c>
      <c r="N3680" s="98">
        <v>390</v>
      </c>
      <c r="O3680" s="99"/>
      <c r="P3680" s="12">
        <f t="shared" si="1070"/>
        <v>390</v>
      </c>
      <c r="Q3680" s="7">
        <f t="shared" ref="Q3680:Q3681" si="1080">SUM(Q3679+N3680)</f>
        <v>6047252.8500000006</v>
      </c>
      <c r="R3680" s="44" t="str">
        <f>VLOOKUP(F3680,'Set up'!$A$2:$E$64,5,FALSE)</f>
        <v>Trsf</v>
      </c>
    </row>
    <row r="3681" spans="1:19" ht="16.2" customHeight="1" x14ac:dyDescent="0.3">
      <c r="A3681" s="140">
        <v>45702</v>
      </c>
      <c r="B3681" s="5">
        <f t="shared" si="1073"/>
        <v>2</v>
      </c>
      <c r="C3681" s="5">
        <f t="shared" si="1074"/>
        <v>2025</v>
      </c>
      <c r="D3681" s="105" t="s">
        <v>3453</v>
      </c>
      <c r="E3681" s="5" t="str">
        <f>VLOOKUP(F3681,'Set up'!$A$2:$C$64,2,FALSE)</f>
        <v>C00000019</v>
      </c>
      <c r="F3681" s="1" t="s">
        <v>400</v>
      </c>
      <c r="G3681" s="90" t="s">
        <v>2144</v>
      </c>
      <c r="H3681" s="137">
        <v>1</v>
      </c>
      <c r="I3681" s="5" t="str">
        <f>VLOOKUP(F3681,'Set up'!$A$2:$C$64,3,FALSE)</f>
        <v>Cash</v>
      </c>
      <c r="J3681" s="5">
        <f>VLOOKUP(F3681,'Set up'!$A$2:$D$64,4,FALSE)</f>
        <v>0</v>
      </c>
      <c r="K3681" s="4">
        <f t="shared" si="1075"/>
        <v>45702</v>
      </c>
      <c r="L3681" s="5">
        <f t="shared" si="1076"/>
        <v>2</v>
      </c>
      <c r="M3681" s="5">
        <f t="shared" si="1077"/>
        <v>2025</v>
      </c>
      <c r="N3681" s="98">
        <v>283.8</v>
      </c>
      <c r="O3681" s="99"/>
      <c r="P3681" s="12">
        <f t="shared" si="1070"/>
        <v>283.8</v>
      </c>
      <c r="Q3681" s="7">
        <f t="shared" si="1080"/>
        <v>6047536.6500000004</v>
      </c>
      <c r="R3681" s="44" t="str">
        <f>VLOOKUP(F3681,'Set up'!$A$2:$E$64,5,FALSE)</f>
        <v>Trsf</v>
      </c>
    </row>
    <row r="3682" spans="1:19" ht="16.2" customHeight="1" x14ac:dyDescent="0.3">
      <c r="A3682" s="140">
        <v>45702</v>
      </c>
      <c r="B3682" s="5">
        <f t="shared" si="1073"/>
        <v>2</v>
      </c>
      <c r="C3682" s="5">
        <f t="shared" si="1074"/>
        <v>2025</v>
      </c>
      <c r="D3682" s="105" t="s">
        <v>3454</v>
      </c>
      <c r="E3682" s="5" t="str">
        <f>VLOOKUP(F3682,'Set up'!$A$2:$C$64,2,FALSE)</f>
        <v>C00000044</v>
      </c>
      <c r="F3682" s="99" t="s">
        <v>2929</v>
      </c>
      <c r="G3682" s="99" t="s">
        <v>3226</v>
      </c>
      <c r="H3682" s="137">
        <v>2</v>
      </c>
      <c r="I3682" s="5" t="str">
        <f>VLOOKUP(F3682,'Set up'!$A$2:$C$64,3,FALSE)</f>
        <v>Cash</v>
      </c>
      <c r="J3682" s="5">
        <f>VLOOKUP(F3682,'Set up'!$A$2:$D$64,4,FALSE)</f>
        <v>0</v>
      </c>
      <c r="K3682" s="4">
        <f t="shared" si="1075"/>
        <v>45702</v>
      </c>
      <c r="L3682" s="5">
        <f t="shared" si="1076"/>
        <v>2</v>
      </c>
      <c r="M3682" s="5">
        <f t="shared" si="1077"/>
        <v>2025</v>
      </c>
      <c r="N3682" s="135">
        <v>500</v>
      </c>
      <c r="O3682" s="6">
        <f>-N3682</f>
        <v>-500</v>
      </c>
      <c r="P3682" s="12">
        <f t="shared" si="1070"/>
        <v>0</v>
      </c>
      <c r="Q3682" s="7">
        <f>SUM(Q3679+N3682)</f>
        <v>6047362.8500000006</v>
      </c>
      <c r="R3682" s="44" t="str">
        <f>VLOOKUP(F3682,'Set up'!$A$2:$E$64,5,FALSE)</f>
        <v>Cash</v>
      </c>
      <c r="S3682" s="1" t="s">
        <v>3501</v>
      </c>
    </row>
    <row r="3683" spans="1:19" ht="16.2" customHeight="1" x14ac:dyDescent="0.3">
      <c r="A3683" s="140">
        <v>45702</v>
      </c>
      <c r="B3683" s="5">
        <f t="shared" si="1073"/>
        <v>2</v>
      </c>
      <c r="C3683" s="5">
        <f t="shared" si="1074"/>
        <v>2025</v>
      </c>
      <c r="D3683" s="105" t="s">
        <v>3454</v>
      </c>
      <c r="E3683" s="5" t="str">
        <f>VLOOKUP(F3683,'Set up'!$A$2:$C$64,2,FALSE)</f>
        <v>C00000044</v>
      </c>
      <c r="F3683" s="99" t="s">
        <v>2929</v>
      </c>
      <c r="G3683" s="99" t="s">
        <v>3455</v>
      </c>
      <c r="H3683" s="137">
        <v>1</v>
      </c>
      <c r="I3683" s="5" t="str">
        <f>VLOOKUP(F3683,'Set up'!$A$2:$C$64,3,FALSE)</f>
        <v>Cash</v>
      </c>
      <c r="J3683" s="5">
        <f>VLOOKUP(F3683,'Set up'!$A$2:$D$64,4,FALSE)</f>
        <v>0</v>
      </c>
      <c r="K3683" s="4">
        <f t="shared" si="1075"/>
        <v>45702</v>
      </c>
      <c r="L3683" s="5">
        <f t="shared" si="1076"/>
        <v>2</v>
      </c>
      <c r="M3683" s="5">
        <f t="shared" si="1077"/>
        <v>2025</v>
      </c>
      <c r="N3683" s="135">
        <v>200</v>
      </c>
      <c r="O3683" s="6">
        <f>-N3683</f>
        <v>-200</v>
      </c>
      <c r="P3683" s="12">
        <f t="shared" ref="P3683:P3723" si="1081">SUM(N3683+O3683)</f>
        <v>0</v>
      </c>
      <c r="Q3683" s="7">
        <f t="shared" si="1071"/>
        <v>6047562.8500000006</v>
      </c>
      <c r="R3683" s="44" t="str">
        <f>VLOOKUP(F3683,'Set up'!$A$2:$E$64,5,FALSE)</f>
        <v>Cash</v>
      </c>
      <c r="S3683" s="1" t="s">
        <v>3501</v>
      </c>
    </row>
    <row r="3684" spans="1:19" ht="16.2" customHeight="1" x14ac:dyDescent="0.3">
      <c r="A3684" s="140">
        <v>45705</v>
      </c>
      <c r="B3684" s="5">
        <f t="shared" si="1073"/>
        <v>2</v>
      </c>
      <c r="C3684" s="5">
        <f t="shared" si="1074"/>
        <v>2025</v>
      </c>
      <c r="D3684" s="105" t="s">
        <v>3456</v>
      </c>
      <c r="E3684" s="5" t="str">
        <f>VLOOKUP(F3684,'Set up'!$A$2:$C$64,2,FALSE)</f>
        <v>C00000050</v>
      </c>
      <c r="F3684" s="1" t="s">
        <v>2656</v>
      </c>
      <c r="G3684" s="107" t="s">
        <v>3122</v>
      </c>
      <c r="H3684" s="137">
        <v>1</v>
      </c>
      <c r="I3684" s="5" t="str">
        <f>VLOOKUP(F3684,'Set up'!$A$2:$C$64,3,FALSE)</f>
        <v>Cash</v>
      </c>
      <c r="J3684" s="5">
        <f>VLOOKUP(F3684,'Set up'!$A$2:$D$64,4,FALSE)</f>
        <v>0</v>
      </c>
      <c r="K3684" s="4">
        <f t="shared" si="1075"/>
        <v>45705</v>
      </c>
      <c r="L3684" s="5">
        <f t="shared" si="1076"/>
        <v>2</v>
      </c>
      <c r="M3684" s="5">
        <f t="shared" si="1077"/>
        <v>2025</v>
      </c>
      <c r="N3684" s="96">
        <v>1755</v>
      </c>
      <c r="O3684" s="6">
        <f t="shared" ref="O3684:O3686" si="1082">-N3684</f>
        <v>-1755</v>
      </c>
      <c r="P3684" s="12">
        <f t="shared" si="1081"/>
        <v>0</v>
      </c>
      <c r="Q3684" s="7">
        <f t="shared" ref="Q3684:Q3686" si="1083">SUM(Q3683+N3684)</f>
        <v>6049317.8500000006</v>
      </c>
      <c r="R3684" s="44" t="str">
        <f>VLOOKUP(F3684,'Set up'!$A$2:$E$64,5,FALSE)</f>
        <v>Cash</v>
      </c>
      <c r="S3684" s="1" t="s">
        <v>3503</v>
      </c>
    </row>
    <row r="3685" spans="1:19" ht="16.2" customHeight="1" x14ac:dyDescent="0.3">
      <c r="A3685" s="140">
        <v>45705</v>
      </c>
      <c r="B3685" s="5">
        <f t="shared" si="1073"/>
        <v>2</v>
      </c>
      <c r="C3685" s="5">
        <f t="shared" si="1074"/>
        <v>2025</v>
      </c>
      <c r="D3685" s="105" t="s">
        <v>3456</v>
      </c>
      <c r="E3685" s="5" t="str">
        <f>VLOOKUP(F3685,'Set up'!$A$2:$C$64,2,FALSE)</f>
        <v>C00000050</v>
      </c>
      <c r="F3685" s="1" t="s">
        <v>2656</v>
      </c>
      <c r="G3685" s="99" t="s">
        <v>2129</v>
      </c>
      <c r="H3685" s="137">
        <v>1</v>
      </c>
      <c r="I3685" s="5" t="str">
        <f>VLOOKUP(F3685,'Set up'!$A$2:$C$64,3,FALSE)</f>
        <v>Cash</v>
      </c>
      <c r="J3685" s="5">
        <f>VLOOKUP(F3685,'Set up'!$A$2:$D$64,4,FALSE)</f>
        <v>0</v>
      </c>
      <c r="K3685" s="4">
        <f t="shared" si="1075"/>
        <v>45705</v>
      </c>
      <c r="L3685" s="5">
        <f t="shared" si="1076"/>
        <v>2</v>
      </c>
      <c r="M3685" s="5">
        <f t="shared" si="1077"/>
        <v>2025</v>
      </c>
      <c r="N3685" s="96">
        <v>277.5</v>
      </c>
      <c r="O3685" s="6">
        <f t="shared" si="1082"/>
        <v>-277.5</v>
      </c>
      <c r="P3685" s="12">
        <f t="shared" si="1081"/>
        <v>0</v>
      </c>
      <c r="Q3685" s="7">
        <f t="shared" si="1083"/>
        <v>6049595.3500000006</v>
      </c>
      <c r="R3685" s="44" t="str">
        <f>VLOOKUP(F3685,'Set up'!$A$2:$E$64,5,FALSE)</f>
        <v>Cash</v>
      </c>
      <c r="S3685" s="1" t="s">
        <v>3503</v>
      </c>
    </row>
    <row r="3686" spans="1:19" ht="16.2" customHeight="1" x14ac:dyDescent="0.3">
      <c r="A3686" s="140">
        <v>45705</v>
      </c>
      <c r="B3686" s="5">
        <f t="shared" si="1073"/>
        <v>2</v>
      </c>
      <c r="C3686" s="5">
        <f t="shared" si="1074"/>
        <v>2025</v>
      </c>
      <c r="D3686" s="105" t="s">
        <v>3456</v>
      </c>
      <c r="E3686" s="5" t="str">
        <f>VLOOKUP(F3686,'Set up'!$A$2:$C$64,2,FALSE)</f>
        <v>C00000050</v>
      </c>
      <c r="F3686" s="1" t="s">
        <v>2656</v>
      </c>
      <c r="G3686" s="99" t="s">
        <v>1061</v>
      </c>
      <c r="H3686" s="137">
        <v>1</v>
      </c>
      <c r="I3686" s="5" t="str">
        <f>VLOOKUP(F3686,'Set up'!$A$2:$C$64,3,FALSE)</f>
        <v>Cash</v>
      </c>
      <c r="J3686" s="5">
        <f>VLOOKUP(F3686,'Set up'!$A$2:$D$64,4,FALSE)</f>
        <v>0</v>
      </c>
      <c r="K3686" s="4">
        <f t="shared" si="1075"/>
        <v>45705</v>
      </c>
      <c r="L3686" s="5">
        <f t="shared" si="1076"/>
        <v>2</v>
      </c>
      <c r="M3686" s="5">
        <f t="shared" si="1077"/>
        <v>2025</v>
      </c>
      <c r="N3686" s="96">
        <v>95</v>
      </c>
      <c r="O3686" s="6">
        <f t="shared" si="1082"/>
        <v>-95</v>
      </c>
      <c r="P3686" s="12">
        <f t="shared" si="1081"/>
        <v>0</v>
      </c>
      <c r="Q3686" s="7">
        <f t="shared" si="1083"/>
        <v>6049690.3500000006</v>
      </c>
      <c r="R3686" s="44" t="str">
        <f>VLOOKUP(F3686,'Set up'!$A$2:$E$64,5,FALSE)</f>
        <v>Cash</v>
      </c>
      <c r="S3686" s="1" t="s">
        <v>3503</v>
      </c>
    </row>
    <row r="3687" spans="1:19" ht="16.2" customHeight="1" x14ac:dyDescent="0.3">
      <c r="A3687" s="140">
        <v>45705</v>
      </c>
      <c r="B3687" s="5">
        <f t="shared" si="1073"/>
        <v>2</v>
      </c>
      <c r="C3687" s="5">
        <f t="shared" si="1074"/>
        <v>2025</v>
      </c>
      <c r="D3687" s="105" t="s">
        <v>3457</v>
      </c>
      <c r="E3687" s="5" t="str">
        <f>VLOOKUP(F3687,'Set up'!$A$2:$C$64,2,FALSE)</f>
        <v>C00000003</v>
      </c>
      <c r="F3687" s="99" t="s">
        <v>20</v>
      </c>
      <c r="G3687" s="99" t="s">
        <v>3217</v>
      </c>
      <c r="H3687" s="137">
        <v>1</v>
      </c>
      <c r="I3687" s="5">
        <f>VLOOKUP(F3687,'Set up'!$A$2:$C$64,3,FALSE)</f>
        <v>45</v>
      </c>
      <c r="J3687" s="5">
        <f>VLOOKUP(F3687,'Set up'!$A$2:$D$64,4,FALSE)</f>
        <v>45</v>
      </c>
      <c r="K3687" s="4">
        <f t="shared" si="1075"/>
        <v>45750</v>
      </c>
      <c r="L3687" s="5">
        <f t="shared" si="1076"/>
        <v>4</v>
      </c>
      <c r="M3687" s="5">
        <f t="shared" si="1077"/>
        <v>2025</v>
      </c>
      <c r="N3687" s="135">
        <v>1755</v>
      </c>
      <c r="O3687" s="141">
        <f>-1000-755</f>
        <v>-1755</v>
      </c>
      <c r="P3687" s="12">
        <f t="shared" si="1081"/>
        <v>0</v>
      </c>
      <c r="Q3687" s="7">
        <f>SUM(Q3683+N3687)</f>
        <v>6049317.8500000006</v>
      </c>
      <c r="R3687" s="44" t="str">
        <f>VLOOKUP(F3687,'Set up'!$A$2:$E$64,5,FALSE)</f>
        <v>PD Chq</v>
      </c>
      <c r="S3687" s="1" t="s">
        <v>3687</v>
      </c>
    </row>
    <row r="3688" spans="1:19" ht="16.2" customHeight="1" x14ac:dyDescent="0.3">
      <c r="A3688" s="140">
        <v>45705</v>
      </c>
      <c r="B3688" s="5">
        <f t="shared" si="1073"/>
        <v>2</v>
      </c>
      <c r="C3688" s="5">
        <f t="shared" si="1074"/>
        <v>2025</v>
      </c>
      <c r="D3688" s="105" t="s">
        <v>3457</v>
      </c>
      <c r="E3688" s="5" t="str">
        <f>VLOOKUP(F3688,'Set up'!$A$2:$C$64,2,FALSE)</f>
        <v>C00000003</v>
      </c>
      <c r="F3688" s="99" t="s">
        <v>20</v>
      </c>
      <c r="G3688" s="99" t="s">
        <v>1198</v>
      </c>
      <c r="H3688" s="137">
        <v>1</v>
      </c>
      <c r="I3688" s="5">
        <f>VLOOKUP(F3688,'Set up'!$A$2:$C$64,3,FALSE)</f>
        <v>45</v>
      </c>
      <c r="J3688" s="5">
        <f>VLOOKUP(F3688,'Set up'!$A$2:$D$64,4,FALSE)</f>
        <v>45</v>
      </c>
      <c r="K3688" s="4">
        <f t="shared" si="1075"/>
        <v>45750</v>
      </c>
      <c r="L3688" s="5">
        <f t="shared" si="1076"/>
        <v>4</v>
      </c>
      <c r="M3688" s="5">
        <f t="shared" si="1077"/>
        <v>2025</v>
      </c>
      <c r="N3688" s="135">
        <v>228</v>
      </c>
      <c r="O3688" s="6">
        <f>-N3688</f>
        <v>-228</v>
      </c>
      <c r="P3688" s="12">
        <f t="shared" si="1081"/>
        <v>0</v>
      </c>
      <c r="Q3688" s="7">
        <f t="shared" ref="Q3688:Q3720" si="1084">SUM(Q3687+N3688)</f>
        <v>6049545.8500000006</v>
      </c>
      <c r="R3688" s="44" t="str">
        <f>VLOOKUP(F3688,'Set up'!$A$2:$E$64,5,FALSE)</f>
        <v>PD Chq</v>
      </c>
      <c r="S3688" s="1" t="s">
        <v>3688</v>
      </c>
    </row>
    <row r="3689" spans="1:19" ht="16.2" customHeight="1" x14ac:dyDescent="0.3">
      <c r="A3689" s="140">
        <v>45705</v>
      </c>
      <c r="B3689" s="5">
        <f t="shared" si="1073"/>
        <v>2</v>
      </c>
      <c r="C3689" s="5">
        <f t="shared" si="1074"/>
        <v>2025</v>
      </c>
      <c r="D3689" s="105" t="s">
        <v>3457</v>
      </c>
      <c r="E3689" s="5" t="str">
        <f>VLOOKUP(F3689,'Set up'!$A$2:$C$64,2,FALSE)</f>
        <v>C00000003</v>
      </c>
      <c r="F3689" s="99" t="s">
        <v>20</v>
      </c>
      <c r="G3689" s="99" t="s">
        <v>17</v>
      </c>
      <c r="H3689" s="137">
        <v>2</v>
      </c>
      <c r="I3689" s="5">
        <f>VLOOKUP(F3689,'Set up'!$A$2:$C$64,3,FALSE)</f>
        <v>45</v>
      </c>
      <c r="J3689" s="5">
        <f>VLOOKUP(F3689,'Set up'!$A$2:$D$64,4,FALSE)</f>
        <v>45</v>
      </c>
      <c r="K3689" s="4">
        <f t="shared" si="1075"/>
        <v>45750</v>
      </c>
      <c r="L3689" s="5">
        <f t="shared" si="1076"/>
        <v>4</v>
      </c>
      <c r="M3689" s="5">
        <f t="shared" si="1077"/>
        <v>2025</v>
      </c>
      <c r="N3689" s="135">
        <v>220</v>
      </c>
      <c r="O3689" s="6">
        <f>-N3689</f>
        <v>-220</v>
      </c>
      <c r="P3689" s="12">
        <f t="shared" si="1081"/>
        <v>0</v>
      </c>
      <c r="Q3689" s="7">
        <f t="shared" si="1084"/>
        <v>6049765.8500000006</v>
      </c>
      <c r="R3689" s="44" t="str">
        <f>VLOOKUP(F3689,'Set up'!$A$2:$E$64,5,FALSE)</f>
        <v>PD Chq</v>
      </c>
      <c r="S3689" s="1" t="s">
        <v>3689</v>
      </c>
    </row>
    <row r="3690" spans="1:19" ht="16.2" customHeight="1" x14ac:dyDescent="0.3">
      <c r="A3690" s="140">
        <v>45705</v>
      </c>
      <c r="B3690" s="5">
        <f t="shared" si="1073"/>
        <v>2</v>
      </c>
      <c r="C3690" s="5">
        <f t="shared" si="1074"/>
        <v>2025</v>
      </c>
      <c r="D3690" s="105" t="s">
        <v>3457</v>
      </c>
      <c r="E3690" s="5" t="str">
        <f>VLOOKUP(F3690,'Set up'!$A$2:$C$64,2,FALSE)</f>
        <v>C00000003</v>
      </c>
      <c r="F3690" s="99" t="s">
        <v>20</v>
      </c>
      <c r="G3690" s="99" t="s">
        <v>2635</v>
      </c>
      <c r="H3690" s="137">
        <v>2</v>
      </c>
      <c r="I3690" s="5">
        <f>VLOOKUP(F3690,'Set up'!$A$2:$C$64,3,FALSE)</f>
        <v>45</v>
      </c>
      <c r="J3690" s="5">
        <f>VLOOKUP(F3690,'Set up'!$A$2:$D$64,4,FALSE)</f>
        <v>45</v>
      </c>
      <c r="K3690" s="4">
        <f t="shared" si="1075"/>
        <v>45750</v>
      </c>
      <c r="L3690" s="5">
        <f t="shared" si="1076"/>
        <v>4</v>
      </c>
      <c r="M3690" s="5">
        <f t="shared" si="1077"/>
        <v>2025</v>
      </c>
      <c r="N3690" s="135">
        <v>130</v>
      </c>
      <c r="O3690" s="6">
        <f>-N3690</f>
        <v>-130</v>
      </c>
      <c r="P3690" s="12">
        <f t="shared" si="1081"/>
        <v>0</v>
      </c>
      <c r="Q3690" s="7">
        <f t="shared" si="1084"/>
        <v>6049895.8500000006</v>
      </c>
      <c r="R3690" s="44" t="str">
        <f>VLOOKUP(F3690,'Set up'!$A$2:$E$64,5,FALSE)</f>
        <v>PD Chq</v>
      </c>
      <c r="S3690" s="1" t="s">
        <v>3690</v>
      </c>
    </row>
    <row r="3691" spans="1:19" ht="16.2" customHeight="1" x14ac:dyDescent="0.3">
      <c r="A3691" s="140">
        <v>45705</v>
      </c>
      <c r="B3691" s="5">
        <f t="shared" si="1073"/>
        <v>2</v>
      </c>
      <c r="C3691" s="5">
        <f t="shared" si="1074"/>
        <v>2025</v>
      </c>
      <c r="D3691" s="105" t="s">
        <v>3458</v>
      </c>
      <c r="E3691" s="5" t="str">
        <f>VLOOKUP(F3691,'Set up'!$A$2:$C$64,2,FALSE)</f>
        <v>C00000042</v>
      </c>
      <c r="F3691" s="99" t="s">
        <v>2012</v>
      </c>
      <c r="G3691" s="99" t="s">
        <v>2646</v>
      </c>
      <c r="H3691" s="137">
        <v>2</v>
      </c>
      <c r="I3691" s="5" t="str">
        <f>VLOOKUP(F3691,'Set up'!$A$2:$C$64,3,FALSE)</f>
        <v>Cash</v>
      </c>
      <c r="J3691" s="5">
        <f>VLOOKUP(F3691,'Set up'!$A$2:$D$64,4,FALSE)</f>
        <v>0</v>
      </c>
      <c r="K3691" s="4">
        <f t="shared" si="1075"/>
        <v>45705</v>
      </c>
      <c r="L3691" s="5">
        <f t="shared" si="1076"/>
        <v>2</v>
      </c>
      <c r="M3691" s="5">
        <f t="shared" si="1077"/>
        <v>2025</v>
      </c>
      <c r="N3691" s="135">
        <v>125</v>
      </c>
      <c r="O3691" s="99"/>
      <c r="P3691" s="12">
        <f t="shared" si="1081"/>
        <v>125</v>
      </c>
      <c r="Q3691" s="7">
        <f t="shared" si="1084"/>
        <v>6050020.8500000006</v>
      </c>
      <c r="R3691" s="44" t="str">
        <f>VLOOKUP(F3691,'Set up'!$A$2:$E$64,5,FALSE)</f>
        <v>Trsf</v>
      </c>
    </row>
    <row r="3692" spans="1:19" ht="16.2" customHeight="1" x14ac:dyDescent="0.3">
      <c r="A3692" s="140">
        <v>45705</v>
      </c>
      <c r="B3692" s="5">
        <f t="shared" si="1073"/>
        <v>2</v>
      </c>
      <c r="C3692" s="5">
        <f t="shared" si="1074"/>
        <v>2025</v>
      </c>
      <c r="D3692" s="105" t="s">
        <v>3459</v>
      </c>
      <c r="E3692" s="5" t="str">
        <f>VLOOKUP(F3692,'Set up'!$A$2:$C$64,2,FALSE)</f>
        <v>C00000042</v>
      </c>
      <c r="F3692" s="99" t="s">
        <v>2012</v>
      </c>
      <c r="G3692" s="99" t="s">
        <v>3217</v>
      </c>
      <c r="H3692" s="137">
        <v>4</v>
      </c>
      <c r="I3692" s="5" t="str">
        <f>VLOOKUP(F3692,'Set up'!$A$2:$C$64,3,FALSE)</f>
        <v>Cash</v>
      </c>
      <c r="J3692" s="5">
        <f>VLOOKUP(F3692,'Set up'!$A$2:$D$64,4,FALSE)</f>
        <v>0</v>
      </c>
      <c r="K3692" s="4">
        <f t="shared" si="1075"/>
        <v>45705</v>
      </c>
      <c r="L3692" s="5">
        <f t="shared" si="1076"/>
        <v>2</v>
      </c>
      <c r="M3692" s="5">
        <f t="shared" si="1077"/>
        <v>2025</v>
      </c>
      <c r="N3692" s="135">
        <v>6480</v>
      </c>
      <c r="O3692" s="99"/>
      <c r="P3692" s="12">
        <f t="shared" si="1081"/>
        <v>6480</v>
      </c>
      <c r="Q3692" s="7">
        <f t="shared" si="1084"/>
        <v>6056500.8500000006</v>
      </c>
      <c r="R3692" s="44" t="str">
        <f>VLOOKUP(F3692,'Set up'!$A$2:$E$64,5,FALSE)</f>
        <v>Trsf</v>
      </c>
    </row>
    <row r="3693" spans="1:19" ht="16.2" customHeight="1" x14ac:dyDescent="0.3">
      <c r="A3693" s="140">
        <v>45705</v>
      </c>
      <c r="B3693" s="5">
        <f t="shared" si="1073"/>
        <v>2</v>
      </c>
      <c r="C3693" s="5">
        <f t="shared" si="1074"/>
        <v>2025</v>
      </c>
      <c r="D3693" s="105" t="s">
        <v>3459</v>
      </c>
      <c r="E3693" s="5" t="str">
        <f>VLOOKUP(F3693,'Set up'!$A$2:$C$64,2,FALSE)</f>
        <v>C00000042</v>
      </c>
      <c r="F3693" s="99" t="s">
        <v>2012</v>
      </c>
      <c r="G3693" s="99" t="s">
        <v>3243</v>
      </c>
      <c r="H3693" s="137">
        <v>10</v>
      </c>
      <c r="I3693" s="5" t="str">
        <f>VLOOKUP(F3693,'Set up'!$A$2:$C$64,3,FALSE)</f>
        <v>Cash</v>
      </c>
      <c r="J3693" s="5">
        <f>VLOOKUP(F3693,'Set up'!$A$2:$D$64,4,FALSE)</f>
        <v>0</v>
      </c>
      <c r="K3693" s="4">
        <f t="shared" si="1075"/>
        <v>45705</v>
      </c>
      <c r="L3693" s="5">
        <f t="shared" si="1076"/>
        <v>2</v>
      </c>
      <c r="M3693" s="5">
        <f t="shared" si="1077"/>
        <v>2025</v>
      </c>
      <c r="N3693" s="135">
        <v>1740</v>
      </c>
      <c r="O3693" s="99"/>
      <c r="P3693" s="12">
        <f t="shared" si="1081"/>
        <v>1740</v>
      </c>
      <c r="Q3693" s="7">
        <f t="shared" si="1084"/>
        <v>6058240.8500000006</v>
      </c>
      <c r="R3693" s="44" t="str">
        <f>VLOOKUP(F3693,'Set up'!$A$2:$E$64,5,FALSE)</f>
        <v>Trsf</v>
      </c>
    </row>
    <row r="3694" spans="1:19" ht="16.2" customHeight="1" x14ac:dyDescent="0.3">
      <c r="A3694" s="140">
        <v>45705</v>
      </c>
      <c r="B3694" s="5">
        <f t="shared" ref="B3694:B3720" si="1085">MONTH(A3694)</f>
        <v>2</v>
      </c>
      <c r="C3694" s="5">
        <f t="shared" ref="C3694:C3720" si="1086">YEAR(A3694)</f>
        <v>2025</v>
      </c>
      <c r="D3694" s="105" t="s">
        <v>3459</v>
      </c>
      <c r="E3694" s="5" t="str">
        <f>VLOOKUP(F3694,'Set up'!$A$2:$C$64,2,FALSE)</f>
        <v>C00000042</v>
      </c>
      <c r="F3694" s="99" t="s">
        <v>2012</v>
      </c>
      <c r="G3694" s="99" t="s">
        <v>1922</v>
      </c>
      <c r="H3694" s="137">
        <v>6</v>
      </c>
      <c r="I3694" s="5" t="str">
        <f>VLOOKUP(F3694,'Set up'!$A$2:$C$64,3,FALSE)</f>
        <v>Cash</v>
      </c>
      <c r="J3694" s="5">
        <f>VLOOKUP(F3694,'Set up'!$A$2:$D$64,4,FALSE)</f>
        <v>0</v>
      </c>
      <c r="K3694" s="4">
        <f t="shared" si="1075"/>
        <v>45705</v>
      </c>
      <c r="L3694" s="5">
        <f t="shared" si="1076"/>
        <v>2</v>
      </c>
      <c r="M3694" s="5">
        <f t="shared" si="1077"/>
        <v>2025</v>
      </c>
      <c r="N3694" s="135">
        <v>1485</v>
      </c>
      <c r="O3694" s="99"/>
      <c r="P3694" s="12">
        <f t="shared" si="1081"/>
        <v>1485</v>
      </c>
      <c r="Q3694" s="7">
        <f t="shared" si="1084"/>
        <v>6059725.8500000006</v>
      </c>
      <c r="R3694" s="44" t="str">
        <f>VLOOKUP(F3694,'Set up'!$A$2:$E$64,5,FALSE)</f>
        <v>Trsf</v>
      </c>
    </row>
    <row r="3695" spans="1:19" ht="16.2" customHeight="1" x14ac:dyDescent="0.3">
      <c r="A3695" s="140">
        <v>45707</v>
      </c>
      <c r="B3695" s="5">
        <f t="shared" si="1085"/>
        <v>2</v>
      </c>
      <c r="C3695" s="5">
        <f t="shared" si="1086"/>
        <v>2025</v>
      </c>
      <c r="D3695" s="105" t="s">
        <v>3460</v>
      </c>
      <c r="E3695" s="5" t="str">
        <f>VLOOKUP(F3695,'Set up'!$A$2:$C$64,2,FALSE)</f>
        <v>C00000037</v>
      </c>
      <c r="F3695" s="99" t="s">
        <v>1309</v>
      </c>
      <c r="G3695" s="99" t="s">
        <v>3122</v>
      </c>
      <c r="H3695" s="137">
        <v>3</v>
      </c>
      <c r="I3695" s="5">
        <f>VLOOKUP(F3695,'Set up'!$A$2:$C$64,3,FALSE)</f>
        <v>30</v>
      </c>
      <c r="J3695" s="5">
        <f>VLOOKUP(F3695,'Set up'!$A$2:$D$64,4,FALSE)</f>
        <v>30</v>
      </c>
      <c r="K3695" s="4">
        <f t="shared" si="1075"/>
        <v>45737</v>
      </c>
      <c r="L3695" s="5">
        <f t="shared" si="1076"/>
        <v>3</v>
      </c>
      <c r="M3695" s="5">
        <f t="shared" si="1077"/>
        <v>2025</v>
      </c>
      <c r="N3695" s="135">
        <v>5265</v>
      </c>
      <c r="O3695" s="99"/>
      <c r="P3695" s="12">
        <f t="shared" si="1081"/>
        <v>5265</v>
      </c>
      <c r="Q3695" s="7">
        <f t="shared" si="1084"/>
        <v>6064990.8500000006</v>
      </c>
      <c r="R3695" s="44" t="str">
        <f>VLOOKUP(F3695,'Set up'!$A$2:$E$64,5,FALSE)</f>
        <v>Chq</v>
      </c>
    </row>
    <row r="3696" spans="1:19" ht="16.2" customHeight="1" x14ac:dyDescent="0.3">
      <c r="A3696" s="140">
        <v>45707</v>
      </c>
      <c r="B3696" s="5">
        <f t="shared" si="1085"/>
        <v>2</v>
      </c>
      <c r="C3696" s="5">
        <f t="shared" si="1086"/>
        <v>2025</v>
      </c>
      <c r="D3696" s="105" t="s">
        <v>3460</v>
      </c>
      <c r="E3696" s="5" t="str">
        <f>VLOOKUP(F3696,'Set up'!$A$2:$C$64,2,FALSE)</f>
        <v>C00000037</v>
      </c>
      <c r="F3696" s="99" t="s">
        <v>1309</v>
      </c>
      <c r="G3696" s="99" t="s">
        <v>707</v>
      </c>
      <c r="H3696" s="137">
        <v>3</v>
      </c>
      <c r="I3696" s="5">
        <f>VLOOKUP(F3696,'Set up'!$A$2:$C$64,3,FALSE)</f>
        <v>30</v>
      </c>
      <c r="J3696" s="5">
        <f>VLOOKUP(F3696,'Set up'!$A$2:$D$64,4,FALSE)</f>
        <v>30</v>
      </c>
      <c r="K3696" s="4">
        <f t="shared" si="1075"/>
        <v>45737</v>
      </c>
      <c r="L3696" s="5">
        <f t="shared" si="1076"/>
        <v>3</v>
      </c>
      <c r="M3696" s="5">
        <f t="shared" si="1077"/>
        <v>2025</v>
      </c>
      <c r="N3696" s="135">
        <v>1263.5999999999999</v>
      </c>
      <c r="O3696" s="99"/>
      <c r="P3696" s="12">
        <f t="shared" si="1081"/>
        <v>1263.5999999999999</v>
      </c>
      <c r="Q3696" s="7">
        <f t="shared" si="1084"/>
        <v>6066254.4500000002</v>
      </c>
      <c r="R3696" s="44" t="str">
        <f>VLOOKUP(F3696,'Set up'!$A$2:$E$64,5,FALSE)</f>
        <v>Chq</v>
      </c>
    </row>
    <row r="3697" spans="1:18" ht="16.2" customHeight="1" x14ac:dyDescent="0.3">
      <c r="A3697" s="140">
        <v>45707</v>
      </c>
      <c r="B3697" s="5">
        <f t="shared" si="1085"/>
        <v>2</v>
      </c>
      <c r="C3697" s="5">
        <f t="shared" si="1086"/>
        <v>2025</v>
      </c>
      <c r="D3697" s="105" t="s">
        <v>3460</v>
      </c>
      <c r="E3697" s="5" t="str">
        <f>VLOOKUP(F3697,'Set up'!$A$2:$C$64,2,FALSE)</f>
        <v>C00000037</v>
      </c>
      <c r="F3697" s="99" t="s">
        <v>1309</v>
      </c>
      <c r="G3697" s="99" t="s">
        <v>2556</v>
      </c>
      <c r="H3697" s="137">
        <v>2</v>
      </c>
      <c r="I3697" s="5">
        <f>VLOOKUP(F3697,'Set up'!$A$2:$C$64,3,FALSE)</f>
        <v>30</v>
      </c>
      <c r="J3697" s="5">
        <f>VLOOKUP(F3697,'Set up'!$A$2:$D$64,4,FALSE)</f>
        <v>30</v>
      </c>
      <c r="K3697" s="4">
        <f t="shared" si="1075"/>
        <v>45737</v>
      </c>
      <c r="L3697" s="5">
        <f t="shared" si="1076"/>
        <v>3</v>
      </c>
      <c r="M3697" s="5">
        <f t="shared" si="1077"/>
        <v>2025</v>
      </c>
      <c r="N3697" s="135">
        <v>842.4</v>
      </c>
      <c r="O3697" s="99"/>
      <c r="P3697" s="12">
        <f t="shared" si="1081"/>
        <v>842.4</v>
      </c>
      <c r="Q3697" s="7">
        <f t="shared" si="1084"/>
        <v>6067096.8500000006</v>
      </c>
      <c r="R3697" s="44" t="str">
        <f>VLOOKUP(F3697,'Set up'!$A$2:$E$64,5,FALSE)</f>
        <v>Chq</v>
      </c>
    </row>
    <row r="3698" spans="1:18" ht="16.2" customHeight="1" x14ac:dyDescent="0.3">
      <c r="A3698" s="140">
        <v>45707</v>
      </c>
      <c r="B3698" s="5">
        <f t="shared" si="1085"/>
        <v>2</v>
      </c>
      <c r="C3698" s="5">
        <f t="shared" si="1086"/>
        <v>2025</v>
      </c>
      <c r="D3698" s="105" t="s">
        <v>3460</v>
      </c>
      <c r="E3698" s="5" t="str">
        <f>VLOOKUP(F3698,'Set up'!$A$2:$C$64,2,FALSE)</f>
        <v>C00000037</v>
      </c>
      <c r="F3698" s="99" t="s">
        <v>1309</v>
      </c>
      <c r="G3698" s="99" t="s">
        <v>2742</v>
      </c>
      <c r="H3698" s="137">
        <v>3</v>
      </c>
      <c r="I3698" s="5">
        <f>VLOOKUP(F3698,'Set up'!$A$2:$C$64,3,FALSE)</f>
        <v>30</v>
      </c>
      <c r="J3698" s="5">
        <f>VLOOKUP(F3698,'Set up'!$A$2:$D$64,4,FALSE)</f>
        <v>30</v>
      </c>
      <c r="K3698" s="4">
        <f t="shared" si="1075"/>
        <v>45737</v>
      </c>
      <c r="L3698" s="5">
        <f t="shared" si="1076"/>
        <v>3</v>
      </c>
      <c r="M3698" s="5">
        <f t="shared" si="1077"/>
        <v>2025</v>
      </c>
      <c r="N3698" s="135">
        <v>180</v>
      </c>
      <c r="O3698" s="99"/>
      <c r="P3698" s="12">
        <f t="shared" si="1081"/>
        <v>180</v>
      </c>
      <c r="Q3698" s="7">
        <f t="shared" si="1084"/>
        <v>6067276.8500000006</v>
      </c>
      <c r="R3698" s="44" t="str">
        <f>VLOOKUP(F3698,'Set up'!$A$2:$E$64,5,FALSE)</f>
        <v>Chq</v>
      </c>
    </row>
    <row r="3699" spans="1:18" ht="16.2" customHeight="1" x14ac:dyDescent="0.3">
      <c r="A3699" s="140">
        <v>45707</v>
      </c>
      <c r="B3699" s="5">
        <f t="shared" si="1085"/>
        <v>2</v>
      </c>
      <c r="C3699" s="5">
        <f t="shared" si="1086"/>
        <v>2025</v>
      </c>
      <c r="D3699" s="105" t="s">
        <v>3460</v>
      </c>
      <c r="E3699" s="5" t="str">
        <f>VLOOKUP(F3699,'Set up'!$A$2:$C$64,2,FALSE)</f>
        <v>C00000037</v>
      </c>
      <c r="F3699" s="99" t="s">
        <v>1309</v>
      </c>
      <c r="G3699" s="99" t="s">
        <v>2646</v>
      </c>
      <c r="H3699" s="137">
        <v>5</v>
      </c>
      <c r="I3699" s="5">
        <f>VLOOKUP(F3699,'Set up'!$A$2:$C$64,3,FALSE)</f>
        <v>30</v>
      </c>
      <c r="J3699" s="5">
        <f>VLOOKUP(F3699,'Set up'!$A$2:$D$64,4,FALSE)</f>
        <v>30</v>
      </c>
      <c r="K3699" s="4">
        <f t="shared" ref="K3699:K3762" si="1087">A3699+J3699</f>
        <v>45737</v>
      </c>
      <c r="L3699" s="5">
        <f t="shared" ref="L3699:L3762" si="1088">MONTH(K3699)</f>
        <v>3</v>
      </c>
      <c r="M3699" s="5">
        <f t="shared" ref="M3699:M3762" si="1089">YEAR(K3699)</f>
        <v>2025</v>
      </c>
      <c r="N3699" s="135">
        <v>312.5</v>
      </c>
      <c r="O3699" s="99"/>
      <c r="P3699" s="12">
        <f t="shared" si="1081"/>
        <v>312.5</v>
      </c>
      <c r="Q3699" s="7">
        <f t="shared" si="1084"/>
        <v>6067589.3500000006</v>
      </c>
      <c r="R3699" s="44" t="str">
        <f>VLOOKUP(F3699,'Set up'!$A$2:$E$64,5,FALSE)</f>
        <v>Chq</v>
      </c>
    </row>
    <row r="3700" spans="1:18" ht="16.2" customHeight="1" x14ac:dyDescent="0.3">
      <c r="A3700" s="140">
        <v>45707</v>
      </c>
      <c r="B3700" s="5">
        <f t="shared" si="1085"/>
        <v>2</v>
      </c>
      <c r="C3700" s="5">
        <f t="shared" si="1086"/>
        <v>2025</v>
      </c>
      <c r="D3700" s="105" t="s">
        <v>3460</v>
      </c>
      <c r="E3700" s="5" t="str">
        <f>VLOOKUP(F3700,'Set up'!$A$2:$C$64,2,FALSE)</f>
        <v>C00000037</v>
      </c>
      <c r="F3700" s="99" t="s">
        <v>1309</v>
      </c>
      <c r="G3700" s="99" t="s">
        <v>1061</v>
      </c>
      <c r="H3700" s="137">
        <v>1</v>
      </c>
      <c r="I3700" s="5">
        <f>VLOOKUP(F3700,'Set up'!$A$2:$C$64,3,FALSE)</f>
        <v>30</v>
      </c>
      <c r="J3700" s="5">
        <f>VLOOKUP(F3700,'Set up'!$A$2:$D$64,4,FALSE)</f>
        <v>30</v>
      </c>
      <c r="K3700" s="4">
        <f t="shared" si="1087"/>
        <v>45737</v>
      </c>
      <c r="L3700" s="5">
        <f t="shared" si="1088"/>
        <v>3</v>
      </c>
      <c r="M3700" s="5">
        <f t="shared" si="1089"/>
        <v>2025</v>
      </c>
      <c r="N3700" s="135">
        <v>95</v>
      </c>
      <c r="O3700" s="99"/>
      <c r="P3700" s="12">
        <f t="shared" si="1081"/>
        <v>95</v>
      </c>
      <c r="Q3700" s="7">
        <f t="shared" si="1084"/>
        <v>6067684.3500000006</v>
      </c>
      <c r="R3700" s="44" t="str">
        <f>VLOOKUP(F3700,'Set up'!$A$2:$E$64,5,FALSE)</f>
        <v>Chq</v>
      </c>
    </row>
    <row r="3701" spans="1:18" ht="16.2" customHeight="1" x14ac:dyDescent="0.3">
      <c r="A3701" s="140">
        <v>45707</v>
      </c>
      <c r="B3701" s="5">
        <f t="shared" si="1085"/>
        <v>2</v>
      </c>
      <c r="C3701" s="5">
        <f t="shared" si="1086"/>
        <v>2025</v>
      </c>
      <c r="D3701" s="105" t="s">
        <v>3460</v>
      </c>
      <c r="E3701" s="5" t="str">
        <f>VLOOKUP(F3701,'Set up'!$A$2:$C$64,2,FALSE)</f>
        <v>C00000037</v>
      </c>
      <c r="F3701" s="99" t="s">
        <v>1309</v>
      </c>
      <c r="G3701" s="99" t="s">
        <v>3258</v>
      </c>
      <c r="H3701" s="137">
        <v>1</v>
      </c>
      <c r="I3701" s="5">
        <f>VLOOKUP(F3701,'Set up'!$A$2:$C$64,3,FALSE)</f>
        <v>30</v>
      </c>
      <c r="J3701" s="5">
        <f>VLOOKUP(F3701,'Set up'!$A$2:$D$64,4,FALSE)</f>
        <v>30</v>
      </c>
      <c r="K3701" s="4">
        <f t="shared" si="1087"/>
        <v>45737</v>
      </c>
      <c r="L3701" s="5">
        <f t="shared" si="1088"/>
        <v>3</v>
      </c>
      <c r="M3701" s="5">
        <f t="shared" si="1089"/>
        <v>2025</v>
      </c>
      <c r="N3701" s="135">
        <v>930</v>
      </c>
      <c r="O3701" s="99"/>
      <c r="P3701" s="12">
        <f t="shared" si="1081"/>
        <v>930</v>
      </c>
      <c r="Q3701" s="7">
        <f t="shared" si="1084"/>
        <v>6068614.3500000006</v>
      </c>
      <c r="R3701" s="44" t="str">
        <f>VLOOKUP(F3701,'Set up'!$A$2:$E$64,5,FALSE)</f>
        <v>Chq</v>
      </c>
    </row>
    <row r="3702" spans="1:18" ht="16.2" customHeight="1" x14ac:dyDescent="0.3">
      <c r="A3702" s="140">
        <v>45707</v>
      </c>
      <c r="B3702" s="5">
        <f t="shared" si="1085"/>
        <v>2</v>
      </c>
      <c r="C3702" s="5">
        <f t="shared" si="1086"/>
        <v>2025</v>
      </c>
      <c r="D3702" s="105" t="s">
        <v>3460</v>
      </c>
      <c r="E3702" s="5" t="str">
        <f>VLOOKUP(F3702,'Set up'!$A$2:$C$64,2,FALSE)</f>
        <v>C00000037</v>
      </c>
      <c r="F3702" s="99" t="s">
        <v>1309</v>
      </c>
      <c r="G3702" s="99" t="s">
        <v>3461</v>
      </c>
      <c r="H3702" s="137">
        <v>1</v>
      </c>
      <c r="I3702" s="5">
        <f>VLOOKUP(F3702,'Set up'!$A$2:$C$64,3,FALSE)</f>
        <v>30</v>
      </c>
      <c r="J3702" s="5">
        <f>VLOOKUP(F3702,'Set up'!$A$2:$D$64,4,FALSE)</f>
        <v>30</v>
      </c>
      <c r="K3702" s="4">
        <f t="shared" si="1087"/>
        <v>45737</v>
      </c>
      <c r="L3702" s="5">
        <f t="shared" si="1088"/>
        <v>3</v>
      </c>
      <c r="M3702" s="5">
        <f t="shared" si="1089"/>
        <v>2025</v>
      </c>
      <c r="N3702" s="135">
        <v>280</v>
      </c>
      <c r="O3702" s="99"/>
      <c r="P3702" s="12">
        <f t="shared" si="1081"/>
        <v>280</v>
      </c>
      <c r="Q3702" s="7">
        <f t="shared" si="1084"/>
        <v>6068894.3500000006</v>
      </c>
      <c r="R3702" s="44" t="str">
        <f>VLOOKUP(F3702,'Set up'!$A$2:$E$64,5,FALSE)</f>
        <v>Chq</v>
      </c>
    </row>
    <row r="3703" spans="1:18" ht="16.2" customHeight="1" x14ac:dyDescent="0.3">
      <c r="A3703" s="140">
        <v>45707</v>
      </c>
      <c r="B3703" s="5">
        <f t="shared" si="1085"/>
        <v>2</v>
      </c>
      <c r="C3703" s="5">
        <f t="shared" si="1086"/>
        <v>2025</v>
      </c>
      <c r="D3703" s="105" t="s">
        <v>3460</v>
      </c>
      <c r="E3703" s="5" t="str">
        <f>VLOOKUP(F3703,'Set up'!$A$2:$C$64,2,FALSE)</f>
        <v>C00000037</v>
      </c>
      <c r="F3703" s="99" t="s">
        <v>1309</v>
      </c>
      <c r="G3703" s="99" t="s">
        <v>3462</v>
      </c>
      <c r="H3703" s="138" t="s">
        <v>3463</v>
      </c>
      <c r="I3703" s="5">
        <f>VLOOKUP(F3703,'Set up'!$A$2:$C$64,3,FALSE)</f>
        <v>30</v>
      </c>
      <c r="J3703" s="5">
        <f>VLOOKUP(F3703,'Set up'!$A$2:$D$64,4,FALSE)</f>
        <v>30</v>
      </c>
      <c r="K3703" s="4">
        <f t="shared" si="1087"/>
        <v>45737</v>
      </c>
      <c r="L3703" s="5">
        <f t="shared" si="1088"/>
        <v>3</v>
      </c>
      <c r="M3703" s="5">
        <f t="shared" si="1089"/>
        <v>2025</v>
      </c>
      <c r="N3703" s="139">
        <v>0</v>
      </c>
      <c r="O3703" s="99"/>
      <c r="P3703" s="12">
        <f t="shared" si="1081"/>
        <v>0</v>
      </c>
      <c r="Q3703" s="7">
        <f t="shared" si="1084"/>
        <v>6068894.3500000006</v>
      </c>
      <c r="R3703" s="44" t="str">
        <f>VLOOKUP(F3703,'Set up'!$A$2:$E$64,5,FALSE)</f>
        <v>Chq</v>
      </c>
    </row>
    <row r="3704" spans="1:18" ht="16.2" customHeight="1" x14ac:dyDescent="0.3">
      <c r="A3704" s="140">
        <v>45707</v>
      </c>
      <c r="B3704" s="5">
        <f t="shared" si="1085"/>
        <v>2</v>
      </c>
      <c r="C3704" s="5">
        <f t="shared" si="1086"/>
        <v>2025</v>
      </c>
      <c r="D3704" s="105" t="s">
        <v>3464</v>
      </c>
      <c r="E3704" s="5" t="str">
        <f>VLOOKUP(F3704,'Set up'!$A$2:$C$64,2,FALSE)</f>
        <v>C00000042</v>
      </c>
      <c r="F3704" s="99" t="s">
        <v>2012</v>
      </c>
      <c r="G3704" s="99" t="s">
        <v>2646</v>
      </c>
      <c r="H3704" s="137">
        <v>2</v>
      </c>
      <c r="I3704" s="5" t="str">
        <f>VLOOKUP(F3704,'Set up'!$A$2:$C$64,3,FALSE)</f>
        <v>Cash</v>
      </c>
      <c r="J3704" s="5">
        <f>VLOOKUP(F3704,'Set up'!$A$2:$D$64,4,FALSE)</f>
        <v>0</v>
      </c>
      <c r="K3704" s="4">
        <f t="shared" si="1087"/>
        <v>45707</v>
      </c>
      <c r="L3704" s="5">
        <f t="shared" si="1088"/>
        <v>2</v>
      </c>
      <c r="M3704" s="5">
        <f t="shared" si="1089"/>
        <v>2025</v>
      </c>
      <c r="N3704" s="135">
        <v>125</v>
      </c>
      <c r="O3704" s="99"/>
      <c r="P3704" s="12">
        <f t="shared" si="1081"/>
        <v>125</v>
      </c>
      <c r="Q3704" s="7">
        <f t="shared" si="1084"/>
        <v>6069019.3500000006</v>
      </c>
      <c r="R3704" s="44" t="str">
        <f>VLOOKUP(F3704,'Set up'!$A$2:$E$64,5,FALSE)</f>
        <v>Trsf</v>
      </c>
    </row>
    <row r="3705" spans="1:18" ht="16.2" customHeight="1" x14ac:dyDescent="0.3">
      <c r="A3705" s="140">
        <v>45707</v>
      </c>
      <c r="B3705" s="5">
        <f t="shared" si="1085"/>
        <v>2</v>
      </c>
      <c r="C3705" s="5">
        <f t="shared" si="1086"/>
        <v>2025</v>
      </c>
      <c r="D3705" s="105" t="s">
        <v>3465</v>
      </c>
      <c r="E3705" s="5" t="str">
        <f>VLOOKUP(F3705,'Set up'!$A$2:$C$64,2,FALSE)</f>
        <v>C00000042</v>
      </c>
      <c r="F3705" s="99" t="s">
        <v>2012</v>
      </c>
      <c r="G3705" s="99" t="s">
        <v>3217</v>
      </c>
      <c r="H3705" s="137">
        <v>4</v>
      </c>
      <c r="I3705" s="5" t="str">
        <f>VLOOKUP(F3705,'Set up'!$A$2:$C$64,3,FALSE)</f>
        <v>Cash</v>
      </c>
      <c r="J3705" s="5">
        <f>VLOOKUP(F3705,'Set up'!$A$2:$D$64,4,FALSE)</f>
        <v>0</v>
      </c>
      <c r="K3705" s="4">
        <f t="shared" si="1087"/>
        <v>45707</v>
      </c>
      <c r="L3705" s="5">
        <f t="shared" si="1088"/>
        <v>2</v>
      </c>
      <c r="M3705" s="5">
        <f t="shared" si="1089"/>
        <v>2025</v>
      </c>
      <c r="N3705" s="135">
        <v>6480</v>
      </c>
      <c r="O3705" s="99"/>
      <c r="P3705" s="12">
        <f t="shared" si="1081"/>
        <v>6480</v>
      </c>
      <c r="Q3705" s="7">
        <f t="shared" si="1084"/>
        <v>6075499.3500000006</v>
      </c>
      <c r="R3705" s="44" t="str">
        <f>VLOOKUP(F3705,'Set up'!$A$2:$E$64,5,FALSE)</f>
        <v>Trsf</v>
      </c>
    </row>
    <row r="3706" spans="1:18" ht="16.2" customHeight="1" x14ac:dyDescent="0.3">
      <c r="A3706" s="140">
        <v>45707</v>
      </c>
      <c r="B3706" s="5">
        <f t="shared" si="1085"/>
        <v>2</v>
      </c>
      <c r="C3706" s="5">
        <f t="shared" si="1086"/>
        <v>2025</v>
      </c>
      <c r="D3706" s="105" t="s">
        <v>3465</v>
      </c>
      <c r="E3706" s="5" t="str">
        <f>VLOOKUP(F3706,'Set up'!$A$2:$C$64,2,FALSE)</f>
        <v>C00000042</v>
      </c>
      <c r="F3706" s="99" t="s">
        <v>2012</v>
      </c>
      <c r="G3706" s="99" t="s">
        <v>3243</v>
      </c>
      <c r="H3706" s="137">
        <v>12</v>
      </c>
      <c r="I3706" s="5" t="str">
        <f>VLOOKUP(F3706,'Set up'!$A$2:$C$64,3,FALSE)</f>
        <v>Cash</v>
      </c>
      <c r="J3706" s="5">
        <f>VLOOKUP(F3706,'Set up'!$A$2:$D$64,4,FALSE)</f>
        <v>0</v>
      </c>
      <c r="K3706" s="4">
        <f t="shared" si="1087"/>
        <v>45707</v>
      </c>
      <c r="L3706" s="5">
        <f t="shared" si="1088"/>
        <v>2</v>
      </c>
      <c r="M3706" s="5">
        <f t="shared" si="1089"/>
        <v>2025</v>
      </c>
      <c r="N3706" s="135">
        <v>2088</v>
      </c>
      <c r="O3706" s="99"/>
      <c r="P3706" s="12">
        <f t="shared" si="1081"/>
        <v>2088</v>
      </c>
      <c r="Q3706" s="7">
        <f t="shared" si="1084"/>
        <v>6077587.3500000006</v>
      </c>
      <c r="R3706" s="44" t="str">
        <f>VLOOKUP(F3706,'Set up'!$A$2:$E$64,5,FALSE)</f>
        <v>Trsf</v>
      </c>
    </row>
    <row r="3707" spans="1:18" ht="16.2" customHeight="1" x14ac:dyDescent="0.3">
      <c r="A3707" s="140">
        <v>45707</v>
      </c>
      <c r="B3707" s="5">
        <f t="shared" si="1085"/>
        <v>2</v>
      </c>
      <c r="C3707" s="5">
        <f t="shared" si="1086"/>
        <v>2025</v>
      </c>
      <c r="D3707" s="105" t="s">
        <v>3465</v>
      </c>
      <c r="E3707" s="5" t="str">
        <f>VLOOKUP(F3707,'Set up'!$A$2:$C$64,2,FALSE)</f>
        <v>C00000042</v>
      </c>
      <c r="F3707" s="99" t="s">
        <v>2012</v>
      </c>
      <c r="G3707" s="99" t="s">
        <v>1922</v>
      </c>
      <c r="H3707" s="137">
        <v>6</v>
      </c>
      <c r="I3707" s="5" t="str">
        <f>VLOOKUP(F3707,'Set up'!$A$2:$C$64,3,FALSE)</f>
        <v>Cash</v>
      </c>
      <c r="J3707" s="5">
        <f>VLOOKUP(F3707,'Set up'!$A$2:$D$64,4,FALSE)</f>
        <v>0</v>
      </c>
      <c r="K3707" s="4">
        <f t="shared" si="1087"/>
        <v>45707</v>
      </c>
      <c r="L3707" s="5">
        <f t="shared" si="1088"/>
        <v>2</v>
      </c>
      <c r="M3707" s="5">
        <f t="shared" si="1089"/>
        <v>2025</v>
      </c>
      <c r="N3707" s="135">
        <v>1485</v>
      </c>
      <c r="O3707" s="99"/>
      <c r="P3707" s="12">
        <f t="shared" si="1081"/>
        <v>1485</v>
      </c>
      <c r="Q3707" s="7">
        <f t="shared" si="1084"/>
        <v>6079072.3500000006</v>
      </c>
      <c r="R3707" s="44" t="str">
        <f>VLOOKUP(F3707,'Set up'!$A$2:$E$64,5,FALSE)</f>
        <v>Trsf</v>
      </c>
    </row>
    <row r="3708" spans="1:18" ht="16.2" customHeight="1" x14ac:dyDescent="0.3">
      <c r="A3708" s="140">
        <v>45707</v>
      </c>
      <c r="B3708" s="5">
        <f t="shared" si="1085"/>
        <v>2</v>
      </c>
      <c r="C3708" s="5">
        <f t="shared" si="1086"/>
        <v>2025</v>
      </c>
      <c r="D3708" s="105" t="s">
        <v>3465</v>
      </c>
      <c r="E3708" s="5" t="str">
        <f>VLOOKUP(F3708,'Set up'!$A$2:$C$64,2,FALSE)</f>
        <v>C00000042</v>
      </c>
      <c r="F3708" s="99" t="s">
        <v>2012</v>
      </c>
      <c r="G3708" s="99" t="s">
        <v>46</v>
      </c>
      <c r="H3708" s="137">
        <v>6</v>
      </c>
      <c r="I3708" s="5" t="str">
        <f>VLOOKUP(F3708,'Set up'!$A$2:$C$64,3,FALSE)</f>
        <v>Cash</v>
      </c>
      <c r="J3708" s="5">
        <f>VLOOKUP(F3708,'Set up'!$A$2:$D$64,4,FALSE)</f>
        <v>0</v>
      </c>
      <c r="K3708" s="4">
        <f t="shared" si="1087"/>
        <v>45707</v>
      </c>
      <c r="L3708" s="5">
        <f t="shared" si="1088"/>
        <v>2</v>
      </c>
      <c r="M3708" s="5">
        <f t="shared" si="1089"/>
        <v>2025</v>
      </c>
      <c r="N3708" s="135">
        <v>690</v>
      </c>
      <c r="O3708" s="99"/>
      <c r="P3708" s="12">
        <f t="shared" si="1081"/>
        <v>690</v>
      </c>
      <c r="Q3708" s="7">
        <f t="shared" si="1084"/>
        <v>6079762.3500000006</v>
      </c>
      <c r="R3708" s="44" t="str">
        <f>VLOOKUP(F3708,'Set up'!$A$2:$E$64,5,FALSE)</f>
        <v>Trsf</v>
      </c>
    </row>
    <row r="3709" spans="1:18" ht="16.2" customHeight="1" x14ac:dyDescent="0.3">
      <c r="A3709" s="140">
        <v>45707</v>
      </c>
      <c r="B3709" s="5">
        <f t="shared" si="1085"/>
        <v>2</v>
      </c>
      <c r="C3709" s="5">
        <f t="shared" si="1086"/>
        <v>2025</v>
      </c>
      <c r="D3709" s="105" t="s">
        <v>3465</v>
      </c>
      <c r="E3709" s="5" t="str">
        <f>VLOOKUP(F3709,'Set up'!$A$2:$C$64,2,FALSE)</f>
        <v>C00000042</v>
      </c>
      <c r="F3709" s="99" t="s">
        <v>2012</v>
      </c>
      <c r="G3709" s="99" t="s">
        <v>1073</v>
      </c>
      <c r="H3709" s="137">
        <v>1</v>
      </c>
      <c r="I3709" s="5" t="str">
        <f>VLOOKUP(F3709,'Set up'!$A$2:$C$64,3,FALSE)</f>
        <v>Cash</v>
      </c>
      <c r="J3709" s="5">
        <f>VLOOKUP(F3709,'Set up'!$A$2:$D$64,4,FALSE)</f>
        <v>0</v>
      </c>
      <c r="K3709" s="4">
        <f t="shared" si="1087"/>
        <v>45707</v>
      </c>
      <c r="L3709" s="5">
        <f t="shared" si="1088"/>
        <v>2</v>
      </c>
      <c r="M3709" s="5">
        <f t="shared" si="1089"/>
        <v>2025</v>
      </c>
      <c r="N3709" s="135">
        <v>1000</v>
      </c>
      <c r="O3709" s="99"/>
      <c r="P3709" s="12">
        <f t="shared" si="1081"/>
        <v>1000</v>
      </c>
      <c r="Q3709" s="7">
        <f t="shared" si="1084"/>
        <v>6080762.3500000006</v>
      </c>
      <c r="R3709" s="44" t="str">
        <f>VLOOKUP(F3709,'Set up'!$A$2:$E$64,5,FALSE)</f>
        <v>Trsf</v>
      </c>
    </row>
    <row r="3710" spans="1:18" ht="16.2" customHeight="1" x14ac:dyDescent="0.3">
      <c r="A3710" s="140">
        <v>45712</v>
      </c>
      <c r="B3710" s="5">
        <f t="shared" si="1085"/>
        <v>2</v>
      </c>
      <c r="C3710" s="5">
        <f t="shared" si="1086"/>
        <v>2025</v>
      </c>
      <c r="D3710" s="105" t="s">
        <v>3466</v>
      </c>
      <c r="E3710" s="5" t="str">
        <f>VLOOKUP(F3710,'Set up'!$A$2:$C$64,2,FALSE)</f>
        <v>C00000042</v>
      </c>
      <c r="F3710" s="99" t="s">
        <v>2012</v>
      </c>
      <c r="G3710" s="99" t="s">
        <v>2646</v>
      </c>
      <c r="H3710" s="137">
        <v>5</v>
      </c>
      <c r="I3710" s="5" t="str">
        <f>VLOOKUP(F3710,'Set up'!$A$2:$C$64,3,FALSE)</f>
        <v>Cash</v>
      </c>
      <c r="J3710" s="5">
        <f>VLOOKUP(F3710,'Set up'!$A$2:$D$64,4,FALSE)</f>
        <v>0</v>
      </c>
      <c r="K3710" s="4">
        <f t="shared" si="1087"/>
        <v>45712</v>
      </c>
      <c r="L3710" s="5">
        <f t="shared" si="1088"/>
        <v>2</v>
      </c>
      <c r="M3710" s="5">
        <f t="shared" si="1089"/>
        <v>2025</v>
      </c>
      <c r="N3710" s="135">
        <v>312.5</v>
      </c>
      <c r="O3710" s="99"/>
      <c r="P3710" s="12">
        <f t="shared" si="1081"/>
        <v>312.5</v>
      </c>
      <c r="Q3710" s="7">
        <f t="shared" si="1084"/>
        <v>6081074.8500000006</v>
      </c>
      <c r="R3710" s="44" t="str">
        <f>VLOOKUP(F3710,'Set up'!$A$2:$E$64,5,FALSE)</f>
        <v>Trsf</v>
      </c>
    </row>
    <row r="3711" spans="1:18" ht="16.2" customHeight="1" x14ac:dyDescent="0.3">
      <c r="A3711" s="140">
        <v>45712</v>
      </c>
      <c r="B3711" s="5">
        <f t="shared" si="1085"/>
        <v>2</v>
      </c>
      <c r="C3711" s="5">
        <f t="shared" si="1086"/>
        <v>2025</v>
      </c>
      <c r="D3711" s="105" t="s">
        <v>3467</v>
      </c>
      <c r="E3711" s="5" t="str">
        <f>VLOOKUP(F3711,'Set up'!$A$2:$C$64,2,FALSE)</f>
        <v>C00000042</v>
      </c>
      <c r="F3711" s="99" t="s">
        <v>2012</v>
      </c>
      <c r="G3711" s="99" t="s">
        <v>3217</v>
      </c>
      <c r="H3711" s="137">
        <v>10</v>
      </c>
      <c r="I3711" s="5" t="str">
        <f>VLOOKUP(F3711,'Set up'!$A$2:$C$64,3,FALSE)</f>
        <v>Cash</v>
      </c>
      <c r="J3711" s="5">
        <f>VLOOKUP(F3711,'Set up'!$A$2:$D$64,4,FALSE)</f>
        <v>0</v>
      </c>
      <c r="K3711" s="4">
        <f t="shared" si="1087"/>
        <v>45712</v>
      </c>
      <c r="L3711" s="5">
        <f t="shared" si="1088"/>
        <v>2</v>
      </c>
      <c r="M3711" s="5">
        <f t="shared" si="1089"/>
        <v>2025</v>
      </c>
      <c r="N3711" s="135">
        <v>16200</v>
      </c>
      <c r="O3711" s="99"/>
      <c r="P3711" s="12">
        <f t="shared" si="1081"/>
        <v>16200</v>
      </c>
      <c r="Q3711" s="7">
        <f t="shared" si="1084"/>
        <v>6097274.8500000006</v>
      </c>
      <c r="R3711" s="44" t="str">
        <f>VLOOKUP(F3711,'Set up'!$A$2:$E$64,5,FALSE)</f>
        <v>Trsf</v>
      </c>
    </row>
    <row r="3712" spans="1:18" ht="16.2" customHeight="1" x14ac:dyDescent="0.3">
      <c r="A3712" s="140">
        <v>45712</v>
      </c>
      <c r="B3712" s="5">
        <f t="shared" si="1085"/>
        <v>2</v>
      </c>
      <c r="C3712" s="5">
        <f t="shared" si="1086"/>
        <v>2025</v>
      </c>
      <c r="D3712" s="105" t="s">
        <v>3467</v>
      </c>
      <c r="E3712" s="5" t="str">
        <f>VLOOKUP(F3712,'Set up'!$A$2:$C$64,2,FALSE)</f>
        <v>C00000042</v>
      </c>
      <c r="F3712" s="99" t="s">
        <v>2012</v>
      </c>
      <c r="G3712" s="99" t="s">
        <v>3243</v>
      </c>
      <c r="H3712" s="137">
        <v>25</v>
      </c>
      <c r="I3712" s="5" t="str">
        <f>VLOOKUP(F3712,'Set up'!$A$2:$C$64,3,FALSE)</f>
        <v>Cash</v>
      </c>
      <c r="J3712" s="5">
        <f>VLOOKUP(F3712,'Set up'!$A$2:$D$64,4,FALSE)</f>
        <v>0</v>
      </c>
      <c r="K3712" s="4">
        <f t="shared" si="1087"/>
        <v>45712</v>
      </c>
      <c r="L3712" s="5">
        <f t="shared" si="1088"/>
        <v>2</v>
      </c>
      <c r="M3712" s="5">
        <f t="shared" si="1089"/>
        <v>2025</v>
      </c>
      <c r="N3712" s="135">
        <v>4350</v>
      </c>
      <c r="O3712" s="99"/>
      <c r="P3712" s="12">
        <f t="shared" si="1081"/>
        <v>4350</v>
      </c>
      <c r="Q3712" s="7">
        <f t="shared" si="1084"/>
        <v>6101624.8500000006</v>
      </c>
      <c r="R3712" s="44" t="str">
        <f>VLOOKUP(F3712,'Set up'!$A$2:$E$64,5,FALSE)</f>
        <v>Trsf</v>
      </c>
    </row>
    <row r="3713" spans="1:19" ht="16.2" customHeight="1" x14ac:dyDescent="0.3">
      <c r="A3713" s="140">
        <v>45712</v>
      </c>
      <c r="B3713" s="5">
        <f t="shared" si="1085"/>
        <v>2</v>
      </c>
      <c r="C3713" s="5">
        <f t="shared" si="1086"/>
        <v>2025</v>
      </c>
      <c r="D3713" s="105" t="s">
        <v>3467</v>
      </c>
      <c r="E3713" s="5" t="str">
        <f>VLOOKUP(F3713,'Set up'!$A$2:$C$64,2,FALSE)</f>
        <v>C00000042</v>
      </c>
      <c r="F3713" s="99" t="s">
        <v>2012</v>
      </c>
      <c r="G3713" s="99" t="s">
        <v>1922</v>
      </c>
      <c r="H3713" s="137">
        <v>15</v>
      </c>
      <c r="I3713" s="5" t="str">
        <f>VLOOKUP(F3713,'Set up'!$A$2:$C$64,3,FALSE)</f>
        <v>Cash</v>
      </c>
      <c r="J3713" s="5">
        <f>VLOOKUP(F3713,'Set up'!$A$2:$D$64,4,FALSE)</f>
        <v>0</v>
      </c>
      <c r="K3713" s="4">
        <f t="shared" si="1087"/>
        <v>45712</v>
      </c>
      <c r="L3713" s="5">
        <f t="shared" si="1088"/>
        <v>2</v>
      </c>
      <c r="M3713" s="5">
        <f t="shared" si="1089"/>
        <v>2025</v>
      </c>
      <c r="N3713" s="135">
        <v>3712.5</v>
      </c>
      <c r="O3713" s="99"/>
      <c r="P3713" s="12">
        <f t="shared" si="1081"/>
        <v>3712.5</v>
      </c>
      <c r="Q3713" s="7">
        <f t="shared" si="1084"/>
        <v>6105337.3500000006</v>
      </c>
      <c r="R3713" s="44" t="str">
        <f>VLOOKUP(F3713,'Set up'!$A$2:$E$64,5,FALSE)</f>
        <v>Trsf</v>
      </c>
    </row>
    <row r="3714" spans="1:19" ht="16.2" customHeight="1" x14ac:dyDescent="0.3">
      <c r="A3714" s="140">
        <v>45712</v>
      </c>
      <c r="B3714" s="5">
        <f t="shared" si="1085"/>
        <v>2</v>
      </c>
      <c r="C3714" s="5">
        <f t="shared" si="1086"/>
        <v>2025</v>
      </c>
      <c r="D3714" s="105" t="s">
        <v>3467</v>
      </c>
      <c r="E3714" s="5" t="str">
        <f>VLOOKUP(F3714,'Set up'!$A$2:$C$64,2,FALSE)</f>
        <v>C00000042</v>
      </c>
      <c r="F3714" s="99" t="s">
        <v>2012</v>
      </c>
      <c r="G3714" s="99" t="s">
        <v>46</v>
      </c>
      <c r="H3714" s="137">
        <v>4</v>
      </c>
      <c r="I3714" s="5" t="str">
        <f>VLOOKUP(F3714,'Set up'!$A$2:$C$64,3,FALSE)</f>
        <v>Cash</v>
      </c>
      <c r="J3714" s="5">
        <f>VLOOKUP(F3714,'Set up'!$A$2:$D$64,4,FALSE)</f>
        <v>0</v>
      </c>
      <c r="K3714" s="4">
        <f t="shared" si="1087"/>
        <v>45712</v>
      </c>
      <c r="L3714" s="5">
        <f t="shared" si="1088"/>
        <v>2</v>
      </c>
      <c r="M3714" s="5">
        <f t="shared" si="1089"/>
        <v>2025</v>
      </c>
      <c r="N3714" s="135">
        <v>460</v>
      </c>
      <c r="O3714" s="99"/>
      <c r="P3714" s="12">
        <f t="shared" si="1081"/>
        <v>460</v>
      </c>
      <c r="Q3714" s="7">
        <f t="shared" si="1084"/>
        <v>6105797.3500000006</v>
      </c>
      <c r="R3714" s="44" t="str">
        <f>VLOOKUP(F3714,'Set up'!$A$2:$E$64,5,FALSE)</f>
        <v>Trsf</v>
      </c>
    </row>
    <row r="3715" spans="1:19" ht="16.2" customHeight="1" x14ac:dyDescent="0.3">
      <c r="A3715" s="140">
        <v>45712</v>
      </c>
      <c r="B3715" s="5">
        <f t="shared" si="1085"/>
        <v>2</v>
      </c>
      <c r="C3715" s="5">
        <f t="shared" si="1086"/>
        <v>2025</v>
      </c>
      <c r="D3715" s="105" t="s">
        <v>3467</v>
      </c>
      <c r="E3715" s="5" t="str">
        <f>VLOOKUP(F3715,'Set up'!$A$2:$C$64,2,FALSE)</f>
        <v>C00000042</v>
      </c>
      <c r="F3715" s="99" t="s">
        <v>2012</v>
      </c>
      <c r="G3715" s="99" t="s">
        <v>1073</v>
      </c>
      <c r="H3715" s="137">
        <v>1</v>
      </c>
      <c r="I3715" s="5" t="str">
        <f>VLOOKUP(F3715,'Set up'!$A$2:$C$64,3,FALSE)</f>
        <v>Cash</v>
      </c>
      <c r="J3715" s="5">
        <f>VLOOKUP(F3715,'Set up'!$A$2:$D$64,4,FALSE)</f>
        <v>0</v>
      </c>
      <c r="K3715" s="4">
        <f t="shared" si="1087"/>
        <v>45712</v>
      </c>
      <c r="L3715" s="5">
        <f t="shared" si="1088"/>
        <v>2</v>
      </c>
      <c r="M3715" s="5">
        <f t="shared" si="1089"/>
        <v>2025</v>
      </c>
      <c r="N3715" s="135">
        <v>1000</v>
      </c>
      <c r="O3715" s="99"/>
      <c r="P3715" s="12">
        <f t="shared" si="1081"/>
        <v>1000</v>
      </c>
      <c r="Q3715" s="7">
        <f t="shared" si="1084"/>
        <v>6106797.3500000006</v>
      </c>
      <c r="R3715" s="44" t="str">
        <f>VLOOKUP(F3715,'Set up'!$A$2:$E$64,5,FALSE)</f>
        <v>Trsf</v>
      </c>
    </row>
    <row r="3716" spans="1:19" ht="16.2" customHeight="1" x14ac:dyDescent="0.3">
      <c r="A3716" s="140">
        <v>45712</v>
      </c>
      <c r="B3716" s="5">
        <f t="shared" si="1085"/>
        <v>2</v>
      </c>
      <c r="C3716" s="5">
        <f t="shared" si="1086"/>
        <v>2025</v>
      </c>
      <c r="D3716" s="105" t="s">
        <v>3468</v>
      </c>
      <c r="E3716" s="5" t="str">
        <f>VLOOKUP(F3716,'Set up'!$A$2:$C$64,2,FALSE)</f>
        <v>C00000019</v>
      </c>
      <c r="F3716" s="99" t="s">
        <v>400</v>
      </c>
      <c r="G3716" s="99" t="s">
        <v>3226</v>
      </c>
      <c r="H3716" s="137">
        <v>1</v>
      </c>
      <c r="I3716" s="5" t="str">
        <f>VLOOKUP(F3716,'Set up'!$A$2:$C$64,3,FALSE)</f>
        <v>Cash</v>
      </c>
      <c r="J3716" s="5">
        <f>VLOOKUP(F3716,'Set up'!$A$2:$D$64,4,FALSE)</f>
        <v>0</v>
      </c>
      <c r="K3716" s="4">
        <f t="shared" si="1087"/>
        <v>45712</v>
      </c>
      <c r="L3716" s="5">
        <f t="shared" si="1088"/>
        <v>2</v>
      </c>
      <c r="M3716" s="5">
        <f t="shared" si="1089"/>
        <v>2025</v>
      </c>
      <c r="N3716" s="135">
        <v>250</v>
      </c>
      <c r="O3716" s="99"/>
      <c r="P3716" s="12">
        <f t="shared" si="1081"/>
        <v>250</v>
      </c>
      <c r="Q3716" s="7">
        <f t="shared" si="1084"/>
        <v>6107047.3500000006</v>
      </c>
      <c r="R3716" s="44" t="str">
        <f>VLOOKUP(F3716,'Set up'!$A$2:$E$64,5,FALSE)</f>
        <v>Trsf</v>
      </c>
    </row>
    <row r="3717" spans="1:19" ht="16.2" customHeight="1" x14ac:dyDescent="0.3">
      <c r="A3717" s="140">
        <v>45712</v>
      </c>
      <c r="B3717" s="5">
        <f t="shared" si="1085"/>
        <v>2</v>
      </c>
      <c r="C3717" s="5">
        <f t="shared" si="1086"/>
        <v>2025</v>
      </c>
      <c r="D3717" s="105" t="s">
        <v>3468</v>
      </c>
      <c r="E3717" s="5" t="str">
        <f>VLOOKUP(F3717,'Set up'!$A$2:$C$64,2,FALSE)</f>
        <v>C00000019</v>
      </c>
      <c r="F3717" s="99" t="s">
        <v>400</v>
      </c>
      <c r="G3717" s="99" t="s">
        <v>3122</v>
      </c>
      <c r="H3717" s="137">
        <v>1</v>
      </c>
      <c r="I3717" s="5" t="str">
        <f>VLOOKUP(F3717,'Set up'!$A$2:$C$64,3,FALSE)</f>
        <v>Cash</v>
      </c>
      <c r="J3717" s="5">
        <f>VLOOKUP(F3717,'Set up'!$A$2:$D$64,4,FALSE)</f>
        <v>0</v>
      </c>
      <c r="K3717" s="4">
        <f t="shared" si="1087"/>
        <v>45712</v>
      </c>
      <c r="L3717" s="5">
        <f t="shared" si="1088"/>
        <v>2</v>
      </c>
      <c r="M3717" s="5">
        <f t="shared" si="1089"/>
        <v>2025</v>
      </c>
      <c r="N3717" s="135">
        <v>1755</v>
      </c>
      <c r="O3717" s="99"/>
      <c r="P3717" s="12">
        <f t="shared" si="1081"/>
        <v>1755</v>
      </c>
      <c r="Q3717" s="7">
        <f t="shared" si="1084"/>
        <v>6108802.3500000006</v>
      </c>
      <c r="R3717" s="44" t="str">
        <f>VLOOKUP(F3717,'Set up'!$A$2:$E$64,5,FALSE)</f>
        <v>Trsf</v>
      </c>
    </row>
    <row r="3718" spans="1:19" ht="16.2" customHeight="1" x14ac:dyDescent="0.3">
      <c r="A3718" s="140">
        <v>45712</v>
      </c>
      <c r="B3718" s="5">
        <f t="shared" si="1085"/>
        <v>2</v>
      </c>
      <c r="C3718" s="5">
        <f t="shared" si="1086"/>
        <v>2025</v>
      </c>
      <c r="D3718" s="105" t="s">
        <v>3468</v>
      </c>
      <c r="E3718" s="5" t="str">
        <f>VLOOKUP(F3718,'Set up'!$A$2:$C$64,2,FALSE)</f>
        <v>C00000019</v>
      </c>
      <c r="F3718" s="99" t="s">
        <v>400</v>
      </c>
      <c r="G3718" s="99" t="s">
        <v>1411</v>
      </c>
      <c r="H3718" s="137">
        <v>1</v>
      </c>
      <c r="I3718" s="5" t="str">
        <f>VLOOKUP(F3718,'Set up'!$A$2:$C$64,3,FALSE)</f>
        <v>Cash</v>
      </c>
      <c r="J3718" s="5">
        <f>VLOOKUP(F3718,'Set up'!$A$2:$D$64,4,FALSE)</f>
        <v>0</v>
      </c>
      <c r="K3718" s="4">
        <f t="shared" si="1087"/>
        <v>45712</v>
      </c>
      <c r="L3718" s="5">
        <f t="shared" si="1088"/>
        <v>2</v>
      </c>
      <c r="M3718" s="5">
        <f t="shared" si="1089"/>
        <v>2025</v>
      </c>
      <c r="N3718" s="135">
        <v>405</v>
      </c>
      <c r="O3718" s="99"/>
      <c r="P3718" s="12">
        <f t="shared" si="1081"/>
        <v>405</v>
      </c>
      <c r="Q3718" s="7">
        <f t="shared" si="1084"/>
        <v>6109207.3500000006</v>
      </c>
      <c r="R3718" s="44" t="str">
        <f>VLOOKUP(F3718,'Set up'!$A$2:$E$64,5,FALSE)</f>
        <v>Trsf</v>
      </c>
    </row>
    <row r="3719" spans="1:19" ht="16.2" customHeight="1" x14ac:dyDescent="0.3">
      <c r="A3719" s="140">
        <v>45713</v>
      </c>
      <c r="B3719" s="5">
        <f t="shared" si="1085"/>
        <v>2</v>
      </c>
      <c r="C3719" s="5">
        <f t="shared" si="1086"/>
        <v>2025</v>
      </c>
      <c r="D3719" s="105" t="s">
        <v>3469</v>
      </c>
      <c r="E3719" s="5" t="str">
        <f>VLOOKUP(F3719,'Set up'!$A$2:$C$64,2,FALSE)</f>
        <v>C00000044</v>
      </c>
      <c r="F3719" s="99" t="s">
        <v>2929</v>
      </c>
      <c r="G3719" s="99" t="s">
        <v>3122</v>
      </c>
      <c r="H3719" s="137">
        <v>1</v>
      </c>
      <c r="I3719" s="5" t="str">
        <f>VLOOKUP(F3719,'Set up'!$A$2:$C$64,3,FALSE)</f>
        <v>Cash</v>
      </c>
      <c r="J3719" s="5">
        <f>VLOOKUP(F3719,'Set up'!$A$2:$D$64,4,FALSE)</f>
        <v>0</v>
      </c>
      <c r="K3719" s="4">
        <f t="shared" si="1087"/>
        <v>45713</v>
      </c>
      <c r="L3719" s="5">
        <f t="shared" si="1088"/>
        <v>2</v>
      </c>
      <c r="M3719" s="5">
        <f t="shared" si="1089"/>
        <v>2025</v>
      </c>
      <c r="N3719" s="135">
        <v>1732.5</v>
      </c>
      <c r="O3719" s="6">
        <f>-N3719</f>
        <v>-1732.5</v>
      </c>
      <c r="P3719" s="12">
        <f t="shared" si="1081"/>
        <v>0</v>
      </c>
      <c r="Q3719" s="7">
        <f t="shared" si="1084"/>
        <v>6110939.8500000006</v>
      </c>
      <c r="R3719" s="44" t="str">
        <f>VLOOKUP(F3719,'Set up'!$A$2:$E$64,5,FALSE)</f>
        <v>Cash</v>
      </c>
      <c r="S3719" s="1" t="s">
        <v>3502</v>
      </c>
    </row>
    <row r="3720" spans="1:19" ht="16.2" customHeight="1" x14ac:dyDescent="0.3">
      <c r="A3720" s="140">
        <v>45713</v>
      </c>
      <c r="B3720" s="5">
        <f t="shared" si="1085"/>
        <v>2</v>
      </c>
      <c r="C3720" s="5">
        <f t="shared" si="1086"/>
        <v>2025</v>
      </c>
      <c r="D3720" s="105" t="s">
        <v>3469</v>
      </c>
      <c r="E3720" s="5" t="str">
        <f>VLOOKUP(F3720,'Set up'!$A$2:$C$64,2,FALSE)</f>
        <v>C00000044</v>
      </c>
      <c r="F3720" s="99" t="s">
        <v>2929</v>
      </c>
      <c r="G3720" s="99" t="s">
        <v>2570</v>
      </c>
      <c r="H3720" s="137">
        <v>2</v>
      </c>
      <c r="I3720" s="5" t="str">
        <f>VLOOKUP(F3720,'Set up'!$A$2:$C$64,3,FALSE)</f>
        <v>Cash</v>
      </c>
      <c r="J3720" s="5">
        <f>VLOOKUP(F3720,'Set up'!$A$2:$D$64,4,FALSE)</f>
        <v>0</v>
      </c>
      <c r="K3720" s="4">
        <f t="shared" si="1087"/>
        <v>45713</v>
      </c>
      <c r="L3720" s="5">
        <f t="shared" si="1088"/>
        <v>2</v>
      </c>
      <c r="M3720" s="5">
        <f t="shared" si="1089"/>
        <v>2025</v>
      </c>
      <c r="N3720" s="135">
        <v>432</v>
      </c>
      <c r="O3720" s="141">
        <f>-431.5</f>
        <v>-431.5</v>
      </c>
      <c r="P3720" s="12">
        <f t="shared" si="1081"/>
        <v>0.5</v>
      </c>
      <c r="Q3720" s="7">
        <f t="shared" si="1084"/>
        <v>6111371.8500000006</v>
      </c>
      <c r="R3720" s="44" t="str">
        <f>VLOOKUP(F3720,'Set up'!$A$2:$E$64,5,FALSE)</f>
        <v>Cash</v>
      </c>
      <c r="S3720" s="1" t="s">
        <v>3502</v>
      </c>
    </row>
    <row r="3721" spans="1:19" ht="16.2" customHeight="1" x14ac:dyDescent="0.3">
      <c r="A3721" s="140">
        <v>45717</v>
      </c>
      <c r="B3721" s="5">
        <f t="shared" ref="B3721:B3784" si="1090">MONTH(A3721)</f>
        <v>3</v>
      </c>
      <c r="C3721" s="5">
        <f t="shared" ref="C3721:C3784" si="1091">YEAR(A3721)</f>
        <v>2025</v>
      </c>
      <c r="D3721" s="105" t="s">
        <v>3504</v>
      </c>
      <c r="E3721" s="5" t="str">
        <f>VLOOKUP(F3721,'Set up'!$A$2:$C$64,2,FALSE)</f>
        <v>C00000050</v>
      </c>
      <c r="F3721" s="99" t="s">
        <v>2656</v>
      </c>
      <c r="G3721" s="99" t="s">
        <v>3122</v>
      </c>
      <c r="H3721" s="137">
        <v>1</v>
      </c>
      <c r="I3721" s="5" t="str">
        <f>VLOOKUP(F3721,'Set up'!$A$2:$C$64,3,FALSE)</f>
        <v>Cash</v>
      </c>
      <c r="J3721" s="5">
        <f>VLOOKUP(F3721,'Set up'!$A$2:$D$64,4,FALSE)</f>
        <v>0</v>
      </c>
      <c r="K3721" s="4">
        <f t="shared" si="1087"/>
        <v>45717</v>
      </c>
      <c r="L3721" s="5">
        <f t="shared" si="1088"/>
        <v>3</v>
      </c>
      <c r="M3721" s="5">
        <f t="shared" si="1089"/>
        <v>2025</v>
      </c>
      <c r="N3721" s="135">
        <v>1755</v>
      </c>
      <c r="O3721" s="6">
        <f t="shared" ref="O3721:O3723" si="1092">-N3721</f>
        <v>-1755</v>
      </c>
      <c r="P3721" s="12">
        <f t="shared" si="1081"/>
        <v>0</v>
      </c>
      <c r="Q3721" s="7">
        <v>6113126.8500000006</v>
      </c>
      <c r="R3721" s="44" t="str">
        <f>VLOOKUP(F3721,'Set up'!$A$2:$E$64,5,FALSE)</f>
        <v>Cash</v>
      </c>
      <c r="S3721" s="1" t="s">
        <v>3599</v>
      </c>
    </row>
    <row r="3722" spans="1:19" ht="16.2" customHeight="1" x14ac:dyDescent="0.3">
      <c r="A3722" s="140">
        <v>45717</v>
      </c>
      <c r="B3722" s="5">
        <f t="shared" si="1090"/>
        <v>3</v>
      </c>
      <c r="C3722" s="5">
        <f t="shared" si="1091"/>
        <v>2025</v>
      </c>
      <c r="D3722" s="105" t="s">
        <v>3504</v>
      </c>
      <c r="E3722" s="5" t="str">
        <f>VLOOKUP(F3722,'Set up'!$A$2:$C$64,2,FALSE)</f>
        <v>C00000050</v>
      </c>
      <c r="F3722" s="99" t="s">
        <v>2656</v>
      </c>
      <c r="G3722" s="99" t="s">
        <v>2129</v>
      </c>
      <c r="H3722" s="137">
        <v>3</v>
      </c>
      <c r="I3722" s="5" t="str">
        <f>VLOOKUP(F3722,'Set up'!$A$2:$C$64,3,FALSE)</f>
        <v>Cash</v>
      </c>
      <c r="J3722" s="5">
        <f>VLOOKUP(F3722,'Set up'!$A$2:$D$64,4,FALSE)</f>
        <v>0</v>
      </c>
      <c r="K3722" s="4">
        <f t="shared" si="1087"/>
        <v>45717</v>
      </c>
      <c r="L3722" s="5">
        <f t="shared" si="1088"/>
        <v>3</v>
      </c>
      <c r="M3722" s="5">
        <f t="shared" si="1089"/>
        <v>2025</v>
      </c>
      <c r="N3722" s="135">
        <v>832.5</v>
      </c>
      <c r="O3722" s="6">
        <f t="shared" si="1092"/>
        <v>-832.5</v>
      </c>
      <c r="P3722" s="12">
        <f t="shared" si="1081"/>
        <v>0</v>
      </c>
      <c r="Q3722" s="7">
        <v>6113959.3500000006</v>
      </c>
      <c r="R3722" s="44" t="str">
        <f>VLOOKUP(F3722,'Set up'!$A$2:$E$64,5,FALSE)</f>
        <v>Cash</v>
      </c>
      <c r="S3722" s="1" t="s">
        <v>3599</v>
      </c>
    </row>
    <row r="3723" spans="1:19" ht="16.2" customHeight="1" x14ac:dyDescent="0.3">
      <c r="A3723" s="140">
        <v>45717</v>
      </c>
      <c r="B3723" s="5">
        <f t="shared" si="1090"/>
        <v>3</v>
      </c>
      <c r="C3723" s="5">
        <f t="shared" si="1091"/>
        <v>2025</v>
      </c>
      <c r="D3723" s="105" t="s">
        <v>3504</v>
      </c>
      <c r="E3723" s="5" t="str">
        <f>VLOOKUP(F3723,'Set up'!$A$2:$C$64,2,FALSE)</f>
        <v>C00000050</v>
      </c>
      <c r="F3723" s="99" t="s">
        <v>2656</v>
      </c>
      <c r="G3723" s="99" t="s">
        <v>2519</v>
      </c>
      <c r="H3723" s="137">
        <v>12</v>
      </c>
      <c r="I3723" s="5" t="str">
        <f>VLOOKUP(F3723,'Set up'!$A$2:$C$64,3,FALSE)</f>
        <v>Cash</v>
      </c>
      <c r="J3723" s="5">
        <f>VLOOKUP(F3723,'Set up'!$A$2:$D$64,4,FALSE)</f>
        <v>0</v>
      </c>
      <c r="K3723" s="4">
        <f t="shared" si="1087"/>
        <v>45717</v>
      </c>
      <c r="L3723" s="5">
        <f t="shared" si="1088"/>
        <v>3</v>
      </c>
      <c r="M3723" s="5">
        <f t="shared" si="1089"/>
        <v>2025</v>
      </c>
      <c r="N3723" s="135">
        <v>540</v>
      </c>
      <c r="O3723" s="6">
        <f t="shared" si="1092"/>
        <v>-540</v>
      </c>
      <c r="P3723" s="12">
        <f t="shared" si="1081"/>
        <v>0</v>
      </c>
      <c r="Q3723" s="7">
        <v>6114499.3500000006</v>
      </c>
      <c r="R3723" s="44" t="str">
        <f>VLOOKUP(F3723,'Set up'!$A$2:$E$64,5,FALSE)</f>
        <v>Cash</v>
      </c>
      <c r="S3723" s="1" t="s">
        <v>3599</v>
      </c>
    </row>
    <row r="3724" spans="1:19" ht="16.2" customHeight="1" x14ac:dyDescent="0.3">
      <c r="A3724" s="140">
        <v>45720</v>
      </c>
      <c r="B3724" s="5">
        <f t="shared" si="1090"/>
        <v>3</v>
      </c>
      <c r="C3724" s="5">
        <f t="shared" si="1091"/>
        <v>2025</v>
      </c>
      <c r="D3724" s="105" t="s">
        <v>3505</v>
      </c>
      <c r="E3724" s="5" t="str">
        <f>VLOOKUP(F3724,'Set up'!$A$2:$C$64,2,FALSE)</f>
        <v>C00000013a</v>
      </c>
      <c r="F3724" s="99" t="s">
        <v>1453</v>
      </c>
      <c r="G3724" s="99" t="s">
        <v>3507</v>
      </c>
      <c r="H3724" s="137">
        <v>3</v>
      </c>
      <c r="I3724" s="5" t="str">
        <f>VLOOKUP(F3724,'Set up'!$A$2:$C$64,3,FALSE)</f>
        <v>Cash</v>
      </c>
      <c r="J3724" s="5">
        <f>VLOOKUP(F3724,'Set up'!$A$2:$D$64,4,FALSE)</f>
        <v>0</v>
      </c>
      <c r="K3724" s="4">
        <f t="shared" si="1087"/>
        <v>45720</v>
      </c>
      <c r="L3724" s="5">
        <f t="shared" si="1088"/>
        <v>3</v>
      </c>
      <c r="M3724" s="5">
        <f t="shared" si="1089"/>
        <v>2025</v>
      </c>
      <c r="N3724" s="135">
        <v>5197.5</v>
      </c>
      <c r="O3724" s="6">
        <f t="shared" ref="O3724:O3738" si="1093">-N3724</f>
        <v>-5197.5</v>
      </c>
      <c r="P3724" s="6">
        <f t="shared" ref="P3724:P3807" si="1094">SUM(N3724+O3724)</f>
        <v>0</v>
      </c>
      <c r="Q3724" s="7">
        <v>6119696.8500000006</v>
      </c>
      <c r="R3724" s="44" t="str">
        <f>VLOOKUP(F3724,'Set up'!$A$2:$E$64,5,FALSE)</f>
        <v>Chq</v>
      </c>
      <c r="S3724" s="1" t="s">
        <v>3595</v>
      </c>
    </row>
    <row r="3725" spans="1:19" ht="16.2" customHeight="1" x14ac:dyDescent="0.3">
      <c r="A3725" s="140">
        <v>45720</v>
      </c>
      <c r="B3725" s="5">
        <f t="shared" si="1090"/>
        <v>3</v>
      </c>
      <c r="C3725" s="5">
        <f t="shared" si="1091"/>
        <v>2025</v>
      </c>
      <c r="D3725" s="105" t="s">
        <v>3505</v>
      </c>
      <c r="E3725" s="5" t="str">
        <f>VLOOKUP(F3725,'Set up'!$A$2:$C$64,2,FALSE)</f>
        <v>C00000013a</v>
      </c>
      <c r="F3725" s="99" t="s">
        <v>1453</v>
      </c>
      <c r="G3725" s="99" t="s">
        <v>1443</v>
      </c>
      <c r="H3725" s="137">
        <v>3</v>
      </c>
      <c r="I3725" s="5" t="str">
        <f>VLOOKUP(F3725,'Set up'!$A$2:$C$64,3,FALSE)</f>
        <v>Cash</v>
      </c>
      <c r="J3725" s="5">
        <f>VLOOKUP(F3725,'Set up'!$A$2:$D$64,4,FALSE)</f>
        <v>0</v>
      </c>
      <c r="K3725" s="4">
        <f t="shared" si="1087"/>
        <v>45720</v>
      </c>
      <c r="L3725" s="5">
        <f t="shared" si="1088"/>
        <v>3</v>
      </c>
      <c r="M3725" s="5">
        <f t="shared" si="1089"/>
        <v>2025</v>
      </c>
      <c r="N3725" s="135">
        <v>1215</v>
      </c>
      <c r="O3725" s="6">
        <f t="shared" si="1093"/>
        <v>-1215</v>
      </c>
      <c r="P3725" s="6">
        <f t="shared" si="1094"/>
        <v>0</v>
      </c>
      <c r="Q3725" s="7">
        <v>6120911.8500000006</v>
      </c>
      <c r="R3725" s="44" t="str">
        <f>VLOOKUP(F3725,'Set up'!$A$2:$E$64,5,FALSE)</f>
        <v>Chq</v>
      </c>
      <c r="S3725" s="1" t="s">
        <v>3595</v>
      </c>
    </row>
    <row r="3726" spans="1:19" ht="16.2" customHeight="1" x14ac:dyDescent="0.3">
      <c r="A3726" s="140">
        <v>45720</v>
      </c>
      <c r="B3726" s="5">
        <f t="shared" si="1090"/>
        <v>3</v>
      </c>
      <c r="C3726" s="5">
        <f t="shared" si="1091"/>
        <v>2025</v>
      </c>
      <c r="D3726" s="105" t="s">
        <v>3505</v>
      </c>
      <c r="E3726" s="5" t="str">
        <f>VLOOKUP(F3726,'Set up'!$A$2:$C$64,2,FALSE)</f>
        <v>C00000013a</v>
      </c>
      <c r="F3726" s="99" t="s">
        <v>1453</v>
      </c>
      <c r="G3726" s="99" t="s">
        <v>1444</v>
      </c>
      <c r="H3726" s="137">
        <v>5</v>
      </c>
      <c r="I3726" s="5" t="str">
        <f>VLOOKUP(F3726,'Set up'!$A$2:$C$64,3,FALSE)</f>
        <v>Cash</v>
      </c>
      <c r="J3726" s="5">
        <f>VLOOKUP(F3726,'Set up'!$A$2:$D$64,4,FALSE)</f>
        <v>0</v>
      </c>
      <c r="K3726" s="4">
        <f t="shared" si="1087"/>
        <v>45720</v>
      </c>
      <c r="L3726" s="5">
        <f t="shared" si="1088"/>
        <v>3</v>
      </c>
      <c r="M3726" s="5">
        <f t="shared" si="1089"/>
        <v>2025</v>
      </c>
      <c r="N3726" s="135">
        <v>2025</v>
      </c>
      <c r="O3726" s="6">
        <f t="shared" si="1093"/>
        <v>-2025</v>
      </c>
      <c r="P3726" s="6">
        <f t="shared" si="1094"/>
        <v>0</v>
      </c>
      <c r="Q3726" s="7">
        <v>6122936.8500000006</v>
      </c>
      <c r="R3726" s="44" t="str">
        <f>VLOOKUP(F3726,'Set up'!$A$2:$E$64,5,FALSE)</f>
        <v>Chq</v>
      </c>
      <c r="S3726" s="1" t="s">
        <v>3595</v>
      </c>
    </row>
    <row r="3727" spans="1:19" ht="16.2" customHeight="1" x14ac:dyDescent="0.3">
      <c r="A3727" s="140">
        <v>45720</v>
      </c>
      <c r="B3727" s="5">
        <f t="shared" si="1090"/>
        <v>3</v>
      </c>
      <c r="C3727" s="5">
        <f t="shared" si="1091"/>
        <v>2025</v>
      </c>
      <c r="D3727" s="105" t="s">
        <v>3505</v>
      </c>
      <c r="E3727" s="5" t="str">
        <f>VLOOKUP(F3727,'Set up'!$A$2:$C$64,2,FALSE)</f>
        <v>C00000013a</v>
      </c>
      <c r="F3727" s="99" t="s">
        <v>1453</v>
      </c>
      <c r="G3727" s="99" t="s">
        <v>3508</v>
      </c>
      <c r="H3727" s="137">
        <v>8</v>
      </c>
      <c r="I3727" s="5" t="str">
        <f>VLOOKUP(F3727,'Set up'!$A$2:$C$64,3,FALSE)</f>
        <v>Cash</v>
      </c>
      <c r="J3727" s="5">
        <f>VLOOKUP(F3727,'Set up'!$A$2:$D$64,4,FALSE)</f>
        <v>0</v>
      </c>
      <c r="K3727" s="4">
        <f t="shared" si="1087"/>
        <v>45720</v>
      </c>
      <c r="L3727" s="5">
        <f t="shared" si="1088"/>
        <v>3</v>
      </c>
      <c r="M3727" s="5">
        <f t="shared" si="1089"/>
        <v>2025</v>
      </c>
      <c r="N3727" s="135">
        <v>2270.4</v>
      </c>
      <c r="O3727" s="6">
        <f t="shared" si="1093"/>
        <v>-2270.4</v>
      </c>
      <c r="P3727" s="6">
        <f t="shared" si="1094"/>
        <v>0</v>
      </c>
      <c r="Q3727" s="7">
        <v>6125207.2500000009</v>
      </c>
      <c r="R3727" s="44" t="str">
        <f>VLOOKUP(F3727,'Set up'!$A$2:$E$64,5,FALSE)</f>
        <v>Chq</v>
      </c>
      <c r="S3727" s="1" t="s">
        <v>3595</v>
      </c>
    </row>
    <row r="3728" spans="1:19" ht="16.2" customHeight="1" x14ac:dyDescent="0.3">
      <c r="A3728" s="140">
        <v>45720</v>
      </c>
      <c r="B3728" s="5">
        <f t="shared" si="1090"/>
        <v>3</v>
      </c>
      <c r="C3728" s="5">
        <f t="shared" si="1091"/>
        <v>2025</v>
      </c>
      <c r="D3728" s="105" t="s">
        <v>3505</v>
      </c>
      <c r="E3728" s="5" t="str">
        <f>VLOOKUP(F3728,'Set up'!$A$2:$C$64,2,FALSE)</f>
        <v>C00000013a</v>
      </c>
      <c r="F3728" s="99" t="s">
        <v>1453</v>
      </c>
      <c r="G3728" s="99" t="s">
        <v>1447</v>
      </c>
      <c r="H3728" s="137">
        <v>2</v>
      </c>
      <c r="I3728" s="5" t="str">
        <f>VLOOKUP(F3728,'Set up'!$A$2:$C$64,3,FALSE)</f>
        <v>Cash</v>
      </c>
      <c r="J3728" s="5">
        <f>VLOOKUP(F3728,'Set up'!$A$2:$D$64,4,FALSE)</f>
        <v>0</v>
      </c>
      <c r="K3728" s="4">
        <f t="shared" si="1087"/>
        <v>45720</v>
      </c>
      <c r="L3728" s="5">
        <f t="shared" si="1088"/>
        <v>3</v>
      </c>
      <c r="M3728" s="5">
        <f t="shared" si="1089"/>
        <v>2025</v>
      </c>
      <c r="N3728" s="135">
        <v>1750</v>
      </c>
      <c r="O3728" s="6">
        <f t="shared" si="1093"/>
        <v>-1750</v>
      </c>
      <c r="P3728" s="6">
        <f t="shared" si="1094"/>
        <v>0</v>
      </c>
      <c r="Q3728" s="7">
        <v>6126957.2500000009</v>
      </c>
      <c r="R3728" s="44" t="str">
        <f>VLOOKUP(F3728,'Set up'!$A$2:$E$64,5,FALSE)</f>
        <v>Chq</v>
      </c>
      <c r="S3728" s="1" t="s">
        <v>3595</v>
      </c>
    </row>
    <row r="3729" spans="1:19" ht="16.2" customHeight="1" x14ac:dyDescent="0.3">
      <c r="A3729" s="140">
        <v>45720</v>
      </c>
      <c r="B3729" s="5">
        <f t="shared" si="1090"/>
        <v>3</v>
      </c>
      <c r="C3729" s="5">
        <f t="shared" si="1091"/>
        <v>2025</v>
      </c>
      <c r="D3729" s="105" t="s">
        <v>3505</v>
      </c>
      <c r="E3729" s="5" t="str">
        <f>VLOOKUP(F3729,'Set up'!$A$2:$C$64,2,FALSE)</f>
        <v>C00000013a</v>
      </c>
      <c r="F3729" s="99" t="s">
        <v>1453</v>
      </c>
      <c r="G3729" s="99" t="s">
        <v>3509</v>
      </c>
      <c r="H3729" s="137">
        <v>1</v>
      </c>
      <c r="I3729" s="5" t="str">
        <f>VLOOKUP(F3729,'Set up'!$A$2:$C$64,3,FALSE)</f>
        <v>Cash</v>
      </c>
      <c r="J3729" s="5">
        <f>VLOOKUP(F3729,'Set up'!$A$2:$D$64,4,FALSE)</f>
        <v>0</v>
      </c>
      <c r="K3729" s="4">
        <f t="shared" si="1087"/>
        <v>45720</v>
      </c>
      <c r="L3729" s="5">
        <f t="shared" si="1088"/>
        <v>3</v>
      </c>
      <c r="M3729" s="5">
        <f t="shared" si="1089"/>
        <v>2025</v>
      </c>
      <c r="N3729" s="135">
        <v>55.2</v>
      </c>
      <c r="O3729" s="6">
        <f t="shared" si="1093"/>
        <v>-55.2</v>
      </c>
      <c r="P3729" s="6">
        <f t="shared" si="1094"/>
        <v>0</v>
      </c>
      <c r="Q3729" s="7">
        <v>6127012.4500000011</v>
      </c>
      <c r="R3729" s="44" t="str">
        <f>VLOOKUP(F3729,'Set up'!$A$2:$E$64,5,FALSE)</f>
        <v>Chq</v>
      </c>
      <c r="S3729" s="1" t="s">
        <v>3595</v>
      </c>
    </row>
    <row r="3730" spans="1:19" ht="16.2" customHeight="1" x14ac:dyDescent="0.3">
      <c r="A3730" s="140">
        <v>45720</v>
      </c>
      <c r="B3730" s="5">
        <f t="shared" si="1090"/>
        <v>3</v>
      </c>
      <c r="C3730" s="5">
        <f t="shared" si="1091"/>
        <v>2025</v>
      </c>
      <c r="D3730" s="105" t="s">
        <v>3505</v>
      </c>
      <c r="E3730" s="5" t="str">
        <f>VLOOKUP(F3730,'Set up'!$A$2:$C$64,2,FALSE)</f>
        <v>C00000013a</v>
      </c>
      <c r="F3730" s="99" t="s">
        <v>1453</v>
      </c>
      <c r="G3730" s="99" t="s">
        <v>1452</v>
      </c>
      <c r="H3730" s="137">
        <v>1</v>
      </c>
      <c r="I3730" s="5" t="str">
        <f>VLOOKUP(F3730,'Set up'!$A$2:$C$64,3,FALSE)</f>
        <v>Cash</v>
      </c>
      <c r="J3730" s="5">
        <f>VLOOKUP(F3730,'Set up'!$A$2:$D$64,4,FALSE)</f>
        <v>0</v>
      </c>
      <c r="K3730" s="4">
        <f t="shared" si="1087"/>
        <v>45720</v>
      </c>
      <c r="L3730" s="5">
        <f t="shared" si="1088"/>
        <v>3</v>
      </c>
      <c r="M3730" s="5">
        <f t="shared" si="1089"/>
        <v>2025</v>
      </c>
      <c r="N3730" s="135">
        <v>1108.4000000000001</v>
      </c>
      <c r="O3730" s="6">
        <f t="shared" si="1093"/>
        <v>-1108.4000000000001</v>
      </c>
      <c r="P3730" s="6">
        <f t="shared" si="1094"/>
        <v>0</v>
      </c>
      <c r="Q3730" s="7">
        <v>6128120.8500000015</v>
      </c>
      <c r="R3730" s="44" t="str">
        <f>VLOOKUP(F3730,'Set up'!$A$2:$E$64,5,FALSE)</f>
        <v>Chq</v>
      </c>
      <c r="S3730" s="1" t="s">
        <v>3595</v>
      </c>
    </row>
    <row r="3731" spans="1:19" ht="16.2" customHeight="1" x14ac:dyDescent="0.3">
      <c r="A3731" s="140">
        <v>45720</v>
      </c>
      <c r="B3731" s="5">
        <f t="shared" si="1090"/>
        <v>3</v>
      </c>
      <c r="C3731" s="5">
        <f t="shared" si="1091"/>
        <v>2025</v>
      </c>
      <c r="D3731" s="105" t="s">
        <v>3505</v>
      </c>
      <c r="E3731" s="5" t="str">
        <f>VLOOKUP(F3731,'Set up'!$A$2:$C$64,2,FALSE)</f>
        <v>C00000013a</v>
      </c>
      <c r="F3731" s="99" t="s">
        <v>1453</v>
      </c>
      <c r="G3731" s="99" t="s">
        <v>3510</v>
      </c>
      <c r="H3731" s="137">
        <v>1</v>
      </c>
      <c r="I3731" s="5" t="str">
        <f>VLOOKUP(F3731,'Set up'!$A$2:$C$64,3,FALSE)</f>
        <v>Cash</v>
      </c>
      <c r="J3731" s="5">
        <f>VLOOKUP(F3731,'Set up'!$A$2:$D$64,4,FALSE)</f>
        <v>0</v>
      </c>
      <c r="K3731" s="4">
        <f t="shared" si="1087"/>
        <v>45720</v>
      </c>
      <c r="L3731" s="5">
        <f t="shared" si="1088"/>
        <v>3</v>
      </c>
      <c r="M3731" s="5">
        <f t="shared" si="1089"/>
        <v>2025</v>
      </c>
      <c r="N3731" s="135">
        <v>260</v>
      </c>
      <c r="O3731" s="6">
        <f t="shared" si="1093"/>
        <v>-260</v>
      </c>
      <c r="P3731" s="6">
        <f t="shared" si="1094"/>
        <v>0</v>
      </c>
      <c r="Q3731" s="7">
        <v>6128380.8500000015</v>
      </c>
      <c r="R3731" s="44" t="str">
        <f>VLOOKUP(F3731,'Set up'!$A$2:$E$64,5,FALSE)</f>
        <v>Chq</v>
      </c>
      <c r="S3731" s="1" t="s">
        <v>3595</v>
      </c>
    </row>
    <row r="3732" spans="1:19" ht="16.2" customHeight="1" x14ac:dyDescent="0.3">
      <c r="A3732" s="140">
        <v>45720</v>
      </c>
      <c r="B3732" s="5">
        <f t="shared" si="1090"/>
        <v>3</v>
      </c>
      <c r="C3732" s="5">
        <f t="shared" si="1091"/>
        <v>2025</v>
      </c>
      <c r="D3732" s="105" t="s">
        <v>3505</v>
      </c>
      <c r="E3732" s="5" t="str">
        <f>VLOOKUP(F3732,'Set up'!$A$2:$C$64,2,FALSE)</f>
        <v>C00000013a</v>
      </c>
      <c r="F3732" s="99" t="s">
        <v>1453</v>
      </c>
      <c r="G3732" s="99" t="s">
        <v>3511</v>
      </c>
      <c r="H3732" s="137">
        <v>3</v>
      </c>
      <c r="I3732" s="5" t="str">
        <f>VLOOKUP(F3732,'Set up'!$A$2:$C$64,3,FALSE)</f>
        <v>Cash</v>
      </c>
      <c r="J3732" s="5">
        <f>VLOOKUP(F3732,'Set up'!$A$2:$D$64,4,FALSE)</f>
        <v>0</v>
      </c>
      <c r="K3732" s="4">
        <f t="shared" si="1087"/>
        <v>45720</v>
      </c>
      <c r="L3732" s="5">
        <f t="shared" si="1088"/>
        <v>3</v>
      </c>
      <c r="M3732" s="5">
        <f t="shared" si="1089"/>
        <v>2025</v>
      </c>
      <c r="N3732" s="135">
        <v>180</v>
      </c>
      <c r="O3732" s="6">
        <f t="shared" si="1093"/>
        <v>-180</v>
      </c>
      <c r="P3732" s="6">
        <f t="shared" si="1094"/>
        <v>0</v>
      </c>
      <c r="Q3732" s="7">
        <v>6128560.8500000015</v>
      </c>
      <c r="R3732" s="44" t="str">
        <f>VLOOKUP(F3732,'Set up'!$A$2:$E$64,5,FALSE)</f>
        <v>Chq</v>
      </c>
      <c r="S3732" s="1" t="s">
        <v>3595</v>
      </c>
    </row>
    <row r="3733" spans="1:19" ht="16.2" customHeight="1" x14ac:dyDescent="0.3">
      <c r="A3733" s="140">
        <v>45720</v>
      </c>
      <c r="B3733" s="5">
        <f t="shared" si="1090"/>
        <v>3</v>
      </c>
      <c r="C3733" s="5">
        <f t="shared" si="1091"/>
        <v>2025</v>
      </c>
      <c r="D3733" s="105" t="s">
        <v>3505</v>
      </c>
      <c r="E3733" s="5" t="str">
        <f>VLOOKUP(F3733,'Set up'!$A$2:$C$64,2,FALSE)</f>
        <v>C00000013a</v>
      </c>
      <c r="F3733" s="99" t="s">
        <v>1453</v>
      </c>
      <c r="G3733" s="99" t="s">
        <v>3512</v>
      </c>
      <c r="H3733" s="137">
        <v>3</v>
      </c>
      <c r="I3733" s="5" t="str">
        <f>VLOOKUP(F3733,'Set up'!$A$2:$C$64,3,FALSE)</f>
        <v>Cash</v>
      </c>
      <c r="J3733" s="5">
        <f>VLOOKUP(F3733,'Set up'!$A$2:$D$64,4,FALSE)</f>
        <v>0</v>
      </c>
      <c r="K3733" s="4">
        <f t="shared" si="1087"/>
        <v>45720</v>
      </c>
      <c r="L3733" s="5">
        <f t="shared" si="1088"/>
        <v>3</v>
      </c>
      <c r="M3733" s="5">
        <f t="shared" si="1089"/>
        <v>2025</v>
      </c>
      <c r="N3733" s="135">
        <v>1290</v>
      </c>
      <c r="O3733" s="6">
        <f t="shared" si="1093"/>
        <v>-1290</v>
      </c>
      <c r="P3733" s="6">
        <f t="shared" si="1094"/>
        <v>0</v>
      </c>
      <c r="Q3733" s="7">
        <v>6129850.8500000015</v>
      </c>
      <c r="R3733" s="44" t="str">
        <f>VLOOKUP(F3733,'Set up'!$A$2:$E$64,5,FALSE)</f>
        <v>Chq</v>
      </c>
      <c r="S3733" s="1" t="s">
        <v>3595</v>
      </c>
    </row>
    <row r="3734" spans="1:19" ht="16.2" customHeight="1" x14ac:dyDescent="0.3">
      <c r="A3734" s="140">
        <v>45720</v>
      </c>
      <c r="B3734" s="5">
        <f t="shared" si="1090"/>
        <v>3</v>
      </c>
      <c r="C3734" s="5">
        <f t="shared" si="1091"/>
        <v>2025</v>
      </c>
      <c r="D3734" s="105" t="s">
        <v>3505</v>
      </c>
      <c r="E3734" s="5" t="str">
        <f>VLOOKUP(F3734,'Set up'!$A$2:$C$64,2,FALSE)</f>
        <v>C00000013a</v>
      </c>
      <c r="F3734" s="99" t="s">
        <v>1453</v>
      </c>
      <c r="G3734" s="99" t="s">
        <v>3513</v>
      </c>
      <c r="H3734" s="137">
        <v>1</v>
      </c>
      <c r="I3734" s="5" t="str">
        <f>VLOOKUP(F3734,'Set up'!$A$2:$C$64,3,FALSE)</f>
        <v>Cash</v>
      </c>
      <c r="J3734" s="5">
        <f>VLOOKUP(F3734,'Set up'!$A$2:$D$64,4,FALSE)</f>
        <v>0</v>
      </c>
      <c r="K3734" s="4">
        <f t="shared" si="1087"/>
        <v>45720</v>
      </c>
      <c r="L3734" s="5">
        <f t="shared" si="1088"/>
        <v>3</v>
      </c>
      <c r="M3734" s="5">
        <f t="shared" si="1089"/>
        <v>2025</v>
      </c>
      <c r="N3734" s="135">
        <v>420</v>
      </c>
      <c r="O3734" s="6">
        <f t="shared" si="1093"/>
        <v>-420</v>
      </c>
      <c r="P3734" s="6">
        <f t="shared" si="1094"/>
        <v>0</v>
      </c>
      <c r="Q3734" s="7">
        <v>6130270.8500000015</v>
      </c>
      <c r="R3734" s="44" t="str">
        <f>VLOOKUP(F3734,'Set up'!$A$2:$E$64,5,FALSE)</f>
        <v>Chq</v>
      </c>
      <c r="S3734" s="1" t="s">
        <v>3595</v>
      </c>
    </row>
    <row r="3735" spans="1:19" ht="16.2" customHeight="1" x14ac:dyDescent="0.3">
      <c r="A3735" s="140">
        <v>45720</v>
      </c>
      <c r="B3735" s="5">
        <f t="shared" si="1090"/>
        <v>3</v>
      </c>
      <c r="C3735" s="5">
        <f t="shared" si="1091"/>
        <v>2025</v>
      </c>
      <c r="D3735" s="105" t="s">
        <v>3505</v>
      </c>
      <c r="E3735" s="5" t="str">
        <f>VLOOKUP(F3735,'Set up'!$A$2:$C$64,2,FALSE)</f>
        <v>C00000013a</v>
      </c>
      <c r="F3735" s="99" t="s">
        <v>1453</v>
      </c>
      <c r="G3735" s="99" t="s">
        <v>2024</v>
      </c>
      <c r="H3735" s="137">
        <v>3</v>
      </c>
      <c r="I3735" s="5" t="str">
        <f>VLOOKUP(F3735,'Set up'!$A$2:$C$64,3,FALSE)</f>
        <v>Cash</v>
      </c>
      <c r="J3735" s="5">
        <f>VLOOKUP(F3735,'Set up'!$A$2:$D$64,4,FALSE)</f>
        <v>0</v>
      </c>
      <c r="K3735" s="4">
        <f t="shared" si="1087"/>
        <v>45720</v>
      </c>
      <c r="L3735" s="5">
        <f t="shared" si="1088"/>
        <v>3</v>
      </c>
      <c r="M3735" s="5">
        <f t="shared" si="1089"/>
        <v>2025</v>
      </c>
      <c r="N3735" s="135">
        <v>345</v>
      </c>
      <c r="O3735" s="6">
        <f t="shared" si="1093"/>
        <v>-345</v>
      </c>
      <c r="P3735" s="6">
        <f t="shared" si="1094"/>
        <v>0</v>
      </c>
      <c r="Q3735" s="7">
        <v>6130615.8500000015</v>
      </c>
      <c r="R3735" s="44" t="str">
        <f>VLOOKUP(F3735,'Set up'!$A$2:$E$64,5,FALSE)</f>
        <v>Chq</v>
      </c>
      <c r="S3735" s="1" t="s">
        <v>3595</v>
      </c>
    </row>
    <row r="3736" spans="1:19" ht="16.2" customHeight="1" x14ac:dyDescent="0.3">
      <c r="A3736" s="140">
        <v>45720</v>
      </c>
      <c r="B3736" s="5">
        <f t="shared" si="1090"/>
        <v>3</v>
      </c>
      <c r="C3736" s="5">
        <f t="shared" si="1091"/>
        <v>2025</v>
      </c>
      <c r="D3736" s="105" t="s">
        <v>3505</v>
      </c>
      <c r="E3736" s="5" t="str">
        <f>VLOOKUP(F3736,'Set up'!$A$2:$C$64,2,FALSE)</f>
        <v>C00000013a</v>
      </c>
      <c r="F3736" s="99" t="s">
        <v>1453</v>
      </c>
      <c r="G3736" s="99" t="s">
        <v>3514</v>
      </c>
      <c r="H3736" s="137">
        <v>2</v>
      </c>
      <c r="I3736" s="5" t="str">
        <f>VLOOKUP(F3736,'Set up'!$A$2:$C$64,3,FALSE)</f>
        <v>Cash</v>
      </c>
      <c r="J3736" s="5">
        <f>VLOOKUP(F3736,'Set up'!$A$2:$D$64,4,FALSE)</f>
        <v>0</v>
      </c>
      <c r="K3736" s="4">
        <f t="shared" si="1087"/>
        <v>45720</v>
      </c>
      <c r="L3736" s="5">
        <f t="shared" si="1088"/>
        <v>3</v>
      </c>
      <c r="M3736" s="5">
        <f t="shared" si="1089"/>
        <v>2025</v>
      </c>
      <c r="N3736" s="135">
        <v>70</v>
      </c>
      <c r="O3736" s="6">
        <f t="shared" si="1093"/>
        <v>-70</v>
      </c>
      <c r="P3736" s="6">
        <f t="shared" si="1094"/>
        <v>0</v>
      </c>
      <c r="Q3736" s="7">
        <v>6130685.8500000015</v>
      </c>
      <c r="R3736" s="44" t="str">
        <f>VLOOKUP(F3736,'Set up'!$A$2:$E$64,5,FALSE)</f>
        <v>Chq</v>
      </c>
      <c r="S3736" s="1" t="s">
        <v>3595</v>
      </c>
    </row>
    <row r="3737" spans="1:19" ht="16.2" customHeight="1" x14ac:dyDescent="0.3">
      <c r="A3737" s="140">
        <v>45720</v>
      </c>
      <c r="B3737" s="5">
        <f t="shared" si="1090"/>
        <v>3</v>
      </c>
      <c r="C3737" s="5">
        <f t="shared" si="1091"/>
        <v>2025</v>
      </c>
      <c r="D3737" s="105" t="s">
        <v>3505</v>
      </c>
      <c r="E3737" s="5" t="str">
        <f>VLOOKUP(F3737,'Set up'!$A$2:$C$64,2,FALSE)</f>
        <v>C00000013a</v>
      </c>
      <c r="F3737" s="99" t="s">
        <v>1453</v>
      </c>
      <c r="G3737" s="99" t="s">
        <v>1637</v>
      </c>
      <c r="H3737" s="137">
        <v>1</v>
      </c>
      <c r="I3737" s="5" t="str">
        <f>VLOOKUP(F3737,'Set up'!$A$2:$C$64,3,FALSE)</f>
        <v>Cash</v>
      </c>
      <c r="J3737" s="5">
        <f>VLOOKUP(F3737,'Set up'!$A$2:$D$64,4,FALSE)</f>
        <v>0</v>
      </c>
      <c r="K3737" s="4">
        <f t="shared" si="1087"/>
        <v>45720</v>
      </c>
      <c r="L3737" s="5">
        <f t="shared" si="1088"/>
        <v>3</v>
      </c>
      <c r="M3737" s="5">
        <f t="shared" si="1089"/>
        <v>2025</v>
      </c>
      <c r="N3737" s="135">
        <v>430</v>
      </c>
      <c r="O3737" s="6">
        <f t="shared" si="1093"/>
        <v>-430</v>
      </c>
      <c r="P3737" s="6">
        <f t="shared" si="1094"/>
        <v>0</v>
      </c>
      <c r="Q3737" s="7">
        <v>6131115.8500000015</v>
      </c>
      <c r="R3737" s="44" t="str">
        <f>VLOOKUP(F3737,'Set up'!$A$2:$E$64,5,FALSE)</f>
        <v>Chq</v>
      </c>
      <c r="S3737" s="1" t="s">
        <v>3595</v>
      </c>
    </row>
    <row r="3738" spans="1:19" ht="16.2" customHeight="1" x14ac:dyDescent="0.3">
      <c r="A3738" s="140">
        <v>45720</v>
      </c>
      <c r="B3738" s="5">
        <f t="shared" si="1090"/>
        <v>3</v>
      </c>
      <c r="C3738" s="5">
        <f t="shared" si="1091"/>
        <v>2025</v>
      </c>
      <c r="D3738" s="105" t="s">
        <v>3505</v>
      </c>
      <c r="E3738" s="5" t="str">
        <f>VLOOKUP(F3738,'Set up'!$A$2:$C$64,2,FALSE)</f>
        <v>C00000013a</v>
      </c>
      <c r="F3738" s="99" t="s">
        <v>1453</v>
      </c>
      <c r="G3738" s="99" t="s">
        <v>3515</v>
      </c>
      <c r="H3738" s="137">
        <v>1</v>
      </c>
      <c r="I3738" s="5" t="str">
        <f>VLOOKUP(F3738,'Set up'!$A$2:$C$64,3,FALSE)</f>
        <v>Cash</v>
      </c>
      <c r="J3738" s="5">
        <f>VLOOKUP(F3738,'Set up'!$A$2:$D$64,4,FALSE)</f>
        <v>0</v>
      </c>
      <c r="K3738" s="4">
        <f t="shared" si="1087"/>
        <v>45720</v>
      </c>
      <c r="L3738" s="5">
        <f t="shared" si="1088"/>
        <v>3</v>
      </c>
      <c r="M3738" s="5">
        <f t="shared" si="1089"/>
        <v>2025</v>
      </c>
      <c r="N3738" s="135">
        <v>280</v>
      </c>
      <c r="O3738" s="6">
        <f t="shared" si="1093"/>
        <v>-280</v>
      </c>
      <c r="P3738" s="6">
        <f t="shared" si="1094"/>
        <v>0</v>
      </c>
      <c r="Q3738" s="7">
        <v>6131395.8500000015</v>
      </c>
      <c r="R3738" s="44" t="str">
        <f>VLOOKUP(F3738,'Set up'!$A$2:$E$64,5,FALSE)</f>
        <v>Chq</v>
      </c>
      <c r="S3738" s="1" t="s">
        <v>3595</v>
      </c>
    </row>
    <row r="3739" spans="1:19" ht="16.2" customHeight="1" x14ac:dyDescent="0.3">
      <c r="A3739" s="140">
        <v>45720</v>
      </c>
      <c r="B3739" s="5">
        <f t="shared" si="1090"/>
        <v>3</v>
      </c>
      <c r="C3739" s="5">
        <f t="shared" si="1091"/>
        <v>2025</v>
      </c>
      <c r="D3739" s="105" t="s">
        <v>3516</v>
      </c>
      <c r="E3739" s="5" t="str">
        <f>VLOOKUP(F3739,'Set up'!$A$2:$C$64,2,FALSE)</f>
        <v>C00000042</v>
      </c>
      <c r="F3739" s="99" t="s">
        <v>2012</v>
      </c>
      <c r="G3739" s="99" t="s">
        <v>2646</v>
      </c>
      <c r="H3739" s="137">
        <v>5</v>
      </c>
      <c r="I3739" s="5" t="str">
        <f>VLOOKUP(F3739,'Set up'!$A$2:$C$64,3,FALSE)</f>
        <v>Cash</v>
      </c>
      <c r="J3739" s="5">
        <f>VLOOKUP(F3739,'Set up'!$A$2:$D$64,4,FALSE)</f>
        <v>0</v>
      </c>
      <c r="K3739" s="4">
        <f t="shared" si="1087"/>
        <v>45720</v>
      </c>
      <c r="L3739" s="5">
        <f t="shared" si="1088"/>
        <v>3</v>
      </c>
      <c r="M3739" s="5">
        <f t="shared" si="1089"/>
        <v>2025</v>
      </c>
      <c r="N3739" s="135">
        <v>312.5</v>
      </c>
      <c r="O3739" s="141"/>
      <c r="P3739" s="12">
        <f t="shared" si="1094"/>
        <v>312.5</v>
      </c>
      <c r="Q3739" s="7">
        <v>6131708.3500000015</v>
      </c>
      <c r="R3739" s="44" t="str">
        <f>VLOOKUP(F3739,'Set up'!$A$2:$E$64,5,FALSE)</f>
        <v>Trsf</v>
      </c>
    </row>
    <row r="3740" spans="1:19" ht="16.2" customHeight="1" x14ac:dyDescent="0.3">
      <c r="A3740" s="140">
        <v>45720</v>
      </c>
      <c r="B3740" s="5">
        <f t="shared" si="1090"/>
        <v>3</v>
      </c>
      <c r="C3740" s="5">
        <f t="shared" si="1091"/>
        <v>2025</v>
      </c>
      <c r="D3740" s="105" t="s">
        <v>3517</v>
      </c>
      <c r="E3740" s="5" t="str">
        <f>VLOOKUP(F3740,'Set up'!$A$2:$C$64,2,FALSE)</f>
        <v>C00000042</v>
      </c>
      <c r="F3740" s="99" t="s">
        <v>2012</v>
      </c>
      <c r="G3740" s="99" t="s">
        <v>3217</v>
      </c>
      <c r="H3740" s="137">
        <v>10</v>
      </c>
      <c r="I3740" s="5" t="str">
        <f>VLOOKUP(F3740,'Set up'!$A$2:$C$64,3,FALSE)</f>
        <v>Cash</v>
      </c>
      <c r="J3740" s="5">
        <f>VLOOKUP(F3740,'Set up'!$A$2:$D$64,4,FALSE)</f>
        <v>0</v>
      </c>
      <c r="K3740" s="4">
        <f t="shared" si="1087"/>
        <v>45720</v>
      </c>
      <c r="L3740" s="5">
        <f t="shared" si="1088"/>
        <v>3</v>
      </c>
      <c r="M3740" s="5">
        <f t="shared" si="1089"/>
        <v>2025</v>
      </c>
      <c r="N3740" s="135">
        <v>16200</v>
      </c>
      <c r="O3740" s="141"/>
      <c r="P3740" s="12">
        <f t="shared" si="1094"/>
        <v>16200</v>
      </c>
      <c r="Q3740" s="7">
        <v>6147908.3500000015</v>
      </c>
      <c r="R3740" s="44" t="str">
        <f>VLOOKUP(F3740,'Set up'!$A$2:$E$64,5,FALSE)</f>
        <v>Trsf</v>
      </c>
    </row>
    <row r="3741" spans="1:19" ht="16.2" customHeight="1" x14ac:dyDescent="0.3">
      <c r="A3741" s="140">
        <v>45720</v>
      </c>
      <c r="B3741" s="5">
        <f t="shared" si="1090"/>
        <v>3</v>
      </c>
      <c r="C3741" s="5">
        <f t="shared" si="1091"/>
        <v>2025</v>
      </c>
      <c r="D3741" s="105" t="s">
        <v>3517</v>
      </c>
      <c r="E3741" s="5" t="str">
        <f>VLOOKUP(F3741,'Set up'!$A$2:$C$64,2,FALSE)</f>
        <v>C00000042</v>
      </c>
      <c r="F3741" s="99" t="s">
        <v>2012</v>
      </c>
      <c r="G3741" s="99" t="s">
        <v>2129</v>
      </c>
      <c r="H3741" s="137">
        <v>30</v>
      </c>
      <c r="I3741" s="5" t="str">
        <f>VLOOKUP(F3741,'Set up'!$A$2:$C$64,3,FALSE)</f>
        <v>Cash</v>
      </c>
      <c r="J3741" s="5">
        <f>VLOOKUP(F3741,'Set up'!$A$2:$D$64,4,FALSE)</f>
        <v>0</v>
      </c>
      <c r="K3741" s="4">
        <f t="shared" si="1087"/>
        <v>45720</v>
      </c>
      <c r="L3741" s="5">
        <f t="shared" si="1088"/>
        <v>3</v>
      </c>
      <c r="M3741" s="5">
        <f t="shared" si="1089"/>
        <v>2025</v>
      </c>
      <c r="N3741" s="135">
        <v>6438</v>
      </c>
      <c r="O3741" s="141"/>
      <c r="P3741" s="12">
        <f t="shared" si="1094"/>
        <v>6438</v>
      </c>
      <c r="Q3741" s="7">
        <v>6154346.3500000015</v>
      </c>
      <c r="R3741" s="44" t="str">
        <f>VLOOKUP(F3741,'Set up'!$A$2:$E$64,5,FALSE)</f>
        <v>Trsf</v>
      </c>
    </row>
    <row r="3742" spans="1:19" ht="16.2" customHeight="1" x14ac:dyDescent="0.3">
      <c r="A3742" s="140">
        <v>45720</v>
      </c>
      <c r="B3742" s="5">
        <f t="shared" si="1090"/>
        <v>3</v>
      </c>
      <c r="C3742" s="5">
        <f t="shared" si="1091"/>
        <v>2025</v>
      </c>
      <c r="D3742" s="105" t="s">
        <v>3517</v>
      </c>
      <c r="E3742" s="5" t="str">
        <f>VLOOKUP(F3742,'Set up'!$A$2:$C$64,2,FALSE)</f>
        <v>C00000042</v>
      </c>
      <c r="F3742" s="99" t="s">
        <v>2012</v>
      </c>
      <c r="G3742" s="99" t="s">
        <v>1922</v>
      </c>
      <c r="H3742" s="137">
        <v>15</v>
      </c>
      <c r="I3742" s="5" t="str">
        <f>VLOOKUP(F3742,'Set up'!$A$2:$C$64,3,FALSE)</f>
        <v>Cash</v>
      </c>
      <c r="J3742" s="5">
        <f>VLOOKUP(F3742,'Set up'!$A$2:$D$64,4,FALSE)</f>
        <v>0</v>
      </c>
      <c r="K3742" s="4">
        <f t="shared" si="1087"/>
        <v>45720</v>
      </c>
      <c r="L3742" s="5">
        <f t="shared" si="1088"/>
        <v>3</v>
      </c>
      <c r="M3742" s="5">
        <f t="shared" si="1089"/>
        <v>2025</v>
      </c>
      <c r="N3742" s="135">
        <v>3712.5</v>
      </c>
      <c r="O3742" s="141"/>
      <c r="P3742" s="12">
        <f t="shared" si="1094"/>
        <v>3712.5</v>
      </c>
      <c r="Q3742" s="7">
        <v>6158058.8500000015</v>
      </c>
      <c r="R3742" s="44" t="str">
        <f>VLOOKUP(F3742,'Set up'!$A$2:$E$64,5,FALSE)</f>
        <v>Trsf</v>
      </c>
    </row>
    <row r="3743" spans="1:19" ht="16.2" customHeight="1" x14ac:dyDescent="0.3">
      <c r="A3743" s="140">
        <v>45720</v>
      </c>
      <c r="B3743" s="5">
        <f t="shared" si="1090"/>
        <v>3</v>
      </c>
      <c r="C3743" s="5">
        <f t="shared" si="1091"/>
        <v>2025</v>
      </c>
      <c r="D3743" s="105" t="s">
        <v>3517</v>
      </c>
      <c r="E3743" s="5" t="str">
        <f>VLOOKUP(F3743,'Set up'!$A$2:$C$64,2,FALSE)</f>
        <v>C00000042</v>
      </c>
      <c r="F3743" s="99" t="s">
        <v>2012</v>
      </c>
      <c r="G3743" s="99" t="s">
        <v>46</v>
      </c>
      <c r="H3743" s="137">
        <v>4</v>
      </c>
      <c r="I3743" s="5" t="str">
        <f>VLOOKUP(F3743,'Set up'!$A$2:$C$64,3,FALSE)</f>
        <v>Cash</v>
      </c>
      <c r="J3743" s="5">
        <f>VLOOKUP(F3743,'Set up'!$A$2:$D$64,4,FALSE)</f>
        <v>0</v>
      </c>
      <c r="K3743" s="4">
        <f t="shared" si="1087"/>
        <v>45720</v>
      </c>
      <c r="L3743" s="5">
        <f t="shared" si="1088"/>
        <v>3</v>
      </c>
      <c r="M3743" s="5">
        <f t="shared" si="1089"/>
        <v>2025</v>
      </c>
      <c r="N3743" s="135">
        <v>460</v>
      </c>
      <c r="O3743" s="141"/>
      <c r="P3743" s="12">
        <f t="shared" si="1094"/>
        <v>460</v>
      </c>
      <c r="Q3743" s="7">
        <v>6158518.8500000015</v>
      </c>
      <c r="R3743" s="44" t="str">
        <f>VLOOKUP(F3743,'Set up'!$A$2:$E$64,5,FALSE)</f>
        <v>Trsf</v>
      </c>
    </row>
    <row r="3744" spans="1:19" ht="16.2" customHeight="1" x14ac:dyDescent="0.3">
      <c r="A3744" s="140">
        <v>45720</v>
      </c>
      <c r="B3744" s="5">
        <f t="shared" si="1090"/>
        <v>3</v>
      </c>
      <c r="C3744" s="5">
        <f t="shared" si="1091"/>
        <v>2025</v>
      </c>
      <c r="D3744" s="105" t="s">
        <v>3517</v>
      </c>
      <c r="E3744" s="5" t="str">
        <f>VLOOKUP(F3744,'Set up'!$A$2:$C$64,2,FALSE)</f>
        <v>C00000042</v>
      </c>
      <c r="F3744" s="99" t="s">
        <v>2012</v>
      </c>
      <c r="G3744" s="99" t="s">
        <v>1073</v>
      </c>
      <c r="H3744" s="137">
        <v>2</v>
      </c>
      <c r="I3744" s="5" t="str">
        <f>VLOOKUP(F3744,'Set up'!$A$2:$C$64,3,FALSE)</f>
        <v>Cash</v>
      </c>
      <c r="J3744" s="5">
        <f>VLOOKUP(F3744,'Set up'!$A$2:$D$64,4,FALSE)</f>
        <v>0</v>
      </c>
      <c r="K3744" s="4">
        <f t="shared" si="1087"/>
        <v>45720</v>
      </c>
      <c r="L3744" s="5">
        <f t="shared" si="1088"/>
        <v>3</v>
      </c>
      <c r="M3744" s="5">
        <f t="shared" si="1089"/>
        <v>2025</v>
      </c>
      <c r="N3744" s="135">
        <v>2000</v>
      </c>
      <c r="O3744" s="141"/>
      <c r="P3744" s="12">
        <f t="shared" si="1094"/>
        <v>2000</v>
      </c>
      <c r="Q3744" s="7">
        <v>6160518.8500000015</v>
      </c>
      <c r="R3744" s="44" t="str">
        <f>VLOOKUP(F3744,'Set up'!$A$2:$E$64,5,FALSE)</f>
        <v>Trsf</v>
      </c>
    </row>
    <row r="3745" spans="1:19" ht="16.2" customHeight="1" x14ac:dyDescent="0.3">
      <c r="A3745" s="140">
        <v>45722</v>
      </c>
      <c r="B3745" s="5">
        <f t="shared" si="1090"/>
        <v>3</v>
      </c>
      <c r="C3745" s="5">
        <f t="shared" si="1091"/>
        <v>2025</v>
      </c>
      <c r="D3745" s="105" t="s">
        <v>3518</v>
      </c>
      <c r="E3745" s="5" t="str">
        <f>VLOOKUP(F3745,'Set up'!$A$2:$C$64,2,FALSE)</f>
        <v>C00000019</v>
      </c>
      <c r="F3745" s="99" t="s">
        <v>400</v>
      </c>
      <c r="G3745" s="99" t="s">
        <v>1469</v>
      </c>
      <c r="H3745" s="137">
        <v>1</v>
      </c>
      <c r="I3745" s="5" t="str">
        <f>VLOOKUP(F3745,'Set up'!$A$2:$C$64,3,FALSE)</f>
        <v>Cash</v>
      </c>
      <c r="J3745" s="5">
        <f>VLOOKUP(F3745,'Set up'!$A$2:$D$64,4,FALSE)</f>
        <v>0</v>
      </c>
      <c r="K3745" s="4">
        <f t="shared" si="1087"/>
        <v>45722</v>
      </c>
      <c r="L3745" s="5">
        <f t="shared" si="1088"/>
        <v>3</v>
      </c>
      <c r="M3745" s="5">
        <f t="shared" si="1089"/>
        <v>2025</v>
      </c>
      <c r="N3745" s="135">
        <v>390</v>
      </c>
      <c r="O3745" s="141"/>
      <c r="P3745" s="12">
        <f t="shared" si="1094"/>
        <v>390</v>
      </c>
      <c r="Q3745" s="7">
        <v>6160908.8500000015</v>
      </c>
      <c r="R3745" s="44" t="str">
        <f>VLOOKUP(F3745,'Set up'!$A$2:$E$64,5,FALSE)</f>
        <v>Trsf</v>
      </c>
    </row>
    <row r="3746" spans="1:19" ht="16.2" customHeight="1" x14ac:dyDescent="0.3">
      <c r="A3746" s="140">
        <v>45722</v>
      </c>
      <c r="B3746" s="5">
        <f t="shared" si="1090"/>
        <v>3</v>
      </c>
      <c r="C3746" s="5">
        <f t="shared" si="1091"/>
        <v>2025</v>
      </c>
      <c r="D3746" s="105" t="s">
        <v>3518</v>
      </c>
      <c r="E3746" s="5" t="str">
        <f>VLOOKUP(F3746,'Set up'!$A$2:$C$64,2,FALSE)</f>
        <v>C00000019</v>
      </c>
      <c r="F3746" s="99" t="s">
        <v>400</v>
      </c>
      <c r="G3746" s="99" t="s">
        <v>3122</v>
      </c>
      <c r="H3746" s="137">
        <v>1</v>
      </c>
      <c r="I3746" s="5" t="str">
        <f>VLOOKUP(F3746,'Set up'!$A$2:$C$64,3,FALSE)</f>
        <v>Cash</v>
      </c>
      <c r="J3746" s="5">
        <f>VLOOKUP(F3746,'Set up'!$A$2:$D$64,4,FALSE)</f>
        <v>0</v>
      </c>
      <c r="K3746" s="4">
        <f t="shared" si="1087"/>
        <v>45722</v>
      </c>
      <c r="L3746" s="5">
        <f t="shared" si="1088"/>
        <v>3</v>
      </c>
      <c r="M3746" s="5">
        <f t="shared" si="1089"/>
        <v>2025</v>
      </c>
      <c r="N3746" s="135">
        <v>1755</v>
      </c>
      <c r="O3746" s="141"/>
      <c r="P3746" s="12">
        <f t="shared" si="1094"/>
        <v>1755</v>
      </c>
      <c r="Q3746" s="7">
        <v>6162663.8500000015</v>
      </c>
      <c r="R3746" s="44" t="str">
        <f>VLOOKUP(F3746,'Set up'!$A$2:$E$64,5,FALSE)</f>
        <v>Trsf</v>
      </c>
    </row>
    <row r="3747" spans="1:19" ht="16.2" customHeight="1" x14ac:dyDescent="0.3">
      <c r="A3747" s="140">
        <v>45722</v>
      </c>
      <c r="B3747" s="5">
        <f t="shared" si="1090"/>
        <v>3</v>
      </c>
      <c r="C3747" s="5">
        <f t="shared" si="1091"/>
        <v>2025</v>
      </c>
      <c r="D3747" s="105" t="s">
        <v>3518</v>
      </c>
      <c r="E3747" s="5" t="str">
        <f>VLOOKUP(F3747,'Set up'!$A$2:$C$64,2,FALSE)</f>
        <v>C00000019</v>
      </c>
      <c r="F3747" s="99" t="s">
        <v>400</v>
      </c>
      <c r="G3747" s="99" t="s">
        <v>1411</v>
      </c>
      <c r="H3747" s="137">
        <v>1</v>
      </c>
      <c r="I3747" s="5" t="str">
        <f>VLOOKUP(F3747,'Set up'!$A$2:$C$64,3,FALSE)</f>
        <v>Cash</v>
      </c>
      <c r="J3747" s="5">
        <f>VLOOKUP(F3747,'Set up'!$A$2:$D$64,4,FALSE)</f>
        <v>0</v>
      </c>
      <c r="K3747" s="4">
        <f t="shared" si="1087"/>
        <v>45722</v>
      </c>
      <c r="L3747" s="5">
        <f t="shared" si="1088"/>
        <v>3</v>
      </c>
      <c r="M3747" s="5">
        <f t="shared" si="1089"/>
        <v>2025</v>
      </c>
      <c r="N3747" s="135">
        <v>405</v>
      </c>
      <c r="O3747" s="141"/>
      <c r="P3747" s="12">
        <f t="shared" si="1094"/>
        <v>405</v>
      </c>
      <c r="Q3747" s="7">
        <v>6163068.8500000015</v>
      </c>
      <c r="R3747" s="44" t="str">
        <f>VLOOKUP(F3747,'Set up'!$A$2:$E$64,5,FALSE)</f>
        <v>Trsf</v>
      </c>
    </row>
    <row r="3748" spans="1:19" ht="16.2" customHeight="1" x14ac:dyDescent="0.3">
      <c r="A3748" s="140">
        <v>45722</v>
      </c>
      <c r="B3748" s="5">
        <f t="shared" si="1090"/>
        <v>3</v>
      </c>
      <c r="C3748" s="5">
        <f t="shared" si="1091"/>
        <v>2025</v>
      </c>
      <c r="D3748" s="105" t="s">
        <v>3518</v>
      </c>
      <c r="E3748" s="5" t="str">
        <f>VLOOKUP(F3748,'Set up'!$A$2:$C$64,2,FALSE)</f>
        <v>C00000019</v>
      </c>
      <c r="F3748" s="99" t="s">
        <v>400</v>
      </c>
      <c r="G3748" s="99" t="s">
        <v>2635</v>
      </c>
      <c r="H3748" s="137">
        <v>3</v>
      </c>
      <c r="I3748" s="5" t="str">
        <f>VLOOKUP(F3748,'Set up'!$A$2:$C$64,3,FALSE)</f>
        <v>Cash</v>
      </c>
      <c r="J3748" s="5">
        <f>VLOOKUP(F3748,'Set up'!$A$2:$D$64,4,FALSE)</f>
        <v>0</v>
      </c>
      <c r="K3748" s="4">
        <f t="shared" si="1087"/>
        <v>45722</v>
      </c>
      <c r="L3748" s="5">
        <f t="shared" si="1088"/>
        <v>3</v>
      </c>
      <c r="M3748" s="5">
        <f t="shared" si="1089"/>
        <v>2025</v>
      </c>
      <c r="N3748" s="135">
        <v>187.5</v>
      </c>
      <c r="O3748" s="141"/>
      <c r="P3748" s="12">
        <f t="shared" si="1094"/>
        <v>187.5</v>
      </c>
      <c r="Q3748" s="7">
        <v>6163256.3500000015</v>
      </c>
      <c r="R3748" s="44" t="str">
        <f>VLOOKUP(F3748,'Set up'!$A$2:$E$64,5,FALSE)</f>
        <v>Trsf</v>
      </c>
    </row>
    <row r="3749" spans="1:19" ht="16.2" customHeight="1" x14ac:dyDescent="0.3">
      <c r="A3749" s="140">
        <v>45722</v>
      </c>
      <c r="B3749" s="5">
        <f t="shared" si="1090"/>
        <v>3</v>
      </c>
      <c r="C3749" s="5">
        <f t="shared" si="1091"/>
        <v>2025</v>
      </c>
      <c r="D3749" s="105" t="s">
        <v>3518</v>
      </c>
      <c r="E3749" s="5" t="str">
        <f>VLOOKUP(F3749,'Set up'!$A$2:$C$64,2,FALSE)</f>
        <v>C00000019</v>
      </c>
      <c r="F3749" s="99" t="s">
        <v>400</v>
      </c>
      <c r="G3749" s="99" t="s">
        <v>894</v>
      </c>
      <c r="H3749" s="137">
        <v>1</v>
      </c>
      <c r="I3749" s="5" t="str">
        <f>VLOOKUP(F3749,'Set up'!$A$2:$C$64,3,FALSE)</f>
        <v>Cash</v>
      </c>
      <c r="J3749" s="5">
        <f>VLOOKUP(F3749,'Set up'!$A$2:$D$64,4,FALSE)</f>
        <v>0</v>
      </c>
      <c r="K3749" s="4">
        <f t="shared" si="1087"/>
        <v>45722</v>
      </c>
      <c r="L3749" s="5">
        <f t="shared" si="1088"/>
        <v>3</v>
      </c>
      <c r="M3749" s="5">
        <f t="shared" si="1089"/>
        <v>2025</v>
      </c>
      <c r="N3749" s="135">
        <v>150</v>
      </c>
      <c r="O3749" s="141"/>
      <c r="P3749" s="12">
        <f t="shared" si="1094"/>
        <v>150</v>
      </c>
      <c r="Q3749" s="7">
        <v>6163406.3500000015</v>
      </c>
      <c r="R3749" s="44" t="str">
        <f>VLOOKUP(F3749,'Set up'!$A$2:$E$64,5,FALSE)</f>
        <v>Trsf</v>
      </c>
    </row>
    <row r="3750" spans="1:19" ht="16.2" customHeight="1" x14ac:dyDescent="0.3">
      <c r="A3750" s="140">
        <v>45722</v>
      </c>
      <c r="B3750" s="5">
        <f t="shared" si="1090"/>
        <v>3</v>
      </c>
      <c r="C3750" s="5">
        <f t="shared" si="1091"/>
        <v>2025</v>
      </c>
      <c r="D3750" s="105" t="s">
        <v>3518</v>
      </c>
      <c r="E3750" s="5" t="str">
        <f>VLOOKUP(F3750,'Set up'!$A$2:$C$64,2,FALSE)</f>
        <v>C00000019</v>
      </c>
      <c r="F3750" s="99" t="s">
        <v>400</v>
      </c>
      <c r="G3750" s="99" t="s">
        <v>3519</v>
      </c>
      <c r="H3750" s="137">
        <v>1</v>
      </c>
      <c r="I3750" s="5" t="str">
        <f>VLOOKUP(F3750,'Set up'!$A$2:$C$64,3,FALSE)</f>
        <v>Cash</v>
      </c>
      <c r="J3750" s="5">
        <f>VLOOKUP(F3750,'Set up'!$A$2:$D$64,4,FALSE)</f>
        <v>0</v>
      </c>
      <c r="K3750" s="4">
        <f t="shared" si="1087"/>
        <v>45722</v>
      </c>
      <c r="L3750" s="5">
        <f t="shared" si="1088"/>
        <v>3</v>
      </c>
      <c r="M3750" s="5">
        <f t="shared" si="1089"/>
        <v>2025</v>
      </c>
      <c r="N3750" s="135">
        <v>260</v>
      </c>
      <c r="O3750" s="141"/>
      <c r="P3750" s="12">
        <f t="shared" si="1094"/>
        <v>260</v>
      </c>
      <c r="Q3750" s="7">
        <v>6163666.3500000015</v>
      </c>
      <c r="R3750" s="44" t="str">
        <f>VLOOKUP(F3750,'Set up'!$A$2:$E$64,5,FALSE)</f>
        <v>Trsf</v>
      </c>
    </row>
    <row r="3751" spans="1:19" ht="16.2" customHeight="1" x14ac:dyDescent="0.3">
      <c r="A3751" s="140">
        <v>45722</v>
      </c>
      <c r="B3751" s="5">
        <f t="shared" si="1090"/>
        <v>3</v>
      </c>
      <c r="C3751" s="5">
        <f t="shared" si="1091"/>
        <v>2025</v>
      </c>
      <c r="D3751" s="105" t="s">
        <v>3518</v>
      </c>
      <c r="E3751" s="5" t="str">
        <f>VLOOKUP(F3751,'Set up'!$A$2:$C$64,2,FALSE)</f>
        <v>C00000019</v>
      </c>
      <c r="F3751" s="99" t="s">
        <v>400</v>
      </c>
      <c r="G3751" s="99" t="s">
        <v>46</v>
      </c>
      <c r="H3751" s="137">
        <v>1</v>
      </c>
      <c r="I3751" s="5" t="str">
        <f>VLOOKUP(F3751,'Set up'!$A$2:$C$64,3,FALSE)</f>
        <v>Cash</v>
      </c>
      <c r="J3751" s="5">
        <f>VLOOKUP(F3751,'Set up'!$A$2:$D$64,4,FALSE)</f>
        <v>0</v>
      </c>
      <c r="K3751" s="4">
        <f t="shared" si="1087"/>
        <v>45722</v>
      </c>
      <c r="L3751" s="5">
        <f t="shared" si="1088"/>
        <v>3</v>
      </c>
      <c r="M3751" s="5">
        <f t="shared" si="1089"/>
        <v>2025</v>
      </c>
      <c r="N3751" s="135">
        <v>110</v>
      </c>
      <c r="O3751" s="141"/>
      <c r="P3751" s="12">
        <f t="shared" si="1094"/>
        <v>110</v>
      </c>
      <c r="Q3751" s="7">
        <v>6163776.3500000015</v>
      </c>
      <c r="R3751" s="44" t="str">
        <f>VLOOKUP(F3751,'Set up'!$A$2:$E$64,5,FALSE)</f>
        <v>Trsf</v>
      </c>
    </row>
    <row r="3752" spans="1:19" ht="16.2" customHeight="1" x14ac:dyDescent="0.3">
      <c r="A3752" s="140">
        <v>45723</v>
      </c>
      <c r="B3752" s="5">
        <f t="shared" si="1090"/>
        <v>3</v>
      </c>
      <c r="C3752" s="5">
        <f t="shared" si="1091"/>
        <v>2025</v>
      </c>
      <c r="D3752" s="105" t="s">
        <v>3520</v>
      </c>
      <c r="E3752" s="5" t="str">
        <f>VLOOKUP(F3752,'Set up'!$A$2:$C$64,2,FALSE)</f>
        <v>C00000037</v>
      </c>
      <c r="F3752" s="99" t="s">
        <v>1309</v>
      </c>
      <c r="G3752" s="99" t="s">
        <v>1405</v>
      </c>
      <c r="H3752" s="137">
        <v>3</v>
      </c>
      <c r="I3752" s="5">
        <f>VLOOKUP(F3752,'Set up'!$A$2:$C$64,3,FALSE)</f>
        <v>30</v>
      </c>
      <c r="J3752" s="5">
        <f>VLOOKUP(F3752,'Set up'!$A$2:$D$64,4,FALSE)</f>
        <v>30</v>
      </c>
      <c r="K3752" s="4">
        <f t="shared" si="1087"/>
        <v>45753</v>
      </c>
      <c r="L3752" s="5">
        <f t="shared" si="1088"/>
        <v>4</v>
      </c>
      <c r="M3752" s="5">
        <f t="shared" si="1089"/>
        <v>2025</v>
      </c>
      <c r="N3752" s="135">
        <v>144</v>
      </c>
      <c r="O3752" s="6">
        <f t="shared" ref="O3752" si="1095">-N3752</f>
        <v>-144</v>
      </c>
      <c r="P3752" s="12">
        <f t="shared" si="1094"/>
        <v>0</v>
      </c>
      <c r="Q3752" s="7">
        <v>6163920.3500000015</v>
      </c>
      <c r="R3752" s="44" t="str">
        <f>VLOOKUP(F3752,'Set up'!$A$2:$E$64,5,FALSE)</f>
        <v>Chq</v>
      </c>
      <c r="S3752" s="1" t="s">
        <v>3598</v>
      </c>
    </row>
    <row r="3753" spans="1:19" ht="16.2" customHeight="1" x14ac:dyDescent="0.3">
      <c r="A3753" s="140">
        <v>45723</v>
      </c>
      <c r="B3753" s="5">
        <f t="shared" si="1090"/>
        <v>3</v>
      </c>
      <c r="C3753" s="5">
        <f t="shared" si="1091"/>
        <v>2025</v>
      </c>
      <c r="D3753" s="105" t="s">
        <v>3521</v>
      </c>
      <c r="E3753" s="5" t="str">
        <f>VLOOKUP(F3753,'Set up'!$A$2:$C$64,2,FALSE)</f>
        <v>C00000042</v>
      </c>
      <c r="F3753" s="99" t="s">
        <v>2012</v>
      </c>
      <c r="G3753" s="99" t="s">
        <v>46</v>
      </c>
      <c r="H3753" s="137">
        <v>4</v>
      </c>
      <c r="I3753" s="5" t="str">
        <f>VLOOKUP(F3753,'Set up'!$A$2:$C$64,3,FALSE)</f>
        <v>Cash</v>
      </c>
      <c r="J3753" s="5">
        <f>VLOOKUP(F3753,'Set up'!$A$2:$D$64,4,FALSE)</f>
        <v>0</v>
      </c>
      <c r="K3753" s="4">
        <f t="shared" si="1087"/>
        <v>45723</v>
      </c>
      <c r="L3753" s="5">
        <f t="shared" si="1088"/>
        <v>3</v>
      </c>
      <c r="M3753" s="5">
        <f t="shared" si="1089"/>
        <v>2025</v>
      </c>
      <c r="N3753" s="135">
        <v>460</v>
      </c>
      <c r="O3753" s="141"/>
      <c r="P3753" s="12">
        <f t="shared" si="1094"/>
        <v>460</v>
      </c>
      <c r="Q3753" s="7">
        <v>6164380.3500000015</v>
      </c>
      <c r="R3753" s="44" t="str">
        <f>VLOOKUP(F3753,'Set up'!$A$2:$E$64,5,FALSE)</f>
        <v>Trsf</v>
      </c>
    </row>
    <row r="3754" spans="1:19" ht="16.2" customHeight="1" x14ac:dyDescent="0.3">
      <c r="A3754" s="140">
        <v>45726</v>
      </c>
      <c r="B3754" s="5">
        <f t="shared" si="1090"/>
        <v>3</v>
      </c>
      <c r="C3754" s="5">
        <f t="shared" si="1091"/>
        <v>2025</v>
      </c>
      <c r="D3754" s="105" t="s">
        <v>3522</v>
      </c>
      <c r="E3754" s="5" t="str">
        <f>VLOOKUP(F3754,'Set up'!$A$2:$C$64,2,FALSE)</f>
        <v>C00000042</v>
      </c>
      <c r="F3754" s="99" t="s">
        <v>2012</v>
      </c>
      <c r="G3754" s="99" t="s">
        <v>2646</v>
      </c>
      <c r="H3754" s="137">
        <v>2</v>
      </c>
      <c r="I3754" s="5" t="str">
        <f>VLOOKUP(F3754,'Set up'!$A$2:$C$64,3,FALSE)</f>
        <v>Cash</v>
      </c>
      <c r="J3754" s="5">
        <f>VLOOKUP(F3754,'Set up'!$A$2:$D$64,4,FALSE)</f>
        <v>0</v>
      </c>
      <c r="K3754" s="4">
        <f t="shared" si="1087"/>
        <v>45726</v>
      </c>
      <c r="L3754" s="5">
        <f t="shared" si="1088"/>
        <v>3</v>
      </c>
      <c r="M3754" s="5">
        <f t="shared" si="1089"/>
        <v>2025</v>
      </c>
      <c r="N3754" s="135">
        <v>125</v>
      </c>
      <c r="O3754" s="141"/>
      <c r="P3754" s="12">
        <f t="shared" si="1094"/>
        <v>125</v>
      </c>
      <c r="Q3754" s="7">
        <v>6164505.3500000015</v>
      </c>
      <c r="R3754" s="44" t="str">
        <f>VLOOKUP(F3754,'Set up'!$A$2:$E$64,5,FALSE)</f>
        <v>Trsf</v>
      </c>
    </row>
    <row r="3755" spans="1:19" ht="16.2" customHeight="1" x14ac:dyDescent="0.3">
      <c r="A3755" s="140">
        <v>45726</v>
      </c>
      <c r="B3755" s="5">
        <f t="shared" si="1090"/>
        <v>3</v>
      </c>
      <c r="C3755" s="5">
        <f t="shared" si="1091"/>
        <v>2025</v>
      </c>
      <c r="D3755" s="105" t="s">
        <v>3523</v>
      </c>
      <c r="E3755" s="5" t="str">
        <f>VLOOKUP(F3755,'Set up'!$A$2:$C$64,2,FALSE)</f>
        <v>C00000042</v>
      </c>
      <c r="F3755" s="99" t="s">
        <v>2012</v>
      </c>
      <c r="G3755" s="99" t="s">
        <v>3217</v>
      </c>
      <c r="H3755" s="137">
        <v>5</v>
      </c>
      <c r="I3755" s="5" t="str">
        <f>VLOOKUP(F3755,'Set up'!$A$2:$C$64,3,FALSE)</f>
        <v>Cash</v>
      </c>
      <c r="J3755" s="5">
        <f>VLOOKUP(F3755,'Set up'!$A$2:$D$64,4,FALSE)</f>
        <v>0</v>
      </c>
      <c r="K3755" s="4">
        <f t="shared" si="1087"/>
        <v>45726</v>
      </c>
      <c r="L3755" s="5">
        <f t="shared" si="1088"/>
        <v>3</v>
      </c>
      <c r="M3755" s="5">
        <f t="shared" si="1089"/>
        <v>2025</v>
      </c>
      <c r="N3755" s="135">
        <v>8100</v>
      </c>
      <c r="O3755" s="141"/>
      <c r="P3755" s="12">
        <f t="shared" si="1094"/>
        <v>8100</v>
      </c>
      <c r="Q3755" s="7">
        <v>6172605.3500000015</v>
      </c>
      <c r="R3755" s="44" t="str">
        <f>VLOOKUP(F3755,'Set up'!$A$2:$E$64,5,FALSE)</f>
        <v>Trsf</v>
      </c>
    </row>
    <row r="3756" spans="1:19" ht="16.2" customHeight="1" x14ac:dyDescent="0.3">
      <c r="A3756" s="140">
        <v>45726</v>
      </c>
      <c r="B3756" s="5">
        <f t="shared" si="1090"/>
        <v>3</v>
      </c>
      <c r="C3756" s="5">
        <f t="shared" si="1091"/>
        <v>2025</v>
      </c>
      <c r="D3756" s="105" t="s">
        <v>3523</v>
      </c>
      <c r="E3756" s="5" t="str">
        <f>VLOOKUP(F3756,'Set up'!$A$2:$C$64,2,FALSE)</f>
        <v>C00000042</v>
      </c>
      <c r="F3756" s="99" t="s">
        <v>2012</v>
      </c>
      <c r="G3756" s="99" t="s">
        <v>2129</v>
      </c>
      <c r="H3756" s="137">
        <v>15</v>
      </c>
      <c r="I3756" s="5" t="str">
        <f>VLOOKUP(F3756,'Set up'!$A$2:$C$64,3,FALSE)</f>
        <v>Cash</v>
      </c>
      <c r="J3756" s="5">
        <f>VLOOKUP(F3756,'Set up'!$A$2:$D$64,4,FALSE)</f>
        <v>0</v>
      </c>
      <c r="K3756" s="4">
        <f t="shared" si="1087"/>
        <v>45726</v>
      </c>
      <c r="L3756" s="5">
        <f t="shared" si="1088"/>
        <v>3</v>
      </c>
      <c r="M3756" s="5">
        <f t="shared" si="1089"/>
        <v>2025</v>
      </c>
      <c r="N3756" s="135">
        <v>3219</v>
      </c>
      <c r="O3756" s="141"/>
      <c r="P3756" s="12">
        <f t="shared" si="1094"/>
        <v>3219</v>
      </c>
      <c r="Q3756" s="7">
        <v>6175824.3500000015</v>
      </c>
      <c r="R3756" s="44" t="str">
        <f>VLOOKUP(F3756,'Set up'!$A$2:$E$64,5,FALSE)</f>
        <v>Trsf</v>
      </c>
    </row>
    <row r="3757" spans="1:19" ht="16.2" customHeight="1" x14ac:dyDescent="0.3">
      <c r="A3757" s="140">
        <v>45726</v>
      </c>
      <c r="B3757" s="5">
        <f t="shared" si="1090"/>
        <v>3</v>
      </c>
      <c r="C3757" s="5">
        <f t="shared" si="1091"/>
        <v>2025</v>
      </c>
      <c r="D3757" s="105" t="s">
        <v>3523</v>
      </c>
      <c r="E3757" s="5" t="str">
        <f>VLOOKUP(F3757,'Set up'!$A$2:$C$64,2,FALSE)</f>
        <v>C00000042</v>
      </c>
      <c r="F3757" s="99" t="s">
        <v>2012</v>
      </c>
      <c r="G3757" s="99" t="s">
        <v>1922</v>
      </c>
      <c r="H3757" s="137">
        <v>8</v>
      </c>
      <c r="I3757" s="5" t="str">
        <f>VLOOKUP(F3757,'Set up'!$A$2:$C$64,3,FALSE)</f>
        <v>Cash</v>
      </c>
      <c r="J3757" s="5">
        <f>VLOOKUP(F3757,'Set up'!$A$2:$D$64,4,FALSE)</f>
        <v>0</v>
      </c>
      <c r="K3757" s="4">
        <f t="shared" si="1087"/>
        <v>45726</v>
      </c>
      <c r="L3757" s="5">
        <f t="shared" si="1088"/>
        <v>3</v>
      </c>
      <c r="M3757" s="5">
        <f t="shared" si="1089"/>
        <v>2025</v>
      </c>
      <c r="N3757" s="135">
        <v>1980</v>
      </c>
      <c r="O3757" s="141"/>
      <c r="P3757" s="12">
        <f t="shared" si="1094"/>
        <v>1980</v>
      </c>
      <c r="Q3757" s="7">
        <v>6177804.3500000015</v>
      </c>
      <c r="R3757" s="44" t="str">
        <f>VLOOKUP(F3757,'Set up'!$A$2:$E$64,5,FALSE)</f>
        <v>Trsf</v>
      </c>
    </row>
    <row r="3758" spans="1:19" ht="16.2" customHeight="1" x14ac:dyDescent="0.3">
      <c r="A3758" s="140">
        <v>45726</v>
      </c>
      <c r="B3758" s="5">
        <f t="shared" si="1090"/>
        <v>3</v>
      </c>
      <c r="C3758" s="5">
        <f t="shared" si="1091"/>
        <v>2025</v>
      </c>
      <c r="D3758" s="105" t="s">
        <v>3523</v>
      </c>
      <c r="E3758" s="5" t="str">
        <f>VLOOKUP(F3758,'Set up'!$A$2:$C$64,2,FALSE)</f>
        <v>C00000042</v>
      </c>
      <c r="F3758" s="99" t="s">
        <v>2012</v>
      </c>
      <c r="G3758" s="99" t="s">
        <v>46</v>
      </c>
      <c r="H3758" s="137">
        <v>4</v>
      </c>
      <c r="I3758" s="5" t="str">
        <f>VLOOKUP(F3758,'Set up'!$A$2:$C$64,3,FALSE)</f>
        <v>Cash</v>
      </c>
      <c r="J3758" s="5">
        <f>VLOOKUP(F3758,'Set up'!$A$2:$D$64,4,FALSE)</f>
        <v>0</v>
      </c>
      <c r="K3758" s="4">
        <f t="shared" si="1087"/>
        <v>45726</v>
      </c>
      <c r="L3758" s="5">
        <f t="shared" si="1088"/>
        <v>3</v>
      </c>
      <c r="M3758" s="5">
        <f t="shared" si="1089"/>
        <v>2025</v>
      </c>
      <c r="N3758" s="135">
        <v>460</v>
      </c>
      <c r="O3758" s="141"/>
      <c r="P3758" s="12">
        <f t="shared" si="1094"/>
        <v>460</v>
      </c>
      <c r="Q3758" s="7">
        <v>6178264.3500000015</v>
      </c>
      <c r="R3758" s="44" t="str">
        <f>VLOOKUP(F3758,'Set up'!$A$2:$E$64,5,FALSE)</f>
        <v>Trsf</v>
      </c>
    </row>
    <row r="3759" spans="1:19" ht="16.2" customHeight="1" x14ac:dyDescent="0.3">
      <c r="A3759" s="140">
        <v>45726</v>
      </c>
      <c r="B3759" s="5">
        <f t="shared" si="1090"/>
        <v>3</v>
      </c>
      <c r="C3759" s="5">
        <f t="shared" si="1091"/>
        <v>2025</v>
      </c>
      <c r="D3759" s="105" t="s">
        <v>3523</v>
      </c>
      <c r="E3759" s="5" t="str">
        <f>VLOOKUP(F3759,'Set up'!$A$2:$C$64,2,FALSE)</f>
        <v>C00000042</v>
      </c>
      <c r="F3759" s="99" t="s">
        <v>2012</v>
      </c>
      <c r="G3759" s="99" t="s">
        <v>1073</v>
      </c>
      <c r="H3759" s="137">
        <v>1</v>
      </c>
      <c r="I3759" s="5" t="str">
        <f>VLOOKUP(F3759,'Set up'!$A$2:$C$64,3,FALSE)</f>
        <v>Cash</v>
      </c>
      <c r="J3759" s="5">
        <f>VLOOKUP(F3759,'Set up'!$A$2:$D$64,4,FALSE)</f>
        <v>0</v>
      </c>
      <c r="K3759" s="4">
        <f t="shared" si="1087"/>
        <v>45726</v>
      </c>
      <c r="L3759" s="5">
        <f t="shared" si="1088"/>
        <v>3</v>
      </c>
      <c r="M3759" s="5">
        <f t="shared" si="1089"/>
        <v>2025</v>
      </c>
      <c r="N3759" s="135">
        <v>1000</v>
      </c>
      <c r="O3759" s="141"/>
      <c r="P3759" s="12">
        <f t="shared" si="1094"/>
        <v>1000</v>
      </c>
      <c r="Q3759" s="7">
        <v>6179264.3500000015</v>
      </c>
      <c r="R3759" s="44" t="str">
        <f>VLOOKUP(F3759,'Set up'!$A$2:$E$64,5,FALSE)</f>
        <v>Trsf</v>
      </c>
    </row>
    <row r="3760" spans="1:19" ht="16.2" customHeight="1" x14ac:dyDescent="0.3">
      <c r="A3760" s="140">
        <v>45728</v>
      </c>
      <c r="B3760" s="5">
        <f t="shared" si="1090"/>
        <v>3</v>
      </c>
      <c r="C3760" s="5">
        <f t="shared" si="1091"/>
        <v>2025</v>
      </c>
      <c r="D3760" s="105" t="s">
        <v>3524</v>
      </c>
      <c r="E3760" s="5" t="str">
        <f>VLOOKUP(F3760,'Set up'!$A$2:$C$64,2,FALSE)</f>
        <v>C00000006</v>
      </c>
      <c r="F3760" s="99" t="s">
        <v>43</v>
      </c>
      <c r="G3760" s="99" t="s">
        <v>3122</v>
      </c>
      <c r="H3760" s="137">
        <v>2</v>
      </c>
      <c r="I3760" s="5" t="str">
        <f>VLOOKUP(F3760,'Set up'!$A$2:$C$64,3,FALSE)</f>
        <v>Cash</v>
      </c>
      <c r="J3760" s="5">
        <f>VLOOKUP(F3760,'Set up'!$A$2:$D$64,4,FALSE)</f>
        <v>0</v>
      </c>
      <c r="K3760" s="4">
        <f t="shared" si="1087"/>
        <v>45728</v>
      </c>
      <c r="L3760" s="5">
        <f t="shared" si="1088"/>
        <v>3</v>
      </c>
      <c r="M3760" s="5">
        <f t="shared" si="1089"/>
        <v>2025</v>
      </c>
      <c r="N3760" s="135">
        <v>3420</v>
      </c>
      <c r="O3760" s="141"/>
      <c r="P3760" s="12">
        <f t="shared" si="1094"/>
        <v>3420</v>
      </c>
      <c r="Q3760" s="7">
        <v>6182684.3500000015</v>
      </c>
      <c r="R3760" s="44" t="str">
        <f>VLOOKUP(F3760,'Set up'!$A$2:$E$64,5,FALSE)</f>
        <v>Chq</v>
      </c>
    </row>
    <row r="3761" spans="1:19" ht="16.2" customHeight="1" x14ac:dyDescent="0.3">
      <c r="A3761" s="140">
        <v>45728</v>
      </c>
      <c r="B3761" s="5">
        <f t="shared" si="1090"/>
        <v>3</v>
      </c>
      <c r="C3761" s="5">
        <f t="shared" si="1091"/>
        <v>2025</v>
      </c>
      <c r="D3761" s="105" t="s">
        <v>3524</v>
      </c>
      <c r="E3761" s="5" t="str">
        <f>VLOOKUP(F3761,'Set up'!$A$2:$C$64,2,FALSE)</f>
        <v>C00000006</v>
      </c>
      <c r="F3761" s="99" t="s">
        <v>43</v>
      </c>
      <c r="G3761" s="99" t="s">
        <v>1796</v>
      </c>
      <c r="H3761" s="137">
        <v>3</v>
      </c>
      <c r="I3761" s="5" t="str">
        <f>VLOOKUP(F3761,'Set up'!$A$2:$C$64,3,FALSE)</f>
        <v>Cash</v>
      </c>
      <c r="J3761" s="5">
        <f>VLOOKUP(F3761,'Set up'!$A$2:$D$64,4,FALSE)</f>
        <v>0</v>
      </c>
      <c r="K3761" s="4">
        <f t="shared" si="1087"/>
        <v>45728</v>
      </c>
      <c r="L3761" s="5">
        <f t="shared" si="1088"/>
        <v>3</v>
      </c>
      <c r="M3761" s="5">
        <f t="shared" si="1089"/>
        <v>2025</v>
      </c>
      <c r="N3761" s="135">
        <v>648</v>
      </c>
      <c r="O3761" s="141"/>
      <c r="P3761" s="12">
        <f t="shared" si="1094"/>
        <v>648</v>
      </c>
      <c r="Q3761" s="7">
        <v>6183332.3500000015</v>
      </c>
      <c r="R3761" s="44" t="str">
        <f>VLOOKUP(F3761,'Set up'!$A$2:$E$64,5,FALSE)</f>
        <v>Chq</v>
      </c>
    </row>
    <row r="3762" spans="1:19" ht="16.2" customHeight="1" x14ac:dyDescent="0.3">
      <c r="A3762" s="140">
        <v>45728</v>
      </c>
      <c r="B3762" s="5">
        <f t="shared" si="1090"/>
        <v>3</v>
      </c>
      <c r="C3762" s="5">
        <f t="shared" si="1091"/>
        <v>2025</v>
      </c>
      <c r="D3762" s="105" t="s">
        <v>3524</v>
      </c>
      <c r="E3762" s="5" t="str">
        <f>VLOOKUP(F3762,'Set up'!$A$2:$C$64,2,FALSE)</f>
        <v>C00000006</v>
      </c>
      <c r="F3762" s="99" t="s">
        <v>43</v>
      </c>
      <c r="G3762" s="99" t="s">
        <v>17</v>
      </c>
      <c r="H3762" s="137">
        <v>2</v>
      </c>
      <c r="I3762" s="5" t="str">
        <f>VLOOKUP(F3762,'Set up'!$A$2:$C$64,3,FALSE)</f>
        <v>Cash</v>
      </c>
      <c r="J3762" s="5">
        <f>VLOOKUP(F3762,'Set up'!$A$2:$D$64,4,FALSE)</f>
        <v>0</v>
      </c>
      <c r="K3762" s="4">
        <f t="shared" si="1087"/>
        <v>45728</v>
      </c>
      <c r="L3762" s="5">
        <f t="shared" si="1088"/>
        <v>3</v>
      </c>
      <c r="M3762" s="5">
        <f t="shared" si="1089"/>
        <v>2025</v>
      </c>
      <c r="N3762" s="135">
        <v>230</v>
      </c>
      <c r="O3762" s="141"/>
      <c r="P3762" s="12">
        <f t="shared" si="1094"/>
        <v>230</v>
      </c>
      <c r="Q3762" s="7">
        <v>6183562.3500000015</v>
      </c>
      <c r="R3762" s="44" t="str">
        <f>VLOOKUP(F3762,'Set up'!$A$2:$E$64,5,FALSE)</f>
        <v>Chq</v>
      </c>
    </row>
    <row r="3763" spans="1:19" ht="16.2" customHeight="1" x14ac:dyDescent="0.3">
      <c r="A3763" s="140">
        <v>45728</v>
      </c>
      <c r="B3763" s="5">
        <f t="shared" si="1090"/>
        <v>3</v>
      </c>
      <c r="C3763" s="5">
        <f t="shared" si="1091"/>
        <v>2025</v>
      </c>
      <c r="D3763" s="105" t="s">
        <v>3524</v>
      </c>
      <c r="E3763" s="5" t="str">
        <f>VLOOKUP(F3763,'Set up'!$A$2:$C$64,2,FALSE)</f>
        <v>C00000006</v>
      </c>
      <c r="F3763" s="99" t="s">
        <v>43</v>
      </c>
      <c r="G3763" s="99" t="s">
        <v>3525</v>
      </c>
      <c r="H3763" s="137">
        <v>1</v>
      </c>
      <c r="I3763" s="5" t="str">
        <f>VLOOKUP(F3763,'Set up'!$A$2:$C$64,3,FALSE)</f>
        <v>Cash</v>
      </c>
      <c r="J3763" s="5">
        <f>VLOOKUP(F3763,'Set up'!$A$2:$D$64,4,FALSE)</f>
        <v>0</v>
      </c>
      <c r="K3763" s="4">
        <f t="shared" ref="K3763:K3826" si="1096">A3763+J3763</f>
        <v>45728</v>
      </c>
      <c r="L3763" s="5">
        <f t="shared" ref="L3763:L3826" si="1097">MONTH(K3763)</f>
        <v>3</v>
      </c>
      <c r="M3763" s="5">
        <f t="shared" ref="M3763:M3826" si="1098">YEAR(K3763)</f>
        <v>2025</v>
      </c>
      <c r="N3763" s="135">
        <v>325</v>
      </c>
      <c r="O3763" s="141"/>
      <c r="P3763" s="12">
        <f t="shared" si="1094"/>
        <v>325</v>
      </c>
      <c r="Q3763" s="7">
        <v>6183887.3500000015</v>
      </c>
      <c r="R3763" s="44" t="str">
        <f>VLOOKUP(F3763,'Set up'!$A$2:$E$64,5,FALSE)</f>
        <v>Chq</v>
      </c>
    </row>
    <row r="3764" spans="1:19" ht="16.2" customHeight="1" x14ac:dyDescent="0.3">
      <c r="A3764" s="140">
        <v>45729</v>
      </c>
      <c r="B3764" s="5">
        <f t="shared" si="1090"/>
        <v>3</v>
      </c>
      <c r="C3764" s="5">
        <f t="shared" si="1091"/>
        <v>2025</v>
      </c>
      <c r="D3764" s="105" t="s">
        <v>3526</v>
      </c>
      <c r="E3764" s="5" t="str">
        <f>VLOOKUP(F3764,'Set up'!$A$2:$C$64,2,FALSE)</f>
        <v>C00000050</v>
      </c>
      <c r="F3764" s="99" t="s">
        <v>2656</v>
      </c>
      <c r="G3764" s="99" t="s">
        <v>3122</v>
      </c>
      <c r="H3764" s="137">
        <v>1</v>
      </c>
      <c r="I3764" s="5" t="str">
        <f>VLOOKUP(F3764,'Set up'!$A$2:$C$64,3,FALSE)</f>
        <v>Cash</v>
      </c>
      <c r="J3764" s="5">
        <f>VLOOKUP(F3764,'Set up'!$A$2:$D$64,4,FALSE)</f>
        <v>0</v>
      </c>
      <c r="K3764" s="4">
        <f t="shared" si="1096"/>
        <v>45729</v>
      </c>
      <c r="L3764" s="5">
        <f t="shared" si="1097"/>
        <v>3</v>
      </c>
      <c r="M3764" s="5">
        <f t="shared" si="1098"/>
        <v>2025</v>
      </c>
      <c r="N3764" s="135">
        <v>1755</v>
      </c>
      <c r="O3764" s="6">
        <f t="shared" ref="O3764:O3767" si="1099">-N3764</f>
        <v>-1755</v>
      </c>
      <c r="P3764" s="12">
        <f t="shared" si="1094"/>
        <v>0</v>
      </c>
      <c r="Q3764" s="7">
        <v>6185642.3500000015</v>
      </c>
      <c r="R3764" s="44" t="str">
        <f>VLOOKUP(F3764,'Set up'!$A$2:$E$64,5,FALSE)</f>
        <v>Cash</v>
      </c>
      <c r="S3764" s="1" t="s">
        <v>3674</v>
      </c>
    </row>
    <row r="3765" spans="1:19" ht="16.2" customHeight="1" x14ac:dyDescent="0.3">
      <c r="A3765" s="140">
        <v>45729</v>
      </c>
      <c r="B3765" s="5">
        <f t="shared" si="1090"/>
        <v>3</v>
      </c>
      <c r="C3765" s="5">
        <f t="shared" si="1091"/>
        <v>2025</v>
      </c>
      <c r="D3765" s="105" t="s">
        <v>3526</v>
      </c>
      <c r="E3765" s="5" t="str">
        <f>VLOOKUP(F3765,'Set up'!$A$2:$C$64,2,FALSE)</f>
        <v>C00000050</v>
      </c>
      <c r="F3765" s="99" t="s">
        <v>2656</v>
      </c>
      <c r="G3765" s="99" t="s">
        <v>2434</v>
      </c>
      <c r="H3765" s="137">
        <v>2</v>
      </c>
      <c r="I3765" s="5" t="str">
        <f>VLOOKUP(F3765,'Set up'!$A$2:$C$64,3,FALSE)</f>
        <v>Cash</v>
      </c>
      <c r="J3765" s="5">
        <f>VLOOKUP(F3765,'Set up'!$A$2:$D$64,4,FALSE)</f>
        <v>0</v>
      </c>
      <c r="K3765" s="4">
        <f t="shared" si="1096"/>
        <v>45729</v>
      </c>
      <c r="L3765" s="5">
        <f t="shared" si="1097"/>
        <v>3</v>
      </c>
      <c r="M3765" s="5">
        <f t="shared" si="1098"/>
        <v>2025</v>
      </c>
      <c r="N3765" s="135">
        <v>555</v>
      </c>
      <c r="O3765" s="6">
        <f t="shared" si="1099"/>
        <v>-555</v>
      </c>
      <c r="P3765" s="12">
        <f t="shared" si="1094"/>
        <v>0</v>
      </c>
      <c r="Q3765" s="7">
        <v>6186197.3500000015</v>
      </c>
      <c r="R3765" s="44" t="str">
        <f>VLOOKUP(F3765,'Set up'!$A$2:$E$64,5,FALSE)</f>
        <v>Cash</v>
      </c>
      <c r="S3765" s="1" t="s">
        <v>3674</v>
      </c>
    </row>
    <row r="3766" spans="1:19" ht="16.2" customHeight="1" x14ac:dyDescent="0.3">
      <c r="A3766" s="140">
        <v>45729</v>
      </c>
      <c r="B3766" s="5">
        <f t="shared" si="1090"/>
        <v>3</v>
      </c>
      <c r="C3766" s="5">
        <f t="shared" si="1091"/>
        <v>2025</v>
      </c>
      <c r="D3766" s="105" t="s">
        <v>3526</v>
      </c>
      <c r="E3766" s="5" t="str">
        <f>VLOOKUP(F3766,'Set up'!$A$2:$C$64,2,FALSE)</f>
        <v>C00000050</v>
      </c>
      <c r="F3766" s="99" t="s">
        <v>2656</v>
      </c>
      <c r="G3766" s="99" t="s">
        <v>1061</v>
      </c>
      <c r="H3766" s="137">
        <v>1</v>
      </c>
      <c r="I3766" s="5" t="str">
        <f>VLOOKUP(F3766,'Set up'!$A$2:$C$64,3,FALSE)</f>
        <v>Cash</v>
      </c>
      <c r="J3766" s="5">
        <f>VLOOKUP(F3766,'Set up'!$A$2:$D$64,4,FALSE)</f>
        <v>0</v>
      </c>
      <c r="K3766" s="4">
        <f t="shared" si="1096"/>
        <v>45729</v>
      </c>
      <c r="L3766" s="5">
        <f t="shared" si="1097"/>
        <v>3</v>
      </c>
      <c r="M3766" s="5">
        <f t="shared" si="1098"/>
        <v>2025</v>
      </c>
      <c r="N3766" s="135">
        <v>95</v>
      </c>
      <c r="O3766" s="6">
        <f t="shared" si="1099"/>
        <v>-95</v>
      </c>
      <c r="P3766" s="12">
        <f t="shared" si="1094"/>
        <v>0</v>
      </c>
      <c r="Q3766" s="7">
        <v>6186292.3500000015</v>
      </c>
      <c r="R3766" s="44" t="str">
        <f>VLOOKUP(F3766,'Set up'!$A$2:$E$64,5,FALSE)</f>
        <v>Cash</v>
      </c>
      <c r="S3766" s="1" t="s">
        <v>3674</v>
      </c>
    </row>
    <row r="3767" spans="1:19" ht="16.2" customHeight="1" x14ac:dyDescent="0.3">
      <c r="A3767" s="140">
        <v>45729</v>
      </c>
      <c r="B3767" s="5">
        <f t="shared" si="1090"/>
        <v>3</v>
      </c>
      <c r="C3767" s="5">
        <f t="shared" si="1091"/>
        <v>2025</v>
      </c>
      <c r="D3767" s="105" t="s">
        <v>3526</v>
      </c>
      <c r="E3767" s="5" t="str">
        <f>VLOOKUP(F3767,'Set up'!$A$2:$C$64,2,FALSE)</f>
        <v>C00000050</v>
      </c>
      <c r="F3767" s="99" t="s">
        <v>2656</v>
      </c>
      <c r="G3767" s="99" t="s">
        <v>2646</v>
      </c>
      <c r="H3767" s="137">
        <v>10</v>
      </c>
      <c r="I3767" s="5" t="str">
        <f>VLOOKUP(F3767,'Set up'!$A$2:$C$64,3,FALSE)</f>
        <v>Cash</v>
      </c>
      <c r="J3767" s="5">
        <f>VLOOKUP(F3767,'Set up'!$A$2:$D$64,4,FALSE)</f>
        <v>0</v>
      </c>
      <c r="K3767" s="4">
        <f t="shared" si="1096"/>
        <v>45729</v>
      </c>
      <c r="L3767" s="5">
        <f t="shared" si="1097"/>
        <v>3</v>
      </c>
      <c r="M3767" s="5">
        <f t="shared" si="1098"/>
        <v>2025</v>
      </c>
      <c r="N3767" s="135">
        <v>625</v>
      </c>
      <c r="O3767" s="6">
        <f t="shared" si="1099"/>
        <v>-625</v>
      </c>
      <c r="P3767" s="12">
        <f t="shared" si="1094"/>
        <v>0</v>
      </c>
      <c r="Q3767" s="7">
        <v>6186917.3500000015</v>
      </c>
      <c r="R3767" s="44" t="str">
        <f>VLOOKUP(F3767,'Set up'!$A$2:$E$64,5,FALSE)</f>
        <v>Cash</v>
      </c>
      <c r="S3767" s="1" t="s">
        <v>3674</v>
      </c>
    </row>
    <row r="3768" spans="1:19" ht="16.2" customHeight="1" x14ac:dyDescent="0.3">
      <c r="A3768" s="140">
        <v>45729</v>
      </c>
      <c r="B3768" s="5">
        <f t="shared" si="1090"/>
        <v>3</v>
      </c>
      <c r="C3768" s="5">
        <f t="shared" si="1091"/>
        <v>2025</v>
      </c>
      <c r="D3768" s="105" t="s">
        <v>3527</v>
      </c>
      <c r="E3768" s="5" t="str">
        <f>VLOOKUP(F3768,'Set up'!$A$2:$C$64,2,FALSE)</f>
        <v>C00000045</v>
      </c>
      <c r="F3768" s="99" t="s">
        <v>2271</v>
      </c>
      <c r="G3768" s="99" t="s">
        <v>3122</v>
      </c>
      <c r="H3768" s="137">
        <v>1</v>
      </c>
      <c r="I3768" s="5" t="str">
        <f>VLOOKUP(F3768,'Set up'!$A$2:$C$64,3,FALSE)</f>
        <v>Cash</v>
      </c>
      <c r="J3768" s="5">
        <f>VLOOKUP(F3768,'Set up'!$A$2:$D$64,4,FALSE)</f>
        <v>0</v>
      </c>
      <c r="K3768" s="4">
        <f t="shared" si="1096"/>
        <v>45729</v>
      </c>
      <c r="L3768" s="5">
        <f t="shared" si="1097"/>
        <v>3</v>
      </c>
      <c r="M3768" s="5">
        <f t="shared" si="1098"/>
        <v>2025</v>
      </c>
      <c r="N3768" s="135">
        <v>1575</v>
      </c>
      <c r="O3768" s="6">
        <f t="shared" ref="O3768:O3769" si="1100">-N3768</f>
        <v>-1575</v>
      </c>
      <c r="P3768" s="12">
        <f t="shared" si="1094"/>
        <v>0</v>
      </c>
      <c r="Q3768" s="7">
        <v>6188492.3500000015</v>
      </c>
      <c r="R3768" s="44" t="str">
        <f>VLOOKUP(F3768,'Set up'!$A$2:$E$64,5,FALSE)</f>
        <v>Trsf</v>
      </c>
      <c r="S3768" s="1" t="s">
        <v>3605</v>
      </c>
    </row>
    <row r="3769" spans="1:19" ht="16.2" customHeight="1" x14ac:dyDescent="0.3">
      <c r="A3769" s="140">
        <v>45729</v>
      </c>
      <c r="B3769" s="5">
        <f t="shared" si="1090"/>
        <v>3</v>
      </c>
      <c r="C3769" s="5">
        <f t="shared" si="1091"/>
        <v>2025</v>
      </c>
      <c r="D3769" s="105" t="s">
        <v>3527</v>
      </c>
      <c r="E3769" s="5" t="str">
        <f>VLOOKUP(F3769,'Set up'!$A$2:$C$64,2,FALSE)</f>
        <v>C00000045</v>
      </c>
      <c r="F3769" s="99" t="s">
        <v>2271</v>
      </c>
      <c r="G3769" s="99" t="s">
        <v>2434</v>
      </c>
      <c r="H3769" s="137">
        <v>4</v>
      </c>
      <c r="I3769" s="5" t="str">
        <f>VLOOKUP(F3769,'Set up'!$A$2:$C$64,3,FALSE)</f>
        <v>Cash</v>
      </c>
      <c r="J3769" s="5">
        <f>VLOOKUP(F3769,'Set up'!$A$2:$D$64,4,FALSE)</f>
        <v>0</v>
      </c>
      <c r="K3769" s="4">
        <f t="shared" si="1096"/>
        <v>45729</v>
      </c>
      <c r="L3769" s="5">
        <f t="shared" si="1097"/>
        <v>3</v>
      </c>
      <c r="M3769" s="5">
        <f t="shared" si="1098"/>
        <v>2025</v>
      </c>
      <c r="N3769" s="135">
        <v>858.4</v>
      </c>
      <c r="O3769" s="6">
        <f t="shared" si="1100"/>
        <v>-858.4</v>
      </c>
      <c r="P3769" s="12">
        <f t="shared" si="1094"/>
        <v>0</v>
      </c>
      <c r="Q3769" s="7">
        <v>6189350.7500000019</v>
      </c>
      <c r="R3769" s="44" t="str">
        <f>VLOOKUP(F3769,'Set up'!$A$2:$E$64,5,FALSE)</f>
        <v>Trsf</v>
      </c>
      <c r="S3769" s="1" t="s">
        <v>3606</v>
      </c>
    </row>
    <row r="3770" spans="1:19" ht="16.2" customHeight="1" x14ac:dyDescent="0.3">
      <c r="A3770" s="143">
        <v>45730</v>
      </c>
      <c r="B3770" s="5">
        <f t="shared" si="1090"/>
        <v>3</v>
      </c>
      <c r="C3770" s="5">
        <f t="shared" si="1091"/>
        <v>2025</v>
      </c>
      <c r="D3770" s="144" t="s">
        <v>3528</v>
      </c>
      <c r="E3770" s="5" t="str">
        <f>VLOOKUP(F3770,'Set up'!$A$2:$C$64,2,FALSE)</f>
        <v>C00000013a</v>
      </c>
      <c r="F3770" s="142" t="s">
        <v>1453</v>
      </c>
      <c r="G3770" s="142" t="s">
        <v>3529</v>
      </c>
      <c r="H3770" s="145">
        <v>2</v>
      </c>
      <c r="I3770" s="5" t="str">
        <f>VLOOKUP(F3770,'Set up'!$A$2:$C$64,3,FALSE)</f>
        <v>Cash</v>
      </c>
      <c r="J3770" s="5">
        <f>VLOOKUP(F3770,'Set up'!$A$2:$D$64,4,FALSE)</f>
        <v>0</v>
      </c>
      <c r="K3770" s="4">
        <f t="shared" si="1096"/>
        <v>45730</v>
      </c>
      <c r="L3770" s="5">
        <f t="shared" si="1097"/>
        <v>3</v>
      </c>
      <c r="M3770" s="5">
        <f t="shared" si="1098"/>
        <v>2025</v>
      </c>
      <c r="N3770" s="146">
        <v>0</v>
      </c>
      <c r="O3770" s="147"/>
      <c r="P3770" s="34">
        <f t="shared" si="1094"/>
        <v>0</v>
      </c>
      <c r="Q3770" s="148">
        <v>6189350.7500000019</v>
      </c>
      <c r="R3770" s="44" t="str">
        <f>VLOOKUP(F3770,'Set up'!$A$2:$E$64,5,FALSE)</f>
        <v>Chq</v>
      </c>
    </row>
    <row r="3771" spans="1:19" ht="16.2" customHeight="1" x14ac:dyDescent="0.3">
      <c r="A3771" s="140">
        <v>45730</v>
      </c>
      <c r="B3771" s="5">
        <f t="shared" si="1090"/>
        <v>3</v>
      </c>
      <c r="C3771" s="5">
        <f t="shared" si="1091"/>
        <v>2025</v>
      </c>
      <c r="D3771" s="105" t="s">
        <v>3530</v>
      </c>
      <c r="E3771" s="5" t="str">
        <f>VLOOKUP(F3771,'Set up'!$A$2:$C$64,2,FALSE)</f>
        <v>C00000061</v>
      </c>
      <c r="F3771" s="99" t="s">
        <v>3532</v>
      </c>
      <c r="G3771" s="99" t="s">
        <v>3533</v>
      </c>
      <c r="H3771" s="137">
        <v>1</v>
      </c>
      <c r="I3771" s="5" t="str">
        <f>VLOOKUP(F3771,'Set up'!$A$2:$C$64,3,FALSE)</f>
        <v>Cash</v>
      </c>
      <c r="J3771" s="5">
        <f>VLOOKUP(F3771,'Set up'!$A$2:$D$64,4,FALSE)</f>
        <v>0</v>
      </c>
      <c r="K3771" s="4">
        <f t="shared" si="1096"/>
        <v>45730</v>
      </c>
      <c r="L3771" s="5">
        <f t="shared" si="1097"/>
        <v>3</v>
      </c>
      <c r="M3771" s="5">
        <f t="shared" si="1098"/>
        <v>2025</v>
      </c>
      <c r="N3771" s="135">
        <v>1710</v>
      </c>
      <c r="O3771" s="6">
        <f t="shared" ref="O3771:O3772" si="1101">-N3771</f>
        <v>-1710</v>
      </c>
      <c r="P3771" s="12">
        <f t="shared" si="1094"/>
        <v>0</v>
      </c>
      <c r="Q3771" s="7">
        <v>6191060.7500000019</v>
      </c>
      <c r="R3771" s="44" t="str">
        <f>VLOOKUP(F3771,'Set up'!$A$2:$E$64,5,FALSE)</f>
        <v>Cash</v>
      </c>
      <c r="S3771" s="1" t="s">
        <v>3600</v>
      </c>
    </row>
    <row r="3772" spans="1:19" ht="16.2" customHeight="1" x14ac:dyDescent="0.3">
      <c r="A3772" s="140">
        <v>45730</v>
      </c>
      <c r="B3772" s="5">
        <f t="shared" si="1090"/>
        <v>3</v>
      </c>
      <c r="C3772" s="5">
        <f t="shared" si="1091"/>
        <v>2025</v>
      </c>
      <c r="D3772" s="105" t="s">
        <v>3530</v>
      </c>
      <c r="E3772" s="5" t="str">
        <f>VLOOKUP(F3772,'Set up'!$A$2:$C$64,2,FALSE)</f>
        <v>C00000061</v>
      </c>
      <c r="F3772" s="99" t="s">
        <v>3532</v>
      </c>
      <c r="G3772" s="99" t="s">
        <v>1411</v>
      </c>
      <c r="H3772" s="137">
        <v>1</v>
      </c>
      <c r="I3772" s="5" t="str">
        <f>VLOOKUP(F3772,'Set up'!$A$2:$C$64,3,FALSE)</f>
        <v>Cash</v>
      </c>
      <c r="J3772" s="5">
        <f>VLOOKUP(F3772,'Set up'!$A$2:$D$64,4,FALSE)</f>
        <v>0</v>
      </c>
      <c r="K3772" s="4">
        <f t="shared" si="1096"/>
        <v>45730</v>
      </c>
      <c r="L3772" s="5">
        <f t="shared" si="1097"/>
        <v>3</v>
      </c>
      <c r="M3772" s="5">
        <f t="shared" si="1098"/>
        <v>2025</v>
      </c>
      <c r="N3772" s="135">
        <v>313.2</v>
      </c>
      <c r="O3772" s="6">
        <f t="shared" si="1101"/>
        <v>-313.2</v>
      </c>
      <c r="P3772" s="12">
        <f t="shared" si="1094"/>
        <v>0</v>
      </c>
      <c r="Q3772" s="7">
        <v>6191373.950000002</v>
      </c>
      <c r="R3772" s="44" t="str">
        <f>VLOOKUP(F3772,'Set up'!$A$2:$E$64,5,FALSE)</f>
        <v>Cash</v>
      </c>
      <c r="S3772" s="1" t="s">
        <v>3600</v>
      </c>
    </row>
    <row r="3773" spans="1:19" ht="16.2" customHeight="1" x14ac:dyDescent="0.3">
      <c r="A3773" s="140">
        <v>45731</v>
      </c>
      <c r="B3773" s="5">
        <f t="shared" si="1090"/>
        <v>3</v>
      </c>
      <c r="C3773" s="5">
        <f t="shared" si="1091"/>
        <v>2025</v>
      </c>
      <c r="D3773" s="105" t="s">
        <v>3534</v>
      </c>
      <c r="E3773" s="5" t="str">
        <f>VLOOKUP(F3773,'Set up'!$A$2:$C$64,2,FALSE)</f>
        <v>C00000042</v>
      </c>
      <c r="F3773" s="99" t="s">
        <v>2012</v>
      </c>
      <c r="G3773" s="99" t="s">
        <v>2646</v>
      </c>
      <c r="H3773" s="137">
        <v>3</v>
      </c>
      <c r="I3773" s="5" t="str">
        <f>VLOOKUP(F3773,'Set up'!$A$2:$C$64,3,FALSE)</f>
        <v>Cash</v>
      </c>
      <c r="J3773" s="5">
        <f>VLOOKUP(F3773,'Set up'!$A$2:$D$64,4,FALSE)</f>
        <v>0</v>
      </c>
      <c r="K3773" s="4">
        <f t="shared" si="1096"/>
        <v>45731</v>
      </c>
      <c r="L3773" s="5">
        <f t="shared" si="1097"/>
        <v>3</v>
      </c>
      <c r="M3773" s="5">
        <f t="shared" si="1098"/>
        <v>2025</v>
      </c>
      <c r="N3773" s="135">
        <v>187.5</v>
      </c>
      <c r="O3773" s="141"/>
      <c r="P3773" s="12">
        <f t="shared" si="1094"/>
        <v>187.5</v>
      </c>
      <c r="Q3773" s="7">
        <v>6191561.450000002</v>
      </c>
      <c r="R3773" s="44" t="str">
        <f>VLOOKUP(F3773,'Set up'!$A$2:$E$64,5,FALSE)</f>
        <v>Trsf</v>
      </c>
    </row>
    <row r="3774" spans="1:19" ht="16.2" customHeight="1" x14ac:dyDescent="0.3">
      <c r="A3774" s="140">
        <v>45731</v>
      </c>
      <c r="B3774" s="5">
        <f t="shared" si="1090"/>
        <v>3</v>
      </c>
      <c r="C3774" s="5">
        <f t="shared" si="1091"/>
        <v>2025</v>
      </c>
      <c r="D3774" s="105" t="s">
        <v>3535</v>
      </c>
      <c r="E3774" s="5" t="str">
        <f>VLOOKUP(F3774,'Set up'!$A$2:$C$64,2,FALSE)</f>
        <v>C00000042</v>
      </c>
      <c r="F3774" s="99" t="s">
        <v>2012</v>
      </c>
      <c r="G3774" s="99" t="s">
        <v>3217</v>
      </c>
      <c r="H3774" s="137">
        <v>5</v>
      </c>
      <c r="I3774" s="5" t="str">
        <f>VLOOKUP(F3774,'Set up'!$A$2:$C$64,3,FALSE)</f>
        <v>Cash</v>
      </c>
      <c r="J3774" s="5">
        <f>VLOOKUP(F3774,'Set up'!$A$2:$D$64,4,FALSE)</f>
        <v>0</v>
      </c>
      <c r="K3774" s="4">
        <f t="shared" si="1096"/>
        <v>45731</v>
      </c>
      <c r="L3774" s="5">
        <f t="shared" si="1097"/>
        <v>3</v>
      </c>
      <c r="M3774" s="5">
        <f t="shared" si="1098"/>
        <v>2025</v>
      </c>
      <c r="N3774" s="135">
        <v>8100</v>
      </c>
      <c r="O3774" s="141"/>
      <c r="P3774" s="12">
        <f t="shared" si="1094"/>
        <v>8100</v>
      </c>
      <c r="Q3774" s="7">
        <v>6199661.450000002</v>
      </c>
      <c r="R3774" s="44" t="str">
        <f>VLOOKUP(F3774,'Set up'!$A$2:$E$64,5,FALSE)</f>
        <v>Trsf</v>
      </c>
    </row>
    <row r="3775" spans="1:19" ht="16.2" customHeight="1" x14ac:dyDescent="0.3">
      <c r="A3775" s="140">
        <v>45731</v>
      </c>
      <c r="B3775" s="5">
        <f t="shared" si="1090"/>
        <v>3</v>
      </c>
      <c r="C3775" s="5">
        <f t="shared" si="1091"/>
        <v>2025</v>
      </c>
      <c r="D3775" s="105" t="s">
        <v>3535</v>
      </c>
      <c r="E3775" s="5" t="str">
        <f>VLOOKUP(F3775,'Set up'!$A$2:$C$64,2,FALSE)</f>
        <v>C00000042</v>
      </c>
      <c r="F3775" s="99" t="s">
        <v>2012</v>
      </c>
      <c r="G3775" s="99" t="s">
        <v>2744</v>
      </c>
      <c r="H3775" s="137">
        <v>1</v>
      </c>
      <c r="I3775" s="5" t="str">
        <f>VLOOKUP(F3775,'Set up'!$A$2:$C$64,3,FALSE)</f>
        <v>Cash</v>
      </c>
      <c r="J3775" s="5">
        <f>VLOOKUP(F3775,'Set up'!$A$2:$D$64,4,FALSE)</f>
        <v>0</v>
      </c>
      <c r="K3775" s="4">
        <f t="shared" si="1096"/>
        <v>45731</v>
      </c>
      <c r="L3775" s="5">
        <f t="shared" si="1097"/>
        <v>3</v>
      </c>
      <c r="M3775" s="5">
        <f t="shared" si="1098"/>
        <v>2025</v>
      </c>
      <c r="N3775" s="135">
        <v>975</v>
      </c>
      <c r="O3775" s="141"/>
      <c r="P3775" s="12">
        <f t="shared" si="1094"/>
        <v>975</v>
      </c>
      <c r="Q3775" s="7">
        <v>6200636.450000002</v>
      </c>
      <c r="R3775" s="44" t="str">
        <f>VLOOKUP(F3775,'Set up'!$A$2:$E$64,5,FALSE)</f>
        <v>Trsf</v>
      </c>
    </row>
    <row r="3776" spans="1:19" ht="16.2" customHeight="1" x14ac:dyDescent="0.3">
      <c r="A3776" s="140">
        <v>45733</v>
      </c>
      <c r="B3776" s="5">
        <f t="shared" si="1090"/>
        <v>3</v>
      </c>
      <c r="C3776" s="5">
        <f t="shared" si="1091"/>
        <v>2025</v>
      </c>
      <c r="D3776" s="105" t="s">
        <v>3536</v>
      </c>
      <c r="E3776" s="5" t="str">
        <f>VLOOKUP(F3776,'Set up'!$A$2:$C$64,2,FALSE)</f>
        <v>C00000003</v>
      </c>
      <c r="F3776" s="99" t="s">
        <v>20</v>
      </c>
      <c r="G3776" s="99" t="s">
        <v>3217</v>
      </c>
      <c r="H3776" s="137">
        <v>1</v>
      </c>
      <c r="I3776" s="5">
        <f>VLOOKUP(F3776,'Set up'!$A$2:$C$64,3,FALSE)</f>
        <v>45</v>
      </c>
      <c r="J3776" s="5">
        <f>VLOOKUP(F3776,'Set up'!$A$2:$D$64,4,FALSE)</f>
        <v>45</v>
      </c>
      <c r="K3776" s="4">
        <f t="shared" si="1096"/>
        <v>45778</v>
      </c>
      <c r="L3776" s="5">
        <f t="shared" si="1097"/>
        <v>5</v>
      </c>
      <c r="M3776" s="5">
        <f t="shared" si="1098"/>
        <v>2025</v>
      </c>
      <c r="N3776" s="135">
        <v>1755</v>
      </c>
      <c r="O3776" s="141">
        <f>-1000-755</f>
        <v>-1755</v>
      </c>
      <c r="P3776" s="12">
        <f t="shared" si="1094"/>
        <v>0</v>
      </c>
      <c r="Q3776" s="7">
        <v>6202391.450000002</v>
      </c>
      <c r="R3776" s="44" t="str">
        <f>VLOOKUP(F3776,'Set up'!$A$2:$E$64,5,FALSE)</f>
        <v>PD Chq</v>
      </c>
      <c r="S3776" s="1" t="s">
        <v>3829</v>
      </c>
    </row>
    <row r="3777" spans="1:19" ht="16.2" customHeight="1" x14ac:dyDescent="0.3">
      <c r="A3777" s="140">
        <v>45733</v>
      </c>
      <c r="B3777" s="5">
        <f t="shared" si="1090"/>
        <v>3</v>
      </c>
      <c r="C3777" s="5">
        <f t="shared" si="1091"/>
        <v>2025</v>
      </c>
      <c r="D3777" s="105" t="s">
        <v>3536</v>
      </c>
      <c r="E3777" s="5" t="str">
        <f>VLOOKUP(F3777,'Set up'!$A$2:$C$64,2,FALSE)</f>
        <v>C00000003</v>
      </c>
      <c r="F3777" s="99" t="s">
        <v>20</v>
      </c>
      <c r="G3777" s="99" t="s">
        <v>17</v>
      </c>
      <c r="H3777" s="137">
        <v>2</v>
      </c>
      <c r="I3777" s="5">
        <f>VLOOKUP(F3777,'Set up'!$A$2:$C$64,3,FALSE)</f>
        <v>45</v>
      </c>
      <c r="J3777" s="5">
        <f>VLOOKUP(F3777,'Set up'!$A$2:$D$64,4,FALSE)</f>
        <v>45</v>
      </c>
      <c r="K3777" s="4">
        <f t="shared" si="1096"/>
        <v>45778</v>
      </c>
      <c r="L3777" s="5">
        <f t="shared" si="1097"/>
        <v>5</v>
      </c>
      <c r="M3777" s="5">
        <f t="shared" si="1098"/>
        <v>2025</v>
      </c>
      <c r="N3777" s="135">
        <v>220</v>
      </c>
      <c r="O3777" s="6">
        <f>-N3777</f>
        <v>-220</v>
      </c>
      <c r="P3777" s="12">
        <f t="shared" si="1094"/>
        <v>0</v>
      </c>
      <c r="Q3777" s="7">
        <v>6202611.450000002</v>
      </c>
      <c r="R3777" s="44" t="str">
        <f>VLOOKUP(F3777,'Set up'!$A$2:$E$64,5,FALSE)</f>
        <v>PD Chq</v>
      </c>
      <c r="S3777" s="1" t="s">
        <v>3831</v>
      </c>
    </row>
    <row r="3778" spans="1:19" ht="16.2" customHeight="1" x14ac:dyDescent="0.3">
      <c r="A3778" s="140">
        <v>45733</v>
      </c>
      <c r="B3778" s="5">
        <f t="shared" si="1090"/>
        <v>3</v>
      </c>
      <c r="C3778" s="5">
        <f t="shared" si="1091"/>
        <v>2025</v>
      </c>
      <c r="D3778" s="105" t="s">
        <v>3536</v>
      </c>
      <c r="E3778" s="5" t="str">
        <f>VLOOKUP(F3778,'Set up'!$A$2:$C$64,2,FALSE)</f>
        <v>C00000003</v>
      </c>
      <c r="F3778" s="99" t="s">
        <v>20</v>
      </c>
      <c r="G3778" s="99" t="s">
        <v>2635</v>
      </c>
      <c r="H3778" s="137">
        <v>3</v>
      </c>
      <c r="I3778" s="5">
        <f>VLOOKUP(F3778,'Set up'!$A$2:$C$64,3,FALSE)</f>
        <v>45</v>
      </c>
      <c r="J3778" s="5">
        <f>VLOOKUP(F3778,'Set up'!$A$2:$D$64,4,FALSE)</f>
        <v>45</v>
      </c>
      <c r="K3778" s="4">
        <f t="shared" si="1096"/>
        <v>45778</v>
      </c>
      <c r="L3778" s="5">
        <f t="shared" si="1097"/>
        <v>5</v>
      </c>
      <c r="M3778" s="5">
        <f t="shared" si="1098"/>
        <v>2025</v>
      </c>
      <c r="N3778" s="135">
        <v>195</v>
      </c>
      <c r="O3778" s="6">
        <f>-N3778</f>
        <v>-195</v>
      </c>
      <c r="P3778" s="12">
        <f t="shared" si="1094"/>
        <v>0</v>
      </c>
      <c r="Q3778" s="7">
        <v>6202806.450000002</v>
      </c>
      <c r="R3778" s="44" t="str">
        <f>VLOOKUP(F3778,'Set up'!$A$2:$E$64,5,FALSE)</f>
        <v>PD Chq</v>
      </c>
      <c r="S3778" s="1" t="s">
        <v>3830</v>
      </c>
    </row>
    <row r="3779" spans="1:19" ht="16.2" customHeight="1" x14ac:dyDescent="0.3">
      <c r="A3779" s="140">
        <v>45735</v>
      </c>
      <c r="B3779" s="5">
        <f t="shared" si="1090"/>
        <v>3</v>
      </c>
      <c r="C3779" s="5">
        <f t="shared" si="1091"/>
        <v>2025</v>
      </c>
      <c r="D3779" s="105" t="s">
        <v>3537</v>
      </c>
      <c r="E3779" s="5" t="str">
        <f>VLOOKUP(F3779,'Set up'!$A$2:$C$64,2,FALSE)</f>
        <v>C00000019</v>
      </c>
      <c r="F3779" s="99" t="s">
        <v>400</v>
      </c>
      <c r="G3779" s="99" t="s">
        <v>3122</v>
      </c>
      <c r="H3779" s="137">
        <v>1</v>
      </c>
      <c r="I3779" s="5" t="str">
        <f>VLOOKUP(F3779,'Set up'!$A$2:$C$64,3,FALSE)</f>
        <v>Cash</v>
      </c>
      <c r="J3779" s="5">
        <f>VLOOKUP(F3779,'Set up'!$A$2:$D$64,4,FALSE)</f>
        <v>0</v>
      </c>
      <c r="K3779" s="4">
        <f t="shared" si="1096"/>
        <v>45735</v>
      </c>
      <c r="L3779" s="5">
        <f t="shared" si="1097"/>
        <v>3</v>
      </c>
      <c r="M3779" s="5">
        <f t="shared" si="1098"/>
        <v>2025</v>
      </c>
      <c r="N3779" s="135">
        <v>1755</v>
      </c>
      <c r="O3779" s="141"/>
      <c r="P3779" s="12">
        <f t="shared" si="1094"/>
        <v>1755</v>
      </c>
      <c r="Q3779" s="7">
        <v>6204561.450000002</v>
      </c>
      <c r="R3779" s="44" t="str">
        <f>VLOOKUP(F3779,'Set up'!$A$2:$E$64,5,FALSE)</f>
        <v>Trsf</v>
      </c>
    </row>
    <row r="3780" spans="1:19" ht="16.2" customHeight="1" x14ac:dyDescent="0.3">
      <c r="A3780" s="140">
        <v>45735</v>
      </c>
      <c r="B3780" s="5">
        <f t="shared" si="1090"/>
        <v>3</v>
      </c>
      <c r="C3780" s="5">
        <f t="shared" si="1091"/>
        <v>2025</v>
      </c>
      <c r="D3780" s="105" t="s">
        <v>3537</v>
      </c>
      <c r="E3780" s="5" t="str">
        <f>VLOOKUP(F3780,'Set up'!$A$2:$C$64,2,FALSE)</f>
        <v>C00000019</v>
      </c>
      <c r="F3780" s="99" t="s">
        <v>400</v>
      </c>
      <c r="G3780" s="99" t="s">
        <v>1411</v>
      </c>
      <c r="H3780" s="137">
        <v>1</v>
      </c>
      <c r="I3780" s="5" t="str">
        <f>VLOOKUP(F3780,'Set up'!$A$2:$C$64,3,FALSE)</f>
        <v>Cash</v>
      </c>
      <c r="J3780" s="5">
        <f>VLOOKUP(F3780,'Set up'!$A$2:$D$64,4,FALSE)</f>
        <v>0</v>
      </c>
      <c r="K3780" s="4">
        <f t="shared" si="1096"/>
        <v>45735</v>
      </c>
      <c r="L3780" s="5">
        <f t="shared" si="1097"/>
        <v>3</v>
      </c>
      <c r="M3780" s="5">
        <f t="shared" si="1098"/>
        <v>2025</v>
      </c>
      <c r="N3780" s="135">
        <v>405</v>
      </c>
      <c r="O3780" s="141"/>
      <c r="P3780" s="12">
        <f t="shared" si="1094"/>
        <v>405</v>
      </c>
      <c r="Q3780" s="7">
        <v>6204966.450000002</v>
      </c>
      <c r="R3780" s="44" t="str">
        <f>VLOOKUP(F3780,'Set up'!$A$2:$E$64,5,FALSE)</f>
        <v>Trsf</v>
      </c>
    </row>
    <row r="3781" spans="1:19" ht="16.2" customHeight="1" x14ac:dyDescent="0.3">
      <c r="A3781" s="140">
        <v>45735</v>
      </c>
      <c r="B3781" s="5">
        <f t="shared" si="1090"/>
        <v>3</v>
      </c>
      <c r="C3781" s="5">
        <f t="shared" si="1091"/>
        <v>2025</v>
      </c>
      <c r="D3781" s="105" t="s">
        <v>3537</v>
      </c>
      <c r="E3781" s="5" t="str">
        <f>VLOOKUP(F3781,'Set up'!$A$2:$C$64,2,FALSE)</f>
        <v>C00000019</v>
      </c>
      <c r="F3781" s="99" t="s">
        <v>400</v>
      </c>
      <c r="G3781" s="99" t="s">
        <v>46</v>
      </c>
      <c r="H3781" s="137">
        <v>1</v>
      </c>
      <c r="I3781" s="5" t="str">
        <f>VLOOKUP(F3781,'Set up'!$A$2:$C$64,3,FALSE)</f>
        <v>Cash</v>
      </c>
      <c r="J3781" s="5">
        <f>VLOOKUP(F3781,'Set up'!$A$2:$D$64,4,FALSE)</f>
        <v>0</v>
      </c>
      <c r="K3781" s="4">
        <f t="shared" si="1096"/>
        <v>45735</v>
      </c>
      <c r="L3781" s="5">
        <f t="shared" si="1097"/>
        <v>3</v>
      </c>
      <c r="M3781" s="5">
        <f t="shared" si="1098"/>
        <v>2025</v>
      </c>
      <c r="N3781" s="135">
        <v>110</v>
      </c>
      <c r="O3781" s="141"/>
      <c r="P3781" s="12">
        <f t="shared" si="1094"/>
        <v>110</v>
      </c>
      <c r="Q3781" s="7">
        <v>6205076.450000002</v>
      </c>
      <c r="R3781" s="44" t="str">
        <f>VLOOKUP(F3781,'Set up'!$A$2:$E$64,5,FALSE)</f>
        <v>Trsf</v>
      </c>
    </row>
    <row r="3782" spans="1:19" ht="16.2" customHeight="1" x14ac:dyDescent="0.3">
      <c r="A3782" s="140">
        <v>45735</v>
      </c>
      <c r="B3782" s="5">
        <f t="shared" si="1090"/>
        <v>3</v>
      </c>
      <c r="C3782" s="5">
        <f t="shared" si="1091"/>
        <v>2025</v>
      </c>
      <c r="D3782" s="105" t="s">
        <v>3537</v>
      </c>
      <c r="E3782" s="5" t="str">
        <f>VLOOKUP(F3782,'Set up'!$A$2:$C$64,2,FALSE)</f>
        <v>C00000019</v>
      </c>
      <c r="F3782" s="99" t="s">
        <v>400</v>
      </c>
      <c r="G3782" s="99" t="s">
        <v>1469</v>
      </c>
      <c r="H3782" s="137">
        <v>1</v>
      </c>
      <c r="I3782" s="5" t="str">
        <f>VLOOKUP(F3782,'Set up'!$A$2:$C$64,3,FALSE)</f>
        <v>Cash</v>
      </c>
      <c r="J3782" s="5">
        <f>VLOOKUP(F3782,'Set up'!$A$2:$D$64,4,FALSE)</f>
        <v>0</v>
      </c>
      <c r="K3782" s="4">
        <f t="shared" si="1096"/>
        <v>45735</v>
      </c>
      <c r="L3782" s="5">
        <f t="shared" si="1097"/>
        <v>3</v>
      </c>
      <c r="M3782" s="5">
        <f t="shared" si="1098"/>
        <v>2025</v>
      </c>
      <c r="N3782" s="135">
        <v>390</v>
      </c>
      <c r="O3782" s="141"/>
      <c r="P3782" s="12">
        <f t="shared" si="1094"/>
        <v>390</v>
      </c>
      <c r="Q3782" s="7">
        <v>6205466.450000002</v>
      </c>
      <c r="R3782" s="44" t="str">
        <f>VLOOKUP(F3782,'Set up'!$A$2:$E$64,5,FALSE)</f>
        <v>Trsf</v>
      </c>
    </row>
    <row r="3783" spans="1:19" ht="16.2" customHeight="1" x14ac:dyDescent="0.3">
      <c r="A3783" s="140">
        <v>45735</v>
      </c>
      <c r="B3783" s="5">
        <f t="shared" si="1090"/>
        <v>3</v>
      </c>
      <c r="C3783" s="5">
        <f t="shared" si="1091"/>
        <v>2025</v>
      </c>
      <c r="D3783" s="105" t="s">
        <v>3537</v>
      </c>
      <c r="E3783" s="5" t="str">
        <f>VLOOKUP(F3783,'Set up'!$A$2:$C$64,2,FALSE)</f>
        <v>C00000019</v>
      </c>
      <c r="F3783" s="99" t="s">
        <v>400</v>
      </c>
      <c r="G3783" s="99" t="s">
        <v>2635</v>
      </c>
      <c r="H3783" s="137">
        <v>2</v>
      </c>
      <c r="I3783" s="5" t="str">
        <f>VLOOKUP(F3783,'Set up'!$A$2:$C$64,3,FALSE)</f>
        <v>Cash</v>
      </c>
      <c r="J3783" s="5">
        <f>VLOOKUP(F3783,'Set up'!$A$2:$D$64,4,FALSE)</f>
        <v>0</v>
      </c>
      <c r="K3783" s="4">
        <f t="shared" si="1096"/>
        <v>45735</v>
      </c>
      <c r="L3783" s="5">
        <f t="shared" si="1097"/>
        <v>3</v>
      </c>
      <c r="M3783" s="5">
        <f t="shared" si="1098"/>
        <v>2025</v>
      </c>
      <c r="N3783" s="135">
        <v>125</v>
      </c>
      <c r="O3783" s="141"/>
      <c r="P3783" s="12">
        <f t="shared" si="1094"/>
        <v>125</v>
      </c>
      <c r="Q3783" s="7">
        <v>6205591.450000002</v>
      </c>
      <c r="R3783" s="44" t="str">
        <f>VLOOKUP(F3783,'Set up'!$A$2:$E$64,5,FALSE)</f>
        <v>Trsf</v>
      </c>
    </row>
    <row r="3784" spans="1:19" ht="16.2" customHeight="1" x14ac:dyDescent="0.3">
      <c r="A3784" s="140">
        <v>45735</v>
      </c>
      <c r="B3784" s="5">
        <f t="shared" si="1090"/>
        <v>3</v>
      </c>
      <c r="C3784" s="5">
        <f t="shared" si="1091"/>
        <v>2025</v>
      </c>
      <c r="D3784" s="105" t="s">
        <v>3537</v>
      </c>
      <c r="E3784" s="5" t="str">
        <f>VLOOKUP(F3784,'Set up'!$A$2:$C$64,2,FALSE)</f>
        <v>C00000019</v>
      </c>
      <c r="F3784" s="99" t="s">
        <v>400</v>
      </c>
      <c r="G3784" s="99" t="s">
        <v>2449</v>
      </c>
      <c r="H3784" s="137">
        <v>1</v>
      </c>
      <c r="I3784" s="5" t="str">
        <f>VLOOKUP(F3784,'Set up'!$A$2:$C$64,3,FALSE)</f>
        <v>Cash</v>
      </c>
      <c r="J3784" s="5">
        <f>VLOOKUP(F3784,'Set up'!$A$2:$D$64,4,FALSE)</f>
        <v>0</v>
      </c>
      <c r="K3784" s="4">
        <f t="shared" si="1096"/>
        <v>45735</v>
      </c>
      <c r="L3784" s="5">
        <f t="shared" si="1097"/>
        <v>3</v>
      </c>
      <c r="M3784" s="5">
        <f t="shared" si="1098"/>
        <v>2025</v>
      </c>
      <c r="N3784" s="135">
        <v>420</v>
      </c>
      <c r="O3784" s="141"/>
      <c r="P3784" s="12">
        <f t="shared" si="1094"/>
        <v>420</v>
      </c>
      <c r="Q3784" s="7">
        <v>6206011.450000002</v>
      </c>
      <c r="R3784" s="44" t="str">
        <f>VLOOKUP(F3784,'Set up'!$A$2:$E$64,5,FALSE)</f>
        <v>Trsf</v>
      </c>
    </row>
    <row r="3785" spans="1:19" ht="16.2" customHeight="1" x14ac:dyDescent="0.3">
      <c r="A3785" s="143">
        <v>45735</v>
      </c>
      <c r="B3785" s="5">
        <f t="shared" ref="B3785:B3848" si="1102">MONTH(A3785)</f>
        <v>3</v>
      </c>
      <c r="C3785" s="5">
        <f t="shared" ref="C3785:C3848" si="1103">YEAR(A3785)</f>
        <v>2025</v>
      </c>
      <c r="D3785" s="144" t="s">
        <v>3538</v>
      </c>
      <c r="E3785" s="5" t="str">
        <f>VLOOKUP(F3785,'Set up'!$A$2:$C$64,2,FALSE)</f>
        <v>C00000026</v>
      </c>
      <c r="F3785" s="142" t="s">
        <v>784</v>
      </c>
      <c r="G3785" s="142" t="s">
        <v>3539</v>
      </c>
      <c r="H3785" s="145">
        <v>2</v>
      </c>
      <c r="I3785" s="5" t="str">
        <f>VLOOKUP(F3785,'Set up'!$A$2:$C$64,3,FALSE)</f>
        <v>Cash</v>
      </c>
      <c r="J3785" s="5">
        <f>VLOOKUP(F3785,'Set up'!$A$2:$D$64,4,FALSE)</f>
        <v>0</v>
      </c>
      <c r="K3785" s="4">
        <f t="shared" si="1096"/>
        <v>45735</v>
      </c>
      <c r="L3785" s="5">
        <f t="shared" si="1097"/>
        <v>3</v>
      </c>
      <c r="M3785" s="5">
        <f t="shared" si="1098"/>
        <v>2025</v>
      </c>
      <c r="N3785" s="146">
        <v>0</v>
      </c>
      <c r="O3785" s="147"/>
      <c r="P3785" s="34">
        <f t="shared" si="1094"/>
        <v>0</v>
      </c>
      <c r="Q3785" s="148">
        <v>6206011.450000002</v>
      </c>
      <c r="R3785" s="44" t="str">
        <f>VLOOKUP(F3785,'Set up'!$A$2:$E$64,5,FALSE)</f>
        <v>Trsf</v>
      </c>
    </row>
    <row r="3786" spans="1:19" ht="16.2" customHeight="1" x14ac:dyDescent="0.3">
      <c r="A3786" s="140">
        <v>45736</v>
      </c>
      <c r="B3786" s="5">
        <f t="shared" si="1102"/>
        <v>3</v>
      </c>
      <c r="C3786" s="5">
        <f t="shared" si="1103"/>
        <v>2025</v>
      </c>
      <c r="D3786" s="105" t="s">
        <v>3540</v>
      </c>
      <c r="E3786" s="5" t="str">
        <f>VLOOKUP(F3786,'Set up'!$A$2:$C$64,2,FALSE)</f>
        <v>C00000061</v>
      </c>
      <c r="F3786" s="99" t="s">
        <v>3532</v>
      </c>
      <c r="G3786" s="99" t="s">
        <v>3541</v>
      </c>
      <c r="H3786" s="137">
        <v>1</v>
      </c>
      <c r="I3786" s="5" t="str">
        <f>VLOOKUP(F3786,'Set up'!$A$2:$C$64,3,FALSE)</f>
        <v>Cash</v>
      </c>
      <c r="J3786" s="5">
        <f>VLOOKUP(F3786,'Set up'!$A$2:$D$64,4,FALSE)</f>
        <v>0</v>
      </c>
      <c r="K3786" s="4">
        <f t="shared" si="1096"/>
        <v>45736</v>
      </c>
      <c r="L3786" s="5">
        <f t="shared" si="1097"/>
        <v>3</v>
      </c>
      <c r="M3786" s="5">
        <f t="shared" si="1098"/>
        <v>2025</v>
      </c>
      <c r="N3786" s="135">
        <v>1597.5</v>
      </c>
      <c r="O3786" s="6">
        <f t="shared" ref="O3786:O3790" si="1104">-N3786</f>
        <v>-1597.5</v>
      </c>
      <c r="P3786" s="12">
        <f t="shared" si="1094"/>
        <v>0</v>
      </c>
      <c r="Q3786" s="7">
        <v>6207608.950000002</v>
      </c>
      <c r="R3786" s="44" t="str">
        <f>VLOOKUP(F3786,'Set up'!$A$2:$E$64,5,FALSE)</f>
        <v>Cash</v>
      </c>
      <c r="S3786" s="1" t="s">
        <v>3601</v>
      </c>
    </row>
    <row r="3787" spans="1:19" ht="16.2" customHeight="1" x14ac:dyDescent="0.3">
      <c r="A3787" s="140">
        <v>45736</v>
      </c>
      <c r="B3787" s="5">
        <f t="shared" si="1102"/>
        <v>3</v>
      </c>
      <c r="C3787" s="5">
        <f t="shared" si="1103"/>
        <v>2025</v>
      </c>
      <c r="D3787" s="105" t="s">
        <v>3540</v>
      </c>
      <c r="E3787" s="5" t="str">
        <f>VLOOKUP(F3787,'Set up'!$A$2:$C$64,2,FALSE)</f>
        <v>C00000061</v>
      </c>
      <c r="F3787" s="99" t="s">
        <v>3532</v>
      </c>
      <c r="G3787" s="99" t="s">
        <v>1411</v>
      </c>
      <c r="H3787" s="137">
        <v>1</v>
      </c>
      <c r="I3787" s="5" t="str">
        <f>VLOOKUP(F3787,'Set up'!$A$2:$C$64,3,FALSE)</f>
        <v>Cash</v>
      </c>
      <c r="J3787" s="5">
        <f>VLOOKUP(F3787,'Set up'!$A$2:$D$64,4,FALSE)</f>
        <v>0</v>
      </c>
      <c r="K3787" s="4">
        <f t="shared" si="1096"/>
        <v>45736</v>
      </c>
      <c r="L3787" s="5">
        <f t="shared" si="1097"/>
        <v>3</v>
      </c>
      <c r="M3787" s="5">
        <f t="shared" si="1098"/>
        <v>2025</v>
      </c>
      <c r="N3787" s="135">
        <v>313.2</v>
      </c>
      <c r="O3787" s="141">
        <f>-303.2-10</f>
        <v>-313.2</v>
      </c>
      <c r="P3787" s="12">
        <f t="shared" si="1094"/>
        <v>0</v>
      </c>
      <c r="Q3787" s="7">
        <v>6207922.1500000022</v>
      </c>
      <c r="R3787" s="44" t="str">
        <f>VLOOKUP(F3787,'Set up'!$A$2:$E$64,5,FALSE)</f>
        <v>Cash</v>
      </c>
      <c r="S3787" s="1" t="s">
        <v>3676</v>
      </c>
    </row>
    <row r="3788" spans="1:19" ht="16.2" customHeight="1" x14ac:dyDescent="0.3">
      <c r="A3788" s="140">
        <v>45736</v>
      </c>
      <c r="B3788" s="5">
        <f t="shared" si="1102"/>
        <v>3</v>
      </c>
      <c r="C3788" s="5">
        <f t="shared" si="1103"/>
        <v>2025</v>
      </c>
      <c r="D3788" s="105" t="s">
        <v>3540</v>
      </c>
      <c r="E3788" s="5" t="str">
        <f>VLOOKUP(F3788,'Set up'!$A$2:$C$64,2,FALSE)</f>
        <v>C00000061</v>
      </c>
      <c r="F3788" s="99" t="s">
        <v>3532</v>
      </c>
      <c r="G3788" s="99" t="s">
        <v>46</v>
      </c>
      <c r="H3788" s="137">
        <v>1</v>
      </c>
      <c r="I3788" s="5" t="str">
        <f>VLOOKUP(F3788,'Set up'!$A$2:$C$64,3,FALSE)</f>
        <v>Cash</v>
      </c>
      <c r="J3788" s="5">
        <f>VLOOKUP(F3788,'Set up'!$A$2:$D$64,4,FALSE)</f>
        <v>0</v>
      </c>
      <c r="K3788" s="4">
        <f t="shared" si="1096"/>
        <v>45736</v>
      </c>
      <c r="L3788" s="5">
        <f t="shared" si="1097"/>
        <v>3</v>
      </c>
      <c r="M3788" s="5">
        <f t="shared" si="1098"/>
        <v>2025</v>
      </c>
      <c r="N3788" s="135">
        <v>115</v>
      </c>
      <c r="O3788" s="6">
        <f t="shared" si="1104"/>
        <v>-115</v>
      </c>
      <c r="P3788" s="12">
        <f t="shared" si="1094"/>
        <v>0</v>
      </c>
      <c r="Q3788" s="7">
        <v>6208037.1500000022</v>
      </c>
      <c r="R3788" s="44" t="str">
        <f>VLOOKUP(F3788,'Set up'!$A$2:$E$64,5,FALSE)</f>
        <v>Cash</v>
      </c>
      <c r="S3788" s="1" t="s">
        <v>3677</v>
      </c>
    </row>
    <row r="3789" spans="1:19" ht="16.2" customHeight="1" x14ac:dyDescent="0.3">
      <c r="A3789" s="140">
        <v>45736</v>
      </c>
      <c r="B3789" s="5">
        <f t="shared" si="1102"/>
        <v>3</v>
      </c>
      <c r="C3789" s="5">
        <f t="shared" si="1103"/>
        <v>2025</v>
      </c>
      <c r="D3789" s="105" t="s">
        <v>3540</v>
      </c>
      <c r="E3789" s="5" t="str">
        <f>VLOOKUP(F3789,'Set up'!$A$2:$C$64,2,FALSE)</f>
        <v>C00000061</v>
      </c>
      <c r="F3789" s="99" t="s">
        <v>3532</v>
      </c>
      <c r="G3789" s="99" t="s">
        <v>2635</v>
      </c>
      <c r="H3789" s="137">
        <v>2</v>
      </c>
      <c r="I3789" s="5" t="str">
        <f>VLOOKUP(F3789,'Set up'!$A$2:$C$64,3,FALSE)</f>
        <v>Cash</v>
      </c>
      <c r="J3789" s="5">
        <f>VLOOKUP(F3789,'Set up'!$A$2:$D$64,4,FALSE)</f>
        <v>0</v>
      </c>
      <c r="K3789" s="4">
        <f t="shared" si="1096"/>
        <v>45736</v>
      </c>
      <c r="L3789" s="5">
        <f t="shared" si="1097"/>
        <v>3</v>
      </c>
      <c r="M3789" s="5">
        <f t="shared" si="1098"/>
        <v>2025</v>
      </c>
      <c r="N3789" s="135">
        <v>115</v>
      </c>
      <c r="O3789" s="6">
        <f t="shared" si="1104"/>
        <v>-115</v>
      </c>
      <c r="P3789" s="12">
        <f t="shared" si="1094"/>
        <v>0</v>
      </c>
      <c r="Q3789" s="7">
        <v>6208152.1500000022</v>
      </c>
      <c r="R3789" s="44" t="str">
        <f>VLOOKUP(F3789,'Set up'!$A$2:$E$64,5,FALSE)</f>
        <v>Cash</v>
      </c>
      <c r="S3789" s="1" t="s">
        <v>3677</v>
      </c>
    </row>
    <row r="3790" spans="1:19" ht="16.2" customHeight="1" x14ac:dyDescent="0.3">
      <c r="A3790" s="140">
        <v>45736</v>
      </c>
      <c r="B3790" s="5">
        <f t="shared" si="1102"/>
        <v>3</v>
      </c>
      <c r="C3790" s="5">
        <f t="shared" si="1103"/>
        <v>2025</v>
      </c>
      <c r="D3790" s="105" t="s">
        <v>3540</v>
      </c>
      <c r="E3790" s="5" t="str">
        <f>VLOOKUP(F3790,'Set up'!$A$2:$C$64,2,FALSE)</f>
        <v>C00000061</v>
      </c>
      <c r="F3790" s="99" t="s">
        <v>3532</v>
      </c>
      <c r="G3790" s="99" t="s">
        <v>949</v>
      </c>
      <c r="H3790" s="137">
        <v>1</v>
      </c>
      <c r="I3790" s="5" t="str">
        <f>VLOOKUP(F3790,'Set up'!$A$2:$C$64,3,FALSE)</f>
        <v>Cash</v>
      </c>
      <c r="J3790" s="5">
        <f>VLOOKUP(F3790,'Set up'!$A$2:$D$64,4,FALSE)</f>
        <v>0</v>
      </c>
      <c r="K3790" s="4">
        <f t="shared" si="1096"/>
        <v>45736</v>
      </c>
      <c r="L3790" s="5">
        <f t="shared" si="1097"/>
        <v>3</v>
      </c>
      <c r="M3790" s="5">
        <f t="shared" si="1098"/>
        <v>2025</v>
      </c>
      <c r="N3790" s="135">
        <v>60</v>
      </c>
      <c r="O3790" s="6">
        <f t="shared" si="1104"/>
        <v>-60</v>
      </c>
      <c r="P3790" s="12">
        <f t="shared" si="1094"/>
        <v>0</v>
      </c>
      <c r="Q3790" s="7">
        <v>6208212.1500000022</v>
      </c>
      <c r="R3790" s="44" t="str">
        <f>VLOOKUP(F3790,'Set up'!$A$2:$E$64,5,FALSE)</f>
        <v>Cash</v>
      </c>
      <c r="S3790" s="1" t="s">
        <v>3678</v>
      </c>
    </row>
    <row r="3791" spans="1:19" ht="16.2" customHeight="1" x14ac:dyDescent="0.3">
      <c r="A3791" s="140">
        <v>45736</v>
      </c>
      <c r="B3791" s="5">
        <f t="shared" si="1102"/>
        <v>3</v>
      </c>
      <c r="C3791" s="5">
        <f t="shared" si="1103"/>
        <v>2025</v>
      </c>
      <c r="D3791" s="105" t="s">
        <v>3542</v>
      </c>
      <c r="E3791" s="5" t="str">
        <f>VLOOKUP(F3791,'Set up'!$A$2:$C$64,2,FALSE)</f>
        <v>C00000042</v>
      </c>
      <c r="F3791" s="99" t="s">
        <v>2012</v>
      </c>
      <c r="G3791" s="99" t="s">
        <v>2646</v>
      </c>
      <c r="H3791" s="137">
        <v>3</v>
      </c>
      <c r="I3791" s="5" t="str">
        <f>VLOOKUP(F3791,'Set up'!$A$2:$C$64,3,FALSE)</f>
        <v>Cash</v>
      </c>
      <c r="J3791" s="5">
        <f>VLOOKUP(F3791,'Set up'!$A$2:$D$64,4,FALSE)</f>
        <v>0</v>
      </c>
      <c r="K3791" s="4">
        <f t="shared" si="1096"/>
        <v>45736</v>
      </c>
      <c r="L3791" s="5">
        <f t="shared" si="1097"/>
        <v>3</v>
      </c>
      <c r="M3791" s="5">
        <f t="shared" si="1098"/>
        <v>2025</v>
      </c>
      <c r="N3791" s="135">
        <v>187.5</v>
      </c>
      <c r="O3791" s="141"/>
      <c r="P3791" s="12">
        <f t="shared" si="1094"/>
        <v>187.5</v>
      </c>
      <c r="Q3791" s="7">
        <v>6208399.6500000022</v>
      </c>
      <c r="R3791" s="44" t="str">
        <f>VLOOKUP(F3791,'Set up'!$A$2:$E$64,5,FALSE)</f>
        <v>Trsf</v>
      </c>
    </row>
    <row r="3792" spans="1:19" ht="16.2" customHeight="1" x14ac:dyDescent="0.3">
      <c r="A3792" s="140">
        <v>45736</v>
      </c>
      <c r="B3792" s="5">
        <f t="shared" si="1102"/>
        <v>3</v>
      </c>
      <c r="C3792" s="5">
        <f t="shared" si="1103"/>
        <v>2025</v>
      </c>
      <c r="D3792" s="105" t="s">
        <v>3543</v>
      </c>
      <c r="E3792" s="5" t="str">
        <f>VLOOKUP(F3792,'Set up'!$A$2:$C$64,2,FALSE)</f>
        <v>C00000042</v>
      </c>
      <c r="F3792" s="99" t="s">
        <v>2012</v>
      </c>
      <c r="G3792" s="99" t="s">
        <v>3217</v>
      </c>
      <c r="H3792" s="137">
        <v>7</v>
      </c>
      <c r="I3792" s="5" t="str">
        <f>VLOOKUP(F3792,'Set up'!$A$2:$C$64,3,FALSE)</f>
        <v>Cash</v>
      </c>
      <c r="J3792" s="5">
        <f>VLOOKUP(F3792,'Set up'!$A$2:$D$64,4,FALSE)</f>
        <v>0</v>
      </c>
      <c r="K3792" s="4">
        <f t="shared" si="1096"/>
        <v>45736</v>
      </c>
      <c r="L3792" s="5">
        <f t="shared" si="1097"/>
        <v>3</v>
      </c>
      <c r="M3792" s="5">
        <f t="shared" si="1098"/>
        <v>2025</v>
      </c>
      <c r="N3792" s="135">
        <v>11340</v>
      </c>
      <c r="O3792" s="141"/>
      <c r="P3792" s="12">
        <f t="shared" si="1094"/>
        <v>11340</v>
      </c>
      <c r="Q3792" s="7">
        <v>6219739.6500000022</v>
      </c>
      <c r="R3792" s="44" t="str">
        <f>VLOOKUP(F3792,'Set up'!$A$2:$E$64,5,FALSE)</f>
        <v>Trsf</v>
      </c>
    </row>
    <row r="3793" spans="1:19" ht="16.2" customHeight="1" x14ac:dyDescent="0.3">
      <c r="A3793" s="140">
        <v>45736</v>
      </c>
      <c r="B3793" s="5">
        <f t="shared" si="1102"/>
        <v>3</v>
      </c>
      <c r="C3793" s="5">
        <f t="shared" si="1103"/>
        <v>2025</v>
      </c>
      <c r="D3793" s="105" t="s">
        <v>3543</v>
      </c>
      <c r="E3793" s="5" t="str">
        <f>VLOOKUP(F3793,'Set up'!$A$2:$C$64,2,FALSE)</f>
        <v>C00000042</v>
      </c>
      <c r="F3793" s="99" t="s">
        <v>2012</v>
      </c>
      <c r="G3793" s="99" t="s">
        <v>2129</v>
      </c>
      <c r="H3793" s="137">
        <v>18</v>
      </c>
      <c r="I3793" s="5" t="str">
        <f>VLOOKUP(F3793,'Set up'!$A$2:$C$64,3,FALSE)</f>
        <v>Cash</v>
      </c>
      <c r="J3793" s="5">
        <f>VLOOKUP(F3793,'Set up'!$A$2:$D$64,4,FALSE)</f>
        <v>0</v>
      </c>
      <c r="K3793" s="4">
        <f t="shared" si="1096"/>
        <v>45736</v>
      </c>
      <c r="L3793" s="5">
        <f t="shared" si="1097"/>
        <v>3</v>
      </c>
      <c r="M3793" s="5">
        <f t="shared" si="1098"/>
        <v>2025</v>
      </c>
      <c r="N3793" s="135">
        <v>3862.8</v>
      </c>
      <c r="O3793" s="141"/>
      <c r="P3793" s="12">
        <f t="shared" si="1094"/>
        <v>3862.8</v>
      </c>
      <c r="Q3793" s="7">
        <v>6223602.450000002</v>
      </c>
      <c r="R3793" s="44" t="str">
        <f>VLOOKUP(F3793,'Set up'!$A$2:$E$64,5,FALSE)</f>
        <v>Trsf</v>
      </c>
    </row>
    <row r="3794" spans="1:19" ht="16.2" customHeight="1" x14ac:dyDescent="0.3">
      <c r="A3794" s="140">
        <v>45736</v>
      </c>
      <c r="B3794" s="5">
        <f t="shared" si="1102"/>
        <v>3</v>
      </c>
      <c r="C3794" s="5">
        <f t="shared" si="1103"/>
        <v>2025</v>
      </c>
      <c r="D3794" s="105" t="s">
        <v>3543</v>
      </c>
      <c r="E3794" s="5" t="str">
        <f>VLOOKUP(F3794,'Set up'!$A$2:$C$64,2,FALSE)</f>
        <v>C00000042</v>
      </c>
      <c r="F3794" s="99" t="s">
        <v>2012</v>
      </c>
      <c r="G3794" s="99" t="s">
        <v>1922</v>
      </c>
      <c r="H3794" s="137">
        <v>9</v>
      </c>
      <c r="I3794" s="5" t="str">
        <f>VLOOKUP(F3794,'Set up'!$A$2:$C$64,3,FALSE)</f>
        <v>Cash</v>
      </c>
      <c r="J3794" s="5">
        <f>VLOOKUP(F3794,'Set up'!$A$2:$D$64,4,FALSE)</f>
        <v>0</v>
      </c>
      <c r="K3794" s="4">
        <f t="shared" si="1096"/>
        <v>45736</v>
      </c>
      <c r="L3794" s="5">
        <f t="shared" si="1097"/>
        <v>3</v>
      </c>
      <c r="M3794" s="5">
        <f t="shared" si="1098"/>
        <v>2025</v>
      </c>
      <c r="N3794" s="135">
        <v>2227.5</v>
      </c>
      <c r="O3794" s="141"/>
      <c r="P3794" s="12">
        <f t="shared" si="1094"/>
        <v>2227.5</v>
      </c>
      <c r="Q3794" s="7">
        <v>6225829.950000002</v>
      </c>
      <c r="R3794" s="44" t="str">
        <f>VLOOKUP(F3794,'Set up'!$A$2:$E$64,5,FALSE)</f>
        <v>Trsf</v>
      </c>
    </row>
    <row r="3795" spans="1:19" ht="16.2" customHeight="1" x14ac:dyDescent="0.3">
      <c r="A3795" s="140">
        <v>45736</v>
      </c>
      <c r="B3795" s="5">
        <f t="shared" si="1102"/>
        <v>3</v>
      </c>
      <c r="C3795" s="5">
        <f t="shared" si="1103"/>
        <v>2025</v>
      </c>
      <c r="D3795" s="105" t="s">
        <v>3543</v>
      </c>
      <c r="E3795" s="5" t="str">
        <f>VLOOKUP(F3795,'Set up'!$A$2:$C$64,2,FALSE)</f>
        <v>C00000042</v>
      </c>
      <c r="F3795" s="99" t="s">
        <v>2012</v>
      </c>
      <c r="G3795" s="99" t="s">
        <v>46</v>
      </c>
      <c r="H3795" s="137">
        <v>4</v>
      </c>
      <c r="I3795" s="5" t="str">
        <f>VLOOKUP(F3795,'Set up'!$A$2:$C$64,3,FALSE)</f>
        <v>Cash</v>
      </c>
      <c r="J3795" s="5">
        <f>VLOOKUP(F3795,'Set up'!$A$2:$D$64,4,FALSE)</f>
        <v>0</v>
      </c>
      <c r="K3795" s="4">
        <f t="shared" si="1096"/>
        <v>45736</v>
      </c>
      <c r="L3795" s="5">
        <f t="shared" si="1097"/>
        <v>3</v>
      </c>
      <c r="M3795" s="5">
        <f t="shared" si="1098"/>
        <v>2025</v>
      </c>
      <c r="N3795" s="135">
        <v>460</v>
      </c>
      <c r="O3795" s="141"/>
      <c r="P3795" s="12">
        <f t="shared" si="1094"/>
        <v>460</v>
      </c>
      <c r="Q3795" s="7">
        <v>6226289.950000002</v>
      </c>
      <c r="R3795" s="44" t="str">
        <f>VLOOKUP(F3795,'Set up'!$A$2:$E$64,5,FALSE)</f>
        <v>Trsf</v>
      </c>
    </row>
    <row r="3796" spans="1:19" ht="16.2" customHeight="1" x14ac:dyDescent="0.3">
      <c r="A3796" s="140">
        <v>45738</v>
      </c>
      <c r="B3796" s="5">
        <f t="shared" si="1102"/>
        <v>3</v>
      </c>
      <c r="C3796" s="5">
        <f t="shared" si="1103"/>
        <v>2025</v>
      </c>
      <c r="D3796" s="105" t="s">
        <v>3544</v>
      </c>
      <c r="E3796" s="5" t="str">
        <f>VLOOKUP(F3796,'Set up'!$A$2:$C$64,2,FALSE)</f>
        <v>C00000042</v>
      </c>
      <c r="F3796" s="99" t="s">
        <v>2012</v>
      </c>
      <c r="G3796" s="99" t="s">
        <v>1922</v>
      </c>
      <c r="H3796" s="137">
        <v>4</v>
      </c>
      <c r="I3796" s="5" t="str">
        <f>VLOOKUP(F3796,'Set up'!$A$2:$C$64,3,FALSE)</f>
        <v>Cash</v>
      </c>
      <c r="J3796" s="5">
        <f>VLOOKUP(F3796,'Set up'!$A$2:$D$64,4,FALSE)</f>
        <v>0</v>
      </c>
      <c r="K3796" s="4">
        <f t="shared" si="1096"/>
        <v>45738</v>
      </c>
      <c r="L3796" s="5">
        <f t="shared" si="1097"/>
        <v>3</v>
      </c>
      <c r="M3796" s="5">
        <f t="shared" si="1098"/>
        <v>2025</v>
      </c>
      <c r="N3796" s="135">
        <v>990</v>
      </c>
      <c r="O3796" s="141"/>
      <c r="P3796" s="12">
        <f t="shared" si="1094"/>
        <v>990</v>
      </c>
      <c r="Q3796" s="7">
        <v>6227279.950000002</v>
      </c>
      <c r="R3796" s="44" t="str">
        <f>VLOOKUP(F3796,'Set up'!$A$2:$E$64,5,FALSE)</f>
        <v>Trsf</v>
      </c>
    </row>
    <row r="3797" spans="1:19" ht="16.2" customHeight="1" x14ac:dyDescent="0.3">
      <c r="A3797" s="140">
        <v>45738</v>
      </c>
      <c r="B3797" s="5">
        <f t="shared" si="1102"/>
        <v>3</v>
      </c>
      <c r="C3797" s="5">
        <f t="shared" si="1103"/>
        <v>2025</v>
      </c>
      <c r="D3797" s="105" t="s">
        <v>3544</v>
      </c>
      <c r="E3797" s="5" t="str">
        <f>VLOOKUP(F3797,'Set up'!$A$2:$C$64,2,FALSE)</f>
        <v>C00000042</v>
      </c>
      <c r="F3797" s="99" t="s">
        <v>2012</v>
      </c>
      <c r="G3797" s="99" t="s">
        <v>1073</v>
      </c>
      <c r="H3797" s="137">
        <v>1</v>
      </c>
      <c r="I3797" s="5" t="str">
        <f>VLOOKUP(F3797,'Set up'!$A$2:$C$64,3,FALSE)</f>
        <v>Cash</v>
      </c>
      <c r="J3797" s="5">
        <f>VLOOKUP(F3797,'Set up'!$A$2:$D$64,4,FALSE)</f>
        <v>0</v>
      </c>
      <c r="K3797" s="4">
        <f t="shared" si="1096"/>
        <v>45738</v>
      </c>
      <c r="L3797" s="5">
        <f t="shared" si="1097"/>
        <v>3</v>
      </c>
      <c r="M3797" s="5">
        <f t="shared" si="1098"/>
        <v>2025</v>
      </c>
      <c r="N3797" s="135">
        <v>1000</v>
      </c>
      <c r="O3797" s="141"/>
      <c r="P3797" s="12">
        <f t="shared" si="1094"/>
        <v>1000</v>
      </c>
      <c r="Q3797" s="7">
        <v>6228279.950000002</v>
      </c>
      <c r="R3797" s="44" t="str">
        <f>VLOOKUP(F3797,'Set up'!$A$2:$E$64,5,FALSE)</f>
        <v>Trsf</v>
      </c>
    </row>
    <row r="3798" spans="1:19" ht="16.2" customHeight="1" x14ac:dyDescent="0.3">
      <c r="A3798" s="140">
        <v>45740</v>
      </c>
      <c r="B3798" s="5">
        <f t="shared" si="1102"/>
        <v>3</v>
      </c>
      <c r="C3798" s="5">
        <f t="shared" si="1103"/>
        <v>2025</v>
      </c>
      <c r="D3798" s="105" t="s">
        <v>3545</v>
      </c>
      <c r="E3798" s="5" t="str">
        <f>VLOOKUP(F3798,'Set up'!$A$2:$C$64,2,FALSE)</f>
        <v>C00000061</v>
      </c>
      <c r="F3798" s="99" t="s">
        <v>3532</v>
      </c>
      <c r="G3798" s="99" t="s">
        <v>3122</v>
      </c>
      <c r="H3798" s="137">
        <v>1</v>
      </c>
      <c r="I3798" s="5" t="str">
        <f>VLOOKUP(F3798,'Set up'!$A$2:$C$64,3,FALSE)</f>
        <v>Cash</v>
      </c>
      <c r="J3798" s="5">
        <f>VLOOKUP(F3798,'Set up'!$A$2:$D$64,4,FALSE)</f>
        <v>0</v>
      </c>
      <c r="K3798" s="4">
        <f t="shared" si="1096"/>
        <v>45740</v>
      </c>
      <c r="L3798" s="5">
        <f t="shared" si="1097"/>
        <v>3</v>
      </c>
      <c r="M3798" s="5">
        <f t="shared" si="1098"/>
        <v>2025</v>
      </c>
      <c r="N3798" s="135">
        <v>1642.5</v>
      </c>
      <c r="O3798" s="6">
        <f t="shared" ref="O3798:O3801" si="1105">-N3798</f>
        <v>-1642.5</v>
      </c>
      <c r="P3798" s="12">
        <f t="shared" si="1094"/>
        <v>0</v>
      </c>
      <c r="Q3798" s="7">
        <v>6229922.450000002</v>
      </c>
      <c r="R3798" s="44" t="str">
        <f>VLOOKUP(F3798,'Set up'!$A$2:$E$64,5,FALSE)</f>
        <v>Cash</v>
      </c>
      <c r="S3798" s="1" t="s">
        <v>3602</v>
      </c>
    </row>
    <row r="3799" spans="1:19" ht="16.2" customHeight="1" x14ac:dyDescent="0.3">
      <c r="A3799" s="140">
        <v>45740</v>
      </c>
      <c r="B3799" s="5">
        <f t="shared" si="1102"/>
        <v>3</v>
      </c>
      <c r="C3799" s="5">
        <f t="shared" si="1103"/>
        <v>2025</v>
      </c>
      <c r="D3799" s="105" t="s">
        <v>3545</v>
      </c>
      <c r="E3799" s="5" t="str">
        <f>VLOOKUP(F3799,'Set up'!$A$2:$C$64,2,FALSE)</f>
        <v>C00000061</v>
      </c>
      <c r="F3799" s="99" t="s">
        <v>3532</v>
      </c>
      <c r="G3799" s="99" t="s">
        <v>1411</v>
      </c>
      <c r="H3799" s="137">
        <v>1</v>
      </c>
      <c r="I3799" s="5" t="str">
        <f>VLOOKUP(F3799,'Set up'!$A$2:$C$64,3,FALSE)</f>
        <v>Cash</v>
      </c>
      <c r="J3799" s="5">
        <f>VLOOKUP(F3799,'Set up'!$A$2:$D$64,4,FALSE)</f>
        <v>0</v>
      </c>
      <c r="K3799" s="4">
        <f t="shared" si="1096"/>
        <v>45740</v>
      </c>
      <c r="L3799" s="5">
        <f t="shared" si="1097"/>
        <v>3</v>
      </c>
      <c r="M3799" s="5">
        <f t="shared" si="1098"/>
        <v>2025</v>
      </c>
      <c r="N3799" s="135">
        <v>313.2</v>
      </c>
      <c r="O3799" s="6">
        <f t="shared" si="1105"/>
        <v>-313.2</v>
      </c>
      <c r="P3799" s="12">
        <f t="shared" si="1094"/>
        <v>0</v>
      </c>
      <c r="Q3799" s="7">
        <v>6230235.6500000022</v>
      </c>
      <c r="R3799" s="44" t="str">
        <f>VLOOKUP(F3799,'Set up'!$A$2:$E$64,5,FALSE)</f>
        <v>Cash</v>
      </c>
      <c r="S3799" s="1" t="s">
        <v>3602</v>
      </c>
    </row>
    <row r="3800" spans="1:19" ht="16.2" customHeight="1" x14ac:dyDescent="0.3">
      <c r="A3800" s="140">
        <v>45740</v>
      </c>
      <c r="B3800" s="5">
        <f t="shared" si="1102"/>
        <v>3</v>
      </c>
      <c r="C3800" s="5">
        <f t="shared" si="1103"/>
        <v>2025</v>
      </c>
      <c r="D3800" s="105" t="s">
        <v>3545</v>
      </c>
      <c r="E3800" s="5" t="str">
        <f>VLOOKUP(F3800,'Set up'!$A$2:$C$64,2,FALSE)</f>
        <v>C00000061</v>
      </c>
      <c r="F3800" s="99" t="s">
        <v>3532</v>
      </c>
      <c r="G3800" s="99" t="s">
        <v>46</v>
      </c>
      <c r="H3800" s="137">
        <v>1</v>
      </c>
      <c r="I3800" s="5" t="str">
        <f>VLOOKUP(F3800,'Set up'!$A$2:$C$64,3,FALSE)</f>
        <v>Cash</v>
      </c>
      <c r="J3800" s="5">
        <f>VLOOKUP(F3800,'Set up'!$A$2:$D$64,4,FALSE)</f>
        <v>0</v>
      </c>
      <c r="K3800" s="4">
        <f t="shared" si="1096"/>
        <v>45740</v>
      </c>
      <c r="L3800" s="5">
        <f t="shared" si="1097"/>
        <v>3</v>
      </c>
      <c r="M3800" s="5">
        <f t="shared" si="1098"/>
        <v>2025</v>
      </c>
      <c r="N3800" s="135">
        <v>115</v>
      </c>
      <c r="O3800" s="6">
        <f t="shared" si="1105"/>
        <v>-115</v>
      </c>
      <c r="P3800" s="12">
        <f t="shared" si="1094"/>
        <v>0</v>
      </c>
      <c r="Q3800" s="7">
        <v>6230350.6500000022</v>
      </c>
      <c r="R3800" s="44" t="str">
        <f>VLOOKUP(F3800,'Set up'!$A$2:$E$64,5,FALSE)</f>
        <v>Cash</v>
      </c>
      <c r="S3800" s="1" t="s">
        <v>3602</v>
      </c>
    </row>
    <row r="3801" spans="1:19" ht="16.2" customHeight="1" x14ac:dyDescent="0.3">
      <c r="A3801" s="140">
        <v>45740</v>
      </c>
      <c r="B3801" s="5">
        <f t="shared" si="1102"/>
        <v>3</v>
      </c>
      <c r="C3801" s="5">
        <f t="shared" si="1103"/>
        <v>2025</v>
      </c>
      <c r="D3801" s="105" t="s">
        <v>3545</v>
      </c>
      <c r="E3801" s="5" t="str">
        <f>VLOOKUP(F3801,'Set up'!$A$2:$C$64,2,FALSE)</f>
        <v>C00000061</v>
      </c>
      <c r="F3801" s="99" t="s">
        <v>3532</v>
      </c>
      <c r="G3801" s="99" t="s">
        <v>2635</v>
      </c>
      <c r="H3801" s="137">
        <v>3</v>
      </c>
      <c r="I3801" s="5" t="str">
        <f>VLOOKUP(F3801,'Set up'!$A$2:$C$64,3,FALSE)</f>
        <v>Cash</v>
      </c>
      <c r="J3801" s="5">
        <f>VLOOKUP(F3801,'Set up'!$A$2:$D$64,4,FALSE)</f>
        <v>0</v>
      </c>
      <c r="K3801" s="4">
        <f t="shared" si="1096"/>
        <v>45740</v>
      </c>
      <c r="L3801" s="5">
        <f t="shared" si="1097"/>
        <v>3</v>
      </c>
      <c r="M3801" s="5">
        <f t="shared" si="1098"/>
        <v>2025</v>
      </c>
      <c r="N3801" s="135">
        <v>172.5</v>
      </c>
      <c r="O3801" s="6">
        <f t="shared" si="1105"/>
        <v>-172.5</v>
      </c>
      <c r="P3801" s="12">
        <f t="shared" si="1094"/>
        <v>0</v>
      </c>
      <c r="Q3801" s="7">
        <v>6230523.1500000022</v>
      </c>
      <c r="R3801" s="44" t="str">
        <f>VLOOKUP(F3801,'Set up'!$A$2:$E$64,5,FALSE)</f>
        <v>Cash</v>
      </c>
      <c r="S3801" s="1" t="s">
        <v>3602</v>
      </c>
    </row>
    <row r="3802" spans="1:19" ht="16.2" customHeight="1" x14ac:dyDescent="0.3">
      <c r="A3802" s="140">
        <v>45740</v>
      </c>
      <c r="B3802" s="5">
        <f t="shared" si="1102"/>
        <v>3</v>
      </c>
      <c r="C3802" s="5">
        <f t="shared" si="1103"/>
        <v>2025</v>
      </c>
      <c r="D3802" s="105" t="s">
        <v>3546</v>
      </c>
      <c r="E3802" s="5" t="str">
        <f>VLOOKUP(F3802,'Set up'!$A$2:$C$64,2,FALSE)</f>
        <v>C00000042</v>
      </c>
      <c r="F3802" s="99" t="s">
        <v>2012</v>
      </c>
      <c r="G3802" s="99" t="s">
        <v>2646</v>
      </c>
      <c r="H3802" s="137">
        <v>6</v>
      </c>
      <c r="I3802" s="5" t="str">
        <f>VLOOKUP(F3802,'Set up'!$A$2:$C$64,3,FALSE)</f>
        <v>Cash</v>
      </c>
      <c r="J3802" s="5">
        <f>VLOOKUP(F3802,'Set up'!$A$2:$D$64,4,FALSE)</f>
        <v>0</v>
      </c>
      <c r="K3802" s="4">
        <f t="shared" si="1096"/>
        <v>45740</v>
      </c>
      <c r="L3802" s="5">
        <f t="shared" si="1097"/>
        <v>3</v>
      </c>
      <c r="M3802" s="5">
        <f t="shared" si="1098"/>
        <v>2025</v>
      </c>
      <c r="N3802" s="135">
        <v>375</v>
      </c>
      <c r="O3802" s="141"/>
      <c r="P3802" s="12">
        <f t="shared" si="1094"/>
        <v>375</v>
      </c>
      <c r="Q3802" s="7">
        <v>6230898.1500000022</v>
      </c>
      <c r="R3802" s="44" t="str">
        <f>VLOOKUP(F3802,'Set up'!$A$2:$E$64,5,FALSE)</f>
        <v>Trsf</v>
      </c>
    </row>
    <row r="3803" spans="1:19" ht="16.2" customHeight="1" x14ac:dyDescent="0.3">
      <c r="A3803" s="140">
        <v>45740</v>
      </c>
      <c r="B3803" s="5">
        <f t="shared" si="1102"/>
        <v>3</v>
      </c>
      <c r="C3803" s="5">
        <f t="shared" si="1103"/>
        <v>2025</v>
      </c>
      <c r="D3803" s="105" t="s">
        <v>3547</v>
      </c>
      <c r="E3803" s="5" t="str">
        <f>VLOOKUP(F3803,'Set up'!$A$2:$C$64,2,FALSE)</f>
        <v>C00000042</v>
      </c>
      <c r="F3803" s="99" t="s">
        <v>2012</v>
      </c>
      <c r="G3803" s="99" t="s">
        <v>3217</v>
      </c>
      <c r="H3803" s="137">
        <v>12</v>
      </c>
      <c r="I3803" s="5" t="str">
        <f>VLOOKUP(F3803,'Set up'!$A$2:$C$64,3,FALSE)</f>
        <v>Cash</v>
      </c>
      <c r="J3803" s="5">
        <f>VLOOKUP(F3803,'Set up'!$A$2:$D$64,4,FALSE)</f>
        <v>0</v>
      </c>
      <c r="K3803" s="4">
        <f t="shared" si="1096"/>
        <v>45740</v>
      </c>
      <c r="L3803" s="5">
        <f t="shared" si="1097"/>
        <v>3</v>
      </c>
      <c r="M3803" s="5">
        <f t="shared" si="1098"/>
        <v>2025</v>
      </c>
      <c r="N3803" s="135">
        <v>19440</v>
      </c>
      <c r="O3803" s="141"/>
      <c r="P3803" s="12">
        <f t="shared" si="1094"/>
        <v>19440</v>
      </c>
      <c r="Q3803" s="7">
        <v>6250338.1500000022</v>
      </c>
      <c r="R3803" s="44" t="str">
        <f>VLOOKUP(F3803,'Set up'!$A$2:$E$64,5,FALSE)</f>
        <v>Trsf</v>
      </c>
    </row>
    <row r="3804" spans="1:19" ht="16.2" customHeight="1" x14ac:dyDescent="0.3">
      <c r="A3804" s="140">
        <v>45740</v>
      </c>
      <c r="B3804" s="5">
        <f t="shared" si="1102"/>
        <v>3</v>
      </c>
      <c r="C3804" s="5">
        <f t="shared" si="1103"/>
        <v>2025</v>
      </c>
      <c r="D3804" s="105" t="s">
        <v>3547</v>
      </c>
      <c r="E3804" s="5" t="str">
        <f>VLOOKUP(F3804,'Set up'!$A$2:$C$64,2,FALSE)</f>
        <v>C00000042</v>
      </c>
      <c r="F3804" s="99" t="s">
        <v>2012</v>
      </c>
      <c r="G3804" s="99" t="s">
        <v>2129</v>
      </c>
      <c r="H3804" s="137">
        <v>40</v>
      </c>
      <c r="I3804" s="5" t="str">
        <f>VLOOKUP(F3804,'Set up'!$A$2:$C$64,3,FALSE)</f>
        <v>Cash</v>
      </c>
      <c r="J3804" s="5">
        <f>VLOOKUP(F3804,'Set up'!$A$2:$D$64,4,FALSE)</f>
        <v>0</v>
      </c>
      <c r="K3804" s="4">
        <f t="shared" si="1096"/>
        <v>45740</v>
      </c>
      <c r="L3804" s="5">
        <f t="shared" si="1097"/>
        <v>3</v>
      </c>
      <c r="M3804" s="5">
        <f t="shared" si="1098"/>
        <v>2025</v>
      </c>
      <c r="N3804" s="135">
        <v>8584</v>
      </c>
      <c r="O3804" s="141"/>
      <c r="P3804" s="12">
        <f t="shared" si="1094"/>
        <v>8584</v>
      </c>
      <c r="Q3804" s="7">
        <v>6258922.1500000022</v>
      </c>
      <c r="R3804" s="44" t="str">
        <f>VLOOKUP(F3804,'Set up'!$A$2:$E$64,5,FALSE)</f>
        <v>Trsf</v>
      </c>
    </row>
    <row r="3805" spans="1:19" ht="16.2" customHeight="1" x14ac:dyDescent="0.3">
      <c r="A3805" s="140">
        <v>45740</v>
      </c>
      <c r="B3805" s="5">
        <f t="shared" si="1102"/>
        <v>3</v>
      </c>
      <c r="C3805" s="5">
        <f t="shared" si="1103"/>
        <v>2025</v>
      </c>
      <c r="D3805" s="105" t="s">
        <v>3547</v>
      </c>
      <c r="E3805" s="5" t="str">
        <f>VLOOKUP(F3805,'Set up'!$A$2:$C$64,2,FALSE)</f>
        <v>C00000042</v>
      </c>
      <c r="F3805" s="99" t="s">
        <v>2012</v>
      </c>
      <c r="G3805" s="99" t="s">
        <v>1922</v>
      </c>
      <c r="H3805" s="137">
        <v>20</v>
      </c>
      <c r="I3805" s="5" t="str">
        <f>VLOOKUP(F3805,'Set up'!$A$2:$C$64,3,FALSE)</f>
        <v>Cash</v>
      </c>
      <c r="J3805" s="5">
        <f>VLOOKUP(F3805,'Set up'!$A$2:$D$64,4,FALSE)</f>
        <v>0</v>
      </c>
      <c r="K3805" s="4">
        <f t="shared" si="1096"/>
        <v>45740</v>
      </c>
      <c r="L3805" s="5">
        <f t="shared" si="1097"/>
        <v>3</v>
      </c>
      <c r="M3805" s="5">
        <f t="shared" si="1098"/>
        <v>2025</v>
      </c>
      <c r="N3805" s="135">
        <v>4950</v>
      </c>
      <c r="O3805" s="141"/>
      <c r="P3805" s="12">
        <f t="shared" si="1094"/>
        <v>4950</v>
      </c>
      <c r="Q3805" s="7">
        <v>6263872.1500000022</v>
      </c>
      <c r="R3805" s="44" t="str">
        <f>VLOOKUP(F3805,'Set up'!$A$2:$E$64,5,FALSE)</f>
        <v>Trsf</v>
      </c>
    </row>
    <row r="3806" spans="1:19" ht="16.2" customHeight="1" x14ac:dyDescent="0.3">
      <c r="A3806" s="140">
        <v>45740</v>
      </c>
      <c r="B3806" s="5">
        <f t="shared" si="1102"/>
        <v>3</v>
      </c>
      <c r="C3806" s="5">
        <f t="shared" si="1103"/>
        <v>2025</v>
      </c>
      <c r="D3806" s="105" t="s">
        <v>3547</v>
      </c>
      <c r="E3806" s="5" t="str">
        <f>VLOOKUP(F3806,'Set up'!$A$2:$C$64,2,FALSE)</f>
        <v>C00000042</v>
      </c>
      <c r="F3806" s="99" t="s">
        <v>2012</v>
      </c>
      <c r="G3806" s="99" t="s">
        <v>46</v>
      </c>
      <c r="H3806" s="137">
        <v>4</v>
      </c>
      <c r="I3806" s="5" t="str">
        <f>VLOOKUP(F3806,'Set up'!$A$2:$C$64,3,FALSE)</f>
        <v>Cash</v>
      </c>
      <c r="J3806" s="5">
        <f>VLOOKUP(F3806,'Set up'!$A$2:$D$64,4,FALSE)</f>
        <v>0</v>
      </c>
      <c r="K3806" s="4">
        <f t="shared" si="1096"/>
        <v>45740</v>
      </c>
      <c r="L3806" s="5">
        <f t="shared" si="1097"/>
        <v>3</v>
      </c>
      <c r="M3806" s="5">
        <f t="shared" si="1098"/>
        <v>2025</v>
      </c>
      <c r="N3806" s="135">
        <v>460</v>
      </c>
      <c r="O3806" s="141"/>
      <c r="P3806" s="12">
        <f t="shared" si="1094"/>
        <v>460</v>
      </c>
      <c r="Q3806" s="7">
        <v>6264332.1500000022</v>
      </c>
      <c r="R3806" s="44" t="str">
        <f>VLOOKUP(F3806,'Set up'!$A$2:$E$64,5,FALSE)</f>
        <v>Trsf</v>
      </c>
    </row>
    <row r="3807" spans="1:19" ht="16.2" customHeight="1" x14ac:dyDescent="0.3">
      <c r="A3807" s="140">
        <v>45740</v>
      </c>
      <c r="B3807" s="5">
        <f t="shared" si="1102"/>
        <v>3</v>
      </c>
      <c r="C3807" s="5">
        <f t="shared" si="1103"/>
        <v>2025</v>
      </c>
      <c r="D3807" s="105" t="s">
        <v>3547</v>
      </c>
      <c r="E3807" s="5" t="str">
        <f>VLOOKUP(F3807,'Set up'!$A$2:$C$64,2,FALSE)</f>
        <v>C00000042</v>
      </c>
      <c r="F3807" s="99" t="s">
        <v>2012</v>
      </c>
      <c r="G3807" s="99" t="s">
        <v>2744</v>
      </c>
      <c r="H3807" s="137">
        <v>1</v>
      </c>
      <c r="I3807" s="5" t="str">
        <f>VLOOKUP(F3807,'Set up'!$A$2:$C$64,3,FALSE)</f>
        <v>Cash</v>
      </c>
      <c r="J3807" s="5">
        <f>VLOOKUP(F3807,'Set up'!$A$2:$D$64,4,FALSE)</f>
        <v>0</v>
      </c>
      <c r="K3807" s="4">
        <f t="shared" si="1096"/>
        <v>45740</v>
      </c>
      <c r="L3807" s="5">
        <f t="shared" si="1097"/>
        <v>3</v>
      </c>
      <c r="M3807" s="5">
        <f t="shared" si="1098"/>
        <v>2025</v>
      </c>
      <c r="N3807" s="135">
        <v>975</v>
      </c>
      <c r="O3807" s="141"/>
      <c r="P3807" s="12">
        <f t="shared" si="1094"/>
        <v>975</v>
      </c>
      <c r="Q3807" s="7">
        <v>6265307.1500000022</v>
      </c>
      <c r="R3807" s="44" t="str">
        <f>VLOOKUP(F3807,'Set up'!$A$2:$E$64,5,FALSE)</f>
        <v>Trsf</v>
      </c>
    </row>
    <row r="3808" spans="1:19" ht="16.2" customHeight="1" x14ac:dyDescent="0.3">
      <c r="A3808" s="140">
        <v>45743</v>
      </c>
      <c r="B3808" s="5">
        <f t="shared" si="1102"/>
        <v>3</v>
      </c>
      <c r="C3808" s="5">
        <f t="shared" si="1103"/>
        <v>2025</v>
      </c>
      <c r="D3808" s="105" t="s">
        <v>3548</v>
      </c>
      <c r="E3808" s="5" t="str">
        <f>VLOOKUP(F3808,'Set up'!$A$2:$C$64,2,FALSE)</f>
        <v>C00000013</v>
      </c>
      <c r="F3808" s="99" t="s">
        <v>3549</v>
      </c>
      <c r="G3808" s="99" t="s">
        <v>2133</v>
      </c>
      <c r="H3808" s="137">
        <v>2</v>
      </c>
      <c r="I3808" s="5" t="str">
        <f>VLOOKUP(F3808,'Set up'!$A$2:$C$64,3,FALSE)</f>
        <v>Cash</v>
      </c>
      <c r="J3808" s="5">
        <f>VLOOKUP(F3808,'Set up'!$A$2:$D$64,4,FALSE)</f>
        <v>0</v>
      </c>
      <c r="K3808" s="4">
        <f t="shared" si="1096"/>
        <v>45743</v>
      </c>
      <c r="L3808" s="5">
        <f t="shared" si="1097"/>
        <v>3</v>
      </c>
      <c r="M3808" s="5">
        <f t="shared" si="1098"/>
        <v>2025</v>
      </c>
      <c r="N3808" s="135">
        <v>810</v>
      </c>
      <c r="O3808" s="6">
        <f t="shared" ref="O3808:O3812" si="1106">-N3808</f>
        <v>-810</v>
      </c>
      <c r="P3808" s="6">
        <f t="shared" ref="P3808:P3871" si="1107">SUM(N3808+O3808)</f>
        <v>0</v>
      </c>
      <c r="Q3808" s="7">
        <v>6266117.1500000022</v>
      </c>
      <c r="R3808" s="44" t="str">
        <f>VLOOKUP(F3808,'Set up'!$A$2:$E$64,5,FALSE)</f>
        <v>Chq</v>
      </c>
      <c r="S3808" s="1" t="s">
        <v>3596</v>
      </c>
    </row>
    <row r="3809" spans="1:19" ht="16.2" customHeight="1" x14ac:dyDescent="0.3">
      <c r="A3809" s="140">
        <v>45743</v>
      </c>
      <c r="B3809" s="5">
        <f t="shared" si="1102"/>
        <v>3</v>
      </c>
      <c r="C3809" s="5">
        <f t="shared" si="1103"/>
        <v>2025</v>
      </c>
      <c r="D3809" s="105" t="s">
        <v>3548</v>
      </c>
      <c r="E3809" s="5" t="str">
        <f>VLOOKUP(F3809,'Set up'!$A$2:$C$64,2,FALSE)</f>
        <v>C00000013</v>
      </c>
      <c r="F3809" s="99" t="s">
        <v>3549</v>
      </c>
      <c r="G3809" s="99" t="s">
        <v>1013</v>
      </c>
      <c r="H3809" s="137">
        <v>5</v>
      </c>
      <c r="I3809" s="5" t="str">
        <f>VLOOKUP(F3809,'Set up'!$A$2:$C$64,3,FALSE)</f>
        <v>Cash</v>
      </c>
      <c r="J3809" s="5">
        <f>VLOOKUP(F3809,'Set up'!$A$2:$D$64,4,FALSE)</f>
        <v>0</v>
      </c>
      <c r="K3809" s="4">
        <f t="shared" si="1096"/>
        <v>45743</v>
      </c>
      <c r="L3809" s="5">
        <f t="shared" si="1097"/>
        <v>3</v>
      </c>
      <c r="M3809" s="5">
        <f t="shared" si="1098"/>
        <v>2025</v>
      </c>
      <c r="N3809" s="135">
        <v>1400</v>
      </c>
      <c r="O3809" s="6">
        <f t="shared" si="1106"/>
        <v>-1400</v>
      </c>
      <c r="P3809" s="6">
        <f t="shared" si="1107"/>
        <v>0</v>
      </c>
      <c r="Q3809" s="7">
        <v>6267517.1500000022</v>
      </c>
      <c r="R3809" s="44" t="str">
        <f>VLOOKUP(F3809,'Set up'!$A$2:$E$64,5,FALSE)</f>
        <v>Chq</v>
      </c>
      <c r="S3809" s="1" t="s">
        <v>3596</v>
      </c>
    </row>
    <row r="3810" spans="1:19" ht="16.2" customHeight="1" x14ac:dyDescent="0.3">
      <c r="A3810" s="140">
        <v>45743</v>
      </c>
      <c r="B3810" s="5">
        <f t="shared" si="1102"/>
        <v>3</v>
      </c>
      <c r="C3810" s="5">
        <f t="shared" si="1103"/>
        <v>2025</v>
      </c>
      <c r="D3810" s="105" t="s">
        <v>3548</v>
      </c>
      <c r="E3810" s="5" t="str">
        <f>VLOOKUP(F3810,'Set up'!$A$2:$C$64,2,FALSE)</f>
        <v>C00000013</v>
      </c>
      <c r="F3810" s="99" t="s">
        <v>3549</v>
      </c>
      <c r="G3810" s="99" t="s">
        <v>1743</v>
      </c>
      <c r="H3810" s="137">
        <v>1</v>
      </c>
      <c r="I3810" s="5" t="str">
        <f>VLOOKUP(F3810,'Set up'!$A$2:$C$64,3,FALSE)</f>
        <v>Cash</v>
      </c>
      <c r="J3810" s="5">
        <f>VLOOKUP(F3810,'Set up'!$A$2:$D$64,4,FALSE)</f>
        <v>0</v>
      </c>
      <c r="K3810" s="4">
        <f t="shared" si="1096"/>
        <v>45743</v>
      </c>
      <c r="L3810" s="5">
        <f t="shared" si="1097"/>
        <v>3</v>
      </c>
      <c r="M3810" s="5">
        <f t="shared" si="1098"/>
        <v>2025</v>
      </c>
      <c r="N3810" s="135">
        <v>55.2</v>
      </c>
      <c r="O3810" s="6">
        <f t="shared" si="1106"/>
        <v>-55.2</v>
      </c>
      <c r="P3810" s="6">
        <f t="shared" si="1107"/>
        <v>0</v>
      </c>
      <c r="Q3810" s="7">
        <v>6267572.3500000024</v>
      </c>
      <c r="R3810" s="44" t="str">
        <f>VLOOKUP(F3810,'Set up'!$A$2:$E$64,5,FALSE)</f>
        <v>Chq</v>
      </c>
      <c r="S3810" s="1" t="s">
        <v>3596</v>
      </c>
    </row>
    <row r="3811" spans="1:19" ht="16.2" customHeight="1" x14ac:dyDescent="0.3">
      <c r="A3811" s="140">
        <v>45743</v>
      </c>
      <c r="B3811" s="5">
        <f t="shared" si="1102"/>
        <v>3</v>
      </c>
      <c r="C3811" s="5">
        <f t="shared" si="1103"/>
        <v>2025</v>
      </c>
      <c r="D3811" s="105" t="s">
        <v>3548</v>
      </c>
      <c r="E3811" s="5" t="str">
        <f>VLOOKUP(F3811,'Set up'!$A$2:$C$64,2,FALSE)</f>
        <v>C00000013</v>
      </c>
      <c r="F3811" s="99" t="s">
        <v>3549</v>
      </c>
      <c r="G3811" s="99" t="s">
        <v>1469</v>
      </c>
      <c r="H3811" s="137">
        <v>4</v>
      </c>
      <c r="I3811" s="5" t="str">
        <f>VLOOKUP(F3811,'Set up'!$A$2:$C$64,3,FALSE)</f>
        <v>Cash</v>
      </c>
      <c r="J3811" s="5">
        <f>VLOOKUP(F3811,'Set up'!$A$2:$D$64,4,FALSE)</f>
        <v>0</v>
      </c>
      <c r="K3811" s="4">
        <f t="shared" si="1096"/>
        <v>45743</v>
      </c>
      <c r="L3811" s="5">
        <f t="shared" si="1097"/>
        <v>3</v>
      </c>
      <c r="M3811" s="5">
        <f t="shared" si="1098"/>
        <v>2025</v>
      </c>
      <c r="N3811" s="135">
        <v>1720</v>
      </c>
      <c r="O3811" s="6">
        <f t="shared" si="1106"/>
        <v>-1720</v>
      </c>
      <c r="P3811" s="6">
        <f t="shared" si="1107"/>
        <v>0</v>
      </c>
      <c r="Q3811" s="7">
        <v>6269292.3500000024</v>
      </c>
      <c r="R3811" s="44" t="str">
        <f>VLOOKUP(F3811,'Set up'!$A$2:$E$64,5,FALSE)</f>
        <v>Chq</v>
      </c>
      <c r="S3811" s="1" t="s">
        <v>3596</v>
      </c>
    </row>
    <row r="3812" spans="1:19" ht="16.2" customHeight="1" x14ac:dyDescent="0.3">
      <c r="A3812" s="140">
        <v>45743</v>
      </c>
      <c r="B3812" s="5">
        <f t="shared" si="1102"/>
        <v>3</v>
      </c>
      <c r="C3812" s="5">
        <f t="shared" si="1103"/>
        <v>2025</v>
      </c>
      <c r="D3812" s="105" t="s">
        <v>3548</v>
      </c>
      <c r="E3812" s="5" t="str">
        <f>VLOOKUP(F3812,'Set up'!$A$2:$C$64,2,FALSE)</f>
        <v>C00000013</v>
      </c>
      <c r="F3812" s="99" t="s">
        <v>3549</v>
      </c>
      <c r="G3812" s="99" t="s">
        <v>3539</v>
      </c>
      <c r="H3812" s="137">
        <v>10</v>
      </c>
      <c r="I3812" s="5" t="str">
        <f>VLOOKUP(F3812,'Set up'!$A$2:$C$64,3,FALSE)</f>
        <v>Cash</v>
      </c>
      <c r="J3812" s="5">
        <f>VLOOKUP(F3812,'Set up'!$A$2:$D$64,4,FALSE)</f>
        <v>0</v>
      </c>
      <c r="K3812" s="4">
        <f t="shared" si="1096"/>
        <v>45743</v>
      </c>
      <c r="L3812" s="5">
        <f t="shared" si="1097"/>
        <v>3</v>
      </c>
      <c r="M3812" s="5">
        <f t="shared" si="1098"/>
        <v>2025</v>
      </c>
      <c r="N3812" s="135">
        <v>2838</v>
      </c>
      <c r="O3812" s="6">
        <f t="shared" si="1106"/>
        <v>-2838</v>
      </c>
      <c r="P3812" s="6">
        <f t="shared" si="1107"/>
        <v>0</v>
      </c>
      <c r="Q3812" s="7">
        <v>6272130.3500000024</v>
      </c>
      <c r="R3812" s="44" t="str">
        <f>VLOOKUP(F3812,'Set up'!$A$2:$E$64,5,FALSE)</f>
        <v>Chq</v>
      </c>
      <c r="S3812" s="1" t="s">
        <v>3596</v>
      </c>
    </row>
    <row r="3813" spans="1:19" ht="16.2" customHeight="1" x14ac:dyDescent="0.3">
      <c r="A3813" s="140">
        <v>45744</v>
      </c>
      <c r="B3813" s="5">
        <f t="shared" si="1102"/>
        <v>3</v>
      </c>
      <c r="C3813" s="5">
        <f t="shared" si="1103"/>
        <v>2025</v>
      </c>
      <c r="D3813" s="105" t="s">
        <v>3550</v>
      </c>
      <c r="E3813" s="5" t="str">
        <f>VLOOKUP(F3813,'Set up'!$A$2:$C$64,2,FALSE)</f>
        <v>C00000042</v>
      </c>
      <c r="F3813" s="99" t="s">
        <v>2012</v>
      </c>
      <c r="G3813" s="99" t="s">
        <v>2646</v>
      </c>
      <c r="H3813" s="137">
        <v>6</v>
      </c>
      <c r="I3813" s="5" t="str">
        <f>VLOOKUP(F3813,'Set up'!$A$2:$C$64,3,FALSE)</f>
        <v>Cash</v>
      </c>
      <c r="J3813" s="5">
        <f>VLOOKUP(F3813,'Set up'!$A$2:$D$64,4,FALSE)</f>
        <v>0</v>
      </c>
      <c r="K3813" s="4">
        <f t="shared" si="1096"/>
        <v>45744</v>
      </c>
      <c r="L3813" s="5">
        <f t="shared" si="1097"/>
        <v>3</v>
      </c>
      <c r="M3813" s="5">
        <f t="shared" si="1098"/>
        <v>2025</v>
      </c>
      <c r="N3813" s="135">
        <v>375</v>
      </c>
      <c r="O3813" s="141"/>
      <c r="P3813" s="12">
        <f t="shared" si="1107"/>
        <v>375</v>
      </c>
      <c r="Q3813" s="7">
        <v>6272505.3500000024</v>
      </c>
      <c r="R3813" s="44" t="str">
        <f>VLOOKUP(F3813,'Set up'!$A$2:$E$64,5,FALSE)</f>
        <v>Trsf</v>
      </c>
    </row>
    <row r="3814" spans="1:19" ht="16.2" customHeight="1" x14ac:dyDescent="0.3">
      <c r="A3814" s="140">
        <v>45744</v>
      </c>
      <c r="B3814" s="5">
        <f t="shared" si="1102"/>
        <v>3</v>
      </c>
      <c r="C3814" s="5">
        <f t="shared" si="1103"/>
        <v>2025</v>
      </c>
      <c r="D3814" s="105" t="s">
        <v>3551</v>
      </c>
      <c r="E3814" s="5" t="str">
        <f>VLOOKUP(F3814,'Set up'!$A$2:$C$64,2,FALSE)</f>
        <v>C00000042</v>
      </c>
      <c r="F3814" s="99" t="s">
        <v>2012</v>
      </c>
      <c r="G3814" s="99" t="s">
        <v>3122</v>
      </c>
      <c r="H3814" s="137">
        <v>12</v>
      </c>
      <c r="I3814" s="5" t="str">
        <f>VLOOKUP(F3814,'Set up'!$A$2:$C$64,3,FALSE)</f>
        <v>Cash</v>
      </c>
      <c r="J3814" s="5">
        <f>VLOOKUP(F3814,'Set up'!$A$2:$D$64,4,FALSE)</f>
        <v>0</v>
      </c>
      <c r="K3814" s="4">
        <f t="shared" si="1096"/>
        <v>45744</v>
      </c>
      <c r="L3814" s="5">
        <f t="shared" si="1097"/>
        <v>3</v>
      </c>
      <c r="M3814" s="5">
        <f t="shared" si="1098"/>
        <v>2025</v>
      </c>
      <c r="N3814" s="135">
        <v>19440</v>
      </c>
      <c r="O3814" s="141"/>
      <c r="P3814" s="12">
        <f t="shared" si="1107"/>
        <v>19440</v>
      </c>
      <c r="Q3814" s="7">
        <v>6291945.3500000024</v>
      </c>
      <c r="R3814" s="44" t="str">
        <f>VLOOKUP(F3814,'Set up'!$A$2:$E$64,5,FALSE)</f>
        <v>Trsf</v>
      </c>
    </row>
    <row r="3815" spans="1:19" ht="16.2" customHeight="1" x14ac:dyDescent="0.3">
      <c r="A3815" s="140">
        <v>45744</v>
      </c>
      <c r="B3815" s="5">
        <f t="shared" si="1102"/>
        <v>3</v>
      </c>
      <c r="C3815" s="5">
        <f t="shared" si="1103"/>
        <v>2025</v>
      </c>
      <c r="D3815" s="105" t="s">
        <v>3551</v>
      </c>
      <c r="E3815" s="5" t="str">
        <f>VLOOKUP(F3815,'Set up'!$A$2:$C$64,2,FALSE)</f>
        <v>C00000042</v>
      </c>
      <c r="F3815" s="99" t="s">
        <v>2012</v>
      </c>
      <c r="G3815" s="99" t="s">
        <v>2129</v>
      </c>
      <c r="H3815" s="137">
        <v>36</v>
      </c>
      <c r="I3815" s="5" t="str">
        <f>VLOOKUP(F3815,'Set up'!$A$2:$C$64,3,FALSE)</f>
        <v>Cash</v>
      </c>
      <c r="J3815" s="5">
        <f>VLOOKUP(F3815,'Set up'!$A$2:$D$64,4,FALSE)</f>
        <v>0</v>
      </c>
      <c r="K3815" s="4">
        <f t="shared" si="1096"/>
        <v>45744</v>
      </c>
      <c r="L3815" s="5">
        <f t="shared" si="1097"/>
        <v>3</v>
      </c>
      <c r="M3815" s="5">
        <f t="shared" si="1098"/>
        <v>2025</v>
      </c>
      <c r="N3815" s="135">
        <v>7725.6</v>
      </c>
      <c r="O3815" s="141"/>
      <c r="P3815" s="12">
        <f t="shared" si="1107"/>
        <v>7725.6</v>
      </c>
      <c r="Q3815" s="7">
        <v>6299670.950000002</v>
      </c>
      <c r="R3815" s="44" t="str">
        <f>VLOOKUP(F3815,'Set up'!$A$2:$E$64,5,FALSE)</f>
        <v>Trsf</v>
      </c>
    </row>
    <row r="3816" spans="1:19" ht="16.2" customHeight="1" x14ac:dyDescent="0.3">
      <c r="A3816" s="140">
        <v>45744</v>
      </c>
      <c r="B3816" s="5">
        <f t="shared" si="1102"/>
        <v>3</v>
      </c>
      <c r="C3816" s="5">
        <f t="shared" si="1103"/>
        <v>2025</v>
      </c>
      <c r="D3816" s="105" t="s">
        <v>3551</v>
      </c>
      <c r="E3816" s="5" t="str">
        <f>VLOOKUP(F3816,'Set up'!$A$2:$C$64,2,FALSE)</f>
        <v>C00000042</v>
      </c>
      <c r="F3816" s="99" t="s">
        <v>2012</v>
      </c>
      <c r="G3816" s="99" t="s">
        <v>1922</v>
      </c>
      <c r="H3816" s="137">
        <v>10</v>
      </c>
      <c r="I3816" s="5" t="str">
        <f>VLOOKUP(F3816,'Set up'!$A$2:$C$64,3,FALSE)</f>
        <v>Cash</v>
      </c>
      <c r="J3816" s="5">
        <f>VLOOKUP(F3816,'Set up'!$A$2:$D$64,4,FALSE)</f>
        <v>0</v>
      </c>
      <c r="K3816" s="4">
        <f t="shared" si="1096"/>
        <v>45744</v>
      </c>
      <c r="L3816" s="5">
        <f t="shared" si="1097"/>
        <v>3</v>
      </c>
      <c r="M3816" s="5">
        <f t="shared" si="1098"/>
        <v>2025</v>
      </c>
      <c r="N3816" s="135">
        <v>2475</v>
      </c>
      <c r="O3816" s="141"/>
      <c r="P3816" s="12">
        <f t="shared" si="1107"/>
        <v>2475</v>
      </c>
      <c r="Q3816" s="7">
        <v>6302145.950000002</v>
      </c>
      <c r="R3816" s="44" t="str">
        <f>VLOOKUP(F3816,'Set up'!$A$2:$E$64,5,FALSE)</f>
        <v>Trsf</v>
      </c>
    </row>
    <row r="3817" spans="1:19" ht="16.2" customHeight="1" x14ac:dyDescent="0.3">
      <c r="A3817" s="140">
        <v>45744</v>
      </c>
      <c r="B3817" s="5">
        <f t="shared" si="1102"/>
        <v>3</v>
      </c>
      <c r="C3817" s="5">
        <f t="shared" si="1103"/>
        <v>2025</v>
      </c>
      <c r="D3817" s="105" t="s">
        <v>3551</v>
      </c>
      <c r="E3817" s="5" t="str">
        <f>VLOOKUP(F3817,'Set up'!$A$2:$C$64,2,FALSE)</f>
        <v>C00000042</v>
      </c>
      <c r="F3817" s="99" t="s">
        <v>2012</v>
      </c>
      <c r="G3817" s="99" t="s">
        <v>2029</v>
      </c>
      <c r="H3817" s="137">
        <v>8</v>
      </c>
      <c r="I3817" s="5" t="str">
        <f>VLOOKUP(F3817,'Set up'!$A$2:$C$64,3,FALSE)</f>
        <v>Cash</v>
      </c>
      <c r="J3817" s="5">
        <f>VLOOKUP(F3817,'Set up'!$A$2:$D$64,4,FALSE)</f>
        <v>0</v>
      </c>
      <c r="K3817" s="4">
        <f t="shared" si="1096"/>
        <v>45744</v>
      </c>
      <c r="L3817" s="5">
        <f t="shared" si="1097"/>
        <v>3</v>
      </c>
      <c r="M3817" s="5">
        <f t="shared" si="1098"/>
        <v>2025</v>
      </c>
      <c r="N3817" s="135">
        <v>1760</v>
      </c>
      <c r="O3817" s="141"/>
      <c r="P3817" s="12">
        <f t="shared" si="1107"/>
        <v>1760</v>
      </c>
      <c r="Q3817" s="7">
        <v>6303905.950000002</v>
      </c>
      <c r="R3817" s="44" t="str">
        <f>VLOOKUP(F3817,'Set up'!$A$2:$E$64,5,FALSE)</f>
        <v>Trsf</v>
      </c>
    </row>
    <row r="3818" spans="1:19" ht="16.2" customHeight="1" x14ac:dyDescent="0.3">
      <c r="A3818" s="140">
        <v>45744</v>
      </c>
      <c r="B3818" s="5">
        <f t="shared" si="1102"/>
        <v>3</v>
      </c>
      <c r="C3818" s="5">
        <f t="shared" si="1103"/>
        <v>2025</v>
      </c>
      <c r="D3818" s="105" t="s">
        <v>3551</v>
      </c>
      <c r="E3818" s="5" t="str">
        <f>VLOOKUP(F3818,'Set up'!$A$2:$C$64,2,FALSE)</f>
        <v>C00000042</v>
      </c>
      <c r="F3818" s="99" t="s">
        <v>2012</v>
      </c>
      <c r="G3818" s="99" t="s">
        <v>46</v>
      </c>
      <c r="H3818" s="137">
        <v>8</v>
      </c>
      <c r="I3818" s="5" t="str">
        <f>VLOOKUP(F3818,'Set up'!$A$2:$C$64,3,FALSE)</f>
        <v>Cash</v>
      </c>
      <c r="J3818" s="5">
        <f>VLOOKUP(F3818,'Set up'!$A$2:$D$64,4,FALSE)</f>
        <v>0</v>
      </c>
      <c r="K3818" s="4">
        <f t="shared" si="1096"/>
        <v>45744</v>
      </c>
      <c r="L3818" s="5">
        <f t="shared" si="1097"/>
        <v>3</v>
      </c>
      <c r="M3818" s="5">
        <f t="shared" si="1098"/>
        <v>2025</v>
      </c>
      <c r="N3818" s="135">
        <v>920</v>
      </c>
      <c r="O3818" s="141"/>
      <c r="P3818" s="12">
        <f t="shared" si="1107"/>
        <v>920</v>
      </c>
      <c r="Q3818" s="7">
        <v>6304825.950000002</v>
      </c>
      <c r="R3818" s="44" t="str">
        <f>VLOOKUP(F3818,'Set up'!$A$2:$E$64,5,FALSE)</f>
        <v>Trsf</v>
      </c>
    </row>
    <row r="3819" spans="1:19" ht="16.2" customHeight="1" x14ac:dyDescent="0.3">
      <c r="A3819" s="140">
        <v>45744</v>
      </c>
      <c r="B3819" s="5">
        <f t="shared" si="1102"/>
        <v>3</v>
      </c>
      <c r="C3819" s="5">
        <f t="shared" si="1103"/>
        <v>2025</v>
      </c>
      <c r="D3819" s="105" t="s">
        <v>3551</v>
      </c>
      <c r="E3819" s="5" t="str">
        <f>VLOOKUP(F3819,'Set up'!$A$2:$C$64,2,FALSE)</f>
        <v>C00000042</v>
      </c>
      <c r="F3819" s="99" t="s">
        <v>2012</v>
      </c>
      <c r="G3819" s="99" t="s">
        <v>2744</v>
      </c>
      <c r="H3819" s="137">
        <v>1</v>
      </c>
      <c r="I3819" s="5" t="str">
        <f>VLOOKUP(F3819,'Set up'!$A$2:$C$64,3,FALSE)</f>
        <v>Cash</v>
      </c>
      <c r="J3819" s="5">
        <f>VLOOKUP(F3819,'Set up'!$A$2:$D$64,4,FALSE)</f>
        <v>0</v>
      </c>
      <c r="K3819" s="4">
        <f t="shared" si="1096"/>
        <v>45744</v>
      </c>
      <c r="L3819" s="5">
        <f t="shared" si="1097"/>
        <v>3</v>
      </c>
      <c r="M3819" s="5">
        <f t="shared" si="1098"/>
        <v>2025</v>
      </c>
      <c r="N3819" s="135">
        <v>975</v>
      </c>
      <c r="O3819" s="141"/>
      <c r="P3819" s="12">
        <f t="shared" si="1107"/>
        <v>975</v>
      </c>
      <c r="Q3819" s="7">
        <v>6305800.950000002</v>
      </c>
      <c r="R3819" s="44" t="str">
        <f>VLOOKUP(F3819,'Set up'!$A$2:$E$64,5,FALSE)</f>
        <v>Trsf</v>
      </c>
    </row>
    <row r="3820" spans="1:19" ht="16.2" customHeight="1" x14ac:dyDescent="0.3">
      <c r="A3820" s="140">
        <v>45744</v>
      </c>
      <c r="B3820" s="5">
        <f t="shared" si="1102"/>
        <v>3</v>
      </c>
      <c r="C3820" s="5">
        <f t="shared" si="1103"/>
        <v>2025</v>
      </c>
      <c r="D3820" s="105" t="s">
        <v>3551</v>
      </c>
      <c r="E3820" s="5" t="str">
        <f>VLOOKUP(F3820,'Set up'!$A$2:$C$64,2,FALSE)</f>
        <v>C00000042</v>
      </c>
      <c r="F3820" s="99" t="s">
        <v>2012</v>
      </c>
      <c r="G3820" s="99" t="s">
        <v>1073</v>
      </c>
      <c r="H3820" s="137">
        <v>1</v>
      </c>
      <c r="I3820" s="5" t="str">
        <f>VLOOKUP(F3820,'Set up'!$A$2:$C$64,3,FALSE)</f>
        <v>Cash</v>
      </c>
      <c r="J3820" s="5">
        <f>VLOOKUP(F3820,'Set up'!$A$2:$D$64,4,FALSE)</f>
        <v>0</v>
      </c>
      <c r="K3820" s="4">
        <f t="shared" si="1096"/>
        <v>45744</v>
      </c>
      <c r="L3820" s="5">
        <f t="shared" si="1097"/>
        <v>3</v>
      </c>
      <c r="M3820" s="5">
        <f t="shared" si="1098"/>
        <v>2025</v>
      </c>
      <c r="N3820" s="135">
        <v>1000</v>
      </c>
      <c r="O3820" s="141"/>
      <c r="P3820" s="12">
        <f t="shared" si="1107"/>
        <v>1000</v>
      </c>
      <c r="Q3820" s="7">
        <v>6306800.950000002</v>
      </c>
      <c r="R3820" s="44" t="str">
        <f>VLOOKUP(F3820,'Set up'!$A$2:$E$64,5,FALSE)</f>
        <v>Trsf</v>
      </c>
    </row>
    <row r="3821" spans="1:19" ht="16.2" customHeight="1" x14ac:dyDescent="0.3">
      <c r="A3821" s="140">
        <v>45744</v>
      </c>
      <c r="B3821" s="5">
        <f t="shared" si="1102"/>
        <v>3</v>
      </c>
      <c r="C3821" s="5">
        <f t="shared" si="1103"/>
        <v>2025</v>
      </c>
      <c r="D3821" s="105" t="s">
        <v>3551</v>
      </c>
      <c r="E3821" s="5" t="str">
        <f>VLOOKUP(F3821,'Set up'!$A$2:$C$64,2,FALSE)</f>
        <v>C00000042</v>
      </c>
      <c r="F3821" s="99" t="s">
        <v>2012</v>
      </c>
      <c r="G3821" s="99" t="s">
        <v>2002</v>
      </c>
      <c r="H3821" s="137">
        <v>1</v>
      </c>
      <c r="I3821" s="5" t="str">
        <f>VLOOKUP(F3821,'Set up'!$A$2:$C$64,3,FALSE)</f>
        <v>Cash</v>
      </c>
      <c r="J3821" s="5">
        <f>VLOOKUP(F3821,'Set up'!$A$2:$D$64,4,FALSE)</f>
        <v>0</v>
      </c>
      <c r="K3821" s="4">
        <f t="shared" si="1096"/>
        <v>45744</v>
      </c>
      <c r="L3821" s="5">
        <f t="shared" si="1097"/>
        <v>3</v>
      </c>
      <c r="M3821" s="5">
        <f t="shared" si="1098"/>
        <v>2025</v>
      </c>
      <c r="N3821" s="135">
        <v>900</v>
      </c>
      <c r="O3821" s="141"/>
      <c r="P3821" s="12">
        <f t="shared" si="1107"/>
        <v>900</v>
      </c>
      <c r="Q3821" s="7">
        <v>6307700.950000002</v>
      </c>
      <c r="R3821" s="44" t="str">
        <f>VLOOKUP(F3821,'Set up'!$A$2:$E$64,5,FALSE)</f>
        <v>Trsf</v>
      </c>
    </row>
    <row r="3822" spans="1:19" ht="16.2" customHeight="1" x14ac:dyDescent="0.3">
      <c r="A3822" s="140">
        <v>45745</v>
      </c>
      <c r="B3822" s="5">
        <f t="shared" si="1102"/>
        <v>3</v>
      </c>
      <c r="C3822" s="5">
        <f t="shared" si="1103"/>
        <v>2025</v>
      </c>
      <c r="D3822" s="105" t="s">
        <v>3552</v>
      </c>
      <c r="E3822" s="5" t="str">
        <f>VLOOKUP(F3822,'Set up'!$A$2:$C$64,2,FALSE)</f>
        <v>C00000019</v>
      </c>
      <c r="F3822" s="99" t="s">
        <v>400</v>
      </c>
      <c r="G3822" s="99" t="s">
        <v>3122</v>
      </c>
      <c r="H3822" s="137">
        <v>1</v>
      </c>
      <c r="I3822" s="5" t="str">
        <f>VLOOKUP(F3822,'Set up'!$A$2:$C$64,3,FALSE)</f>
        <v>Cash</v>
      </c>
      <c r="J3822" s="5">
        <f>VLOOKUP(F3822,'Set up'!$A$2:$D$64,4,FALSE)</f>
        <v>0</v>
      </c>
      <c r="K3822" s="4">
        <f t="shared" si="1096"/>
        <v>45745</v>
      </c>
      <c r="L3822" s="5">
        <f t="shared" si="1097"/>
        <v>3</v>
      </c>
      <c r="M3822" s="5">
        <f t="shared" si="1098"/>
        <v>2025</v>
      </c>
      <c r="N3822" s="135">
        <v>1755</v>
      </c>
      <c r="O3822" s="141"/>
      <c r="P3822" s="12">
        <f t="shared" si="1107"/>
        <v>1755</v>
      </c>
      <c r="Q3822" s="7">
        <v>6309455.950000002</v>
      </c>
      <c r="R3822" s="44" t="str">
        <f>VLOOKUP(F3822,'Set up'!$A$2:$E$64,5,FALSE)</f>
        <v>Trsf</v>
      </c>
    </row>
    <row r="3823" spans="1:19" ht="16.2" customHeight="1" x14ac:dyDescent="0.3">
      <c r="A3823" s="140">
        <v>45745</v>
      </c>
      <c r="B3823" s="5">
        <f t="shared" si="1102"/>
        <v>3</v>
      </c>
      <c r="C3823" s="5">
        <f t="shared" si="1103"/>
        <v>2025</v>
      </c>
      <c r="D3823" s="105" t="s">
        <v>3552</v>
      </c>
      <c r="E3823" s="5" t="str">
        <f>VLOOKUP(F3823,'Set up'!$A$2:$C$64,2,FALSE)</f>
        <v>C00000019</v>
      </c>
      <c r="F3823" s="99" t="s">
        <v>400</v>
      </c>
      <c r="G3823" s="99" t="s">
        <v>2144</v>
      </c>
      <c r="H3823" s="137">
        <v>1</v>
      </c>
      <c r="I3823" s="5" t="str">
        <f>VLOOKUP(F3823,'Set up'!$A$2:$C$64,3,FALSE)</f>
        <v>Cash</v>
      </c>
      <c r="J3823" s="5">
        <f>VLOOKUP(F3823,'Set up'!$A$2:$D$64,4,FALSE)</f>
        <v>0</v>
      </c>
      <c r="K3823" s="4">
        <f t="shared" si="1096"/>
        <v>45745</v>
      </c>
      <c r="L3823" s="5">
        <f t="shared" si="1097"/>
        <v>3</v>
      </c>
      <c r="M3823" s="5">
        <f t="shared" si="1098"/>
        <v>2025</v>
      </c>
      <c r="N3823" s="135">
        <v>283.8</v>
      </c>
      <c r="O3823" s="141"/>
      <c r="P3823" s="12">
        <f t="shared" si="1107"/>
        <v>283.8</v>
      </c>
      <c r="Q3823" s="7">
        <v>6309739.7500000019</v>
      </c>
      <c r="R3823" s="44" t="str">
        <f>VLOOKUP(F3823,'Set up'!$A$2:$E$64,5,FALSE)</f>
        <v>Trsf</v>
      </c>
    </row>
    <row r="3824" spans="1:19" ht="16.2" customHeight="1" x14ac:dyDescent="0.3">
      <c r="A3824" s="140">
        <v>45745</v>
      </c>
      <c r="B3824" s="5">
        <f t="shared" si="1102"/>
        <v>3</v>
      </c>
      <c r="C3824" s="5">
        <f t="shared" si="1103"/>
        <v>2025</v>
      </c>
      <c r="D3824" s="105" t="s">
        <v>3552</v>
      </c>
      <c r="E3824" s="5" t="str">
        <f>VLOOKUP(F3824,'Set up'!$A$2:$C$64,2,FALSE)</f>
        <v>C00000019</v>
      </c>
      <c r="F3824" s="99" t="s">
        <v>400</v>
      </c>
      <c r="G3824" s="99" t="s">
        <v>46</v>
      </c>
      <c r="H3824" s="137">
        <v>1</v>
      </c>
      <c r="I3824" s="5" t="str">
        <f>VLOOKUP(F3824,'Set up'!$A$2:$C$64,3,FALSE)</f>
        <v>Cash</v>
      </c>
      <c r="J3824" s="5">
        <f>VLOOKUP(F3824,'Set up'!$A$2:$D$64,4,FALSE)</f>
        <v>0</v>
      </c>
      <c r="K3824" s="4">
        <f t="shared" si="1096"/>
        <v>45745</v>
      </c>
      <c r="L3824" s="5">
        <f t="shared" si="1097"/>
        <v>3</v>
      </c>
      <c r="M3824" s="5">
        <f t="shared" si="1098"/>
        <v>2025</v>
      </c>
      <c r="N3824" s="135">
        <v>110</v>
      </c>
      <c r="O3824" s="141"/>
      <c r="P3824" s="12">
        <f t="shared" si="1107"/>
        <v>110</v>
      </c>
      <c r="Q3824" s="7">
        <v>6309849.7500000019</v>
      </c>
      <c r="R3824" s="44" t="str">
        <f>VLOOKUP(F3824,'Set up'!$A$2:$E$64,5,FALSE)</f>
        <v>Trsf</v>
      </c>
    </row>
    <row r="3825" spans="1:19" ht="16.2" customHeight="1" x14ac:dyDescent="0.3">
      <c r="A3825" s="140">
        <v>45745</v>
      </c>
      <c r="B3825" s="5">
        <f t="shared" si="1102"/>
        <v>3</v>
      </c>
      <c r="C3825" s="5">
        <f t="shared" si="1103"/>
        <v>2025</v>
      </c>
      <c r="D3825" s="105" t="s">
        <v>3552</v>
      </c>
      <c r="E3825" s="5" t="str">
        <f>VLOOKUP(F3825,'Set up'!$A$2:$C$64,2,FALSE)</f>
        <v>C00000019</v>
      </c>
      <c r="F3825" s="99" t="s">
        <v>400</v>
      </c>
      <c r="G3825" s="99" t="s">
        <v>2635</v>
      </c>
      <c r="H3825" s="137">
        <v>3</v>
      </c>
      <c r="I3825" s="5" t="str">
        <f>VLOOKUP(F3825,'Set up'!$A$2:$C$64,3,FALSE)</f>
        <v>Cash</v>
      </c>
      <c r="J3825" s="5">
        <f>VLOOKUP(F3825,'Set up'!$A$2:$D$64,4,FALSE)</f>
        <v>0</v>
      </c>
      <c r="K3825" s="4">
        <f t="shared" si="1096"/>
        <v>45745</v>
      </c>
      <c r="L3825" s="5">
        <f t="shared" si="1097"/>
        <v>3</v>
      </c>
      <c r="M3825" s="5">
        <f t="shared" si="1098"/>
        <v>2025</v>
      </c>
      <c r="N3825" s="135">
        <v>187.5</v>
      </c>
      <c r="O3825" s="141"/>
      <c r="P3825" s="12">
        <f t="shared" si="1107"/>
        <v>187.5</v>
      </c>
      <c r="Q3825" s="7">
        <v>6310037.2500000019</v>
      </c>
      <c r="R3825" s="44" t="str">
        <f>VLOOKUP(F3825,'Set up'!$A$2:$E$64,5,FALSE)</f>
        <v>Trsf</v>
      </c>
    </row>
    <row r="3826" spans="1:19" ht="16.2" customHeight="1" x14ac:dyDescent="0.3">
      <c r="A3826" s="140">
        <v>45745</v>
      </c>
      <c r="B3826" s="5">
        <f t="shared" si="1102"/>
        <v>3</v>
      </c>
      <c r="C3826" s="5">
        <f t="shared" si="1103"/>
        <v>2025</v>
      </c>
      <c r="D3826" s="105" t="s">
        <v>3552</v>
      </c>
      <c r="E3826" s="5" t="str">
        <f>VLOOKUP(F3826,'Set up'!$A$2:$C$64,2,FALSE)</f>
        <v>C00000019</v>
      </c>
      <c r="F3826" s="99" t="s">
        <v>400</v>
      </c>
      <c r="G3826" s="99" t="s">
        <v>949</v>
      </c>
      <c r="H3826" s="137">
        <v>2</v>
      </c>
      <c r="I3826" s="5" t="str">
        <f>VLOOKUP(F3826,'Set up'!$A$2:$C$64,3,FALSE)</f>
        <v>Cash</v>
      </c>
      <c r="J3826" s="5">
        <f>VLOOKUP(F3826,'Set up'!$A$2:$D$64,4,FALSE)</f>
        <v>0</v>
      </c>
      <c r="K3826" s="4">
        <f t="shared" si="1096"/>
        <v>45745</v>
      </c>
      <c r="L3826" s="5">
        <f t="shared" si="1097"/>
        <v>3</v>
      </c>
      <c r="M3826" s="5">
        <f t="shared" si="1098"/>
        <v>2025</v>
      </c>
      <c r="N3826" s="135">
        <v>120</v>
      </c>
      <c r="O3826" s="141"/>
      <c r="P3826" s="12">
        <f t="shared" si="1107"/>
        <v>120</v>
      </c>
      <c r="Q3826" s="7">
        <v>6310157.2500000019</v>
      </c>
      <c r="R3826" s="44" t="str">
        <f>VLOOKUP(F3826,'Set up'!$A$2:$E$64,5,FALSE)</f>
        <v>Trsf</v>
      </c>
    </row>
    <row r="3827" spans="1:19" ht="16.2" customHeight="1" x14ac:dyDescent="0.3">
      <c r="A3827" s="140">
        <v>45745</v>
      </c>
      <c r="B3827" s="5">
        <f t="shared" si="1102"/>
        <v>3</v>
      </c>
      <c r="C3827" s="5">
        <f t="shared" si="1103"/>
        <v>2025</v>
      </c>
      <c r="D3827" s="105" t="s">
        <v>3553</v>
      </c>
      <c r="E3827" s="5" t="str">
        <f>VLOOKUP(F3827,'Set up'!$A$2:$C$64,2,FALSE)</f>
        <v>C00000061</v>
      </c>
      <c r="F3827" s="99" t="s">
        <v>3532</v>
      </c>
      <c r="G3827" s="99" t="s">
        <v>3541</v>
      </c>
      <c r="H3827" s="137">
        <v>1</v>
      </c>
      <c r="I3827" s="5" t="str">
        <f>VLOOKUP(F3827,'Set up'!$A$2:$C$64,3,FALSE)</f>
        <v>Cash</v>
      </c>
      <c r="J3827" s="5">
        <f>VLOOKUP(F3827,'Set up'!$A$2:$D$64,4,FALSE)</f>
        <v>0</v>
      </c>
      <c r="K3827" s="4">
        <f t="shared" ref="K3827:K3890" si="1108">A3827+J3827</f>
        <v>45745</v>
      </c>
      <c r="L3827" s="5">
        <f t="shared" ref="L3827:L3890" si="1109">MONTH(K3827)</f>
        <v>3</v>
      </c>
      <c r="M3827" s="5">
        <f t="shared" ref="M3827:M3890" si="1110">YEAR(K3827)</f>
        <v>2025</v>
      </c>
      <c r="N3827" s="135">
        <v>1597.5</v>
      </c>
      <c r="O3827" s="6">
        <f t="shared" ref="O3827:O3830" si="1111">-N3827</f>
        <v>-1597.5</v>
      </c>
      <c r="P3827" s="12">
        <f t="shared" si="1107"/>
        <v>0</v>
      </c>
      <c r="Q3827" s="7">
        <v>6311754.7500000019</v>
      </c>
      <c r="R3827" s="44" t="str">
        <f>VLOOKUP(F3827,'Set up'!$A$2:$E$64,5,FALSE)</f>
        <v>Cash</v>
      </c>
      <c r="S3827" s="1" t="s">
        <v>3679</v>
      </c>
    </row>
    <row r="3828" spans="1:19" ht="16.2" customHeight="1" x14ac:dyDescent="0.3">
      <c r="A3828" s="140">
        <v>45745</v>
      </c>
      <c r="B3828" s="5">
        <f t="shared" si="1102"/>
        <v>3</v>
      </c>
      <c r="C3828" s="5">
        <f t="shared" si="1103"/>
        <v>2025</v>
      </c>
      <c r="D3828" s="105" t="s">
        <v>3553</v>
      </c>
      <c r="E3828" s="5" t="str">
        <f>VLOOKUP(F3828,'Set up'!$A$2:$C$64,2,FALSE)</f>
        <v>C00000061</v>
      </c>
      <c r="F3828" s="99" t="s">
        <v>3532</v>
      </c>
      <c r="G3828" s="99" t="s">
        <v>1411</v>
      </c>
      <c r="H3828" s="137">
        <v>1</v>
      </c>
      <c r="I3828" s="5" t="str">
        <f>VLOOKUP(F3828,'Set up'!$A$2:$C$64,3,FALSE)</f>
        <v>Cash</v>
      </c>
      <c r="J3828" s="5">
        <f>VLOOKUP(F3828,'Set up'!$A$2:$D$64,4,FALSE)</f>
        <v>0</v>
      </c>
      <c r="K3828" s="4">
        <f t="shared" si="1108"/>
        <v>45745</v>
      </c>
      <c r="L3828" s="5">
        <f t="shared" si="1109"/>
        <v>3</v>
      </c>
      <c r="M3828" s="5">
        <f t="shared" si="1110"/>
        <v>2025</v>
      </c>
      <c r="N3828" s="135">
        <v>313.2</v>
      </c>
      <c r="O3828" s="6">
        <f t="shared" si="1111"/>
        <v>-313.2</v>
      </c>
      <c r="P3828" s="12">
        <f t="shared" si="1107"/>
        <v>0</v>
      </c>
      <c r="Q3828" s="7">
        <v>6312067.950000002</v>
      </c>
      <c r="R3828" s="44" t="str">
        <f>VLOOKUP(F3828,'Set up'!$A$2:$E$64,5,FALSE)</f>
        <v>Cash</v>
      </c>
      <c r="S3828" s="1" t="s">
        <v>3679</v>
      </c>
    </row>
    <row r="3829" spans="1:19" ht="16.2" customHeight="1" x14ac:dyDescent="0.3">
      <c r="A3829" s="140">
        <v>45745</v>
      </c>
      <c r="B3829" s="5">
        <f t="shared" si="1102"/>
        <v>3</v>
      </c>
      <c r="C3829" s="5">
        <f t="shared" si="1103"/>
        <v>2025</v>
      </c>
      <c r="D3829" s="105" t="s">
        <v>3553</v>
      </c>
      <c r="E3829" s="5" t="str">
        <f>VLOOKUP(F3829,'Set up'!$A$2:$C$64,2,FALSE)</f>
        <v>C00000061</v>
      </c>
      <c r="F3829" s="99" t="s">
        <v>3532</v>
      </c>
      <c r="G3829" s="99" t="s">
        <v>46</v>
      </c>
      <c r="H3829" s="137">
        <v>1</v>
      </c>
      <c r="I3829" s="5" t="str">
        <f>VLOOKUP(F3829,'Set up'!$A$2:$C$64,3,FALSE)</f>
        <v>Cash</v>
      </c>
      <c r="J3829" s="5">
        <f>VLOOKUP(F3829,'Set up'!$A$2:$D$64,4,FALSE)</f>
        <v>0</v>
      </c>
      <c r="K3829" s="4">
        <f t="shared" si="1108"/>
        <v>45745</v>
      </c>
      <c r="L3829" s="5">
        <f t="shared" si="1109"/>
        <v>3</v>
      </c>
      <c r="M3829" s="5">
        <f t="shared" si="1110"/>
        <v>2025</v>
      </c>
      <c r="N3829" s="135">
        <v>115</v>
      </c>
      <c r="O3829" s="6">
        <f t="shared" si="1111"/>
        <v>-115</v>
      </c>
      <c r="P3829" s="12">
        <f t="shared" si="1107"/>
        <v>0</v>
      </c>
      <c r="Q3829" s="7">
        <v>6312182.950000002</v>
      </c>
      <c r="R3829" s="44" t="str">
        <f>VLOOKUP(F3829,'Set up'!$A$2:$E$64,5,FALSE)</f>
        <v>Cash</v>
      </c>
      <c r="S3829" s="1" t="s">
        <v>3679</v>
      </c>
    </row>
    <row r="3830" spans="1:19" ht="15" customHeight="1" x14ac:dyDescent="0.3">
      <c r="A3830" s="140">
        <v>45745</v>
      </c>
      <c r="B3830" s="5">
        <f t="shared" si="1102"/>
        <v>3</v>
      </c>
      <c r="C3830" s="5">
        <f t="shared" si="1103"/>
        <v>2025</v>
      </c>
      <c r="D3830" s="105" t="s">
        <v>3553</v>
      </c>
      <c r="E3830" s="5" t="str">
        <f>VLOOKUP(F3830,'Set up'!$A$2:$C$64,2,FALSE)</f>
        <v>C00000061</v>
      </c>
      <c r="F3830" s="99" t="s">
        <v>3532</v>
      </c>
      <c r="G3830" s="99" t="s">
        <v>2635</v>
      </c>
      <c r="H3830" s="137">
        <v>3</v>
      </c>
      <c r="I3830" s="5" t="str">
        <f>VLOOKUP(F3830,'Set up'!$A$2:$C$64,3,FALSE)</f>
        <v>Cash</v>
      </c>
      <c r="J3830" s="5">
        <f>VLOOKUP(F3830,'Set up'!$A$2:$D$64,4,FALSE)</f>
        <v>0</v>
      </c>
      <c r="K3830" s="4">
        <f t="shared" si="1108"/>
        <v>45745</v>
      </c>
      <c r="L3830" s="5">
        <f t="shared" si="1109"/>
        <v>3</v>
      </c>
      <c r="M3830" s="5">
        <f t="shared" si="1110"/>
        <v>2025</v>
      </c>
      <c r="N3830" s="135">
        <v>172.5</v>
      </c>
      <c r="O3830" s="6">
        <f t="shared" si="1111"/>
        <v>-172.5</v>
      </c>
      <c r="P3830" s="12">
        <f t="shared" si="1107"/>
        <v>0</v>
      </c>
      <c r="Q3830" s="7">
        <v>6312355.450000002</v>
      </c>
      <c r="R3830" s="44" t="str">
        <f>VLOOKUP(F3830,'Set up'!$A$2:$E$64,5,FALSE)</f>
        <v>Cash</v>
      </c>
      <c r="S3830" s="1" t="s">
        <v>3679</v>
      </c>
    </row>
    <row r="3831" spans="1:19" ht="16.2" customHeight="1" x14ac:dyDescent="0.3">
      <c r="A3831" s="140" t="s">
        <v>3613</v>
      </c>
      <c r="B3831" s="5">
        <f t="shared" si="1102"/>
        <v>4</v>
      </c>
      <c r="C3831" s="5">
        <f t="shared" si="1103"/>
        <v>2025</v>
      </c>
      <c r="D3831" s="105" t="s">
        <v>3614</v>
      </c>
      <c r="E3831" s="5" t="str">
        <f>VLOOKUP(F3831,'Set up'!$A$2:$C$64,2,FALSE)</f>
        <v>C00000050</v>
      </c>
      <c r="F3831" s="99" t="s">
        <v>2656</v>
      </c>
      <c r="G3831" s="99" t="s">
        <v>3615</v>
      </c>
      <c r="H3831" s="137">
        <v>1</v>
      </c>
      <c r="I3831" s="5" t="str">
        <f>VLOOKUP(F3831,'Set up'!$A$2:$C$64,3,FALSE)</f>
        <v>Cash</v>
      </c>
      <c r="J3831" s="5">
        <f>VLOOKUP(F3831,'Set up'!$A$2:$D$64,4,FALSE)</f>
        <v>0</v>
      </c>
      <c r="K3831" s="4">
        <f t="shared" si="1108"/>
        <v>45750</v>
      </c>
      <c r="L3831" s="5">
        <f t="shared" si="1109"/>
        <v>4</v>
      </c>
      <c r="M3831" s="5">
        <f t="shared" si="1110"/>
        <v>2025</v>
      </c>
      <c r="N3831" s="135">
        <v>1710</v>
      </c>
      <c r="O3831" s="6">
        <f t="shared" ref="O3831:O3832" si="1112">-N3831</f>
        <v>-1710</v>
      </c>
      <c r="P3831" s="12">
        <f t="shared" si="1107"/>
        <v>0</v>
      </c>
      <c r="Q3831" s="7">
        <v>6316866.7500000019</v>
      </c>
      <c r="R3831" s="44" t="str">
        <f>VLOOKUP(F3831,'Set up'!$A$2:$E$64,5,FALSE)</f>
        <v>Cash</v>
      </c>
      <c r="S3831" s="1" t="s">
        <v>3675</v>
      </c>
    </row>
    <row r="3832" spans="1:19" ht="16.2" customHeight="1" x14ac:dyDescent="0.3">
      <c r="A3832" s="140" t="s">
        <v>3613</v>
      </c>
      <c r="B3832" s="5">
        <f t="shared" si="1102"/>
        <v>4</v>
      </c>
      <c r="C3832" s="5">
        <f t="shared" si="1103"/>
        <v>2025</v>
      </c>
      <c r="D3832" s="105" t="s">
        <v>3614</v>
      </c>
      <c r="E3832" s="5" t="str">
        <f>VLOOKUP(F3832,'Set up'!$A$2:$C$64,2,FALSE)</f>
        <v>C00000050</v>
      </c>
      <c r="F3832" s="99" t="s">
        <v>2656</v>
      </c>
      <c r="G3832" s="99" t="s">
        <v>2129</v>
      </c>
      <c r="H3832" s="137">
        <v>2</v>
      </c>
      <c r="I3832" s="5" t="str">
        <f>VLOOKUP(F3832,'Set up'!$A$2:$C$64,3,FALSE)</f>
        <v>Cash</v>
      </c>
      <c r="J3832" s="5">
        <f>VLOOKUP(F3832,'Set up'!$A$2:$D$64,4,FALSE)</f>
        <v>0</v>
      </c>
      <c r="K3832" s="4">
        <f t="shared" si="1108"/>
        <v>45750</v>
      </c>
      <c r="L3832" s="5">
        <f t="shared" si="1109"/>
        <v>4</v>
      </c>
      <c r="M3832" s="5">
        <f t="shared" si="1110"/>
        <v>2025</v>
      </c>
      <c r="N3832" s="135">
        <v>555</v>
      </c>
      <c r="O3832" s="6">
        <f t="shared" si="1112"/>
        <v>-555</v>
      </c>
      <c r="P3832" s="12">
        <f t="shared" si="1107"/>
        <v>0</v>
      </c>
      <c r="Q3832" s="7">
        <v>6317421.7500000019</v>
      </c>
      <c r="R3832" s="44" t="str">
        <f>VLOOKUP(F3832,'Set up'!$A$2:$E$64,5,FALSE)</f>
        <v>Cash</v>
      </c>
      <c r="S3832" s="1" t="s">
        <v>3675</v>
      </c>
    </row>
    <row r="3833" spans="1:19" ht="16.2" customHeight="1" x14ac:dyDescent="0.3">
      <c r="A3833" s="140" t="s">
        <v>3616</v>
      </c>
      <c r="B3833" s="5">
        <f t="shared" si="1102"/>
        <v>4</v>
      </c>
      <c r="C3833" s="5">
        <f t="shared" si="1103"/>
        <v>2025</v>
      </c>
      <c r="D3833" s="105" t="s">
        <v>3617</v>
      </c>
      <c r="E3833" s="5" t="str">
        <f>VLOOKUP(F3833,'Set up'!$A$2:$C$64,2,FALSE)</f>
        <v>C00000042</v>
      </c>
      <c r="F3833" s="99" t="s">
        <v>2012</v>
      </c>
      <c r="G3833" s="99" t="s">
        <v>2646</v>
      </c>
      <c r="H3833" s="137">
        <v>10</v>
      </c>
      <c r="I3833" s="5" t="str">
        <f>VLOOKUP(F3833,'Set up'!$A$2:$C$64,3,FALSE)</f>
        <v>Cash</v>
      </c>
      <c r="J3833" s="5">
        <f>VLOOKUP(F3833,'Set up'!$A$2:$D$64,4,FALSE)</f>
        <v>0</v>
      </c>
      <c r="K3833" s="4">
        <f t="shared" si="1108"/>
        <v>45752</v>
      </c>
      <c r="L3833" s="5">
        <f t="shared" si="1109"/>
        <v>4</v>
      </c>
      <c r="M3833" s="5">
        <f t="shared" si="1110"/>
        <v>2025</v>
      </c>
      <c r="N3833" s="135">
        <v>625</v>
      </c>
      <c r="O3833" s="141"/>
      <c r="P3833" s="12">
        <f t="shared" si="1107"/>
        <v>625</v>
      </c>
      <c r="Q3833" s="7">
        <v>6318046.7500000019</v>
      </c>
      <c r="R3833" s="44" t="str">
        <f>VLOOKUP(F3833,'Set up'!$A$2:$E$64,5,FALSE)</f>
        <v>Trsf</v>
      </c>
    </row>
    <row r="3834" spans="1:19" ht="16.2" customHeight="1" x14ac:dyDescent="0.3">
      <c r="A3834" s="140" t="s">
        <v>3616</v>
      </c>
      <c r="B3834" s="5">
        <f t="shared" si="1102"/>
        <v>4</v>
      </c>
      <c r="C3834" s="5">
        <f t="shared" si="1103"/>
        <v>2025</v>
      </c>
      <c r="D3834" s="105" t="s">
        <v>3618</v>
      </c>
      <c r="E3834" s="5" t="str">
        <f>VLOOKUP(F3834,'Set up'!$A$2:$C$64,2,FALSE)</f>
        <v>C00000042</v>
      </c>
      <c r="F3834" s="99" t="s">
        <v>2012</v>
      </c>
      <c r="G3834" s="99" t="s">
        <v>3217</v>
      </c>
      <c r="H3834" s="137">
        <v>10</v>
      </c>
      <c r="I3834" s="5" t="str">
        <f>VLOOKUP(F3834,'Set up'!$A$2:$C$64,3,FALSE)</f>
        <v>Cash</v>
      </c>
      <c r="J3834" s="5">
        <f>VLOOKUP(F3834,'Set up'!$A$2:$D$64,4,FALSE)</f>
        <v>0</v>
      </c>
      <c r="K3834" s="4">
        <f t="shared" si="1108"/>
        <v>45752</v>
      </c>
      <c r="L3834" s="5">
        <f t="shared" si="1109"/>
        <v>4</v>
      </c>
      <c r="M3834" s="5">
        <f t="shared" si="1110"/>
        <v>2025</v>
      </c>
      <c r="N3834" s="135">
        <v>16200</v>
      </c>
      <c r="O3834" s="141"/>
      <c r="P3834" s="12">
        <f t="shared" si="1107"/>
        <v>16200</v>
      </c>
      <c r="Q3834" s="7">
        <v>6334246.7500000019</v>
      </c>
      <c r="R3834" s="44" t="str">
        <f>VLOOKUP(F3834,'Set up'!$A$2:$E$64,5,FALSE)</f>
        <v>Trsf</v>
      </c>
    </row>
    <row r="3835" spans="1:19" ht="16.2" customHeight="1" x14ac:dyDescent="0.3">
      <c r="A3835" s="140" t="s">
        <v>3616</v>
      </c>
      <c r="B3835" s="5">
        <f t="shared" si="1102"/>
        <v>4</v>
      </c>
      <c r="C3835" s="5">
        <f t="shared" si="1103"/>
        <v>2025</v>
      </c>
      <c r="D3835" s="105" t="s">
        <v>3618</v>
      </c>
      <c r="E3835" s="5" t="str">
        <f>VLOOKUP(F3835,'Set up'!$A$2:$C$64,2,FALSE)</f>
        <v>C00000042</v>
      </c>
      <c r="F3835" s="99" t="s">
        <v>2012</v>
      </c>
      <c r="G3835" s="99" t="s">
        <v>2744</v>
      </c>
      <c r="H3835" s="137">
        <v>1</v>
      </c>
      <c r="I3835" s="5" t="str">
        <f>VLOOKUP(F3835,'Set up'!$A$2:$C$64,3,FALSE)</f>
        <v>Cash</v>
      </c>
      <c r="J3835" s="5">
        <f>VLOOKUP(F3835,'Set up'!$A$2:$D$64,4,FALSE)</f>
        <v>0</v>
      </c>
      <c r="K3835" s="4">
        <f t="shared" si="1108"/>
        <v>45752</v>
      </c>
      <c r="L3835" s="5">
        <f t="shared" si="1109"/>
        <v>4</v>
      </c>
      <c r="M3835" s="5">
        <f t="shared" si="1110"/>
        <v>2025</v>
      </c>
      <c r="N3835" s="135">
        <v>975</v>
      </c>
      <c r="O3835" s="141"/>
      <c r="P3835" s="12">
        <f t="shared" si="1107"/>
        <v>975</v>
      </c>
      <c r="Q3835" s="7">
        <v>6335221.7500000019</v>
      </c>
      <c r="R3835" s="44" t="str">
        <f>VLOOKUP(F3835,'Set up'!$A$2:$E$64,5,FALSE)</f>
        <v>Trsf</v>
      </c>
    </row>
    <row r="3836" spans="1:19" ht="16.2" customHeight="1" x14ac:dyDescent="0.3">
      <c r="A3836" s="140" t="s">
        <v>3616</v>
      </c>
      <c r="B3836" s="5">
        <f t="shared" si="1102"/>
        <v>4</v>
      </c>
      <c r="C3836" s="5">
        <f t="shared" si="1103"/>
        <v>2025</v>
      </c>
      <c r="D3836" s="105" t="s">
        <v>3618</v>
      </c>
      <c r="E3836" s="5" t="str">
        <f>VLOOKUP(F3836,'Set up'!$A$2:$C$64,2,FALSE)</f>
        <v>C00000042</v>
      </c>
      <c r="F3836" s="99" t="s">
        <v>2012</v>
      </c>
      <c r="G3836" s="99" t="s">
        <v>1073</v>
      </c>
      <c r="H3836" s="137">
        <v>1</v>
      </c>
      <c r="I3836" s="5" t="str">
        <f>VLOOKUP(F3836,'Set up'!$A$2:$C$64,3,FALSE)</f>
        <v>Cash</v>
      </c>
      <c r="J3836" s="5">
        <f>VLOOKUP(F3836,'Set up'!$A$2:$D$64,4,FALSE)</f>
        <v>0</v>
      </c>
      <c r="K3836" s="4">
        <f t="shared" si="1108"/>
        <v>45752</v>
      </c>
      <c r="L3836" s="5">
        <f t="shared" si="1109"/>
        <v>4</v>
      </c>
      <c r="M3836" s="5">
        <f t="shared" si="1110"/>
        <v>2025</v>
      </c>
      <c r="N3836" s="135">
        <v>1000</v>
      </c>
      <c r="O3836" s="141"/>
      <c r="P3836" s="12">
        <f t="shared" si="1107"/>
        <v>1000</v>
      </c>
      <c r="Q3836" s="7">
        <v>6336221.7500000019</v>
      </c>
      <c r="R3836" s="44" t="str">
        <f>VLOOKUP(F3836,'Set up'!$A$2:$E$64,5,FALSE)</f>
        <v>Trsf</v>
      </c>
    </row>
    <row r="3837" spans="1:19" ht="16.2" customHeight="1" x14ac:dyDescent="0.3">
      <c r="A3837" s="140" t="s">
        <v>3616</v>
      </c>
      <c r="B3837" s="5">
        <f t="shared" si="1102"/>
        <v>4</v>
      </c>
      <c r="C3837" s="5">
        <f t="shared" si="1103"/>
        <v>2025</v>
      </c>
      <c r="D3837" s="105" t="s">
        <v>3618</v>
      </c>
      <c r="E3837" s="5" t="str">
        <f>VLOOKUP(F3837,'Set up'!$A$2:$C$64,2,FALSE)</f>
        <v>C00000042</v>
      </c>
      <c r="F3837" s="99" t="s">
        <v>2012</v>
      </c>
      <c r="G3837" s="99" t="s">
        <v>2029</v>
      </c>
      <c r="H3837" s="137">
        <v>8</v>
      </c>
      <c r="I3837" s="5" t="str">
        <f>VLOOKUP(F3837,'Set up'!$A$2:$C$64,3,FALSE)</f>
        <v>Cash</v>
      </c>
      <c r="J3837" s="5">
        <f>VLOOKUP(F3837,'Set up'!$A$2:$D$64,4,FALSE)</f>
        <v>0</v>
      </c>
      <c r="K3837" s="4">
        <f t="shared" si="1108"/>
        <v>45752</v>
      </c>
      <c r="L3837" s="5">
        <f t="shared" si="1109"/>
        <v>4</v>
      </c>
      <c r="M3837" s="5">
        <f t="shared" si="1110"/>
        <v>2025</v>
      </c>
      <c r="N3837" s="135">
        <v>1760</v>
      </c>
      <c r="O3837" s="141"/>
      <c r="P3837" s="12">
        <f t="shared" si="1107"/>
        <v>1760</v>
      </c>
      <c r="Q3837" s="7">
        <v>6337981.7500000019</v>
      </c>
      <c r="R3837" s="44" t="str">
        <f>VLOOKUP(F3837,'Set up'!$A$2:$E$64,5,FALSE)</f>
        <v>Trsf</v>
      </c>
    </row>
    <row r="3838" spans="1:19" ht="16.2" customHeight="1" x14ac:dyDescent="0.3">
      <c r="A3838" s="140" t="s">
        <v>3616</v>
      </c>
      <c r="B3838" s="5">
        <f t="shared" si="1102"/>
        <v>4</v>
      </c>
      <c r="C3838" s="5">
        <f t="shared" si="1103"/>
        <v>2025</v>
      </c>
      <c r="D3838" s="105" t="s">
        <v>3618</v>
      </c>
      <c r="E3838" s="5" t="str">
        <f>VLOOKUP(F3838,'Set up'!$A$2:$C$64,2,FALSE)</f>
        <v>C00000042</v>
      </c>
      <c r="F3838" s="99" t="s">
        <v>2012</v>
      </c>
      <c r="G3838" s="99" t="s">
        <v>46</v>
      </c>
      <c r="H3838" s="137">
        <v>8</v>
      </c>
      <c r="I3838" s="5" t="str">
        <f>VLOOKUP(F3838,'Set up'!$A$2:$C$64,3,FALSE)</f>
        <v>Cash</v>
      </c>
      <c r="J3838" s="5">
        <f>VLOOKUP(F3838,'Set up'!$A$2:$D$64,4,FALSE)</f>
        <v>0</v>
      </c>
      <c r="K3838" s="4">
        <f t="shared" si="1108"/>
        <v>45752</v>
      </c>
      <c r="L3838" s="5">
        <f t="shared" si="1109"/>
        <v>4</v>
      </c>
      <c r="M3838" s="5">
        <f t="shared" si="1110"/>
        <v>2025</v>
      </c>
      <c r="N3838" s="135">
        <v>920</v>
      </c>
      <c r="O3838" s="141"/>
      <c r="P3838" s="12">
        <f t="shared" si="1107"/>
        <v>920</v>
      </c>
      <c r="Q3838" s="7">
        <v>6338901.7500000019</v>
      </c>
      <c r="R3838" s="44" t="str">
        <f>VLOOKUP(F3838,'Set up'!$A$2:$E$64,5,FALSE)</f>
        <v>Trsf</v>
      </c>
    </row>
    <row r="3839" spans="1:19" ht="16.2" customHeight="1" x14ac:dyDescent="0.3">
      <c r="A3839" s="140" t="s">
        <v>3619</v>
      </c>
      <c r="B3839" s="5">
        <f t="shared" si="1102"/>
        <v>4</v>
      </c>
      <c r="C3839" s="5">
        <f t="shared" si="1103"/>
        <v>2025</v>
      </c>
      <c r="D3839" s="105" t="s">
        <v>3620</v>
      </c>
      <c r="E3839" s="5" t="str">
        <f>VLOOKUP(F3839,'Set up'!$A$2:$C$64,2,FALSE)</f>
        <v>C00000044</v>
      </c>
      <c r="F3839" s="99" t="s">
        <v>2929</v>
      </c>
      <c r="G3839" s="99" t="s">
        <v>3621</v>
      </c>
      <c r="H3839" s="137">
        <v>2</v>
      </c>
      <c r="I3839" s="5" t="str">
        <f>VLOOKUP(F3839,'Set up'!$A$2:$C$64,3,FALSE)</f>
        <v>Cash</v>
      </c>
      <c r="J3839" s="5">
        <f>VLOOKUP(F3839,'Set up'!$A$2:$D$64,4,FALSE)</f>
        <v>0</v>
      </c>
      <c r="K3839" s="4">
        <f t="shared" si="1108"/>
        <v>45754</v>
      </c>
      <c r="L3839" s="5">
        <f t="shared" si="1109"/>
        <v>4</v>
      </c>
      <c r="M3839" s="5">
        <f t="shared" si="1110"/>
        <v>2025</v>
      </c>
      <c r="N3839" s="135">
        <v>500</v>
      </c>
      <c r="O3839" s="6">
        <f t="shared" ref="O3839:O3849" si="1113">-N3839</f>
        <v>-500</v>
      </c>
      <c r="P3839" s="12">
        <f t="shared" si="1107"/>
        <v>0</v>
      </c>
      <c r="Q3839" s="7">
        <v>6339401.7500000019</v>
      </c>
      <c r="R3839" s="44" t="str">
        <f>VLOOKUP(F3839,'Set up'!$A$2:$E$64,5,FALSE)</f>
        <v>Cash</v>
      </c>
      <c r="S3839" s="1" t="s">
        <v>3682</v>
      </c>
    </row>
    <row r="3840" spans="1:19" ht="16.2" customHeight="1" x14ac:dyDescent="0.3">
      <c r="A3840" s="140" t="s">
        <v>3619</v>
      </c>
      <c r="B3840" s="5">
        <f t="shared" si="1102"/>
        <v>4</v>
      </c>
      <c r="C3840" s="5">
        <f t="shared" si="1103"/>
        <v>2025</v>
      </c>
      <c r="D3840" s="105" t="s">
        <v>3620</v>
      </c>
      <c r="E3840" s="5" t="str">
        <f>VLOOKUP(F3840,'Set up'!$A$2:$C$64,2,FALSE)</f>
        <v>C00000044</v>
      </c>
      <c r="F3840" s="99" t="s">
        <v>2929</v>
      </c>
      <c r="G3840" s="99" t="s">
        <v>2570</v>
      </c>
      <c r="H3840" s="137">
        <v>2</v>
      </c>
      <c r="I3840" s="5" t="str">
        <f>VLOOKUP(F3840,'Set up'!$A$2:$C$64,3,FALSE)</f>
        <v>Cash</v>
      </c>
      <c r="J3840" s="5">
        <f>VLOOKUP(F3840,'Set up'!$A$2:$D$64,4,FALSE)</f>
        <v>0</v>
      </c>
      <c r="K3840" s="4">
        <f t="shared" si="1108"/>
        <v>45754</v>
      </c>
      <c r="L3840" s="5">
        <f t="shared" si="1109"/>
        <v>4</v>
      </c>
      <c r="M3840" s="5">
        <f t="shared" si="1110"/>
        <v>2025</v>
      </c>
      <c r="N3840" s="135">
        <v>432</v>
      </c>
      <c r="O3840" s="6">
        <f t="shared" si="1113"/>
        <v>-432</v>
      </c>
      <c r="P3840" s="12">
        <f t="shared" si="1107"/>
        <v>0</v>
      </c>
      <c r="Q3840" s="7">
        <v>6339833.7500000019</v>
      </c>
      <c r="R3840" s="44" t="str">
        <f>VLOOKUP(F3840,'Set up'!$A$2:$E$64,5,FALSE)</f>
        <v>Cash</v>
      </c>
      <c r="S3840" s="1" t="s">
        <v>3682</v>
      </c>
    </row>
    <row r="3841" spans="1:19" ht="16.2" customHeight="1" x14ac:dyDescent="0.3">
      <c r="A3841" s="140" t="s">
        <v>3619</v>
      </c>
      <c r="B3841" s="5">
        <f t="shared" si="1102"/>
        <v>4</v>
      </c>
      <c r="C3841" s="5">
        <f t="shared" si="1103"/>
        <v>2025</v>
      </c>
      <c r="D3841" s="105" t="s">
        <v>3620</v>
      </c>
      <c r="E3841" s="5" t="str">
        <f>VLOOKUP(F3841,'Set up'!$A$2:$C$64,2,FALSE)</f>
        <v>C00000044</v>
      </c>
      <c r="F3841" s="99" t="s">
        <v>2929</v>
      </c>
      <c r="G3841" s="99" t="s">
        <v>46</v>
      </c>
      <c r="H3841" s="137">
        <v>1</v>
      </c>
      <c r="I3841" s="5" t="str">
        <f>VLOOKUP(F3841,'Set up'!$A$2:$C$64,3,FALSE)</f>
        <v>Cash</v>
      </c>
      <c r="J3841" s="5">
        <f>VLOOKUP(F3841,'Set up'!$A$2:$D$64,4,FALSE)</f>
        <v>0</v>
      </c>
      <c r="K3841" s="4">
        <f t="shared" si="1108"/>
        <v>45754</v>
      </c>
      <c r="L3841" s="5">
        <f t="shared" si="1109"/>
        <v>4</v>
      </c>
      <c r="M3841" s="5">
        <f t="shared" si="1110"/>
        <v>2025</v>
      </c>
      <c r="N3841" s="135">
        <v>110</v>
      </c>
      <c r="O3841" s="6">
        <f t="shared" si="1113"/>
        <v>-110</v>
      </c>
      <c r="P3841" s="12">
        <f t="shared" si="1107"/>
        <v>0</v>
      </c>
      <c r="Q3841" s="7">
        <v>6339943.7500000019</v>
      </c>
      <c r="R3841" s="44" t="str">
        <f>VLOOKUP(F3841,'Set up'!$A$2:$E$64,5,FALSE)</f>
        <v>Cash</v>
      </c>
      <c r="S3841" s="1" t="s">
        <v>3682</v>
      </c>
    </row>
    <row r="3842" spans="1:19" ht="16.2" customHeight="1" x14ac:dyDescent="0.3">
      <c r="A3842" s="140" t="s">
        <v>3619</v>
      </c>
      <c r="B3842" s="5">
        <f t="shared" si="1102"/>
        <v>4</v>
      </c>
      <c r="C3842" s="5">
        <f t="shared" si="1103"/>
        <v>2025</v>
      </c>
      <c r="D3842" s="105" t="s">
        <v>3620</v>
      </c>
      <c r="E3842" s="5" t="str">
        <f>VLOOKUP(F3842,'Set up'!$A$2:$C$64,2,FALSE)</f>
        <v>C00000044</v>
      </c>
      <c r="F3842" s="99" t="s">
        <v>2929</v>
      </c>
      <c r="G3842" s="99" t="s">
        <v>1715</v>
      </c>
      <c r="H3842" s="137">
        <v>1</v>
      </c>
      <c r="I3842" s="5" t="str">
        <f>VLOOKUP(F3842,'Set up'!$A$2:$C$64,3,FALSE)</f>
        <v>Cash</v>
      </c>
      <c r="J3842" s="5">
        <f>VLOOKUP(F3842,'Set up'!$A$2:$D$64,4,FALSE)</f>
        <v>0</v>
      </c>
      <c r="K3842" s="4">
        <f t="shared" si="1108"/>
        <v>45754</v>
      </c>
      <c r="L3842" s="5">
        <f t="shared" si="1109"/>
        <v>4</v>
      </c>
      <c r="M3842" s="5">
        <f t="shared" si="1110"/>
        <v>2025</v>
      </c>
      <c r="N3842" s="135">
        <v>165</v>
      </c>
      <c r="O3842" s="6">
        <f t="shared" si="1113"/>
        <v>-165</v>
      </c>
      <c r="P3842" s="12">
        <f t="shared" si="1107"/>
        <v>0</v>
      </c>
      <c r="Q3842" s="7">
        <v>6340108.7500000019</v>
      </c>
      <c r="R3842" s="44" t="str">
        <f>VLOOKUP(F3842,'Set up'!$A$2:$E$64,5,FALSE)</f>
        <v>Cash</v>
      </c>
      <c r="S3842" s="1" t="s">
        <v>3682</v>
      </c>
    </row>
    <row r="3843" spans="1:19" ht="16.2" customHeight="1" x14ac:dyDescent="0.3">
      <c r="A3843" s="140" t="s">
        <v>3619</v>
      </c>
      <c r="B3843" s="5">
        <f t="shared" si="1102"/>
        <v>4</v>
      </c>
      <c r="C3843" s="5">
        <f t="shared" si="1103"/>
        <v>2025</v>
      </c>
      <c r="D3843" s="105" t="s">
        <v>3620</v>
      </c>
      <c r="E3843" s="5" t="str">
        <f>VLOOKUP(F3843,'Set up'!$A$2:$C$64,2,FALSE)</f>
        <v>C00000044</v>
      </c>
      <c r="F3843" s="99" t="s">
        <v>2929</v>
      </c>
      <c r="G3843" s="99" t="s">
        <v>3255</v>
      </c>
      <c r="H3843" s="137">
        <v>1</v>
      </c>
      <c r="I3843" s="5" t="str">
        <f>VLOOKUP(F3843,'Set up'!$A$2:$C$64,3,FALSE)</f>
        <v>Cash</v>
      </c>
      <c r="J3843" s="5">
        <f>VLOOKUP(F3843,'Set up'!$A$2:$D$64,4,FALSE)</f>
        <v>0</v>
      </c>
      <c r="K3843" s="4">
        <f t="shared" si="1108"/>
        <v>45754</v>
      </c>
      <c r="L3843" s="5">
        <f t="shared" si="1109"/>
        <v>4</v>
      </c>
      <c r="M3843" s="5">
        <f t="shared" si="1110"/>
        <v>2025</v>
      </c>
      <c r="N3843" s="135">
        <v>175</v>
      </c>
      <c r="O3843" s="6">
        <f t="shared" si="1113"/>
        <v>-175</v>
      </c>
      <c r="P3843" s="12">
        <f t="shared" si="1107"/>
        <v>0</v>
      </c>
      <c r="Q3843" s="7">
        <v>6340283.7500000019</v>
      </c>
      <c r="R3843" s="44" t="str">
        <f>VLOOKUP(F3843,'Set up'!$A$2:$E$64,5,FALSE)</f>
        <v>Cash</v>
      </c>
      <c r="S3843" s="1" t="s">
        <v>3682</v>
      </c>
    </row>
    <row r="3844" spans="1:19" ht="16.2" customHeight="1" x14ac:dyDescent="0.3">
      <c r="A3844" s="140" t="s">
        <v>3619</v>
      </c>
      <c r="B3844" s="5">
        <f t="shared" si="1102"/>
        <v>4</v>
      </c>
      <c r="C3844" s="5">
        <f t="shared" si="1103"/>
        <v>2025</v>
      </c>
      <c r="D3844" s="105" t="s">
        <v>3620</v>
      </c>
      <c r="E3844" s="5" t="str">
        <f>VLOOKUP(F3844,'Set up'!$A$2:$C$64,2,FALSE)</f>
        <v>C00000044</v>
      </c>
      <c r="F3844" s="99" t="s">
        <v>2929</v>
      </c>
      <c r="G3844" s="99" t="s">
        <v>1242</v>
      </c>
      <c r="H3844" s="137">
        <v>1</v>
      </c>
      <c r="I3844" s="5" t="str">
        <f>VLOOKUP(F3844,'Set up'!$A$2:$C$64,3,FALSE)</f>
        <v>Cash</v>
      </c>
      <c r="J3844" s="5">
        <f>VLOOKUP(F3844,'Set up'!$A$2:$D$64,4,FALSE)</f>
        <v>0</v>
      </c>
      <c r="K3844" s="4">
        <f t="shared" si="1108"/>
        <v>45754</v>
      </c>
      <c r="L3844" s="5">
        <f t="shared" si="1109"/>
        <v>4</v>
      </c>
      <c r="M3844" s="5">
        <f t="shared" si="1110"/>
        <v>2025</v>
      </c>
      <c r="N3844" s="135">
        <v>140</v>
      </c>
      <c r="O3844" s="6">
        <f t="shared" si="1113"/>
        <v>-140</v>
      </c>
      <c r="P3844" s="12">
        <f t="shared" si="1107"/>
        <v>0</v>
      </c>
      <c r="Q3844" s="7">
        <v>6340423.7500000019</v>
      </c>
      <c r="R3844" s="44" t="str">
        <f>VLOOKUP(F3844,'Set up'!$A$2:$E$64,5,FALSE)</f>
        <v>Cash</v>
      </c>
      <c r="S3844" s="1" t="s">
        <v>3682</v>
      </c>
    </row>
    <row r="3845" spans="1:19" ht="16.2" customHeight="1" x14ac:dyDescent="0.3">
      <c r="A3845" s="140" t="s">
        <v>3622</v>
      </c>
      <c r="B3845" s="5">
        <f t="shared" si="1102"/>
        <v>4</v>
      </c>
      <c r="C3845" s="5">
        <f t="shared" si="1103"/>
        <v>2025</v>
      </c>
      <c r="D3845" s="105" t="s">
        <v>3623</v>
      </c>
      <c r="E3845" s="5" t="str">
        <f>VLOOKUP(F3845,'Set up'!$A$2:$C$64,2,FALSE)</f>
        <v>C00000013</v>
      </c>
      <c r="F3845" s="99" t="s">
        <v>3549</v>
      </c>
      <c r="G3845" s="99" t="s">
        <v>3533</v>
      </c>
      <c r="H3845" s="137">
        <v>7</v>
      </c>
      <c r="I3845" s="5" t="str">
        <f>VLOOKUP(F3845,'Set up'!$A$2:$C$64,3,FALSE)</f>
        <v>Cash</v>
      </c>
      <c r="J3845" s="5">
        <f>VLOOKUP(F3845,'Set up'!$A$2:$D$64,4,FALSE)</f>
        <v>0</v>
      </c>
      <c r="K3845" s="4">
        <f t="shared" si="1108"/>
        <v>45755</v>
      </c>
      <c r="L3845" s="5">
        <f t="shared" si="1109"/>
        <v>4</v>
      </c>
      <c r="M3845" s="5">
        <f t="shared" si="1110"/>
        <v>2025</v>
      </c>
      <c r="N3845" s="135">
        <v>12127.5</v>
      </c>
      <c r="O3845" s="6">
        <f t="shared" si="1113"/>
        <v>-12127.5</v>
      </c>
      <c r="P3845" s="12">
        <f t="shared" si="1107"/>
        <v>0</v>
      </c>
      <c r="Q3845" s="7">
        <v>6352551.2500000019</v>
      </c>
      <c r="R3845" s="44" t="str">
        <f>VLOOKUP(F3845,'Set up'!$A$2:$E$64,5,FALSE)</f>
        <v>Chq</v>
      </c>
      <c r="S3845" s="1" t="s">
        <v>3693</v>
      </c>
    </row>
    <row r="3846" spans="1:19" ht="16.2" customHeight="1" x14ac:dyDescent="0.3">
      <c r="A3846" s="140" t="s">
        <v>3622</v>
      </c>
      <c r="B3846" s="5">
        <f t="shared" si="1102"/>
        <v>4</v>
      </c>
      <c r="C3846" s="5">
        <f t="shared" si="1103"/>
        <v>2025</v>
      </c>
      <c r="D3846" s="105" t="s">
        <v>3623</v>
      </c>
      <c r="E3846" s="5" t="str">
        <f>VLOOKUP(F3846,'Set up'!$A$2:$C$64,2,FALSE)</f>
        <v>C00000013</v>
      </c>
      <c r="F3846" s="99" t="s">
        <v>3549</v>
      </c>
      <c r="G3846" s="99" t="s">
        <v>1739</v>
      </c>
      <c r="H3846" s="137">
        <v>3</v>
      </c>
      <c r="I3846" s="5" t="str">
        <f>VLOOKUP(F3846,'Set up'!$A$2:$C$64,3,FALSE)</f>
        <v>Cash</v>
      </c>
      <c r="J3846" s="5">
        <f>VLOOKUP(F3846,'Set up'!$A$2:$D$64,4,FALSE)</f>
        <v>0</v>
      </c>
      <c r="K3846" s="4">
        <f t="shared" si="1108"/>
        <v>45755</v>
      </c>
      <c r="L3846" s="5">
        <f t="shared" si="1109"/>
        <v>4</v>
      </c>
      <c r="M3846" s="5">
        <f t="shared" si="1110"/>
        <v>2025</v>
      </c>
      <c r="N3846" s="135">
        <v>1215</v>
      </c>
      <c r="O3846" s="6">
        <f t="shared" si="1113"/>
        <v>-1215</v>
      </c>
      <c r="P3846" s="12">
        <f t="shared" si="1107"/>
        <v>0</v>
      </c>
      <c r="Q3846" s="7">
        <v>6353766.2500000019</v>
      </c>
      <c r="R3846" s="44" t="str">
        <f>VLOOKUP(F3846,'Set up'!$A$2:$E$64,5,FALSE)</f>
        <v>Chq</v>
      </c>
      <c r="S3846" s="1" t="s">
        <v>3693</v>
      </c>
    </row>
    <row r="3847" spans="1:19" ht="16.2" customHeight="1" x14ac:dyDescent="0.3">
      <c r="A3847" s="140" t="s">
        <v>3622</v>
      </c>
      <c r="B3847" s="5">
        <f t="shared" si="1102"/>
        <v>4</v>
      </c>
      <c r="C3847" s="5">
        <f t="shared" si="1103"/>
        <v>2025</v>
      </c>
      <c r="D3847" s="105" t="s">
        <v>3623</v>
      </c>
      <c r="E3847" s="5" t="str">
        <f>VLOOKUP(F3847,'Set up'!$A$2:$C$64,2,FALSE)</f>
        <v>C00000013</v>
      </c>
      <c r="F3847" s="99" t="s">
        <v>3549</v>
      </c>
      <c r="G3847" s="99" t="s">
        <v>1740</v>
      </c>
      <c r="H3847" s="137">
        <v>6</v>
      </c>
      <c r="I3847" s="5" t="str">
        <f>VLOOKUP(F3847,'Set up'!$A$2:$C$64,3,FALSE)</f>
        <v>Cash</v>
      </c>
      <c r="J3847" s="5">
        <f>VLOOKUP(F3847,'Set up'!$A$2:$D$64,4,FALSE)</f>
        <v>0</v>
      </c>
      <c r="K3847" s="4">
        <f t="shared" si="1108"/>
        <v>45755</v>
      </c>
      <c r="L3847" s="5">
        <f t="shared" si="1109"/>
        <v>4</v>
      </c>
      <c r="M3847" s="5">
        <f t="shared" si="1110"/>
        <v>2025</v>
      </c>
      <c r="N3847" s="135">
        <v>2430</v>
      </c>
      <c r="O3847" s="6">
        <f t="shared" si="1113"/>
        <v>-2430</v>
      </c>
      <c r="P3847" s="12">
        <f t="shared" si="1107"/>
        <v>0</v>
      </c>
      <c r="Q3847" s="7">
        <v>6356196.2500000019</v>
      </c>
      <c r="R3847" s="44" t="str">
        <f>VLOOKUP(F3847,'Set up'!$A$2:$E$64,5,FALSE)</f>
        <v>Chq</v>
      </c>
      <c r="S3847" s="1" t="s">
        <v>3693</v>
      </c>
    </row>
    <row r="3848" spans="1:19" ht="16.2" customHeight="1" x14ac:dyDescent="0.3">
      <c r="A3848" s="140" t="s">
        <v>3622</v>
      </c>
      <c r="B3848" s="5">
        <f t="shared" si="1102"/>
        <v>4</v>
      </c>
      <c r="C3848" s="5">
        <f t="shared" si="1103"/>
        <v>2025</v>
      </c>
      <c r="D3848" s="105" t="s">
        <v>3623</v>
      </c>
      <c r="E3848" s="5" t="str">
        <f>VLOOKUP(F3848,'Set up'!$A$2:$C$64,2,FALSE)</f>
        <v>C00000013</v>
      </c>
      <c r="F3848" s="99" t="s">
        <v>3549</v>
      </c>
      <c r="G3848" s="99" t="s">
        <v>3539</v>
      </c>
      <c r="H3848" s="137">
        <v>10</v>
      </c>
      <c r="I3848" s="5" t="str">
        <f>VLOOKUP(F3848,'Set up'!$A$2:$C$64,3,FALSE)</f>
        <v>Cash</v>
      </c>
      <c r="J3848" s="5">
        <f>VLOOKUP(F3848,'Set up'!$A$2:$D$64,4,FALSE)</f>
        <v>0</v>
      </c>
      <c r="K3848" s="4">
        <f t="shared" si="1108"/>
        <v>45755</v>
      </c>
      <c r="L3848" s="5">
        <f t="shared" si="1109"/>
        <v>4</v>
      </c>
      <c r="M3848" s="5">
        <f t="shared" si="1110"/>
        <v>2025</v>
      </c>
      <c r="N3848" s="135">
        <v>2838</v>
      </c>
      <c r="O3848" s="6">
        <f t="shared" si="1113"/>
        <v>-2838</v>
      </c>
      <c r="P3848" s="12">
        <f t="shared" si="1107"/>
        <v>0</v>
      </c>
      <c r="Q3848" s="7">
        <v>6359034.2500000019</v>
      </c>
      <c r="R3848" s="44" t="str">
        <f>VLOOKUP(F3848,'Set up'!$A$2:$E$64,5,FALSE)</f>
        <v>Chq</v>
      </c>
      <c r="S3848" s="1" t="s">
        <v>3693</v>
      </c>
    </row>
    <row r="3849" spans="1:19" ht="16.2" customHeight="1" x14ac:dyDescent="0.3">
      <c r="A3849" s="140" t="s">
        <v>3622</v>
      </c>
      <c r="B3849" s="5">
        <f t="shared" ref="B3849:B3912" si="1114">MONTH(A3849)</f>
        <v>4</v>
      </c>
      <c r="C3849" s="5">
        <f t="shared" ref="C3849:C3912" si="1115">YEAR(A3849)</f>
        <v>2025</v>
      </c>
      <c r="D3849" s="105" t="s">
        <v>3623</v>
      </c>
      <c r="E3849" s="5" t="str">
        <f>VLOOKUP(F3849,'Set up'!$A$2:$C$64,2,FALSE)</f>
        <v>C00000013</v>
      </c>
      <c r="F3849" s="99" t="s">
        <v>3549</v>
      </c>
      <c r="G3849" s="99" t="s">
        <v>1746</v>
      </c>
      <c r="H3849" s="137">
        <v>1</v>
      </c>
      <c r="I3849" s="5" t="str">
        <f>VLOOKUP(F3849,'Set up'!$A$2:$C$64,3,FALSE)</f>
        <v>Cash</v>
      </c>
      <c r="J3849" s="5">
        <f>VLOOKUP(F3849,'Set up'!$A$2:$D$64,4,FALSE)</f>
        <v>0</v>
      </c>
      <c r="K3849" s="4">
        <f t="shared" si="1108"/>
        <v>45755</v>
      </c>
      <c r="L3849" s="5">
        <f t="shared" si="1109"/>
        <v>4</v>
      </c>
      <c r="M3849" s="5">
        <f t="shared" si="1110"/>
        <v>2025</v>
      </c>
      <c r="N3849" s="135">
        <v>260</v>
      </c>
      <c r="O3849" s="6">
        <f t="shared" si="1113"/>
        <v>-260</v>
      </c>
      <c r="P3849" s="12">
        <f t="shared" si="1107"/>
        <v>0</v>
      </c>
      <c r="Q3849" s="7">
        <v>6359294.2500000019</v>
      </c>
      <c r="R3849" s="44" t="str">
        <f>VLOOKUP(F3849,'Set up'!$A$2:$E$64,5,FALSE)</f>
        <v>Chq</v>
      </c>
      <c r="S3849" s="1" t="s">
        <v>3693</v>
      </c>
    </row>
    <row r="3850" spans="1:19" ht="16.2" customHeight="1" x14ac:dyDescent="0.3">
      <c r="A3850" s="140" t="s">
        <v>3622</v>
      </c>
      <c r="B3850" s="5">
        <f t="shared" si="1114"/>
        <v>4</v>
      </c>
      <c r="C3850" s="5">
        <f t="shared" si="1115"/>
        <v>2025</v>
      </c>
      <c r="D3850" s="105" t="s">
        <v>3623</v>
      </c>
      <c r="E3850" s="5" t="str">
        <f>VLOOKUP(F3850,'Set up'!$A$2:$C$64,2,FALSE)</f>
        <v>C00000013</v>
      </c>
      <c r="F3850" s="99" t="s">
        <v>3549</v>
      </c>
      <c r="G3850" s="99" t="s">
        <v>46</v>
      </c>
      <c r="H3850" s="137">
        <v>7</v>
      </c>
      <c r="I3850" s="5" t="str">
        <f>VLOOKUP(F3850,'Set up'!$A$2:$C$64,3,FALSE)</f>
        <v>Cash</v>
      </c>
      <c r="J3850" s="5">
        <f>VLOOKUP(F3850,'Set up'!$A$2:$D$64,4,FALSE)</f>
        <v>0</v>
      </c>
      <c r="K3850" s="4">
        <f t="shared" si="1108"/>
        <v>45755</v>
      </c>
      <c r="L3850" s="5">
        <f t="shared" si="1109"/>
        <v>4</v>
      </c>
      <c r="M3850" s="5">
        <f t="shared" si="1110"/>
        <v>2025</v>
      </c>
      <c r="N3850" s="135">
        <v>805</v>
      </c>
      <c r="O3850" s="141">
        <f>-804.5</f>
        <v>-804.5</v>
      </c>
      <c r="P3850" s="12">
        <f t="shared" si="1107"/>
        <v>0.5</v>
      </c>
      <c r="Q3850" s="7">
        <v>6360099.2500000019</v>
      </c>
      <c r="R3850" s="44" t="str">
        <f>VLOOKUP(F3850,'Set up'!$A$2:$E$64,5,FALSE)</f>
        <v>Chq</v>
      </c>
      <c r="S3850" s="1" t="s">
        <v>3693</v>
      </c>
    </row>
    <row r="3851" spans="1:19" ht="16.2" customHeight="1" x14ac:dyDescent="0.3">
      <c r="A3851" s="140" t="s">
        <v>3622</v>
      </c>
      <c r="B3851" s="5">
        <f t="shared" si="1114"/>
        <v>4</v>
      </c>
      <c r="C3851" s="5">
        <f t="shared" si="1115"/>
        <v>2025</v>
      </c>
      <c r="D3851" s="105" t="s">
        <v>3624</v>
      </c>
      <c r="E3851" s="5" t="str">
        <f>VLOOKUP(F3851,'Set up'!$A$2:$C$64,2,FALSE)</f>
        <v>C00000037</v>
      </c>
      <c r="F3851" s="99" t="s">
        <v>1309</v>
      </c>
      <c r="G3851" s="99" t="s">
        <v>1405</v>
      </c>
      <c r="H3851" s="137">
        <v>2</v>
      </c>
      <c r="I3851" s="5">
        <f>VLOOKUP(F3851,'Set up'!$A$2:$C$64,3,FALSE)</f>
        <v>30</v>
      </c>
      <c r="J3851" s="5">
        <f>VLOOKUP(F3851,'Set up'!$A$2:$D$64,4,FALSE)</f>
        <v>30</v>
      </c>
      <c r="K3851" s="4">
        <f t="shared" si="1108"/>
        <v>45785</v>
      </c>
      <c r="L3851" s="5">
        <f t="shared" si="1109"/>
        <v>5</v>
      </c>
      <c r="M3851" s="5">
        <f t="shared" si="1110"/>
        <v>2025</v>
      </c>
      <c r="N3851" s="135">
        <v>96</v>
      </c>
      <c r="O3851" s="141"/>
      <c r="P3851" s="12">
        <f t="shared" si="1107"/>
        <v>96</v>
      </c>
      <c r="Q3851" s="7">
        <v>6360195.2500000019</v>
      </c>
      <c r="R3851" s="44" t="str">
        <f>VLOOKUP(F3851,'Set up'!$A$2:$E$64,5,FALSE)</f>
        <v>Chq</v>
      </c>
    </row>
    <row r="3852" spans="1:19" ht="16.2" customHeight="1" x14ac:dyDescent="0.3">
      <c r="A3852" s="140" t="s">
        <v>3625</v>
      </c>
      <c r="B3852" s="5">
        <f t="shared" si="1114"/>
        <v>4</v>
      </c>
      <c r="C3852" s="5">
        <f t="shared" si="1115"/>
        <v>2025</v>
      </c>
      <c r="D3852" s="105" t="s">
        <v>3626</v>
      </c>
      <c r="E3852" s="5" t="str">
        <f>VLOOKUP(F3852,'Set up'!$A$2:$C$64,2,FALSE)</f>
        <v>C00000042</v>
      </c>
      <c r="F3852" s="99" t="s">
        <v>2012</v>
      </c>
      <c r="G3852" s="99" t="s">
        <v>3217</v>
      </c>
      <c r="H3852" s="137">
        <v>9</v>
      </c>
      <c r="I3852" s="5" t="str">
        <f>VLOOKUP(F3852,'Set up'!$A$2:$C$64,3,FALSE)</f>
        <v>Cash</v>
      </c>
      <c r="J3852" s="5">
        <f>VLOOKUP(F3852,'Set up'!$A$2:$D$64,4,FALSE)</f>
        <v>0</v>
      </c>
      <c r="K3852" s="4">
        <f t="shared" si="1108"/>
        <v>45756</v>
      </c>
      <c r="L3852" s="5">
        <f t="shared" si="1109"/>
        <v>4</v>
      </c>
      <c r="M3852" s="5">
        <f t="shared" si="1110"/>
        <v>2025</v>
      </c>
      <c r="N3852" s="135">
        <v>14580</v>
      </c>
      <c r="O3852" s="141"/>
      <c r="P3852" s="12">
        <f t="shared" si="1107"/>
        <v>14580</v>
      </c>
      <c r="Q3852" s="7">
        <v>6374775.2500000019</v>
      </c>
      <c r="R3852" s="44" t="str">
        <f>VLOOKUP(F3852,'Set up'!$A$2:$E$64,5,FALSE)</f>
        <v>Trsf</v>
      </c>
    </row>
    <row r="3853" spans="1:19" ht="16.2" customHeight="1" x14ac:dyDescent="0.3">
      <c r="A3853" s="140" t="s">
        <v>3625</v>
      </c>
      <c r="B3853" s="5">
        <f t="shared" si="1114"/>
        <v>4</v>
      </c>
      <c r="C3853" s="5">
        <f t="shared" si="1115"/>
        <v>2025</v>
      </c>
      <c r="D3853" s="105" t="s">
        <v>3626</v>
      </c>
      <c r="E3853" s="5" t="str">
        <f>VLOOKUP(F3853,'Set up'!$A$2:$C$64,2,FALSE)</f>
        <v>C00000042</v>
      </c>
      <c r="F3853" s="99" t="s">
        <v>2012</v>
      </c>
      <c r="G3853" s="99" t="s">
        <v>2129</v>
      </c>
      <c r="H3853" s="137">
        <v>20</v>
      </c>
      <c r="I3853" s="5" t="str">
        <f>VLOOKUP(F3853,'Set up'!$A$2:$C$64,3,FALSE)</f>
        <v>Cash</v>
      </c>
      <c r="J3853" s="5">
        <f>VLOOKUP(F3853,'Set up'!$A$2:$D$64,4,FALSE)</f>
        <v>0</v>
      </c>
      <c r="K3853" s="4">
        <f t="shared" si="1108"/>
        <v>45756</v>
      </c>
      <c r="L3853" s="5">
        <f t="shared" si="1109"/>
        <v>4</v>
      </c>
      <c r="M3853" s="5">
        <f t="shared" si="1110"/>
        <v>2025</v>
      </c>
      <c r="N3853" s="135">
        <v>4366</v>
      </c>
      <c r="O3853" s="141"/>
      <c r="P3853" s="12">
        <f t="shared" si="1107"/>
        <v>4366</v>
      </c>
      <c r="Q3853" s="7">
        <v>6379141.2500000019</v>
      </c>
      <c r="R3853" s="44" t="str">
        <f>VLOOKUP(F3853,'Set up'!$A$2:$E$64,5,FALSE)</f>
        <v>Trsf</v>
      </c>
    </row>
    <row r="3854" spans="1:19" ht="16.2" customHeight="1" x14ac:dyDescent="0.3">
      <c r="A3854" s="140" t="s">
        <v>3625</v>
      </c>
      <c r="B3854" s="5">
        <f t="shared" si="1114"/>
        <v>4</v>
      </c>
      <c r="C3854" s="5">
        <f t="shared" si="1115"/>
        <v>2025</v>
      </c>
      <c r="D3854" s="105" t="s">
        <v>3626</v>
      </c>
      <c r="E3854" s="5" t="str">
        <f>VLOOKUP(F3854,'Set up'!$A$2:$C$64,2,FALSE)</f>
        <v>C00000042</v>
      </c>
      <c r="F3854" s="99" t="s">
        <v>2012</v>
      </c>
      <c r="G3854" s="99" t="s">
        <v>1922</v>
      </c>
      <c r="H3854" s="137">
        <v>15</v>
      </c>
      <c r="I3854" s="5" t="str">
        <f>VLOOKUP(F3854,'Set up'!$A$2:$C$64,3,FALSE)</f>
        <v>Cash</v>
      </c>
      <c r="J3854" s="5">
        <f>VLOOKUP(F3854,'Set up'!$A$2:$D$64,4,FALSE)</f>
        <v>0</v>
      </c>
      <c r="K3854" s="4">
        <f t="shared" si="1108"/>
        <v>45756</v>
      </c>
      <c r="L3854" s="5">
        <f t="shared" si="1109"/>
        <v>4</v>
      </c>
      <c r="M3854" s="5">
        <f t="shared" si="1110"/>
        <v>2025</v>
      </c>
      <c r="N3854" s="135">
        <v>3712.5</v>
      </c>
      <c r="O3854" s="141"/>
      <c r="P3854" s="12">
        <f t="shared" si="1107"/>
        <v>3712.5</v>
      </c>
      <c r="Q3854" s="7">
        <v>6382853.7500000019</v>
      </c>
      <c r="R3854" s="44" t="str">
        <f>VLOOKUP(F3854,'Set up'!$A$2:$E$64,5,FALSE)</f>
        <v>Trsf</v>
      </c>
    </row>
    <row r="3855" spans="1:19" ht="16.2" customHeight="1" x14ac:dyDescent="0.3">
      <c r="A3855" s="140" t="s">
        <v>3625</v>
      </c>
      <c r="B3855" s="5">
        <f t="shared" si="1114"/>
        <v>4</v>
      </c>
      <c r="C3855" s="5">
        <f t="shared" si="1115"/>
        <v>2025</v>
      </c>
      <c r="D3855" s="105" t="s">
        <v>3626</v>
      </c>
      <c r="E3855" s="5" t="str">
        <f>VLOOKUP(F3855,'Set up'!$A$2:$C$64,2,FALSE)</f>
        <v>C00000042</v>
      </c>
      <c r="F3855" s="99" t="s">
        <v>2012</v>
      </c>
      <c r="G3855" s="99" t="s">
        <v>46</v>
      </c>
      <c r="H3855" s="137">
        <v>4</v>
      </c>
      <c r="I3855" s="5" t="str">
        <f>VLOOKUP(F3855,'Set up'!$A$2:$C$64,3,FALSE)</f>
        <v>Cash</v>
      </c>
      <c r="J3855" s="5">
        <f>VLOOKUP(F3855,'Set up'!$A$2:$D$64,4,FALSE)</f>
        <v>0</v>
      </c>
      <c r="K3855" s="4">
        <f t="shared" si="1108"/>
        <v>45756</v>
      </c>
      <c r="L3855" s="5">
        <f t="shared" si="1109"/>
        <v>4</v>
      </c>
      <c r="M3855" s="5">
        <f t="shared" si="1110"/>
        <v>2025</v>
      </c>
      <c r="N3855" s="135">
        <v>460</v>
      </c>
      <c r="O3855" s="141"/>
      <c r="P3855" s="12">
        <f t="shared" si="1107"/>
        <v>460</v>
      </c>
      <c r="Q3855" s="7">
        <v>6383313.7500000019</v>
      </c>
      <c r="R3855" s="44" t="str">
        <f>VLOOKUP(F3855,'Set up'!$A$2:$E$64,5,FALSE)</f>
        <v>Trsf</v>
      </c>
    </row>
    <row r="3856" spans="1:19" ht="16.2" customHeight="1" x14ac:dyDescent="0.3">
      <c r="A3856" s="140" t="s">
        <v>3625</v>
      </c>
      <c r="B3856" s="5">
        <f t="shared" si="1114"/>
        <v>4</v>
      </c>
      <c r="C3856" s="5">
        <f t="shared" si="1115"/>
        <v>2025</v>
      </c>
      <c r="D3856" s="105" t="s">
        <v>3627</v>
      </c>
      <c r="E3856" s="5" t="str">
        <f>VLOOKUP(F3856,'Set up'!$A$2:$C$64,2,FALSE)</f>
        <v>C00000044</v>
      </c>
      <c r="F3856" s="99" t="s">
        <v>2929</v>
      </c>
      <c r="G3856" s="99" t="s">
        <v>3621</v>
      </c>
      <c r="H3856" s="137">
        <v>2</v>
      </c>
      <c r="I3856" s="5" t="str">
        <f>VLOOKUP(F3856,'Set up'!$A$2:$C$64,3,FALSE)</f>
        <v>Cash</v>
      </c>
      <c r="J3856" s="5">
        <f>VLOOKUP(F3856,'Set up'!$A$2:$D$64,4,FALSE)</f>
        <v>0</v>
      </c>
      <c r="K3856" s="4">
        <f t="shared" si="1108"/>
        <v>45756</v>
      </c>
      <c r="L3856" s="5">
        <f t="shared" si="1109"/>
        <v>4</v>
      </c>
      <c r="M3856" s="5">
        <f t="shared" si="1110"/>
        <v>2025</v>
      </c>
      <c r="N3856" s="135">
        <v>500</v>
      </c>
      <c r="O3856" s="6">
        <f>-N3856</f>
        <v>-500</v>
      </c>
      <c r="P3856" s="12">
        <f t="shared" si="1107"/>
        <v>0</v>
      </c>
      <c r="Q3856" s="7">
        <v>6383813.7500000019</v>
      </c>
      <c r="R3856" s="44" t="str">
        <f>VLOOKUP(F3856,'Set up'!$A$2:$E$64,5,FALSE)</f>
        <v>Cash</v>
      </c>
      <c r="S3856" s="1" t="s">
        <v>3683</v>
      </c>
    </row>
    <row r="3857" spans="1:19" ht="16.2" customHeight="1" x14ac:dyDescent="0.3">
      <c r="A3857" s="140" t="s">
        <v>3625</v>
      </c>
      <c r="B3857" s="5">
        <f t="shared" si="1114"/>
        <v>4</v>
      </c>
      <c r="C3857" s="5">
        <f t="shared" si="1115"/>
        <v>2025</v>
      </c>
      <c r="D3857" s="105" t="s">
        <v>3627</v>
      </c>
      <c r="E3857" s="5" t="str">
        <f>VLOOKUP(F3857,'Set up'!$A$2:$C$64,2,FALSE)</f>
        <v>C00000044</v>
      </c>
      <c r="F3857" s="99" t="s">
        <v>2929</v>
      </c>
      <c r="G3857" s="99" t="s">
        <v>2570</v>
      </c>
      <c r="H3857" s="137">
        <v>1</v>
      </c>
      <c r="I3857" s="5" t="str">
        <f>VLOOKUP(F3857,'Set up'!$A$2:$C$64,3,FALSE)</f>
        <v>Cash</v>
      </c>
      <c r="J3857" s="5">
        <f>VLOOKUP(F3857,'Set up'!$A$2:$D$64,4,FALSE)</f>
        <v>0</v>
      </c>
      <c r="K3857" s="4">
        <f t="shared" si="1108"/>
        <v>45756</v>
      </c>
      <c r="L3857" s="5">
        <f t="shared" si="1109"/>
        <v>4</v>
      </c>
      <c r="M3857" s="5">
        <f t="shared" si="1110"/>
        <v>2025</v>
      </c>
      <c r="N3857" s="135">
        <v>216</v>
      </c>
      <c r="O3857" s="6">
        <f>-N3857</f>
        <v>-216</v>
      </c>
      <c r="P3857" s="12">
        <f t="shared" si="1107"/>
        <v>0</v>
      </c>
      <c r="Q3857" s="7">
        <v>6384029.7500000019</v>
      </c>
      <c r="R3857" s="44" t="str">
        <f>VLOOKUP(F3857,'Set up'!$A$2:$E$64,5,FALSE)</f>
        <v>Cash</v>
      </c>
      <c r="S3857" s="1" t="s">
        <v>3683</v>
      </c>
    </row>
    <row r="3858" spans="1:19" ht="16.2" customHeight="1" x14ac:dyDescent="0.3">
      <c r="A3858" s="140" t="s">
        <v>3628</v>
      </c>
      <c r="B3858" s="5">
        <f t="shared" si="1114"/>
        <v>4</v>
      </c>
      <c r="C3858" s="5">
        <f t="shared" si="1115"/>
        <v>2025</v>
      </c>
      <c r="D3858" s="105" t="s">
        <v>3629</v>
      </c>
      <c r="E3858" s="5" t="str">
        <f>VLOOKUP(F3858,'Set up'!$A$2:$C$64,2,FALSE)</f>
        <v>C00000061</v>
      </c>
      <c r="F3858" s="99" t="s">
        <v>3532</v>
      </c>
      <c r="G3858" s="99" t="s">
        <v>3122</v>
      </c>
      <c r="H3858" s="137">
        <v>1</v>
      </c>
      <c r="I3858" s="5" t="str">
        <f>VLOOKUP(F3858,'Set up'!$A$2:$C$64,3,FALSE)</f>
        <v>Cash</v>
      </c>
      <c r="J3858" s="5">
        <f>VLOOKUP(F3858,'Set up'!$A$2:$D$64,4,FALSE)</f>
        <v>0</v>
      </c>
      <c r="K3858" s="4">
        <f t="shared" si="1108"/>
        <v>45757</v>
      </c>
      <c r="L3858" s="5">
        <f t="shared" si="1109"/>
        <v>4</v>
      </c>
      <c r="M3858" s="5">
        <f t="shared" si="1110"/>
        <v>2025</v>
      </c>
      <c r="N3858" s="135">
        <v>1642.5</v>
      </c>
      <c r="O3858" s="6">
        <f t="shared" ref="O3858:O3863" si="1116">-N3858</f>
        <v>-1642.5</v>
      </c>
      <c r="P3858" s="12">
        <f t="shared" si="1107"/>
        <v>0</v>
      </c>
      <c r="Q3858" s="7">
        <v>6385672.2500000019</v>
      </c>
      <c r="R3858" s="44" t="str">
        <f>VLOOKUP(F3858,'Set up'!$A$2:$E$64,5,FALSE)</f>
        <v>Cash</v>
      </c>
      <c r="S3858" s="1" t="s">
        <v>3680</v>
      </c>
    </row>
    <row r="3859" spans="1:19" ht="16.2" customHeight="1" x14ac:dyDescent="0.3">
      <c r="A3859" s="140" t="s">
        <v>3628</v>
      </c>
      <c r="B3859" s="5">
        <f t="shared" si="1114"/>
        <v>4</v>
      </c>
      <c r="C3859" s="5">
        <f t="shared" si="1115"/>
        <v>2025</v>
      </c>
      <c r="D3859" s="105" t="s">
        <v>3629</v>
      </c>
      <c r="E3859" s="5" t="str">
        <f>VLOOKUP(F3859,'Set up'!$A$2:$C$64,2,FALSE)</f>
        <v>C00000061</v>
      </c>
      <c r="F3859" s="99" t="s">
        <v>3532</v>
      </c>
      <c r="G3859" s="99" t="s">
        <v>1411</v>
      </c>
      <c r="H3859" s="137">
        <v>1</v>
      </c>
      <c r="I3859" s="5" t="str">
        <f>VLOOKUP(F3859,'Set up'!$A$2:$C$64,3,FALSE)</f>
        <v>Cash</v>
      </c>
      <c r="J3859" s="5">
        <f>VLOOKUP(F3859,'Set up'!$A$2:$D$64,4,FALSE)</f>
        <v>0</v>
      </c>
      <c r="K3859" s="4">
        <f t="shared" si="1108"/>
        <v>45757</v>
      </c>
      <c r="L3859" s="5">
        <f t="shared" si="1109"/>
        <v>4</v>
      </c>
      <c r="M3859" s="5">
        <f t="shared" si="1110"/>
        <v>2025</v>
      </c>
      <c r="N3859" s="135">
        <v>313.2</v>
      </c>
      <c r="O3859" s="6">
        <f t="shared" si="1116"/>
        <v>-313.2</v>
      </c>
      <c r="P3859" s="12">
        <f t="shared" si="1107"/>
        <v>0</v>
      </c>
      <c r="Q3859" s="7">
        <v>6385985.450000002</v>
      </c>
      <c r="R3859" s="44" t="str">
        <f>VLOOKUP(F3859,'Set up'!$A$2:$E$64,5,FALSE)</f>
        <v>Cash</v>
      </c>
      <c r="S3859" s="1" t="s">
        <v>3680</v>
      </c>
    </row>
    <row r="3860" spans="1:19" ht="16.2" customHeight="1" x14ac:dyDescent="0.3">
      <c r="A3860" s="140" t="s">
        <v>3628</v>
      </c>
      <c r="B3860" s="5">
        <f t="shared" si="1114"/>
        <v>4</v>
      </c>
      <c r="C3860" s="5">
        <f t="shared" si="1115"/>
        <v>2025</v>
      </c>
      <c r="D3860" s="105" t="s">
        <v>3629</v>
      </c>
      <c r="E3860" s="5" t="str">
        <f>VLOOKUP(F3860,'Set up'!$A$2:$C$64,2,FALSE)</f>
        <v>C00000061</v>
      </c>
      <c r="F3860" s="99" t="s">
        <v>3532</v>
      </c>
      <c r="G3860" s="99" t="s">
        <v>2635</v>
      </c>
      <c r="H3860" s="137">
        <v>4</v>
      </c>
      <c r="I3860" s="5" t="str">
        <f>VLOOKUP(F3860,'Set up'!$A$2:$C$64,3,FALSE)</f>
        <v>Cash</v>
      </c>
      <c r="J3860" s="5">
        <f>VLOOKUP(F3860,'Set up'!$A$2:$D$64,4,FALSE)</f>
        <v>0</v>
      </c>
      <c r="K3860" s="4">
        <f t="shared" si="1108"/>
        <v>45757</v>
      </c>
      <c r="L3860" s="5">
        <f t="shared" si="1109"/>
        <v>4</v>
      </c>
      <c r="M3860" s="5">
        <f t="shared" si="1110"/>
        <v>2025</v>
      </c>
      <c r="N3860" s="135">
        <v>230</v>
      </c>
      <c r="O3860" s="6">
        <f t="shared" si="1116"/>
        <v>-230</v>
      </c>
      <c r="P3860" s="12">
        <f t="shared" si="1107"/>
        <v>0</v>
      </c>
      <c r="Q3860" s="7">
        <v>6386215.450000002</v>
      </c>
      <c r="R3860" s="44" t="str">
        <f>VLOOKUP(F3860,'Set up'!$A$2:$E$64,5,FALSE)</f>
        <v>Cash</v>
      </c>
      <c r="S3860" s="1" t="s">
        <v>3680</v>
      </c>
    </row>
    <row r="3861" spans="1:19" ht="16.2" customHeight="1" x14ac:dyDescent="0.3">
      <c r="A3861" s="140" t="s">
        <v>3630</v>
      </c>
      <c r="B3861" s="5">
        <f t="shared" si="1114"/>
        <v>4</v>
      </c>
      <c r="C3861" s="5">
        <f t="shared" si="1115"/>
        <v>2025</v>
      </c>
      <c r="D3861" s="105" t="s">
        <v>3631</v>
      </c>
      <c r="E3861" s="5" t="str">
        <f>VLOOKUP(F3861,'Set up'!$A$2:$C$64,2,FALSE)</f>
        <v>C00000050</v>
      </c>
      <c r="F3861" s="99" t="s">
        <v>2656</v>
      </c>
      <c r="G3861" s="99" t="s">
        <v>3615</v>
      </c>
      <c r="H3861" s="137">
        <v>1</v>
      </c>
      <c r="I3861" s="5" t="str">
        <f>VLOOKUP(F3861,'Set up'!$A$2:$C$64,3,FALSE)</f>
        <v>Cash</v>
      </c>
      <c r="J3861" s="5">
        <f>VLOOKUP(F3861,'Set up'!$A$2:$D$64,4,FALSE)</f>
        <v>0</v>
      </c>
      <c r="K3861" s="4">
        <f t="shared" si="1108"/>
        <v>45758</v>
      </c>
      <c r="L3861" s="5">
        <f t="shared" si="1109"/>
        <v>4</v>
      </c>
      <c r="M3861" s="5">
        <f t="shared" si="1110"/>
        <v>2025</v>
      </c>
      <c r="N3861" s="135">
        <v>1710</v>
      </c>
      <c r="O3861" s="6">
        <f t="shared" si="1116"/>
        <v>-1710</v>
      </c>
      <c r="P3861" s="12">
        <f t="shared" si="1107"/>
        <v>0</v>
      </c>
      <c r="Q3861" s="7">
        <v>6387925.450000002</v>
      </c>
      <c r="R3861" s="44" t="str">
        <f>VLOOKUP(F3861,'Set up'!$A$2:$E$64,5,FALSE)</f>
        <v>Cash</v>
      </c>
      <c r="S3861" s="1" t="s">
        <v>3835</v>
      </c>
    </row>
    <row r="3862" spans="1:19" ht="16.2" customHeight="1" x14ac:dyDescent="0.3">
      <c r="A3862" s="140" t="s">
        <v>3630</v>
      </c>
      <c r="B3862" s="5">
        <f t="shared" si="1114"/>
        <v>4</v>
      </c>
      <c r="C3862" s="5">
        <f t="shared" si="1115"/>
        <v>2025</v>
      </c>
      <c r="D3862" s="105" t="s">
        <v>3631</v>
      </c>
      <c r="E3862" s="5" t="str">
        <f>VLOOKUP(F3862,'Set up'!$A$2:$C$64,2,FALSE)</f>
        <v>C00000050</v>
      </c>
      <c r="F3862" s="99" t="s">
        <v>2656</v>
      </c>
      <c r="G3862" s="99" t="s">
        <v>2129</v>
      </c>
      <c r="H3862" s="137">
        <v>2</v>
      </c>
      <c r="I3862" s="5" t="str">
        <f>VLOOKUP(F3862,'Set up'!$A$2:$C$64,3,FALSE)</f>
        <v>Cash</v>
      </c>
      <c r="J3862" s="5">
        <f>VLOOKUP(F3862,'Set up'!$A$2:$D$64,4,FALSE)</f>
        <v>0</v>
      </c>
      <c r="K3862" s="4">
        <f t="shared" si="1108"/>
        <v>45758</v>
      </c>
      <c r="L3862" s="5">
        <f t="shared" si="1109"/>
        <v>4</v>
      </c>
      <c r="M3862" s="5">
        <f t="shared" si="1110"/>
        <v>2025</v>
      </c>
      <c r="N3862" s="135">
        <v>555</v>
      </c>
      <c r="O3862" s="6">
        <f t="shared" si="1116"/>
        <v>-555</v>
      </c>
      <c r="P3862" s="12">
        <f t="shared" si="1107"/>
        <v>0</v>
      </c>
      <c r="Q3862" s="7">
        <v>6388480.450000002</v>
      </c>
      <c r="R3862" s="44" t="str">
        <f>VLOOKUP(F3862,'Set up'!$A$2:$E$64,5,FALSE)</f>
        <v>Cash</v>
      </c>
      <c r="S3862" s="1" t="s">
        <v>3835</v>
      </c>
    </row>
    <row r="3863" spans="1:19" ht="16.2" customHeight="1" x14ac:dyDescent="0.3">
      <c r="A3863" s="140" t="s">
        <v>3630</v>
      </c>
      <c r="B3863" s="5">
        <f t="shared" si="1114"/>
        <v>4</v>
      </c>
      <c r="C3863" s="5">
        <f t="shared" si="1115"/>
        <v>2025</v>
      </c>
      <c r="D3863" s="105" t="s">
        <v>3631</v>
      </c>
      <c r="E3863" s="5" t="str">
        <f>VLOOKUP(F3863,'Set up'!$A$2:$C$64,2,FALSE)</f>
        <v>C00000050</v>
      </c>
      <c r="F3863" s="99" t="s">
        <v>2656</v>
      </c>
      <c r="G3863" s="99" t="s">
        <v>1061</v>
      </c>
      <c r="H3863" s="137">
        <v>1</v>
      </c>
      <c r="I3863" s="5" t="str">
        <f>VLOOKUP(F3863,'Set up'!$A$2:$C$64,3,FALSE)</f>
        <v>Cash</v>
      </c>
      <c r="J3863" s="5">
        <f>VLOOKUP(F3863,'Set up'!$A$2:$D$64,4,FALSE)</f>
        <v>0</v>
      </c>
      <c r="K3863" s="4">
        <f t="shared" si="1108"/>
        <v>45758</v>
      </c>
      <c r="L3863" s="5">
        <f t="shared" si="1109"/>
        <v>4</v>
      </c>
      <c r="M3863" s="5">
        <f t="shared" si="1110"/>
        <v>2025</v>
      </c>
      <c r="N3863" s="135">
        <v>95</v>
      </c>
      <c r="O3863" s="6">
        <f t="shared" si="1116"/>
        <v>-95</v>
      </c>
      <c r="P3863" s="12">
        <f t="shared" si="1107"/>
        <v>0</v>
      </c>
      <c r="Q3863" s="7">
        <v>6388575.450000002</v>
      </c>
      <c r="R3863" s="44" t="str">
        <f>VLOOKUP(F3863,'Set up'!$A$2:$E$64,5,FALSE)</f>
        <v>Cash</v>
      </c>
      <c r="S3863" s="1" t="s">
        <v>3835</v>
      </c>
    </row>
    <row r="3864" spans="1:19" ht="16.2" customHeight="1" x14ac:dyDescent="0.3">
      <c r="A3864" s="140" t="s">
        <v>3630</v>
      </c>
      <c r="B3864" s="5">
        <f t="shared" si="1114"/>
        <v>4</v>
      </c>
      <c r="C3864" s="5">
        <f t="shared" si="1115"/>
        <v>2025</v>
      </c>
      <c r="D3864" s="105" t="s">
        <v>3632</v>
      </c>
      <c r="E3864" s="5" t="str">
        <f>VLOOKUP(F3864,'Set up'!$A$2:$C$64,2,FALSE)</f>
        <v>C00000019</v>
      </c>
      <c r="F3864" s="99" t="s">
        <v>400</v>
      </c>
      <c r="G3864" s="99" t="s">
        <v>3122</v>
      </c>
      <c r="H3864" s="137">
        <v>1</v>
      </c>
      <c r="I3864" s="5" t="str">
        <f>VLOOKUP(F3864,'Set up'!$A$2:$C$64,3,FALSE)</f>
        <v>Cash</v>
      </c>
      <c r="J3864" s="5">
        <f>VLOOKUP(F3864,'Set up'!$A$2:$D$64,4,FALSE)</f>
        <v>0</v>
      </c>
      <c r="K3864" s="4">
        <f t="shared" si="1108"/>
        <v>45758</v>
      </c>
      <c r="L3864" s="5">
        <f t="shared" si="1109"/>
        <v>4</v>
      </c>
      <c r="M3864" s="5">
        <f t="shared" si="1110"/>
        <v>2025</v>
      </c>
      <c r="N3864" s="135">
        <v>1755</v>
      </c>
      <c r="O3864" s="141"/>
      <c r="P3864" s="12">
        <f t="shared" si="1107"/>
        <v>1755</v>
      </c>
      <c r="Q3864" s="7">
        <v>6390330.450000002</v>
      </c>
      <c r="R3864" s="44" t="str">
        <f>VLOOKUP(F3864,'Set up'!$A$2:$E$64,5,FALSE)</f>
        <v>Trsf</v>
      </c>
    </row>
    <row r="3865" spans="1:19" ht="16.2" customHeight="1" x14ac:dyDescent="0.3">
      <c r="A3865" s="140" t="s">
        <v>3630</v>
      </c>
      <c r="B3865" s="5">
        <f t="shared" si="1114"/>
        <v>4</v>
      </c>
      <c r="C3865" s="5">
        <f t="shared" si="1115"/>
        <v>2025</v>
      </c>
      <c r="D3865" s="105" t="s">
        <v>3632</v>
      </c>
      <c r="E3865" s="5" t="str">
        <f>VLOOKUP(F3865,'Set up'!$A$2:$C$64,2,FALSE)</f>
        <v>C00000019</v>
      </c>
      <c r="F3865" s="99" t="s">
        <v>400</v>
      </c>
      <c r="G3865" s="99" t="s">
        <v>1411</v>
      </c>
      <c r="H3865" s="137">
        <v>1</v>
      </c>
      <c r="I3865" s="5" t="str">
        <f>VLOOKUP(F3865,'Set up'!$A$2:$C$64,3,FALSE)</f>
        <v>Cash</v>
      </c>
      <c r="J3865" s="5">
        <f>VLOOKUP(F3865,'Set up'!$A$2:$D$64,4,FALSE)</f>
        <v>0</v>
      </c>
      <c r="K3865" s="4">
        <f t="shared" si="1108"/>
        <v>45758</v>
      </c>
      <c r="L3865" s="5">
        <f t="shared" si="1109"/>
        <v>4</v>
      </c>
      <c r="M3865" s="5">
        <f t="shared" si="1110"/>
        <v>2025</v>
      </c>
      <c r="N3865" s="135">
        <v>405</v>
      </c>
      <c r="O3865" s="141"/>
      <c r="P3865" s="12">
        <f t="shared" si="1107"/>
        <v>405</v>
      </c>
      <c r="Q3865" s="7">
        <v>6390735.450000002</v>
      </c>
      <c r="R3865" s="44" t="str">
        <f>VLOOKUP(F3865,'Set up'!$A$2:$E$64,5,FALSE)</f>
        <v>Trsf</v>
      </c>
    </row>
    <row r="3866" spans="1:19" ht="16.2" customHeight="1" x14ac:dyDescent="0.3">
      <c r="A3866" s="140" t="s">
        <v>3630</v>
      </c>
      <c r="B3866" s="5">
        <f t="shared" si="1114"/>
        <v>4</v>
      </c>
      <c r="C3866" s="5">
        <f t="shared" si="1115"/>
        <v>2025</v>
      </c>
      <c r="D3866" s="105" t="s">
        <v>3632</v>
      </c>
      <c r="E3866" s="5" t="str">
        <f>VLOOKUP(F3866,'Set up'!$A$2:$C$64,2,FALSE)</f>
        <v>C00000019</v>
      </c>
      <c r="F3866" s="99" t="s">
        <v>400</v>
      </c>
      <c r="G3866" s="99" t="s">
        <v>46</v>
      </c>
      <c r="H3866" s="137">
        <v>1</v>
      </c>
      <c r="I3866" s="5" t="str">
        <f>VLOOKUP(F3866,'Set up'!$A$2:$C$64,3,FALSE)</f>
        <v>Cash</v>
      </c>
      <c r="J3866" s="5">
        <f>VLOOKUP(F3866,'Set up'!$A$2:$D$64,4,FALSE)</f>
        <v>0</v>
      </c>
      <c r="K3866" s="4">
        <f t="shared" si="1108"/>
        <v>45758</v>
      </c>
      <c r="L3866" s="5">
        <f t="shared" si="1109"/>
        <v>4</v>
      </c>
      <c r="M3866" s="5">
        <f t="shared" si="1110"/>
        <v>2025</v>
      </c>
      <c r="N3866" s="135">
        <v>110</v>
      </c>
      <c r="O3866" s="141"/>
      <c r="P3866" s="12">
        <f t="shared" si="1107"/>
        <v>110</v>
      </c>
      <c r="Q3866" s="7">
        <v>6390845.450000002</v>
      </c>
      <c r="R3866" s="44" t="str">
        <f>VLOOKUP(F3866,'Set up'!$A$2:$E$64,5,FALSE)</f>
        <v>Trsf</v>
      </c>
    </row>
    <row r="3867" spans="1:19" ht="16.2" customHeight="1" x14ac:dyDescent="0.3">
      <c r="A3867" s="140" t="s">
        <v>3633</v>
      </c>
      <c r="B3867" s="5">
        <f t="shared" si="1114"/>
        <v>4</v>
      </c>
      <c r="C3867" s="5">
        <f t="shared" si="1115"/>
        <v>2025</v>
      </c>
      <c r="D3867" s="105" t="s">
        <v>3634</v>
      </c>
      <c r="E3867" s="5" t="str">
        <f>VLOOKUP(F3867,'Set up'!$A$2:$C$64,2,FALSE)</f>
        <v>C00000061</v>
      </c>
      <c r="F3867" s="99" t="s">
        <v>3532</v>
      </c>
      <c r="G3867" s="99" t="s">
        <v>3122</v>
      </c>
      <c r="H3867" s="137">
        <v>2</v>
      </c>
      <c r="I3867" s="5" t="str">
        <f>VLOOKUP(F3867,'Set up'!$A$2:$C$64,3,FALSE)</f>
        <v>Cash</v>
      </c>
      <c r="J3867" s="5">
        <f>VLOOKUP(F3867,'Set up'!$A$2:$D$64,4,FALSE)</f>
        <v>0</v>
      </c>
      <c r="K3867" s="4">
        <f t="shared" si="1108"/>
        <v>45759</v>
      </c>
      <c r="L3867" s="5">
        <f t="shared" si="1109"/>
        <v>4</v>
      </c>
      <c r="M3867" s="5">
        <f t="shared" si="1110"/>
        <v>2025</v>
      </c>
      <c r="N3867" s="135">
        <v>3285</v>
      </c>
      <c r="O3867" s="6">
        <f t="shared" ref="O3867:O3876" si="1117">-N3867</f>
        <v>-3285</v>
      </c>
      <c r="P3867" s="12">
        <f t="shared" si="1107"/>
        <v>0</v>
      </c>
      <c r="Q3867" s="7">
        <v>6394130.450000002</v>
      </c>
      <c r="R3867" s="44" t="str">
        <f>VLOOKUP(F3867,'Set up'!$A$2:$E$64,5,FALSE)</f>
        <v>Cash</v>
      </c>
      <c r="S3867" s="1" t="s">
        <v>3681</v>
      </c>
    </row>
    <row r="3868" spans="1:19" ht="16.2" customHeight="1" x14ac:dyDescent="0.3">
      <c r="A3868" s="140" t="s">
        <v>3633</v>
      </c>
      <c r="B3868" s="5">
        <f t="shared" si="1114"/>
        <v>4</v>
      </c>
      <c r="C3868" s="5">
        <f t="shared" si="1115"/>
        <v>2025</v>
      </c>
      <c r="D3868" s="105" t="s">
        <v>3634</v>
      </c>
      <c r="E3868" s="5" t="str">
        <f>VLOOKUP(F3868,'Set up'!$A$2:$C$64,2,FALSE)</f>
        <v>C00000061</v>
      </c>
      <c r="F3868" s="99" t="s">
        <v>3532</v>
      </c>
      <c r="G3868" s="99" t="s">
        <v>2141</v>
      </c>
      <c r="H3868" s="137">
        <v>2</v>
      </c>
      <c r="I3868" s="5" t="str">
        <f>VLOOKUP(F3868,'Set up'!$A$2:$C$64,3,FALSE)</f>
        <v>Cash</v>
      </c>
      <c r="J3868" s="5">
        <f>VLOOKUP(F3868,'Set up'!$A$2:$D$64,4,FALSE)</f>
        <v>0</v>
      </c>
      <c r="K3868" s="4">
        <f t="shared" si="1108"/>
        <v>45759</v>
      </c>
      <c r="L3868" s="5">
        <f t="shared" si="1109"/>
        <v>4</v>
      </c>
      <c r="M3868" s="5">
        <f t="shared" si="1110"/>
        <v>2025</v>
      </c>
      <c r="N3868" s="135">
        <v>626.4</v>
      </c>
      <c r="O3868" s="6">
        <f t="shared" si="1117"/>
        <v>-626.4</v>
      </c>
      <c r="P3868" s="12">
        <f t="shared" si="1107"/>
        <v>0</v>
      </c>
      <c r="Q3868" s="7">
        <v>6394756.8500000024</v>
      </c>
      <c r="R3868" s="44" t="str">
        <f>VLOOKUP(F3868,'Set up'!$A$2:$E$64,5,FALSE)</f>
        <v>Cash</v>
      </c>
      <c r="S3868" s="1" t="s">
        <v>3681</v>
      </c>
    </row>
    <row r="3869" spans="1:19" ht="16.2" customHeight="1" x14ac:dyDescent="0.3">
      <c r="A3869" s="140" t="s">
        <v>3633</v>
      </c>
      <c r="B3869" s="5">
        <f t="shared" si="1114"/>
        <v>4</v>
      </c>
      <c r="C3869" s="5">
        <f t="shared" si="1115"/>
        <v>2025</v>
      </c>
      <c r="D3869" s="105" t="s">
        <v>3634</v>
      </c>
      <c r="E3869" s="5" t="str">
        <f>VLOOKUP(F3869,'Set up'!$A$2:$C$64,2,FALSE)</f>
        <v>C00000061</v>
      </c>
      <c r="F3869" s="99" t="s">
        <v>3532</v>
      </c>
      <c r="G3869" s="99" t="s">
        <v>46</v>
      </c>
      <c r="H3869" s="137">
        <v>1</v>
      </c>
      <c r="I3869" s="5" t="str">
        <f>VLOOKUP(F3869,'Set up'!$A$2:$C$64,3,FALSE)</f>
        <v>Cash</v>
      </c>
      <c r="J3869" s="5">
        <f>VLOOKUP(F3869,'Set up'!$A$2:$D$64,4,FALSE)</f>
        <v>0</v>
      </c>
      <c r="K3869" s="4">
        <f t="shared" si="1108"/>
        <v>45759</v>
      </c>
      <c r="L3869" s="5">
        <f t="shared" si="1109"/>
        <v>4</v>
      </c>
      <c r="M3869" s="5">
        <f t="shared" si="1110"/>
        <v>2025</v>
      </c>
      <c r="N3869" s="135">
        <v>115</v>
      </c>
      <c r="O3869" s="6">
        <f t="shared" si="1117"/>
        <v>-115</v>
      </c>
      <c r="P3869" s="12">
        <f t="shared" si="1107"/>
        <v>0</v>
      </c>
      <c r="Q3869" s="7">
        <v>6394871.8500000024</v>
      </c>
      <c r="R3869" s="44" t="str">
        <f>VLOOKUP(F3869,'Set up'!$A$2:$E$64,5,FALSE)</f>
        <v>Cash</v>
      </c>
      <c r="S3869" s="1" t="s">
        <v>3681</v>
      </c>
    </row>
    <row r="3870" spans="1:19" ht="16.2" customHeight="1" x14ac:dyDescent="0.3">
      <c r="A3870" s="140" t="s">
        <v>3633</v>
      </c>
      <c r="B3870" s="5">
        <f t="shared" si="1114"/>
        <v>4</v>
      </c>
      <c r="C3870" s="5">
        <f t="shared" si="1115"/>
        <v>2025</v>
      </c>
      <c r="D3870" s="105" t="s">
        <v>3634</v>
      </c>
      <c r="E3870" s="5" t="str">
        <f>VLOOKUP(F3870,'Set up'!$A$2:$C$64,2,FALSE)</f>
        <v>C00000061</v>
      </c>
      <c r="F3870" s="99" t="s">
        <v>3532</v>
      </c>
      <c r="G3870" s="99" t="s">
        <v>2635</v>
      </c>
      <c r="H3870" s="137">
        <v>6</v>
      </c>
      <c r="I3870" s="5" t="str">
        <f>VLOOKUP(F3870,'Set up'!$A$2:$C$64,3,FALSE)</f>
        <v>Cash</v>
      </c>
      <c r="J3870" s="5">
        <f>VLOOKUP(F3870,'Set up'!$A$2:$D$64,4,FALSE)</f>
        <v>0</v>
      </c>
      <c r="K3870" s="4">
        <f t="shared" si="1108"/>
        <v>45759</v>
      </c>
      <c r="L3870" s="5">
        <f t="shared" si="1109"/>
        <v>4</v>
      </c>
      <c r="M3870" s="5">
        <f t="shared" si="1110"/>
        <v>2025</v>
      </c>
      <c r="N3870" s="135">
        <v>345</v>
      </c>
      <c r="O3870" s="6">
        <f t="shared" si="1117"/>
        <v>-345</v>
      </c>
      <c r="P3870" s="12">
        <f t="shared" si="1107"/>
        <v>0</v>
      </c>
      <c r="Q3870" s="7">
        <v>6395216.8500000024</v>
      </c>
      <c r="R3870" s="44" t="str">
        <f>VLOOKUP(F3870,'Set up'!$A$2:$E$64,5,FALSE)</f>
        <v>Cash</v>
      </c>
      <c r="S3870" s="1" t="s">
        <v>3681</v>
      </c>
    </row>
    <row r="3871" spans="1:19" ht="16.2" customHeight="1" x14ac:dyDescent="0.3">
      <c r="A3871" s="140" t="s">
        <v>3635</v>
      </c>
      <c r="B3871" s="5">
        <f t="shared" si="1114"/>
        <v>4</v>
      </c>
      <c r="C3871" s="5">
        <f t="shared" si="1115"/>
        <v>2025</v>
      </c>
      <c r="D3871" s="105" t="s">
        <v>3636</v>
      </c>
      <c r="E3871" s="5" t="str">
        <f>VLOOKUP(F3871,'Set up'!$A$2:$C$64,2,FALSE)</f>
        <v>C00000042</v>
      </c>
      <c r="F3871" s="99" t="s">
        <v>2012</v>
      </c>
      <c r="G3871" s="99" t="s">
        <v>46</v>
      </c>
      <c r="H3871" s="137">
        <v>4</v>
      </c>
      <c r="I3871" s="5" t="str">
        <f>VLOOKUP(F3871,'Set up'!$A$2:$C$64,3,FALSE)</f>
        <v>Cash</v>
      </c>
      <c r="J3871" s="5">
        <f>VLOOKUP(F3871,'Set up'!$A$2:$D$64,4,FALSE)</f>
        <v>0</v>
      </c>
      <c r="K3871" s="4">
        <f t="shared" si="1108"/>
        <v>45761</v>
      </c>
      <c r="L3871" s="5">
        <f t="shared" si="1109"/>
        <v>4</v>
      </c>
      <c r="M3871" s="5">
        <f t="shared" si="1110"/>
        <v>2025</v>
      </c>
      <c r="N3871" s="135">
        <v>460</v>
      </c>
      <c r="O3871" s="141"/>
      <c r="P3871" s="12">
        <f t="shared" si="1107"/>
        <v>460</v>
      </c>
      <c r="Q3871" s="7">
        <v>6395676.8500000024</v>
      </c>
      <c r="R3871" s="44" t="str">
        <f>VLOOKUP(F3871,'Set up'!$A$2:$E$64,5,FALSE)</f>
        <v>Trsf</v>
      </c>
    </row>
    <row r="3872" spans="1:19" ht="16.2" customHeight="1" x14ac:dyDescent="0.3">
      <c r="A3872" s="140" t="s">
        <v>3637</v>
      </c>
      <c r="B3872" s="5">
        <f t="shared" si="1114"/>
        <v>4</v>
      </c>
      <c r="C3872" s="5">
        <f t="shared" si="1115"/>
        <v>2025</v>
      </c>
      <c r="D3872" s="105" t="s">
        <v>3638</v>
      </c>
      <c r="E3872" s="5" t="str">
        <f>VLOOKUP(F3872,'Set up'!$A$2:$C$64,2,FALSE)</f>
        <v>C00000061</v>
      </c>
      <c r="F3872" s="99" t="s">
        <v>3532</v>
      </c>
      <c r="G3872" s="99" t="s">
        <v>3122</v>
      </c>
      <c r="H3872" s="137">
        <v>2</v>
      </c>
      <c r="I3872" s="5" t="str">
        <f>VLOOKUP(F3872,'Set up'!$A$2:$C$64,3,FALSE)</f>
        <v>Cash</v>
      </c>
      <c r="J3872" s="5">
        <f>VLOOKUP(F3872,'Set up'!$A$2:$D$64,4,FALSE)</f>
        <v>0</v>
      </c>
      <c r="K3872" s="4">
        <f t="shared" si="1108"/>
        <v>45762</v>
      </c>
      <c r="L3872" s="5">
        <f t="shared" si="1109"/>
        <v>4</v>
      </c>
      <c r="M3872" s="5">
        <f t="shared" si="1110"/>
        <v>2025</v>
      </c>
      <c r="N3872" s="135">
        <v>3285</v>
      </c>
      <c r="O3872" s="6">
        <f t="shared" si="1117"/>
        <v>-3285</v>
      </c>
      <c r="P3872" s="12">
        <f t="shared" ref="P3872:P3935" si="1118">SUM(N3872+O3872)</f>
        <v>0</v>
      </c>
      <c r="Q3872" s="7">
        <v>6398961.8500000024</v>
      </c>
      <c r="R3872" s="44" t="str">
        <f>VLOOKUP(F3872,'Set up'!$A$2:$E$64,5,FALSE)</f>
        <v>Cash</v>
      </c>
      <c r="S3872" s="1" t="s">
        <v>3825</v>
      </c>
    </row>
    <row r="3873" spans="1:19" ht="16.2" customHeight="1" x14ac:dyDescent="0.3">
      <c r="A3873" s="140" t="s">
        <v>3637</v>
      </c>
      <c r="B3873" s="5">
        <f t="shared" si="1114"/>
        <v>4</v>
      </c>
      <c r="C3873" s="5">
        <f t="shared" si="1115"/>
        <v>2025</v>
      </c>
      <c r="D3873" s="105" t="s">
        <v>3638</v>
      </c>
      <c r="E3873" s="5" t="str">
        <f>VLOOKUP(F3873,'Set up'!$A$2:$C$64,2,FALSE)</f>
        <v>C00000061</v>
      </c>
      <c r="F3873" s="99" t="s">
        <v>3532</v>
      </c>
      <c r="G3873" s="99" t="s">
        <v>3639</v>
      </c>
      <c r="H3873" s="137">
        <v>2</v>
      </c>
      <c r="I3873" s="5" t="str">
        <f>VLOOKUP(F3873,'Set up'!$A$2:$C$64,3,FALSE)</f>
        <v>Cash</v>
      </c>
      <c r="J3873" s="5">
        <f>VLOOKUP(F3873,'Set up'!$A$2:$D$64,4,FALSE)</f>
        <v>0</v>
      </c>
      <c r="K3873" s="4">
        <f t="shared" si="1108"/>
        <v>45762</v>
      </c>
      <c r="L3873" s="5">
        <f t="shared" si="1109"/>
        <v>4</v>
      </c>
      <c r="M3873" s="5">
        <f t="shared" si="1110"/>
        <v>2025</v>
      </c>
      <c r="N3873" s="135">
        <v>817.4</v>
      </c>
      <c r="O3873" s="6">
        <f t="shared" si="1117"/>
        <v>-817.4</v>
      </c>
      <c r="P3873" s="12">
        <f t="shared" si="1118"/>
        <v>0</v>
      </c>
      <c r="Q3873" s="7">
        <v>6399779.2500000028</v>
      </c>
      <c r="R3873" s="44" t="str">
        <f>VLOOKUP(F3873,'Set up'!$A$2:$E$64,5,FALSE)</f>
        <v>Cash</v>
      </c>
      <c r="S3873" s="1" t="s">
        <v>3825</v>
      </c>
    </row>
    <row r="3874" spans="1:19" ht="16.2" customHeight="1" x14ac:dyDescent="0.3">
      <c r="A3874" s="140" t="s">
        <v>3637</v>
      </c>
      <c r="B3874" s="5">
        <f t="shared" si="1114"/>
        <v>4</v>
      </c>
      <c r="C3874" s="5">
        <f t="shared" si="1115"/>
        <v>2025</v>
      </c>
      <c r="D3874" s="105" t="s">
        <v>3638</v>
      </c>
      <c r="E3874" s="5" t="str">
        <f>VLOOKUP(F3874,'Set up'!$A$2:$C$64,2,FALSE)</f>
        <v>C00000061</v>
      </c>
      <c r="F3874" s="99" t="s">
        <v>3532</v>
      </c>
      <c r="G3874" s="99" t="s">
        <v>46</v>
      </c>
      <c r="H3874" s="137">
        <v>1</v>
      </c>
      <c r="I3874" s="5" t="str">
        <f>VLOOKUP(F3874,'Set up'!$A$2:$C$64,3,FALSE)</f>
        <v>Cash</v>
      </c>
      <c r="J3874" s="5">
        <f>VLOOKUP(F3874,'Set up'!$A$2:$D$64,4,FALSE)</f>
        <v>0</v>
      </c>
      <c r="K3874" s="4">
        <f t="shared" si="1108"/>
        <v>45762</v>
      </c>
      <c r="L3874" s="5">
        <f t="shared" si="1109"/>
        <v>4</v>
      </c>
      <c r="M3874" s="5">
        <f t="shared" si="1110"/>
        <v>2025</v>
      </c>
      <c r="N3874" s="135">
        <v>115</v>
      </c>
      <c r="O3874" s="6">
        <f t="shared" si="1117"/>
        <v>-115</v>
      </c>
      <c r="P3874" s="12">
        <f t="shared" si="1118"/>
        <v>0</v>
      </c>
      <c r="Q3874" s="7">
        <v>6399894.2500000028</v>
      </c>
      <c r="R3874" s="44" t="str">
        <f>VLOOKUP(F3874,'Set up'!$A$2:$E$64,5,FALSE)</f>
        <v>Cash</v>
      </c>
      <c r="S3874" s="1" t="s">
        <v>3825</v>
      </c>
    </row>
    <row r="3875" spans="1:19" ht="16.2" customHeight="1" x14ac:dyDescent="0.3">
      <c r="A3875" s="140" t="s">
        <v>3637</v>
      </c>
      <c r="B3875" s="5">
        <f t="shared" si="1114"/>
        <v>4</v>
      </c>
      <c r="C3875" s="5">
        <f t="shared" si="1115"/>
        <v>2025</v>
      </c>
      <c r="D3875" s="105" t="s">
        <v>3638</v>
      </c>
      <c r="E3875" s="5" t="str">
        <f>VLOOKUP(F3875,'Set up'!$A$2:$C$64,2,FALSE)</f>
        <v>C00000061</v>
      </c>
      <c r="F3875" s="99" t="s">
        <v>3532</v>
      </c>
      <c r="G3875" s="99" t="s">
        <v>2635</v>
      </c>
      <c r="H3875" s="137">
        <v>6</v>
      </c>
      <c r="I3875" s="5" t="str">
        <f>VLOOKUP(F3875,'Set up'!$A$2:$C$64,3,FALSE)</f>
        <v>Cash</v>
      </c>
      <c r="J3875" s="5">
        <f>VLOOKUP(F3875,'Set up'!$A$2:$D$64,4,FALSE)</f>
        <v>0</v>
      </c>
      <c r="K3875" s="4">
        <f t="shared" si="1108"/>
        <v>45762</v>
      </c>
      <c r="L3875" s="5">
        <f t="shared" si="1109"/>
        <v>4</v>
      </c>
      <c r="M3875" s="5">
        <f t="shared" si="1110"/>
        <v>2025</v>
      </c>
      <c r="N3875" s="135">
        <v>345</v>
      </c>
      <c r="O3875" s="6">
        <f t="shared" si="1117"/>
        <v>-345</v>
      </c>
      <c r="P3875" s="12">
        <f t="shared" si="1118"/>
        <v>0</v>
      </c>
      <c r="Q3875" s="7">
        <v>6400239.2500000028</v>
      </c>
      <c r="R3875" s="44" t="str">
        <f>VLOOKUP(F3875,'Set up'!$A$2:$E$64,5,FALSE)</f>
        <v>Cash</v>
      </c>
      <c r="S3875" s="1" t="s">
        <v>3825</v>
      </c>
    </row>
    <row r="3876" spans="1:19" ht="16.2" customHeight="1" x14ac:dyDescent="0.3">
      <c r="A3876" s="140" t="s">
        <v>3637</v>
      </c>
      <c r="B3876" s="5">
        <f t="shared" si="1114"/>
        <v>4</v>
      </c>
      <c r="C3876" s="5">
        <f t="shared" si="1115"/>
        <v>2025</v>
      </c>
      <c r="D3876" s="105" t="s">
        <v>3638</v>
      </c>
      <c r="E3876" s="5" t="str">
        <f>VLOOKUP(F3876,'Set up'!$A$2:$C$64,2,FALSE)</f>
        <v>C00000061</v>
      </c>
      <c r="F3876" s="99" t="s">
        <v>3532</v>
      </c>
      <c r="G3876" s="99" t="s">
        <v>949</v>
      </c>
      <c r="H3876" s="137">
        <v>1</v>
      </c>
      <c r="I3876" s="5" t="str">
        <f>VLOOKUP(F3876,'Set up'!$A$2:$C$64,3,FALSE)</f>
        <v>Cash</v>
      </c>
      <c r="J3876" s="5">
        <f>VLOOKUP(F3876,'Set up'!$A$2:$D$64,4,FALSE)</f>
        <v>0</v>
      </c>
      <c r="K3876" s="4">
        <f t="shared" si="1108"/>
        <v>45762</v>
      </c>
      <c r="L3876" s="5">
        <f t="shared" si="1109"/>
        <v>4</v>
      </c>
      <c r="M3876" s="5">
        <f t="shared" si="1110"/>
        <v>2025</v>
      </c>
      <c r="N3876" s="135">
        <v>60</v>
      </c>
      <c r="O3876" s="6">
        <f t="shared" si="1117"/>
        <v>-60</v>
      </c>
      <c r="P3876" s="12">
        <f t="shared" si="1118"/>
        <v>0</v>
      </c>
      <c r="Q3876" s="7">
        <v>6400299.2500000028</v>
      </c>
      <c r="R3876" s="44" t="str">
        <f>VLOOKUP(F3876,'Set up'!$A$2:$E$64,5,FALSE)</f>
        <v>Cash</v>
      </c>
      <c r="S3876" s="1" t="s">
        <v>3825</v>
      </c>
    </row>
    <row r="3877" spans="1:19" ht="16.2" customHeight="1" x14ac:dyDescent="0.3">
      <c r="A3877" s="140" t="s">
        <v>3640</v>
      </c>
      <c r="B3877" s="5">
        <f t="shared" si="1114"/>
        <v>4</v>
      </c>
      <c r="C3877" s="5">
        <f t="shared" si="1115"/>
        <v>2025</v>
      </c>
      <c r="D3877" s="105" t="s">
        <v>3641</v>
      </c>
      <c r="E3877" s="5" t="str">
        <f>VLOOKUP(F3877,'Set up'!$A$2:$C$64,2,FALSE)</f>
        <v>C00000042</v>
      </c>
      <c r="F3877" s="99" t="s">
        <v>2012</v>
      </c>
      <c r="G3877" s="99" t="s">
        <v>2646</v>
      </c>
      <c r="H3877" s="137">
        <v>1</v>
      </c>
      <c r="I3877" s="5" t="str">
        <f>VLOOKUP(F3877,'Set up'!$A$2:$C$64,3,FALSE)</f>
        <v>Cash</v>
      </c>
      <c r="J3877" s="5">
        <f>VLOOKUP(F3877,'Set up'!$A$2:$D$64,4,FALSE)</f>
        <v>0</v>
      </c>
      <c r="K3877" s="4">
        <f t="shared" si="1108"/>
        <v>45764</v>
      </c>
      <c r="L3877" s="5">
        <f t="shared" si="1109"/>
        <v>4</v>
      </c>
      <c r="M3877" s="5">
        <f t="shared" si="1110"/>
        <v>2025</v>
      </c>
      <c r="N3877" s="135">
        <v>62.5</v>
      </c>
      <c r="O3877" s="141"/>
      <c r="P3877" s="12">
        <f t="shared" si="1118"/>
        <v>62.5</v>
      </c>
      <c r="Q3877" s="7">
        <v>6400361.7500000028</v>
      </c>
      <c r="R3877" s="44" t="str">
        <f>VLOOKUP(F3877,'Set up'!$A$2:$E$64,5,FALSE)</f>
        <v>Trsf</v>
      </c>
    </row>
    <row r="3878" spans="1:19" ht="16.2" customHeight="1" x14ac:dyDescent="0.3">
      <c r="A3878" s="140" t="s">
        <v>3640</v>
      </c>
      <c r="B3878" s="5">
        <f t="shared" si="1114"/>
        <v>4</v>
      </c>
      <c r="C3878" s="5">
        <f t="shared" si="1115"/>
        <v>2025</v>
      </c>
      <c r="D3878" s="105" t="s">
        <v>3642</v>
      </c>
      <c r="E3878" s="5" t="str">
        <f>VLOOKUP(F3878,'Set up'!$A$2:$C$64,2,FALSE)</f>
        <v>C00000042</v>
      </c>
      <c r="F3878" s="99" t="s">
        <v>2012</v>
      </c>
      <c r="G3878" s="99" t="s">
        <v>3217</v>
      </c>
      <c r="H3878" s="137">
        <v>3</v>
      </c>
      <c r="I3878" s="5" t="str">
        <f>VLOOKUP(F3878,'Set up'!$A$2:$C$64,3,FALSE)</f>
        <v>Cash</v>
      </c>
      <c r="J3878" s="5">
        <f>VLOOKUP(F3878,'Set up'!$A$2:$D$64,4,FALSE)</f>
        <v>0</v>
      </c>
      <c r="K3878" s="4">
        <f t="shared" si="1108"/>
        <v>45764</v>
      </c>
      <c r="L3878" s="5">
        <f t="shared" si="1109"/>
        <v>4</v>
      </c>
      <c r="M3878" s="5">
        <f t="shared" si="1110"/>
        <v>2025</v>
      </c>
      <c r="N3878" s="135">
        <v>4860</v>
      </c>
      <c r="O3878" s="141"/>
      <c r="P3878" s="12">
        <f t="shared" si="1118"/>
        <v>4860</v>
      </c>
      <c r="Q3878" s="7">
        <v>6405221.7500000028</v>
      </c>
      <c r="R3878" s="44" t="str">
        <f>VLOOKUP(F3878,'Set up'!$A$2:$E$64,5,FALSE)</f>
        <v>Trsf</v>
      </c>
    </row>
    <row r="3879" spans="1:19" ht="16.2" customHeight="1" x14ac:dyDescent="0.3">
      <c r="A3879" s="140" t="s">
        <v>3640</v>
      </c>
      <c r="B3879" s="5">
        <f t="shared" si="1114"/>
        <v>4</v>
      </c>
      <c r="C3879" s="5">
        <f t="shared" si="1115"/>
        <v>2025</v>
      </c>
      <c r="D3879" s="105" t="s">
        <v>3642</v>
      </c>
      <c r="E3879" s="5" t="str">
        <f>VLOOKUP(F3879,'Set up'!$A$2:$C$64,2,FALSE)</f>
        <v>C00000042</v>
      </c>
      <c r="F3879" s="99" t="s">
        <v>2012</v>
      </c>
      <c r="G3879" s="99" t="s">
        <v>2129</v>
      </c>
      <c r="H3879" s="137">
        <v>2</v>
      </c>
      <c r="I3879" s="5" t="str">
        <f>VLOOKUP(F3879,'Set up'!$A$2:$C$64,3,FALSE)</f>
        <v>Cash</v>
      </c>
      <c r="J3879" s="5">
        <f>VLOOKUP(F3879,'Set up'!$A$2:$D$64,4,FALSE)</f>
        <v>0</v>
      </c>
      <c r="K3879" s="4">
        <f t="shared" si="1108"/>
        <v>45764</v>
      </c>
      <c r="L3879" s="5">
        <f t="shared" si="1109"/>
        <v>4</v>
      </c>
      <c r="M3879" s="5">
        <f t="shared" si="1110"/>
        <v>2025</v>
      </c>
      <c r="N3879" s="135">
        <v>436.6</v>
      </c>
      <c r="O3879" s="141"/>
      <c r="P3879" s="12">
        <f t="shared" si="1118"/>
        <v>436.6</v>
      </c>
      <c r="Q3879" s="7">
        <v>6405658.3500000024</v>
      </c>
      <c r="R3879" s="44" t="str">
        <f>VLOOKUP(F3879,'Set up'!$A$2:$E$64,5,FALSE)</f>
        <v>Trsf</v>
      </c>
    </row>
    <row r="3880" spans="1:19" ht="16.2" customHeight="1" x14ac:dyDescent="0.3">
      <c r="A3880" s="140" t="s">
        <v>3640</v>
      </c>
      <c r="B3880" s="5">
        <f t="shared" si="1114"/>
        <v>4</v>
      </c>
      <c r="C3880" s="5">
        <f t="shared" si="1115"/>
        <v>2025</v>
      </c>
      <c r="D3880" s="105" t="s">
        <v>3642</v>
      </c>
      <c r="E3880" s="5" t="str">
        <f>VLOOKUP(F3880,'Set up'!$A$2:$C$64,2,FALSE)</f>
        <v>C00000042</v>
      </c>
      <c r="F3880" s="99" t="s">
        <v>2012</v>
      </c>
      <c r="G3880" s="99" t="s">
        <v>1922</v>
      </c>
      <c r="H3880" s="137">
        <v>6</v>
      </c>
      <c r="I3880" s="5" t="str">
        <f>VLOOKUP(F3880,'Set up'!$A$2:$C$64,3,FALSE)</f>
        <v>Cash</v>
      </c>
      <c r="J3880" s="5">
        <f>VLOOKUP(F3880,'Set up'!$A$2:$D$64,4,FALSE)</f>
        <v>0</v>
      </c>
      <c r="K3880" s="4">
        <f t="shared" si="1108"/>
        <v>45764</v>
      </c>
      <c r="L3880" s="5">
        <f t="shared" si="1109"/>
        <v>4</v>
      </c>
      <c r="M3880" s="5">
        <f t="shared" si="1110"/>
        <v>2025</v>
      </c>
      <c r="N3880" s="135">
        <v>1485</v>
      </c>
      <c r="O3880" s="141"/>
      <c r="P3880" s="12">
        <f t="shared" si="1118"/>
        <v>1485</v>
      </c>
      <c r="Q3880" s="7">
        <v>6407143.3500000024</v>
      </c>
      <c r="R3880" s="44" t="str">
        <f>VLOOKUP(F3880,'Set up'!$A$2:$E$64,5,FALSE)</f>
        <v>Trsf</v>
      </c>
    </row>
    <row r="3881" spans="1:19" ht="16.2" customHeight="1" x14ac:dyDescent="0.3">
      <c r="A3881" s="140" t="s">
        <v>3643</v>
      </c>
      <c r="B3881" s="5">
        <f t="shared" si="1114"/>
        <v>4</v>
      </c>
      <c r="C3881" s="5">
        <f t="shared" si="1115"/>
        <v>2025</v>
      </c>
      <c r="D3881" s="105" t="s">
        <v>3644</v>
      </c>
      <c r="E3881" s="5" t="str">
        <f>VLOOKUP(F3881,'Set up'!$A$2:$C$64,2,FALSE)</f>
        <v>C00000010</v>
      </c>
      <c r="F3881" s="99" t="s">
        <v>62</v>
      </c>
      <c r="G3881" s="99" t="s">
        <v>3645</v>
      </c>
      <c r="H3881" s="137">
        <v>2</v>
      </c>
      <c r="I3881" s="5">
        <f>VLOOKUP(F3881,'Set up'!$A$2:$C$64,3,FALSE)</f>
        <v>120</v>
      </c>
      <c r="J3881" s="5">
        <f>VLOOKUP(F3881,'Set up'!$A$2:$D$64,4,FALSE)</f>
        <v>120</v>
      </c>
      <c r="K3881" s="4">
        <f t="shared" si="1108"/>
        <v>45885</v>
      </c>
      <c r="L3881" s="5">
        <f t="shared" si="1109"/>
        <v>8</v>
      </c>
      <c r="M3881" s="5">
        <f t="shared" si="1110"/>
        <v>2025</v>
      </c>
      <c r="N3881" s="135">
        <v>3195</v>
      </c>
      <c r="O3881" s="141"/>
      <c r="P3881" s="12">
        <f t="shared" si="1118"/>
        <v>3195</v>
      </c>
      <c r="Q3881" s="7">
        <v>6410338.3500000024</v>
      </c>
      <c r="R3881" s="44" t="str">
        <f>VLOOKUP(F3881,'Set up'!$A$2:$E$64,5,FALSE)</f>
        <v>Trsf</v>
      </c>
    </row>
    <row r="3882" spans="1:19" ht="16.2" customHeight="1" x14ac:dyDescent="0.3">
      <c r="A3882" s="140" t="s">
        <v>3646</v>
      </c>
      <c r="B3882" s="5">
        <f t="shared" si="1114"/>
        <v>4</v>
      </c>
      <c r="C3882" s="5">
        <f t="shared" si="1115"/>
        <v>2025</v>
      </c>
      <c r="D3882" s="105" t="s">
        <v>3647</v>
      </c>
      <c r="E3882" s="5" t="str">
        <f>VLOOKUP(F3882,'Set up'!$A$2:$C$64,2,FALSE)</f>
        <v>C00000042</v>
      </c>
      <c r="F3882" s="99" t="s">
        <v>2012</v>
      </c>
      <c r="G3882" s="99" t="s">
        <v>2646</v>
      </c>
      <c r="H3882" s="137">
        <v>5</v>
      </c>
      <c r="I3882" s="5" t="str">
        <f>VLOOKUP(F3882,'Set up'!$A$2:$C$64,3,FALSE)</f>
        <v>Cash</v>
      </c>
      <c r="J3882" s="5">
        <f>VLOOKUP(F3882,'Set up'!$A$2:$D$64,4,FALSE)</f>
        <v>0</v>
      </c>
      <c r="K3882" s="4">
        <f t="shared" si="1108"/>
        <v>45766</v>
      </c>
      <c r="L3882" s="5">
        <f t="shared" si="1109"/>
        <v>4</v>
      </c>
      <c r="M3882" s="5">
        <f t="shared" si="1110"/>
        <v>2025</v>
      </c>
      <c r="N3882" s="135">
        <v>312.5</v>
      </c>
      <c r="O3882" s="141"/>
      <c r="P3882" s="12">
        <f t="shared" si="1118"/>
        <v>312.5</v>
      </c>
      <c r="Q3882" s="7">
        <v>6410650.8500000024</v>
      </c>
      <c r="R3882" s="44" t="str">
        <f>VLOOKUP(F3882,'Set up'!$A$2:$E$64,5,FALSE)</f>
        <v>Trsf</v>
      </c>
    </row>
    <row r="3883" spans="1:19" ht="16.2" customHeight="1" x14ac:dyDescent="0.3">
      <c r="A3883" s="140" t="s">
        <v>3646</v>
      </c>
      <c r="B3883" s="5">
        <f t="shared" si="1114"/>
        <v>4</v>
      </c>
      <c r="C3883" s="5">
        <f t="shared" si="1115"/>
        <v>2025</v>
      </c>
      <c r="D3883" s="105" t="s">
        <v>3648</v>
      </c>
      <c r="E3883" s="5" t="str">
        <f>VLOOKUP(F3883,'Set up'!$A$2:$C$64,2,FALSE)</f>
        <v>C00000042</v>
      </c>
      <c r="F3883" s="99" t="s">
        <v>2012</v>
      </c>
      <c r="G3883" s="99" t="s">
        <v>3217</v>
      </c>
      <c r="H3883" s="137">
        <v>6</v>
      </c>
      <c r="I3883" s="5" t="str">
        <f>VLOOKUP(F3883,'Set up'!$A$2:$C$64,3,FALSE)</f>
        <v>Cash</v>
      </c>
      <c r="J3883" s="5">
        <f>VLOOKUP(F3883,'Set up'!$A$2:$D$64,4,FALSE)</f>
        <v>0</v>
      </c>
      <c r="K3883" s="4">
        <f t="shared" si="1108"/>
        <v>45766</v>
      </c>
      <c r="L3883" s="5">
        <f t="shared" si="1109"/>
        <v>4</v>
      </c>
      <c r="M3883" s="5">
        <f t="shared" si="1110"/>
        <v>2025</v>
      </c>
      <c r="N3883" s="135">
        <v>9720</v>
      </c>
      <c r="O3883" s="141"/>
      <c r="P3883" s="12">
        <f t="shared" si="1118"/>
        <v>9720</v>
      </c>
      <c r="Q3883" s="7">
        <v>6420370.8500000024</v>
      </c>
      <c r="R3883" s="44" t="str">
        <f>VLOOKUP(F3883,'Set up'!$A$2:$E$64,5,FALSE)</f>
        <v>Trsf</v>
      </c>
    </row>
    <row r="3884" spans="1:19" ht="16.2" customHeight="1" x14ac:dyDescent="0.3">
      <c r="A3884" s="140" t="s">
        <v>3646</v>
      </c>
      <c r="B3884" s="5">
        <f t="shared" si="1114"/>
        <v>4</v>
      </c>
      <c r="C3884" s="5">
        <f t="shared" si="1115"/>
        <v>2025</v>
      </c>
      <c r="D3884" s="105" t="s">
        <v>3648</v>
      </c>
      <c r="E3884" s="5" t="str">
        <f>VLOOKUP(F3884,'Set up'!$A$2:$C$64,2,FALSE)</f>
        <v>C00000042</v>
      </c>
      <c r="F3884" s="99" t="s">
        <v>2012</v>
      </c>
      <c r="G3884" s="99" t="s">
        <v>2129</v>
      </c>
      <c r="H3884" s="137">
        <v>20</v>
      </c>
      <c r="I3884" s="5" t="str">
        <f>VLOOKUP(F3884,'Set up'!$A$2:$C$64,3,FALSE)</f>
        <v>Cash</v>
      </c>
      <c r="J3884" s="5">
        <f>VLOOKUP(F3884,'Set up'!$A$2:$D$64,4,FALSE)</f>
        <v>0</v>
      </c>
      <c r="K3884" s="4">
        <f t="shared" si="1108"/>
        <v>45766</v>
      </c>
      <c r="L3884" s="5">
        <f t="shared" si="1109"/>
        <v>4</v>
      </c>
      <c r="M3884" s="5">
        <f t="shared" si="1110"/>
        <v>2025</v>
      </c>
      <c r="N3884" s="135">
        <v>4366</v>
      </c>
      <c r="O3884" s="141"/>
      <c r="P3884" s="12">
        <f t="shared" si="1118"/>
        <v>4366</v>
      </c>
      <c r="Q3884" s="7">
        <v>6424736.8500000024</v>
      </c>
      <c r="R3884" s="44" t="str">
        <f>VLOOKUP(F3884,'Set up'!$A$2:$E$64,5,FALSE)</f>
        <v>Trsf</v>
      </c>
    </row>
    <row r="3885" spans="1:19" ht="16.2" customHeight="1" x14ac:dyDescent="0.3">
      <c r="A3885" s="140" t="s">
        <v>3646</v>
      </c>
      <c r="B3885" s="5">
        <f t="shared" si="1114"/>
        <v>4</v>
      </c>
      <c r="C3885" s="5">
        <f t="shared" si="1115"/>
        <v>2025</v>
      </c>
      <c r="D3885" s="105" t="s">
        <v>3648</v>
      </c>
      <c r="E3885" s="5" t="str">
        <f>VLOOKUP(F3885,'Set up'!$A$2:$C$64,2,FALSE)</f>
        <v>C00000042</v>
      </c>
      <c r="F3885" s="99" t="s">
        <v>2012</v>
      </c>
      <c r="G3885" s="99" t="s">
        <v>1922</v>
      </c>
      <c r="H3885" s="137">
        <v>10</v>
      </c>
      <c r="I3885" s="5" t="str">
        <f>VLOOKUP(F3885,'Set up'!$A$2:$C$64,3,FALSE)</f>
        <v>Cash</v>
      </c>
      <c r="J3885" s="5">
        <f>VLOOKUP(F3885,'Set up'!$A$2:$D$64,4,FALSE)</f>
        <v>0</v>
      </c>
      <c r="K3885" s="4">
        <f t="shared" si="1108"/>
        <v>45766</v>
      </c>
      <c r="L3885" s="5">
        <f t="shared" si="1109"/>
        <v>4</v>
      </c>
      <c r="M3885" s="5">
        <f t="shared" si="1110"/>
        <v>2025</v>
      </c>
      <c r="N3885" s="135">
        <v>2475</v>
      </c>
      <c r="O3885" s="141"/>
      <c r="P3885" s="12">
        <f t="shared" si="1118"/>
        <v>2475</v>
      </c>
      <c r="Q3885" s="7">
        <v>6427211.8500000024</v>
      </c>
      <c r="R3885" s="44" t="str">
        <f>VLOOKUP(F3885,'Set up'!$A$2:$E$64,5,FALSE)</f>
        <v>Trsf</v>
      </c>
    </row>
    <row r="3886" spans="1:19" ht="16.2" customHeight="1" x14ac:dyDescent="0.3">
      <c r="A3886" s="140" t="s">
        <v>3646</v>
      </c>
      <c r="B3886" s="5">
        <f t="shared" si="1114"/>
        <v>4</v>
      </c>
      <c r="C3886" s="5">
        <f t="shared" si="1115"/>
        <v>2025</v>
      </c>
      <c r="D3886" s="105" t="s">
        <v>3648</v>
      </c>
      <c r="E3886" s="5" t="str">
        <f>VLOOKUP(F3886,'Set up'!$A$2:$C$64,2,FALSE)</f>
        <v>C00000042</v>
      </c>
      <c r="F3886" s="99" t="s">
        <v>2012</v>
      </c>
      <c r="G3886" s="99" t="s">
        <v>46</v>
      </c>
      <c r="H3886" s="137">
        <v>4</v>
      </c>
      <c r="I3886" s="5" t="str">
        <f>VLOOKUP(F3886,'Set up'!$A$2:$C$64,3,FALSE)</f>
        <v>Cash</v>
      </c>
      <c r="J3886" s="5">
        <f>VLOOKUP(F3886,'Set up'!$A$2:$D$64,4,FALSE)</f>
        <v>0</v>
      </c>
      <c r="K3886" s="4">
        <f t="shared" si="1108"/>
        <v>45766</v>
      </c>
      <c r="L3886" s="5">
        <f t="shared" si="1109"/>
        <v>4</v>
      </c>
      <c r="M3886" s="5">
        <f t="shared" si="1110"/>
        <v>2025</v>
      </c>
      <c r="N3886" s="135">
        <v>460</v>
      </c>
      <c r="O3886" s="141"/>
      <c r="P3886" s="12">
        <f t="shared" si="1118"/>
        <v>460</v>
      </c>
      <c r="Q3886" s="7">
        <v>6427671.8500000024</v>
      </c>
      <c r="R3886" s="44" t="str">
        <f>VLOOKUP(F3886,'Set up'!$A$2:$E$64,5,FALSE)</f>
        <v>Trsf</v>
      </c>
    </row>
    <row r="3887" spans="1:19" ht="16.2" customHeight="1" x14ac:dyDescent="0.3">
      <c r="A3887" s="140" t="s">
        <v>3646</v>
      </c>
      <c r="B3887" s="5">
        <f t="shared" si="1114"/>
        <v>4</v>
      </c>
      <c r="C3887" s="5">
        <f t="shared" si="1115"/>
        <v>2025</v>
      </c>
      <c r="D3887" s="105" t="s">
        <v>3648</v>
      </c>
      <c r="E3887" s="5" t="str">
        <f>VLOOKUP(F3887,'Set up'!$A$2:$C$64,2,FALSE)</f>
        <v>C00000042</v>
      </c>
      <c r="F3887" s="99" t="s">
        <v>2012</v>
      </c>
      <c r="G3887" s="99" t="s">
        <v>2744</v>
      </c>
      <c r="H3887" s="137">
        <v>1</v>
      </c>
      <c r="I3887" s="5" t="str">
        <f>VLOOKUP(F3887,'Set up'!$A$2:$C$64,3,FALSE)</f>
        <v>Cash</v>
      </c>
      <c r="J3887" s="5">
        <f>VLOOKUP(F3887,'Set up'!$A$2:$D$64,4,FALSE)</f>
        <v>0</v>
      </c>
      <c r="K3887" s="4">
        <f t="shared" si="1108"/>
        <v>45766</v>
      </c>
      <c r="L3887" s="5">
        <f t="shared" si="1109"/>
        <v>4</v>
      </c>
      <c r="M3887" s="5">
        <f t="shared" si="1110"/>
        <v>2025</v>
      </c>
      <c r="N3887" s="135">
        <v>975</v>
      </c>
      <c r="O3887" s="141"/>
      <c r="P3887" s="12">
        <f t="shared" si="1118"/>
        <v>975</v>
      </c>
      <c r="Q3887" s="7">
        <v>6428646.8500000024</v>
      </c>
      <c r="R3887" s="44" t="str">
        <f>VLOOKUP(F3887,'Set up'!$A$2:$E$64,5,FALSE)</f>
        <v>Trsf</v>
      </c>
    </row>
    <row r="3888" spans="1:19" ht="16.2" customHeight="1" x14ac:dyDescent="0.3">
      <c r="A3888" s="140" t="s">
        <v>3646</v>
      </c>
      <c r="B3888" s="5">
        <f t="shared" si="1114"/>
        <v>4</v>
      </c>
      <c r="C3888" s="5">
        <f t="shared" si="1115"/>
        <v>2025</v>
      </c>
      <c r="D3888" s="105" t="s">
        <v>3648</v>
      </c>
      <c r="E3888" s="5" t="str">
        <f>VLOOKUP(F3888,'Set up'!$A$2:$C$64,2,FALSE)</f>
        <v>C00000042</v>
      </c>
      <c r="F3888" s="99" t="s">
        <v>2012</v>
      </c>
      <c r="G3888" s="99" t="s">
        <v>1073</v>
      </c>
      <c r="H3888" s="137">
        <v>1</v>
      </c>
      <c r="I3888" s="5" t="str">
        <f>VLOOKUP(F3888,'Set up'!$A$2:$C$64,3,FALSE)</f>
        <v>Cash</v>
      </c>
      <c r="J3888" s="5">
        <f>VLOOKUP(F3888,'Set up'!$A$2:$D$64,4,FALSE)</f>
        <v>0</v>
      </c>
      <c r="K3888" s="4">
        <f t="shared" si="1108"/>
        <v>45766</v>
      </c>
      <c r="L3888" s="5">
        <f t="shared" si="1109"/>
        <v>4</v>
      </c>
      <c r="M3888" s="5">
        <f t="shared" si="1110"/>
        <v>2025</v>
      </c>
      <c r="N3888" s="135">
        <v>1000</v>
      </c>
      <c r="O3888" s="141"/>
      <c r="P3888" s="12">
        <f t="shared" si="1118"/>
        <v>1000</v>
      </c>
      <c r="Q3888" s="7">
        <v>6429646.8500000024</v>
      </c>
      <c r="R3888" s="44" t="str">
        <f>VLOOKUP(F3888,'Set up'!$A$2:$E$64,5,FALSE)</f>
        <v>Trsf</v>
      </c>
    </row>
    <row r="3889" spans="1:19" ht="16.2" customHeight="1" x14ac:dyDescent="0.3">
      <c r="A3889" s="140" t="s">
        <v>3649</v>
      </c>
      <c r="B3889" s="5">
        <f t="shared" si="1114"/>
        <v>4</v>
      </c>
      <c r="C3889" s="5">
        <f t="shared" si="1115"/>
        <v>2025</v>
      </c>
      <c r="D3889" s="105" t="s">
        <v>3650</v>
      </c>
      <c r="E3889" s="5" t="str">
        <f>VLOOKUP(F3889,'Set up'!$A$2:$C$64,2,FALSE)</f>
        <v>C00000042</v>
      </c>
      <c r="F3889" s="99" t="s">
        <v>2012</v>
      </c>
      <c r="G3889" s="99" t="s">
        <v>3217</v>
      </c>
      <c r="H3889" s="137">
        <v>3</v>
      </c>
      <c r="I3889" s="5" t="str">
        <f>VLOOKUP(F3889,'Set up'!$A$2:$C$64,3,FALSE)</f>
        <v>Cash</v>
      </c>
      <c r="J3889" s="5">
        <f>VLOOKUP(F3889,'Set up'!$A$2:$D$64,4,FALSE)</f>
        <v>0</v>
      </c>
      <c r="K3889" s="4">
        <f t="shared" si="1108"/>
        <v>45770</v>
      </c>
      <c r="L3889" s="5">
        <f t="shared" si="1109"/>
        <v>4</v>
      </c>
      <c r="M3889" s="5">
        <f t="shared" si="1110"/>
        <v>2025</v>
      </c>
      <c r="N3889" s="135">
        <v>4860</v>
      </c>
      <c r="O3889" s="141"/>
      <c r="P3889" s="12">
        <f t="shared" si="1118"/>
        <v>4860</v>
      </c>
      <c r="Q3889" s="7">
        <v>6434506.8500000024</v>
      </c>
      <c r="R3889" s="44" t="str">
        <f>VLOOKUP(F3889,'Set up'!$A$2:$E$64,5,FALSE)</f>
        <v>Trsf</v>
      </c>
    </row>
    <row r="3890" spans="1:19" ht="16.2" customHeight="1" x14ac:dyDescent="0.3">
      <c r="A3890" s="140" t="s">
        <v>3649</v>
      </c>
      <c r="B3890" s="5">
        <f t="shared" si="1114"/>
        <v>4</v>
      </c>
      <c r="C3890" s="5">
        <f t="shared" si="1115"/>
        <v>2025</v>
      </c>
      <c r="D3890" s="105" t="s">
        <v>3650</v>
      </c>
      <c r="E3890" s="5" t="str">
        <f>VLOOKUP(F3890,'Set up'!$A$2:$C$64,2,FALSE)</f>
        <v>C00000042</v>
      </c>
      <c r="F3890" s="99" t="s">
        <v>2012</v>
      </c>
      <c r="G3890" s="99" t="s">
        <v>2129</v>
      </c>
      <c r="H3890" s="137">
        <v>1</v>
      </c>
      <c r="I3890" s="5" t="str">
        <f>VLOOKUP(F3890,'Set up'!$A$2:$C$64,3,FALSE)</f>
        <v>Cash</v>
      </c>
      <c r="J3890" s="5">
        <f>VLOOKUP(F3890,'Set up'!$A$2:$D$64,4,FALSE)</f>
        <v>0</v>
      </c>
      <c r="K3890" s="4">
        <f t="shared" si="1108"/>
        <v>45770</v>
      </c>
      <c r="L3890" s="5">
        <f t="shared" si="1109"/>
        <v>4</v>
      </c>
      <c r="M3890" s="5">
        <f t="shared" si="1110"/>
        <v>2025</v>
      </c>
      <c r="N3890" s="135">
        <v>218.3</v>
      </c>
      <c r="O3890" s="141"/>
      <c r="P3890" s="12">
        <f t="shared" si="1118"/>
        <v>218.3</v>
      </c>
      <c r="Q3890" s="7">
        <v>6434725.1500000022</v>
      </c>
      <c r="R3890" s="44" t="str">
        <f>VLOOKUP(F3890,'Set up'!$A$2:$E$64,5,FALSE)</f>
        <v>Trsf</v>
      </c>
    </row>
    <row r="3891" spans="1:19" ht="16.2" customHeight="1" x14ac:dyDescent="0.3">
      <c r="A3891" s="140" t="s">
        <v>3649</v>
      </c>
      <c r="B3891" s="5">
        <f t="shared" si="1114"/>
        <v>4</v>
      </c>
      <c r="C3891" s="5">
        <f t="shared" si="1115"/>
        <v>2025</v>
      </c>
      <c r="D3891" s="105" t="s">
        <v>3650</v>
      </c>
      <c r="E3891" s="5" t="str">
        <f>VLOOKUP(F3891,'Set up'!$A$2:$C$64,2,FALSE)</f>
        <v>C00000042</v>
      </c>
      <c r="F3891" s="99" t="s">
        <v>2012</v>
      </c>
      <c r="G3891" s="99" t="s">
        <v>1922</v>
      </c>
      <c r="H3891" s="137">
        <v>3</v>
      </c>
      <c r="I3891" s="5" t="str">
        <f>VLOOKUP(F3891,'Set up'!$A$2:$C$64,3,FALSE)</f>
        <v>Cash</v>
      </c>
      <c r="J3891" s="5">
        <f>VLOOKUP(F3891,'Set up'!$A$2:$D$64,4,FALSE)</f>
        <v>0</v>
      </c>
      <c r="K3891" s="4">
        <f t="shared" ref="K3891:K3954" si="1119">A3891+J3891</f>
        <v>45770</v>
      </c>
      <c r="L3891" s="5">
        <f t="shared" ref="L3891:L3954" si="1120">MONTH(K3891)</f>
        <v>4</v>
      </c>
      <c r="M3891" s="5">
        <f t="shared" ref="M3891:M3954" si="1121">YEAR(K3891)</f>
        <v>2025</v>
      </c>
      <c r="N3891" s="135">
        <v>742.5</v>
      </c>
      <c r="O3891" s="141"/>
      <c r="P3891" s="12">
        <f t="shared" si="1118"/>
        <v>742.5</v>
      </c>
      <c r="Q3891" s="7">
        <v>6435467.6500000022</v>
      </c>
      <c r="R3891" s="44" t="str">
        <f>VLOOKUP(F3891,'Set up'!$A$2:$E$64,5,FALSE)</f>
        <v>Trsf</v>
      </c>
    </row>
    <row r="3892" spans="1:19" ht="16.2" customHeight="1" x14ac:dyDescent="0.3">
      <c r="A3892" s="140" t="s">
        <v>3649</v>
      </c>
      <c r="B3892" s="5">
        <f t="shared" si="1114"/>
        <v>4</v>
      </c>
      <c r="C3892" s="5">
        <f t="shared" si="1115"/>
        <v>2025</v>
      </c>
      <c r="D3892" s="105" t="s">
        <v>3650</v>
      </c>
      <c r="E3892" s="5" t="str">
        <f>VLOOKUP(F3892,'Set up'!$A$2:$C$64,2,FALSE)</f>
        <v>C00000042</v>
      </c>
      <c r="F3892" s="99" t="s">
        <v>2012</v>
      </c>
      <c r="G3892" s="99" t="s">
        <v>46</v>
      </c>
      <c r="H3892" s="137">
        <v>4</v>
      </c>
      <c r="I3892" s="5" t="str">
        <f>VLOOKUP(F3892,'Set up'!$A$2:$C$64,3,FALSE)</f>
        <v>Cash</v>
      </c>
      <c r="J3892" s="5">
        <f>VLOOKUP(F3892,'Set up'!$A$2:$D$64,4,FALSE)</f>
        <v>0</v>
      </c>
      <c r="K3892" s="4">
        <f t="shared" si="1119"/>
        <v>45770</v>
      </c>
      <c r="L3892" s="5">
        <f t="shared" si="1120"/>
        <v>4</v>
      </c>
      <c r="M3892" s="5">
        <f t="shared" si="1121"/>
        <v>2025</v>
      </c>
      <c r="N3892" s="135">
        <v>460</v>
      </c>
      <c r="O3892" s="141"/>
      <c r="P3892" s="12">
        <f t="shared" si="1118"/>
        <v>460</v>
      </c>
      <c r="Q3892" s="7">
        <v>6435927.6500000022</v>
      </c>
      <c r="R3892" s="44" t="str">
        <f>VLOOKUP(F3892,'Set up'!$A$2:$E$64,5,FALSE)</f>
        <v>Trsf</v>
      </c>
    </row>
    <row r="3893" spans="1:19" ht="16.2" customHeight="1" x14ac:dyDescent="0.3">
      <c r="A3893" s="140" t="s">
        <v>3649</v>
      </c>
      <c r="B3893" s="5">
        <f t="shared" si="1114"/>
        <v>4</v>
      </c>
      <c r="C3893" s="5">
        <f t="shared" si="1115"/>
        <v>2025</v>
      </c>
      <c r="D3893" s="105" t="s">
        <v>3650</v>
      </c>
      <c r="E3893" s="5" t="str">
        <f>VLOOKUP(F3893,'Set up'!$A$2:$C$64,2,FALSE)</f>
        <v>C00000042</v>
      </c>
      <c r="F3893" s="99" t="s">
        <v>2012</v>
      </c>
      <c r="G3893" s="99" t="s">
        <v>2744</v>
      </c>
      <c r="H3893" s="137">
        <v>1</v>
      </c>
      <c r="I3893" s="5" t="str">
        <f>VLOOKUP(F3893,'Set up'!$A$2:$C$64,3,FALSE)</f>
        <v>Cash</v>
      </c>
      <c r="J3893" s="5">
        <f>VLOOKUP(F3893,'Set up'!$A$2:$D$64,4,FALSE)</f>
        <v>0</v>
      </c>
      <c r="K3893" s="4">
        <f t="shared" si="1119"/>
        <v>45770</v>
      </c>
      <c r="L3893" s="5">
        <f t="shared" si="1120"/>
        <v>4</v>
      </c>
      <c r="M3893" s="5">
        <f t="shared" si="1121"/>
        <v>2025</v>
      </c>
      <c r="N3893" s="135">
        <v>975</v>
      </c>
      <c r="O3893" s="141"/>
      <c r="P3893" s="12">
        <f t="shared" si="1118"/>
        <v>975</v>
      </c>
      <c r="Q3893" s="7">
        <v>6436902.6500000022</v>
      </c>
      <c r="R3893" s="44" t="str">
        <f>VLOOKUP(F3893,'Set up'!$A$2:$E$64,5,FALSE)</f>
        <v>Trsf</v>
      </c>
    </row>
    <row r="3894" spans="1:19" ht="16.2" customHeight="1" x14ac:dyDescent="0.3">
      <c r="A3894" s="140" t="s">
        <v>3649</v>
      </c>
      <c r="B3894" s="5">
        <f t="shared" si="1114"/>
        <v>4</v>
      </c>
      <c r="C3894" s="5">
        <f t="shared" si="1115"/>
        <v>2025</v>
      </c>
      <c r="D3894" s="105" t="s">
        <v>3651</v>
      </c>
      <c r="E3894" s="5" t="str">
        <f>VLOOKUP(F3894,'Set up'!$A$2:$C$64,2,FALSE)</f>
        <v>C00000019</v>
      </c>
      <c r="F3894" s="99" t="s">
        <v>400</v>
      </c>
      <c r="G3894" s="99" t="s">
        <v>3122</v>
      </c>
      <c r="H3894" s="137">
        <v>1</v>
      </c>
      <c r="I3894" s="5" t="str">
        <f>VLOOKUP(F3894,'Set up'!$A$2:$C$64,3,FALSE)</f>
        <v>Cash</v>
      </c>
      <c r="J3894" s="5">
        <f>VLOOKUP(F3894,'Set up'!$A$2:$D$64,4,FALSE)</f>
        <v>0</v>
      </c>
      <c r="K3894" s="4">
        <f t="shared" si="1119"/>
        <v>45770</v>
      </c>
      <c r="L3894" s="5">
        <f t="shared" si="1120"/>
        <v>4</v>
      </c>
      <c r="M3894" s="5">
        <f t="shared" si="1121"/>
        <v>2025</v>
      </c>
      <c r="N3894" s="135">
        <v>1755</v>
      </c>
      <c r="O3894" s="141"/>
      <c r="P3894" s="12">
        <f t="shared" si="1118"/>
        <v>1755</v>
      </c>
      <c r="Q3894" s="7">
        <v>6438657.6500000022</v>
      </c>
      <c r="R3894" s="44" t="str">
        <f>VLOOKUP(F3894,'Set up'!$A$2:$E$64,5,FALSE)</f>
        <v>Trsf</v>
      </c>
    </row>
    <row r="3895" spans="1:19" ht="16.2" customHeight="1" x14ac:dyDescent="0.3">
      <c r="A3895" s="140" t="s">
        <v>3649</v>
      </c>
      <c r="B3895" s="5">
        <f t="shared" si="1114"/>
        <v>4</v>
      </c>
      <c r="C3895" s="5">
        <f t="shared" si="1115"/>
        <v>2025</v>
      </c>
      <c r="D3895" s="105" t="s">
        <v>3651</v>
      </c>
      <c r="E3895" s="5" t="str">
        <f>VLOOKUP(F3895,'Set up'!$A$2:$C$64,2,FALSE)</f>
        <v>C00000019</v>
      </c>
      <c r="F3895" s="99" t="s">
        <v>400</v>
      </c>
      <c r="G3895" s="99" t="s">
        <v>1411</v>
      </c>
      <c r="H3895" s="137">
        <v>1</v>
      </c>
      <c r="I3895" s="5" t="str">
        <f>VLOOKUP(F3895,'Set up'!$A$2:$C$64,3,FALSE)</f>
        <v>Cash</v>
      </c>
      <c r="J3895" s="5">
        <f>VLOOKUP(F3895,'Set up'!$A$2:$D$64,4,FALSE)</f>
        <v>0</v>
      </c>
      <c r="K3895" s="4">
        <f t="shared" si="1119"/>
        <v>45770</v>
      </c>
      <c r="L3895" s="5">
        <f t="shared" si="1120"/>
        <v>4</v>
      </c>
      <c r="M3895" s="5">
        <f t="shared" si="1121"/>
        <v>2025</v>
      </c>
      <c r="N3895" s="135">
        <v>405</v>
      </c>
      <c r="O3895" s="141"/>
      <c r="P3895" s="12">
        <f t="shared" si="1118"/>
        <v>405</v>
      </c>
      <c r="Q3895" s="7">
        <v>6439062.6500000022</v>
      </c>
      <c r="R3895" s="44" t="str">
        <f>VLOOKUP(F3895,'Set up'!$A$2:$E$64,5,FALSE)</f>
        <v>Trsf</v>
      </c>
    </row>
    <row r="3896" spans="1:19" ht="16.2" customHeight="1" x14ac:dyDescent="0.3">
      <c r="A3896" s="140" t="s">
        <v>3649</v>
      </c>
      <c r="B3896" s="5">
        <f t="shared" si="1114"/>
        <v>4</v>
      </c>
      <c r="C3896" s="5">
        <f t="shared" si="1115"/>
        <v>2025</v>
      </c>
      <c r="D3896" s="105" t="s">
        <v>3651</v>
      </c>
      <c r="E3896" s="5" t="str">
        <f>VLOOKUP(F3896,'Set up'!$A$2:$C$64,2,FALSE)</f>
        <v>C00000019</v>
      </c>
      <c r="F3896" s="99" t="s">
        <v>400</v>
      </c>
      <c r="G3896" s="99" t="s">
        <v>46</v>
      </c>
      <c r="H3896" s="137">
        <v>1</v>
      </c>
      <c r="I3896" s="5" t="str">
        <f>VLOOKUP(F3896,'Set up'!$A$2:$C$64,3,FALSE)</f>
        <v>Cash</v>
      </c>
      <c r="J3896" s="5">
        <f>VLOOKUP(F3896,'Set up'!$A$2:$D$64,4,FALSE)</f>
        <v>0</v>
      </c>
      <c r="K3896" s="4">
        <f t="shared" si="1119"/>
        <v>45770</v>
      </c>
      <c r="L3896" s="5">
        <f t="shared" si="1120"/>
        <v>4</v>
      </c>
      <c r="M3896" s="5">
        <f t="shared" si="1121"/>
        <v>2025</v>
      </c>
      <c r="N3896" s="135">
        <v>110</v>
      </c>
      <c r="O3896" s="141"/>
      <c r="P3896" s="12">
        <f t="shared" si="1118"/>
        <v>110</v>
      </c>
      <c r="Q3896" s="7">
        <v>6439172.6500000022</v>
      </c>
      <c r="R3896" s="44" t="str">
        <f>VLOOKUP(F3896,'Set up'!$A$2:$E$64,5,FALSE)</f>
        <v>Trsf</v>
      </c>
    </row>
    <row r="3897" spans="1:19" ht="16.2" customHeight="1" x14ac:dyDescent="0.3">
      <c r="A3897" s="140" t="s">
        <v>3649</v>
      </c>
      <c r="B3897" s="5">
        <f t="shared" si="1114"/>
        <v>4</v>
      </c>
      <c r="C3897" s="5">
        <f t="shared" si="1115"/>
        <v>2025</v>
      </c>
      <c r="D3897" s="105" t="s">
        <v>3651</v>
      </c>
      <c r="E3897" s="5" t="str">
        <f>VLOOKUP(F3897,'Set up'!$A$2:$C$64,2,FALSE)</f>
        <v>C00000019</v>
      </c>
      <c r="F3897" s="99" t="s">
        <v>400</v>
      </c>
      <c r="G3897" s="99" t="s">
        <v>1469</v>
      </c>
      <c r="H3897" s="137">
        <v>1</v>
      </c>
      <c r="I3897" s="5" t="str">
        <f>VLOOKUP(F3897,'Set up'!$A$2:$C$64,3,FALSE)</f>
        <v>Cash</v>
      </c>
      <c r="J3897" s="5">
        <f>VLOOKUP(F3897,'Set up'!$A$2:$D$64,4,FALSE)</f>
        <v>0</v>
      </c>
      <c r="K3897" s="4">
        <f t="shared" si="1119"/>
        <v>45770</v>
      </c>
      <c r="L3897" s="5">
        <f t="shared" si="1120"/>
        <v>4</v>
      </c>
      <c r="M3897" s="5">
        <f t="shared" si="1121"/>
        <v>2025</v>
      </c>
      <c r="N3897" s="135">
        <v>390</v>
      </c>
      <c r="O3897" s="141"/>
      <c r="P3897" s="12">
        <f t="shared" si="1118"/>
        <v>390</v>
      </c>
      <c r="Q3897" s="7">
        <v>6439562.6500000022</v>
      </c>
      <c r="R3897" s="44" t="str">
        <f>VLOOKUP(F3897,'Set up'!$A$2:$E$64,5,FALSE)</f>
        <v>Trsf</v>
      </c>
    </row>
    <row r="3898" spans="1:19" ht="16.2" customHeight="1" x14ac:dyDescent="0.3">
      <c r="A3898" s="140" t="s">
        <v>3649</v>
      </c>
      <c r="B3898" s="5">
        <f t="shared" si="1114"/>
        <v>4</v>
      </c>
      <c r="C3898" s="5">
        <f t="shared" si="1115"/>
        <v>2025</v>
      </c>
      <c r="D3898" s="105" t="s">
        <v>3651</v>
      </c>
      <c r="E3898" s="5" t="str">
        <f>VLOOKUP(F3898,'Set up'!$A$2:$C$64,2,FALSE)</f>
        <v>C00000019</v>
      </c>
      <c r="F3898" s="99" t="s">
        <v>400</v>
      </c>
      <c r="G3898" s="99" t="s">
        <v>2635</v>
      </c>
      <c r="H3898" s="137">
        <v>3</v>
      </c>
      <c r="I3898" s="5" t="str">
        <f>VLOOKUP(F3898,'Set up'!$A$2:$C$64,3,FALSE)</f>
        <v>Cash</v>
      </c>
      <c r="J3898" s="5">
        <f>VLOOKUP(F3898,'Set up'!$A$2:$D$64,4,FALSE)</f>
        <v>0</v>
      </c>
      <c r="K3898" s="4">
        <f t="shared" si="1119"/>
        <v>45770</v>
      </c>
      <c r="L3898" s="5">
        <f t="shared" si="1120"/>
        <v>4</v>
      </c>
      <c r="M3898" s="5">
        <f t="shared" si="1121"/>
        <v>2025</v>
      </c>
      <c r="N3898" s="135">
        <v>187.5</v>
      </c>
      <c r="O3898" s="141"/>
      <c r="P3898" s="12">
        <f t="shared" si="1118"/>
        <v>187.5</v>
      </c>
      <c r="Q3898" s="7">
        <v>6439750.1500000022</v>
      </c>
      <c r="R3898" s="44" t="str">
        <f>VLOOKUP(F3898,'Set up'!$A$2:$E$64,5,FALSE)</f>
        <v>Trsf</v>
      </c>
    </row>
    <row r="3899" spans="1:19" ht="16.2" customHeight="1" x14ac:dyDescent="0.3">
      <c r="A3899" s="140" t="s">
        <v>3652</v>
      </c>
      <c r="B3899" s="5">
        <f t="shared" si="1114"/>
        <v>4</v>
      </c>
      <c r="C3899" s="5">
        <f t="shared" si="1115"/>
        <v>2025</v>
      </c>
      <c r="D3899" s="105" t="s">
        <v>3653</v>
      </c>
      <c r="E3899" s="5" t="str">
        <f>VLOOKUP(F3899,'Set up'!$A$2:$C$64,2,FALSE)</f>
        <v>C00000061</v>
      </c>
      <c r="F3899" s="99" t="s">
        <v>3532</v>
      </c>
      <c r="G3899" s="99" t="s">
        <v>46</v>
      </c>
      <c r="H3899" s="137">
        <v>2</v>
      </c>
      <c r="I3899" s="5" t="str">
        <f>VLOOKUP(F3899,'Set up'!$A$2:$C$64,3,FALSE)</f>
        <v>Cash</v>
      </c>
      <c r="J3899" s="5">
        <f>VLOOKUP(F3899,'Set up'!$A$2:$D$64,4,FALSE)</f>
        <v>0</v>
      </c>
      <c r="K3899" s="4">
        <f t="shared" si="1119"/>
        <v>45771</v>
      </c>
      <c r="L3899" s="5">
        <f t="shared" si="1120"/>
        <v>4</v>
      </c>
      <c r="M3899" s="5">
        <f t="shared" si="1121"/>
        <v>2025</v>
      </c>
      <c r="N3899" s="135">
        <v>230</v>
      </c>
      <c r="O3899" s="6">
        <f t="shared" ref="O3899:O3900" si="1122">-N3899</f>
        <v>-230</v>
      </c>
      <c r="P3899" s="12">
        <f t="shared" si="1118"/>
        <v>0</v>
      </c>
      <c r="Q3899" s="7">
        <v>6439980.1500000022</v>
      </c>
      <c r="R3899" s="44" t="str">
        <f>VLOOKUP(F3899,'Set up'!$A$2:$E$64,5,FALSE)</f>
        <v>Cash</v>
      </c>
      <c r="S3899" s="1" t="s">
        <v>3825</v>
      </c>
    </row>
    <row r="3900" spans="1:19" ht="16.2" customHeight="1" x14ac:dyDescent="0.3">
      <c r="A3900" s="140" t="s">
        <v>3652</v>
      </c>
      <c r="B3900" s="5">
        <f t="shared" si="1114"/>
        <v>4</v>
      </c>
      <c r="C3900" s="5">
        <f t="shared" si="1115"/>
        <v>2025</v>
      </c>
      <c r="D3900" s="105" t="s">
        <v>3653</v>
      </c>
      <c r="E3900" s="5" t="str">
        <f>VLOOKUP(F3900,'Set up'!$A$2:$C$64,2,FALSE)</f>
        <v>C00000061</v>
      </c>
      <c r="F3900" s="99" t="s">
        <v>3532</v>
      </c>
      <c r="G3900" s="99" t="s">
        <v>2635</v>
      </c>
      <c r="H3900" s="137">
        <v>2</v>
      </c>
      <c r="I3900" s="5" t="str">
        <f>VLOOKUP(F3900,'Set up'!$A$2:$C$64,3,FALSE)</f>
        <v>Cash</v>
      </c>
      <c r="J3900" s="5">
        <f>VLOOKUP(F3900,'Set up'!$A$2:$D$64,4,FALSE)</f>
        <v>0</v>
      </c>
      <c r="K3900" s="4">
        <f t="shared" si="1119"/>
        <v>45771</v>
      </c>
      <c r="L3900" s="5">
        <f t="shared" si="1120"/>
        <v>4</v>
      </c>
      <c r="M3900" s="5">
        <f t="shared" si="1121"/>
        <v>2025</v>
      </c>
      <c r="N3900" s="135">
        <v>115</v>
      </c>
      <c r="O3900" s="6">
        <f t="shared" si="1122"/>
        <v>-115</v>
      </c>
      <c r="P3900" s="12">
        <f t="shared" si="1118"/>
        <v>0</v>
      </c>
      <c r="Q3900" s="7">
        <v>6440095.1500000022</v>
      </c>
      <c r="R3900" s="44" t="str">
        <f>VLOOKUP(F3900,'Set up'!$A$2:$E$64,5,FALSE)</f>
        <v>Cash</v>
      </c>
      <c r="S3900" s="1" t="s">
        <v>3825</v>
      </c>
    </row>
    <row r="3901" spans="1:19" ht="16.2" customHeight="1" x14ac:dyDescent="0.3">
      <c r="A3901" s="140" t="s">
        <v>3654</v>
      </c>
      <c r="B3901" s="5">
        <f t="shared" si="1114"/>
        <v>4</v>
      </c>
      <c r="C3901" s="5">
        <f t="shared" si="1115"/>
        <v>2025</v>
      </c>
      <c r="D3901" s="105" t="s">
        <v>3655</v>
      </c>
      <c r="E3901" s="5" t="str">
        <f>VLOOKUP(F3901,'Set up'!$A$2:$C$64,2,FALSE)</f>
        <v>C00000042</v>
      </c>
      <c r="F3901" s="99" t="s">
        <v>2012</v>
      </c>
      <c r="G3901" s="99" t="s">
        <v>2646</v>
      </c>
      <c r="H3901" s="137">
        <v>5</v>
      </c>
      <c r="I3901" s="5" t="str">
        <f>VLOOKUP(F3901,'Set up'!$A$2:$C$64,3,FALSE)</f>
        <v>Cash</v>
      </c>
      <c r="J3901" s="5">
        <f>VLOOKUP(F3901,'Set up'!$A$2:$D$64,4,FALSE)</f>
        <v>0</v>
      </c>
      <c r="K3901" s="4">
        <f t="shared" si="1119"/>
        <v>45772</v>
      </c>
      <c r="L3901" s="5">
        <f t="shared" si="1120"/>
        <v>4</v>
      </c>
      <c r="M3901" s="5">
        <f t="shared" si="1121"/>
        <v>2025</v>
      </c>
      <c r="N3901" s="135">
        <v>312.5</v>
      </c>
      <c r="O3901" s="141"/>
      <c r="P3901" s="12">
        <f t="shared" si="1118"/>
        <v>312.5</v>
      </c>
      <c r="Q3901" s="7">
        <v>6440407.6500000022</v>
      </c>
      <c r="R3901" s="44" t="str">
        <f>VLOOKUP(F3901,'Set up'!$A$2:$E$64,5,FALSE)</f>
        <v>Trsf</v>
      </c>
    </row>
    <row r="3902" spans="1:19" ht="16.2" customHeight="1" x14ac:dyDescent="0.3">
      <c r="A3902" s="140" t="s">
        <v>3654</v>
      </c>
      <c r="B3902" s="5">
        <f t="shared" si="1114"/>
        <v>4</v>
      </c>
      <c r="C3902" s="5">
        <f t="shared" si="1115"/>
        <v>2025</v>
      </c>
      <c r="D3902" s="105" t="s">
        <v>3656</v>
      </c>
      <c r="E3902" s="5" t="str">
        <f>VLOOKUP(F3902,'Set up'!$A$2:$C$64,2,FALSE)</f>
        <v>C00000042</v>
      </c>
      <c r="F3902" s="99" t="s">
        <v>2012</v>
      </c>
      <c r="G3902" s="99" t="s">
        <v>3217</v>
      </c>
      <c r="H3902" s="137">
        <v>9</v>
      </c>
      <c r="I3902" s="5" t="str">
        <f>VLOOKUP(F3902,'Set up'!$A$2:$C$64,3,FALSE)</f>
        <v>Cash</v>
      </c>
      <c r="J3902" s="5">
        <f>VLOOKUP(F3902,'Set up'!$A$2:$D$64,4,FALSE)</f>
        <v>0</v>
      </c>
      <c r="K3902" s="4">
        <f t="shared" si="1119"/>
        <v>45772</v>
      </c>
      <c r="L3902" s="5">
        <f t="shared" si="1120"/>
        <v>4</v>
      </c>
      <c r="M3902" s="5">
        <f t="shared" si="1121"/>
        <v>2025</v>
      </c>
      <c r="N3902" s="135">
        <v>14580</v>
      </c>
      <c r="O3902" s="141"/>
      <c r="P3902" s="12">
        <f t="shared" si="1118"/>
        <v>14580</v>
      </c>
      <c r="Q3902" s="7">
        <v>6454987.6500000022</v>
      </c>
      <c r="R3902" s="44" t="str">
        <f>VLOOKUP(F3902,'Set up'!$A$2:$E$64,5,FALSE)</f>
        <v>Trsf</v>
      </c>
    </row>
    <row r="3903" spans="1:19" ht="16.2" customHeight="1" x14ac:dyDescent="0.3">
      <c r="A3903" s="140" t="s">
        <v>3654</v>
      </c>
      <c r="B3903" s="5">
        <f t="shared" si="1114"/>
        <v>4</v>
      </c>
      <c r="C3903" s="5">
        <f t="shared" si="1115"/>
        <v>2025</v>
      </c>
      <c r="D3903" s="105" t="s">
        <v>3656</v>
      </c>
      <c r="E3903" s="5" t="str">
        <f>VLOOKUP(F3903,'Set up'!$A$2:$C$64,2,FALSE)</f>
        <v>C00000042</v>
      </c>
      <c r="F3903" s="99" t="s">
        <v>2012</v>
      </c>
      <c r="G3903" s="99" t="s">
        <v>2129</v>
      </c>
      <c r="H3903" s="137">
        <v>27</v>
      </c>
      <c r="I3903" s="5" t="str">
        <f>VLOOKUP(F3903,'Set up'!$A$2:$C$64,3,FALSE)</f>
        <v>Cash</v>
      </c>
      <c r="J3903" s="5">
        <f>VLOOKUP(F3903,'Set up'!$A$2:$D$64,4,FALSE)</f>
        <v>0</v>
      </c>
      <c r="K3903" s="4">
        <f t="shared" si="1119"/>
        <v>45772</v>
      </c>
      <c r="L3903" s="5">
        <f t="shared" si="1120"/>
        <v>4</v>
      </c>
      <c r="M3903" s="5">
        <f t="shared" si="1121"/>
        <v>2025</v>
      </c>
      <c r="N3903" s="135">
        <v>5894.1</v>
      </c>
      <c r="O3903" s="141"/>
      <c r="P3903" s="12">
        <f t="shared" si="1118"/>
        <v>5894.1</v>
      </c>
      <c r="Q3903" s="7">
        <v>6460881.7500000019</v>
      </c>
      <c r="R3903" s="44" t="str">
        <f>VLOOKUP(F3903,'Set up'!$A$2:$E$64,5,FALSE)</f>
        <v>Trsf</v>
      </c>
    </row>
    <row r="3904" spans="1:19" ht="16.2" customHeight="1" x14ac:dyDescent="0.3">
      <c r="A3904" s="140" t="s">
        <v>3654</v>
      </c>
      <c r="B3904" s="5">
        <f t="shared" si="1114"/>
        <v>4</v>
      </c>
      <c r="C3904" s="5">
        <f t="shared" si="1115"/>
        <v>2025</v>
      </c>
      <c r="D3904" s="105" t="s">
        <v>3656</v>
      </c>
      <c r="E3904" s="5" t="str">
        <f>VLOOKUP(F3904,'Set up'!$A$2:$C$64,2,FALSE)</f>
        <v>C00000042</v>
      </c>
      <c r="F3904" s="99" t="s">
        <v>2012</v>
      </c>
      <c r="G3904" s="99" t="s">
        <v>1922</v>
      </c>
      <c r="H3904" s="137">
        <v>14</v>
      </c>
      <c r="I3904" s="5" t="str">
        <f>VLOOKUP(F3904,'Set up'!$A$2:$C$64,3,FALSE)</f>
        <v>Cash</v>
      </c>
      <c r="J3904" s="5">
        <f>VLOOKUP(F3904,'Set up'!$A$2:$D$64,4,FALSE)</f>
        <v>0</v>
      </c>
      <c r="K3904" s="4">
        <f t="shared" si="1119"/>
        <v>45772</v>
      </c>
      <c r="L3904" s="5">
        <f t="shared" si="1120"/>
        <v>4</v>
      </c>
      <c r="M3904" s="5">
        <f t="shared" si="1121"/>
        <v>2025</v>
      </c>
      <c r="N3904" s="135">
        <v>3465</v>
      </c>
      <c r="O3904" s="141"/>
      <c r="P3904" s="12">
        <f t="shared" si="1118"/>
        <v>3465</v>
      </c>
      <c r="Q3904" s="7">
        <v>6464346.7500000019</v>
      </c>
      <c r="R3904" s="44" t="str">
        <f>VLOOKUP(F3904,'Set up'!$A$2:$E$64,5,FALSE)</f>
        <v>Trsf</v>
      </c>
    </row>
    <row r="3905" spans="1:19" ht="16.2" customHeight="1" x14ac:dyDescent="0.3">
      <c r="A3905" s="140" t="s">
        <v>3654</v>
      </c>
      <c r="B3905" s="5">
        <f t="shared" si="1114"/>
        <v>4</v>
      </c>
      <c r="C3905" s="5">
        <f t="shared" si="1115"/>
        <v>2025</v>
      </c>
      <c r="D3905" s="105" t="s">
        <v>3656</v>
      </c>
      <c r="E3905" s="5" t="str">
        <f>VLOOKUP(F3905,'Set up'!$A$2:$C$64,2,FALSE)</f>
        <v>C00000042</v>
      </c>
      <c r="F3905" s="99" t="s">
        <v>2012</v>
      </c>
      <c r="G3905" s="99" t="s">
        <v>46</v>
      </c>
      <c r="H3905" s="137">
        <v>4</v>
      </c>
      <c r="I3905" s="5" t="str">
        <f>VLOOKUP(F3905,'Set up'!$A$2:$C$64,3,FALSE)</f>
        <v>Cash</v>
      </c>
      <c r="J3905" s="5">
        <f>VLOOKUP(F3905,'Set up'!$A$2:$D$64,4,FALSE)</f>
        <v>0</v>
      </c>
      <c r="K3905" s="4">
        <f t="shared" si="1119"/>
        <v>45772</v>
      </c>
      <c r="L3905" s="5">
        <f t="shared" si="1120"/>
        <v>4</v>
      </c>
      <c r="M3905" s="5">
        <f t="shared" si="1121"/>
        <v>2025</v>
      </c>
      <c r="N3905" s="135">
        <v>460</v>
      </c>
      <c r="O3905" s="141"/>
      <c r="P3905" s="12">
        <f t="shared" si="1118"/>
        <v>460</v>
      </c>
      <c r="Q3905" s="7">
        <v>6464806.7500000019</v>
      </c>
      <c r="R3905" s="44" t="str">
        <f>VLOOKUP(F3905,'Set up'!$A$2:$E$64,5,FALSE)</f>
        <v>Trsf</v>
      </c>
    </row>
    <row r="3906" spans="1:19" ht="16.2" customHeight="1" x14ac:dyDescent="0.3">
      <c r="A3906" s="140" t="s">
        <v>3654</v>
      </c>
      <c r="B3906" s="5">
        <f t="shared" si="1114"/>
        <v>4</v>
      </c>
      <c r="C3906" s="5">
        <f t="shared" si="1115"/>
        <v>2025</v>
      </c>
      <c r="D3906" s="105" t="s">
        <v>3656</v>
      </c>
      <c r="E3906" s="5" t="str">
        <f>VLOOKUP(F3906,'Set up'!$A$2:$C$64,2,FALSE)</f>
        <v>C00000042</v>
      </c>
      <c r="F3906" s="99" t="s">
        <v>2012</v>
      </c>
      <c r="G3906" s="99" t="s">
        <v>2744</v>
      </c>
      <c r="H3906" s="137">
        <v>1</v>
      </c>
      <c r="I3906" s="5" t="str">
        <f>VLOOKUP(F3906,'Set up'!$A$2:$C$64,3,FALSE)</f>
        <v>Cash</v>
      </c>
      <c r="J3906" s="5">
        <f>VLOOKUP(F3906,'Set up'!$A$2:$D$64,4,FALSE)</f>
        <v>0</v>
      </c>
      <c r="K3906" s="4">
        <f t="shared" si="1119"/>
        <v>45772</v>
      </c>
      <c r="L3906" s="5">
        <f t="shared" si="1120"/>
        <v>4</v>
      </c>
      <c r="M3906" s="5">
        <f t="shared" si="1121"/>
        <v>2025</v>
      </c>
      <c r="N3906" s="135">
        <v>975</v>
      </c>
      <c r="O3906" s="141"/>
      <c r="P3906" s="12">
        <f t="shared" si="1118"/>
        <v>975</v>
      </c>
      <c r="Q3906" s="7">
        <v>6465781.7500000019</v>
      </c>
      <c r="R3906" s="44" t="str">
        <f>VLOOKUP(F3906,'Set up'!$A$2:$E$64,5,FALSE)</f>
        <v>Trsf</v>
      </c>
    </row>
    <row r="3907" spans="1:19" ht="16.2" customHeight="1" x14ac:dyDescent="0.3">
      <c r="A3907" s="140" t="s">
        <v>3657</v>
      </c>
      <c r="B3907" s="5">
        <f t="shared" si="1114"/>
        <v>4</v>
      </c>
      <c r="C3907" s="5">
        <f t="shared" si="1115"/>
        <v>2025</v>
      </c>
      <c r="D3907" s="105" t="s">
        <v>3658</v>
      </c>
      <c r="E3907" s="5" t="str">
        <f>VLOOKUP(F3907,'Set up'!$A$2:$C$64,2,FALSE)</f>
        <v>C00000044</v>
      </c>
      <c r="F3907" s="99" t="s">
        <v>2929</v>
      </c>
      <c r="G3907" s="99" t="s">
        <v>3621</v>
      </c>
      <c r="H3907" s="137">
        <v>2</v>
      </c>
      <c r="I3907" s="5" t="str">
        <f>VLOOKUP(F3907,'Set up'!$A$2:$C$64,3,FALSE)</f>
        <v>Cash</v>
      </c>
      <c r="J3907" s="5">
        <f>VLOOKUP(F3907,'Set up'!$A$2:$D$64,4,FALSE)</f>
        <v>0</v>
      </c>
      <c r="K3907" s="4">
        <f t="shared" si="1119"/>
        <v>45776</v>
      </c>
      <c r="L3907" s="5">
        <f t="shared" si="1120"/>
        <v>4</v>
      </c>
      <c r="M3907" s="5">
        <f t="shared" si="1121"/>
        <v>2025</v>
      </c>
      <c r="N3907" s="135">
        <v>500</v>
      </c>
      <c r="O3907" s="6">
        <f>-N3907</f>
        <v>-500</v>
      </c>
      <c r="P3907" s="12">
        <f t="shared" si="1118"/>
        <v>0</v>
      </c>
      <c r="Q3907" s="7">
        <v>6466281.7500000019</v>
      </c>
      <c r="R3907" s="44" t="str">
        <f>VLOOKUP(F3907,'Set up'!$A$2:$E$64,5,FALSE)</f>
        <v>Cash</v>
      </c>
      <c r="S3907" s="1" t="s">
        <v>3822</v>
      </c>
    </row>
    <row r="3908" spans="1:19" ht="16.2" customHeight="1" x14ac:dyDescent="0.3">
      <c r="A3908" s="140" t="s">
        <v>3657</v>
      </c>
      <c r="B3908" s="5">
        <f t="shared" si="1114"/>
        <v>4</v>
      </c>
      <c r="C3908" s="5">
        <f t="shared" si="1115"/>
        <v>2025</v>
      </c>
      <c r="D3908" s="105" t="s">
        <v>3658</v>
      </c>
      <c r="E3908" s="5" t="str">
        <f>VLOOKUP(F3908,'Set up'!$A$2:$C$64,2,FALSE)</f>
        <v>C00000044</v>
      </c>
      <c r="F3908" s="99" t="s">
        <v>2929</v>
      </c>
      <c r="G3908" s="99" t="s">
        <v>2570</v>
      </c>
      <c r="H3908" s="137">
        <v>1</v>
      </c>
      <c r="I3908" s="5" t="str">
        <f>VLOOKUP(F3908,'Set up'!$A$2:$C$64,3,FALSE)</f>
        <v>Cash</v>
      </c>
      <c r="J3908" s="5">
        <f>VLOOKUP(F3908,'Set up'!$A$2:$D$64,4,FALSE)</f>
        <v>0</v>
      </c>
      <c r="K3908" s="4">
        <f t="shared" si="1119"/>
        <v>45776</v>
      </c>
      <c r="L3908" s="5">
        <f t="shared" si="1120"/>
        <v>4</v>
      </c>
      <c r="M3908" s="5">
        <f t="shared" si="1121"/>
        <v>2025</v>
      </c>
      <c r="N3908" s="135">
        <v>216</v>
      </c>
      <c r="O3908" s="6">
        <f>-N3908</f>
        <v>-216</v>
      </c>
      <c r="P3908" s="12">
        <f t="shared" si="1118"/>
        <v>0</v>
      </c>
      <c r="Q3908" s="7">
        <v>6466497.7500000019</v>
      </c>
      <c r="R3908" s="44" t="str">
        <f>VLOOKUP(F3908,'Set up'!$A$2:$E$64,5,FALSE)</f>
        <v>Cash</v>
      </c>
      <c r="S3908" s="1" t="s">
        <v>3822</v>
      </c>
    </row>
    <row r="3909" spans="1:19" ht="16.2" customHeight="1" x14ac:dyDescent="0.3">
      <c r="A3909" s="140" t="s">
        <v>3657</v>
      </c>
      <c r="B3909" s="5">
        <f t="shared" si="1114"/>
        <v>4</v>
      </c>
      <c r="C3909" s="5">
        <f t="shared" si="1115"/>
        <v>2025</v>
      </c>
      <c r="D3909" s="105" t="s">
        <v>3659</v>
      </c>
      <c r="E3909" s="5" t="str">
        <f>VLOOKUP(F3909,'Set up'!$A$2:$C$64,2,FALSE)</f>
        <v>C00000039</v>
      </c>
      <c r="F3909" s="99" t="s">
        <v>1620</v>
      </c>
      <c r="G3909" s="99" t="s">
        <v>3621</v>
      </c>
      <c r="H3909" s="137">
        <v>1</v>
      </c>
      <c r="I3909" s="5" t="str">
        <f>VLOOKUP(F3909,'Set up'!$A$2:$C$64,3,FALSE)</f>
        <v>Cash</v>
      </c>
      <c r="J3909" s="5">
        <f>VLOOKUP(F3909,'Set up'!$A$2:$D$64,4,FALSE)</f>
        <v>0</v>
      </c>
      <c r="K3909" s="4">
        <f t="shared" si="1119"/>
        <v>45776</v>
      </c>
      <c r="L3909" s="5">
        <f t="shared" si="1120"/>
        <v>4</v>
      </c>
      <c r="M3909" s="5">
        <f t="shared" si="1121"/>
        <v>2025</v>
      </c>
      <c r="N3909" s="135">
        <v>250</v>
      </c>
      <c r="O3909" s="6">
        <f t="shared" ref="O3909:O3913" si="1123">-N3909</f>
        <v>-250</v>
      </c>
      <c r="P3909" s="12">
        <f t="shared" si="1118"/>
        <v>0</v>
      </c>
      <c r="Q3909" s="7">
        <v>6466747.7500000019</v>
      </c>
      <c r="R3909" s="44" t="str">
        <f>VLOOKUP(F3909,'Set up'!$A$2:$E$64,5,FALSE)</f>
        <v>Trsf</v>
      </c>
      <c r="S3909" s="1" t="s">
        <v>3691</v>
      </c>
    </row>
    <row r="3910" spans="1:19" ht="16.2" customHeight="1" x14ac:dyDescent="0.3">
      <c r="A3910" s="105" t="s">
        <v>3700</v>
      </c>
      <c r="B3910" s="5">
        <f t="shared" si="1114"/>
        <v>5</v>
      </c>
      <c r="C3910" s="5">
        <f t="shared" si="1115"/>
        <v>2025</v>
      </c>
      <c r="D3910" s="105" t="s">
        <v>3701</v>
      </c>
      <c r="E3910" s="5" t="str">
        <f>VLOOKUP(F3910,'[1]Set up'!$A$2:$C$64,2,FALSE)</f>
        <v>C00000050</v>
      </c>
      <c r="F3910" s="99" t="s">
        <v>2656</v>
      </c>
      <c r="G3910" s="99" t="s">
        <v>3615</v>
      </c>
      <c r="H3910" s="105">
        <v>1</v>
      </c>
      <c r="I3910" s="5" t="str">
        <f>VLOOKUP(F3910,'Set up'!$A$2:$C$64,3,FALSE)</f>
        <v>Cash</v>
      </c>
      <c r="J3910" s="5">
        <f>VLOOKUP(F3910,'Set up'!$A$2:$D$64,4,FALSE)</f>
        <v>0</v>
      </c>
      <c r="K3910" s="4">
        <f t="shared" si="1119"/>
        <v>45779</v>
      </c>
      <c r="L3910" s="5">
        <f t="shared" si="1120"/>
        <v>5</v>
      </c>
      <c r="M3910" s="5">
        <f t="shared" si="1121"/>
        <v>2025</v>
      </c>
      <c r="N3910" s="135">
        <v>1710</v>
      </c>
      <c r="O3910" s="6">
        <f t="shared" si="1123"/>
        <v>-1710</v>
      </c>
      <c r="P3910" s="12">
        <f t="shared" si="1118"/>
        <v>0</v>
      </c>
      <c r="Q3910" s="7">
        <f t="shared" ref="Q3910:Q3973" si="1124">SUM(Q3909+N3910)</f>
        <v>6468457.7500000019</v>
      </c>
      <c r="R3910" s="44" t="str">
        <f>VLOOKUP(F3910,'Set up'!$A$2:$E$64,5,FALSE)</f>
        <v>Cash</v>
      </c>
      <c r="S3910" s="1" t="s">
        <v>3832</v>
      </c>
    </row>
    <row r="3911" spans="1:19" ht="16.2" customHeight="1" x14ac:dyDescent="0.3">
      <c r="A3911" s="105" t="s">
        <v>3700</v>
      </c>
      <c r="B3911" s="5">
        <f t="shared" si="1114"/>
        <v>5</v>
      </c>
      <c r="C3911" s="5">
        <f t="shared" si="1115"/>
        <v>2025</v>
      </c>
      <c r="D3911" s="105" t="s">
        <v>3701</v>
      </c>
      <c r="E3911" s="5" t="str">
        <f>VLOOKUP(F3911,'[1]Set up'!$A$2:$C$64,2,FALSE)</f>
        <v>C00000050</v>
      </c>
      <c r="F3911" s="99" t="s">
        <v>2656</v>
      </c>
      <c r="G3911" s="99" t="s">
        <v>2434</v>
      </c>
      <c r="H3911" s="105">
        <v>1</v>
      </c>
      <c r="I3911" s="5" t="str">
        <f>VLOOKUP(F3911,'Set up'!$A$2:$C$64,3,FALSE)</f>
        <v>Cash</v>
      </c>
      <c r="J3911" s="5">
        <f>VLOOKUP(F3911,'Set up'!$A$2:$D$64,4,FALSE)</f>
        <v>0</v>
      </c>
      <c r="K3911" s="4">
        <f t="shared" si="1119"/>
        <v>45779</v>
      </c>
      <c r="L3911" s="5">
        <f t="shared" si="1120"/>
        <v>5</v>
      </c>
      <c r="M3911" s="5">
        <f t="shared" si="1121"/>
        <v>2025</v>
      </c>
      <c r="N3911" s="135">
        <v>277.5</v>
      </c>
      <c r="O3911" s="6">
        <f t="shared" si="1123"/>
        <v>-277.5</v>
      </c>
      <c r="P3911" s="12">
        <f t="shared" si="1118"/>
        <v>0</v>
      </c>
      <c r="Q3911" s="7">
        <f t="shared" si="1124"/>
        <v>6468735.2500000019</v>
      </c>
      <c r="R3911" s="44" t="str">
        <f>VLOOKUP(F3911,'Set up'!$A$2:$E$64,5,FALSE)</f>
        <v>Cash</v>
      </c>
      <c r="S3911" s="1" t="s">
        <v>3832</v>
      </c>
    </row>
    <row r="3912" spans="1:19" ht="16.2" customHeight="1" x14ac:dyDescent="0.3">
      <c r="A3912" s="105" t="s">
        <v>3700</v>
      </c>
      <c r="B3912" s="5">
        <f t="shared" si="1114"/>
        <v>5</v>
      </c>
      <c r="C3912" s="5">
        <f t="shared" si="1115"/>
        <v>2025</v>
      </c>
      <c r="D3912" s="105" t="s">
        <v>3701</v>
      </c>
      <c r="E3912" s="5" t="str">
        <f>VLOOKUP(F3912,'[1]Set up'!$A$2:$C$64,2,FALSE)</f>
        <v>C00000050</v>
      </c>
      <c r="F3912" s="99" t="s">
        <v>2656</v>
      </c>
      <c r="G3912" s="99" t="s">
        <v>1061</v>
      </c>
      <c r="H3912" s="105">
        <v>1</v>
      </c>
      <c r="I3912" s="5" t="str">
        <f>VLOOKUP(F3912,'Set up'!$A$2:$C$64,3,FALSE)</f>
        <v>Cash</v>
      </c>
      <c r="J3912" s="5">
        <f>VLOOKUP(F3912,'Set up'!$A$2:$D$64,4,FALSE)</f>
        <v>0</v>
      </c>
      <c r="K3912" s="4">
        <f t="shared" si="1119"/>
        <v>45779</v>
      </c>
      <c r="L3912" s="5">
        <f t="shared" si="1120"/>
        <v>5</v>
      </c>
      <c r="M3912" s="5">
        <f t="shared" si="1121"/>
        <v>2025</v>
      </c>
      <c r="N3912" s="135">
        <v>95</v>
      </c>
      <c r="O3912" s="6">
        <f t="shared" si="1123"/>
        <v>-95</v>
      </c>
      <c r="P3912" s="12">
        <f t="shared" si="1118"/>
        <v>0</v>
      </c>
      <c r="Q3912" s="7">
        <f t="shared" si="1124"/>
        <v>6468830.2500000019</v>
      </c>
      <c r="R3912" s="44" t="str">
        <f>VLOOKUP(F3912,'Set up'!$A$2:$E$64,5,FALSE)</f>
        <v>Cash</v>
      </c>
      <c r="S3912" s="1" t="s">
        <v>3832</v>
      </c>
    </row>
    <row r="3913" spans="1:19" ht="16.2" customHeight="1" x14ac:dyDescent="0.3">
      <c r="A3913" s="105" t="s">
        <v>3700</v>
      </c>
      <c r="B3913" s="5">
        <f t="shared" ref="B3913:B3976" si="1125">MONTH(A3913)</f>
        <v>5</v>
      </c>
      <c r="C3913" s="5">
        <f t="shared" ref="C3913:C3976" si="1126">YEAR(A3913)</f>
        <v>2025</v>
      </c>
      <c r="D3913" s="105" t="s">
        <v>3701</v>
      </c>
      <c r="E3913" s="5" t="str">
        <f>VLOOKUP(F3913,'[1]Set up'!$A$2:$C$64,2,FALSE)</f>
        <v>C00000050</v>
      </c>
      <c r="F3913" s="99" t="s">
        <v>2656</v>
      </c>
      <c r="G3913" s="99" t="s">
        <v>2646</v>
      </c>
      <c r="H3913" s="105">
        <v>10</v>
      </c>
      <c r="I3913" s="5" t="str">
        <f>VLOOKUP(F3913,'Set up'!$A$2:$C$64,3,FALSE)</f>
        <v>Cash</v>
      </c>
      <c r="J3913" s="5">
        <f>VLOOKUP(F3913,'Set up'!$A$2:$D$64,4,FALSE)</f>
        <v>0</v>
      </c>
      <c r="K3913" s="4">
        <f t="shared" si="1119"/>
        <v>45779</v>
      </c>
      <c r="L3913" s="5">
        <f t="shared" si="1120"/>
        <v>5</v>
      </c>
      <c r="M3913" s="5">
        <f t="shared" si="1121"/>
        <v>2025</v>
      </c>
      <c r="N3913" s="135">
        <v>625</v>
      </c>
      <c r="O3913" s="6">
        <f t="shared" si="1123"/>
        <v>-625</v>
      </c>
      <c r="P3913" s="12">
        <f t="shared" si="1118"/>
        <v>0</v>
      </c>
      <c r="Q3913" s="7">
        <f t="shared" si="1124"/>
        <v>6469455.2500000019</v>
      </c>
      <c r="R3913" s="44" t="str">
        <f>VLOOKUP(F3913,'Set up'!$A$2:$E$64,5,FALSE)</f>
        <v>Cash</v>
      </c>
      <c r="S3913" s="1" t="s">
        <v>3832</v>
      </c>
    </row>
    <row r="3914" spans="1:19" ht="16.2" customHeight="1" x14ac:dyDescent="0.3">
      <c r="A3914" s="105" t="s">
        <v>3702</v>
      </c>
      <c r="B3914" s="5">
        <f t="shared" si="1125"/>
        <v>5</v>
      </c>
      <c r="C3914" s="5">
        <f t="shared" si="1126"/>
        <v>2025</v>
      </c>
      <c r="D3914" s="105" t="s">
        <v>3703</v>
      </c>
      <c r="E3914" s="5" t="str">
        <f>VLOOKUP(F3914,'[1]Set up'!$A$2:$C$64,2,FALSE)</f>
        <v>C00000061</v>
      </c>
      <c r="F3914" s="99" t="s">
        <v>3532</v>
      </c>
      <c r="G3914" s="99" t="s">
        <v>3122</v>
      </c>
      <c r="H3914" s="105">
        <v>1</v>
      </c>
      <c r="I3914" s="5" t="str">
        <f>VLOOKUP(F3914,'Set up'!$A$2:$C$64,3,FALSE)</f>
        <v>Cash</v>
      </c>
      <c r="J3914" s="5">
        <f>VLOOKUP(F3914,'Set up'!$A$2:$D$64,4,FALSE)</f>
        <v>0</v>
      </c>
      <c r="K3914" s="4">
        <f t="shared" si="1119"/>
        <v>45780</v>
      </c>
      <c r="L3914" s="5">
        <f t="shared" si="1120"/>
        <v>5</v>
      </c>
      <c r="M3914" s="5">
        <f t="shared" si="1121"/>
        <v>2025</v>
      </c>
      <c r="N3914" s="135">
        <v>1642.5</v>
      </c>
      <c r="O3914" s="6">
        <f t="shared" ref="O3914:O3916" si="1127">-N3914</f>
        <v>-1642.5</v>
      </c>
      <c r="P3914" s="12">
        <f t="shared" si="1118"/>
        <v>0</v>
      </c>
      <c r="Q3914" s="7">
        <f t="shared" si="1124"/>
        <v>6471097.7500000019</v>
      </c>
      <c r="R3914" s="44" t="str">
        <f>VLOOKUP(F3914,'Set up'!$A$2:$E$64,5,FALSE)</f>
        <v>Cash</v>
      </c>
      <c r="S3914" s="1" t="s">
        <v>3826</v>
      </c>
    </row>
    <row r="3915" spans="1:19" ht="16.2" customHeight="1" x14ac:dyDescent="0.3">
      <c r="A3915" s="105" t="s">
        <v>3702</v>
      </c>
      <c r="B3915" s="5">
        <f t="shared" si="1125"/>
        <v>5</v>
      </c>
      <c r="C3915" s="5">
        <f t="shared" si="1126"/>
        <v>2025</v>
      </c>
      <c r="D3915" s="105" t="s">
        <v>3703</v>
      </c>
      <c r="E3915" s="5" t="str">
        <f>VLOOKUP(F3915,'[1]Set up'!$A$2:$C$64,2,FALSE)</f>
        <v>C00000061</v>
      </c>
      <c r="F3915" s="99" t="s">
        <v>3532</v>
      </c>
      <c r="G3915" s="99" t="s">
        <v>3639</v>
      </c>
      <c r="H3915" s="105">
        <v>1</v>
      </c>
      <c r="I3915" s="5" t="str">
        <f>VLOOKUP(F3915,'Set up'!$A$2:$C$64,3,FALSE)</f>
        <v>Cash</v>
      </c>
      <c r="J3915" s="5">
        <f>VLOOKUP(F3915,'Set up'!$A$2:$D$64,4,FALSE)</f>
        <v>0</v>
      </c>
      <c r="K3915" s="4">
        <f t="shared" si="1119"/>
        <v>45780</v>
      </c>
      <c r="L3915" s="5">
        <f t="shared" si="1120"/>
        <v>5</v>
      </c>
      <c r="M3915" s="5">
        <f t="shared" si="1121"/>
        <v>2025</v>
      </c>
      <c r="N3915" s="135">
        <v>408.7</v>
      </c>
      <c r="O3915" s="6">
        <f t="shared" si="1127"/>
        <v>-408.7</v>
      </c>
      <c r="P3915" s="12">
        <f t="shared" si="1118"/>
        <v>0</v>
      </c>
      <c r="Q3915" s="7">
        <f t="shared" si="1124"/>
        <v>6471506.450000002</v>
      </c>
      <c r="R3915" s="44" t="str">
        <f>VLOOKUP(F3915,'Set up'!$A$2:$E$64,5,FALSE)</f>
        <v>Cash</v>
      </c>
      <c r="S3915" s="1" t="s">
        <v>3826</v>
      </c>
    </row>
    <row r="3916" spans="1:19" ht="16.2" customHeight="1" x14ac:dyDescent="0.3">
      <c r="A3916" s="105" t="s">
        <v>3702</v>
      </c>
      <c r="B3916" s="5">
        <f t="shared" si="1125"/>
        <v>5</v>
      </c>
      <c r="C3916" s="5">
        <f t="shared" si="1126"/>
        <v>2025</v>
      </c>
      <c r="D3916" s="105" t="s">
        <v>3703</v>
      </c>
      <c r="E3916" s="5" t="str">
        <f>VLOOKUP(F3916,'[1]Set up'!$A$2:$C$64,2,FALSE)</f>
        <v>C00000061</v>
      </c>
      <c r="F3916" s="99" t="s">
        <v>3532</v>
      </c>
      <c r="G3916" s="99" t="s">
        <v>2635</v>
      </c>
      <c r="H3916" s="105">
        <v>2</v>
      </c>
      <c r="I3916" s="5" t="str">
        <f>VLOOKUP(F3916,'Set up'!$A$2:$C$64,3,FALSE)</f>
        <v>Cash</v>
      </c>
      <c r="J3916" s="5">
        <f>VLOOKUP(F3916,'Set up'!$A$2:$D$64,4,FALSE)</f>
        <v>0</v>
      </c>
      <c r="K3916" s="4">
        <f t="shared" si="1119"/>
        <v>45780</v>
      </c>
      <c r="L3916" s="5">
        <f t="shared" si="1120"/>
        <v>5</v>
      </c>
      <c r="M3916" s="5">
        <f t="shared" si="1121"/>
        <v>2025</v>
      </c>
      <c r="N3916" s="135">
        <v>115</v>
      </c>
      <c r="O3916" s="6">
        <f t="shared" si="1127"/>
        <v>-115</v>
      </c>
      <c r="P3916" s="12">
        <f t="shared" si="1118"/>
        <v>0</v>
      </c>
      <c r="Q3916" s="7">
        <f t="shared" si="1124"/>
        <v>6471621.450000002</v>
      </c>
      <c r="R3916" s="44" t="str">
        <f>VLOOKUP(F3916,'Set up'!$A$2:$E$64,5,FALSE)</f>
        <v>Cash</v>
      </c>
      <c r="S3916" s="1" t="s">
        <v>3826</v>
      </c>
    </row>
    <row r="3917" spans="1:19" ht="16.2" customHeight="1" x14ac:dyDescent="0.3">
      <c r="A3917" s="105" t="s">
        <v>3700</v>
      </c>
      <c r="B3917" s="5">
        <f t="shared" si="1125"/>
        <v>5</v>
      </c>
      <c r="C3917" s="5">
        <f t="shared" si="1126"/>
        <v>2025</v>
      </c>
      <c r="D3917" s="105" t="s">
        <v>3704</v>
      </c>
      <c r="E3917" s="5" t="str">
        <f>VLOOKUP(F3917,'[1]Set up'!$A$2:$C$64,2,FALSE)</f>
        <v>C00000042</v>
      </c>
      <c r="F3917" s="99" t="s">
        <v>2012</v>
      </c>
      <c r="G3917" s="99" t="s">
        <v>2646</v>
      </c>
      <c r="H3917" s="105">
        <v>3</v>
      </c>
      <c r="I3917" s="5" t="str">
        <f>VLOOKUP(F3917,'Set up'!$A$2:$C$64,3,FALSE)</f>
        <v>Cash</v>
      </c>
      <c r="J3917" s="5">
        <f>VLOOKUP(F3917,'Set up'!$A$2:$D$64,4,FALSE)</f>
        <v>0</v>
      </c>
      <c r="K3917" s="4">
        <f t="shared" si="1119"/>
        <v>45779</v>
      </c>
      <c r="L3917" s="5">
        <f t="shared" si="1120"/>
        <v>5</v>
      </c>
      <c r="M3917" s="5">
        <f t="shared" si="1121"/>
        <v>2025</v>
      </c>
      <c r="N3917" s="135">
        <v>187.5</v>
      </c>
      <c r="P3917" s="12">
        <f t="shared" si="1118"/>
        <v>187.5</v>
      </c>
      <c r="Q3917" s="7">
        <f t="shared" si="1124"/>
        <v>6471808.950000002</v>
      </c>
      <c r="R3917" s="44" t="str">
        <f>VLOOKUP(F3917,'Set up'!$A$2:$E$64,5,FALSE)</f>
        <v>Trsf</v>
      </c>
    </row>
    <row r="3918" spans="1:19" ht="16.2" customHeight="1" x14ac:dyDescent="0.3">
      <c r="A3918" s="105" t="s">
        <v>3700</v>
      </c>
      <c r="B3918" s="5">
        <f t="shared" si="1125"/>
        <v>5</v>
      </c>
      <c r="C3918" s="5">
        <f t="shared" si="1126"/>
        <v>2025</v>
      </c>
      <c r="D3918" s="105" t="s">
        <v>3705</v>
      </c>
      <c r="E3918" s="5" t="str">
        <f>VLOOKUP(F3918,'[1]Set up'!$A$2:$C$64,2,FALSE)</f>
        <v>C00000042</v>
      </c>
      <c r="F3918" s="99" t="s">
        <v>2012</v>
      </c>
      <c r="G3918" s="99" t="s">
        <v>3217</v>
      </c>
      <c r="H3918" s="105">
        <v>6</v>
      </c>
      <c r="I3918" s="5" t="str">
        <f>VLOOKUP(F3918,'Set up'!$A$2:$C$64,3,FALSE)</f>
        <v>Cash</v>
      </c>
      <c r="J3918" s="5">
        <f>VLOOKUP(F3918,'Set up'!$A$2:$D$64,4,FALSE)</f>
        <v>0</v>
      </c>
      <c r="K3918" s="4">
        <f t="shared" si="1119"/>
        <v>45779</v>
      </c>
      <c r="L3918" s="5">
        <f t="shared" si="1120"/>
        <v>5</v>
      </c>
      <c r="M3918" s="5">
        <f t="shared" si="1121"/>
        <v>2025</v>
      </c>
      <c r="N3918" s="135">
        <v>9720</v>
      </c>
      <c r="P3918" s="12">
        <f t="shared" si="1118"/>
        <v>9720</v>
      </c>
      <c r="Q3918" s="7">
        <f t="shared" si="1124"/>
        <v>6481528.950000002</v>
      </c>
      <c r="R3918" s="44" t="str">
        <f>VLOOKUP(F3918,'Set up'!$A$2:$E$64,5,FALSE)</f>
        <v>Trsf</v>
      </c>
    </row>
    <row r="3919" spans="1:19" ht="16.2" customHeight="1" x14ac:dyDescent="0.3">
      <c r="A3919" s="105" t="s">
        <v>3700</v>
      </c>
      <c r="B3919" s="5">
        <f t="shared" si="1125"/>
        <v>5</v>
      </c>
      <c r="C3919" s="5">
        <f t="shared" si="1126"/>
        <v>2025</v>
      </c>
      <c r="D3919" s="105" t="s">
        <v>3705</v>
      </c>
      <c r="E3919" s="5" t="str">
        <f>VLOOKUP(F3919,'[1]Set up'!$A$2:$C$64,2,FALSE)</f>
        <v>C00000042</v>
      </c>
      <c r="F3919" s="99" t="s">
        <v>2012</v>
      </c>
      <c r="G3919" s="99" t="s">
        <v>2129</v>
      </c>
      <c r="H3919" s="105">
        <v>10</v>
      </c>
      <c r="I3919" s="5" t="str">
        <f>VLOOKUP(F3919,'Set up'!$A$2:$C$64,3,FALSE)</f>
        <v>Cash</v>
      </c>
      <c r="J3919" s="5">
        <f>VLOOKUP(F3919,'Set up'!$A$2:$D$64,4,FALSE)</f>
        <v>0</v>
      </c>
      <c r="K3919" s="4">
        <f t="shared" si="1119"/>
        <v>45779</v>
      </c>
      <c r="L3919" s="5">
        <f t="shared" si="1120"/>
        <v>5</v>
      </c>
      <c r="M3919" s="5">
        <f t="shared" si="1121"/>
        <v>2025</v>
      </c>
      <c r="N3919" s="135">
        <v>2183</v>
      </c>
      <c r="P3919" s="12">
        <f t="shared" si="1118"/>
        <v>2183</v>
      </c>
      <c r="Q3919" s="7">
        <f t="shared" si="1124"/>
        <v>6483711.950000002</v>
      </c>
      <c r="R3919" s="44" t="str">
        <f>VLOOKUP(F3919,'Set up'!$A$2:$E$64,5,FALSE)</f>
        <v>Trsf</v>
      </c>
    </row>
    <row r="3920" spans="1:19" ht="16.2" customHeight="1" x14ac:dyDescent="0.3">
      <c r="A3920" s="105" t="s">
        <v>3700</v>
      </c>
      <c r="B3920" s="5">
        <f t="shared" si="1125"/>
        <v>5</v>
      </c>
      <c r="C3920" s="5">
        <f t="shared" si="1126"/>
        <v>2025</v>
      </c>
      <c r="D3920" s="105" t="s">
        <v>3705</v>
      </c>
      <c r="E3920" s="5" t="str">
        <f>VLOOKUP(F3920,'[1]Set up'!$A$2:$C$64,2,FALSE)</f>
        <v>C00000042</v>
      </c>
      <c r="F3920" s="99" t="s">
        <v>2012</v>
      </c>
      <c r="G3920" s="99" t="s">
        <v>1922</v>
      </c>
      <c r="H3920" s="105">
        <v>7</v>
      </c>
      <c r="I3920" s="5" t="str">
        <f>VLOOKUP(F3920,'Set up'!$A$2:$C$64,3,FALSE)</f>
        <v>Cash</v>
      </c>
      <c r="J3920" s="5">
        <f>VLOOKUP(F3920,'Set up'!$A$2:$D$64,4,FALSE)</f>
        <v>0</v>
      </c>
      <c r="K3920" s="4">
        <f t="shared" si="1119"/>
        <v>45779</v>
      </c>
      <c r="L3920" s="5">
        <f t="shared" si="1120"/>
        <v>5</v>
      </c>
      <c r="M3920" s="5">
        <f t="shared" si="1121"/>
        <v>2025</v>
      </c>
      <c r="N3920" s="135">
        <v>1732.5</v>
      </c>
      <c r="P3920" s="12">
        <f t="shared" si="1118"/>
        <v>1732.5</v>
      </c>
      <c r="Q3920" s="7">
        <f t="shared" si="1124"/>
        <v>6485444.450000002</v>
      </c>
      <c r="R3920" s="44" t="str">
        <f>VLOOKUP(F3920,'Set up'!$A$2:$E$64,5,FALSE)</f>
        <v>Trsf</v>
      </c>
    </row>
    <row r="3921" spans="1:19" ht="16.2" customHeight="1" x14ac:dyDescent="0.3">
      <c r="A3921" s="105" t="s">
        <v>3700</v>
      </c>
      <c r="B3921" s="5">
        <f t="shared" si="1125"/>
        <v>5</v>
      </c>
      <c r="C3921" s="5">
        <f t="shared" si="1126"/>
        <v>2025</v>
      </c>
      <c r="D3921" s="105" t="s">
        <v>3705</v>
      </c>
      <c r="E3921" s="5" t="str">
        <f>VLOOKUP(F3921,'[1]Set up'!$A$2:$C$64,2,FALSE)</f>
        <v>C00000042</v>
      </c>
      <c r="F3921" s="99" t="s">
        <v>2012</v>
      </c>
      <c r="G3921" s="99" t="s">
        <v>46</v>
      </c>
      <c r="H3921" s="105">
        <v>4</v>
      </c>
      <c r="I3921" s="5" t="str">
        <f>VLOOKUP(F3921,'Set up'!$A$2:$C$64,3,FALSE)</f>
        <v>Cash</v>
      </c>
      <c r="J3921" s="5">
        <f>VLOOKUP(F3921,'Set up'!$A$2:$D$64,4,FALSE)</f>
        <v>0</v>
      </c>
      <c r="K3921" s="4">
        <f t="shared" si="1119"/>
        <v>45779</v>
      </c>
      <c r="L3921" s="5">
        <f t="shared" si="1120"/>
        <v>5</v>
      </c>
      <c r="M3921" s="5">
        <f t="shared" si="1121"/>
        <v>2025</v>
      </c>
      <c r="N3921" s="135">
        <v>460</v>
      </c>
      <c r="P3921" s="12">
        <f t="shared" si="1118"/>
        <v>460</v>
      </c>
      <c r="Q3921" s="7">
        <f t="shared" si="1124"/>
        <v>6485904.450000002</v>
      </c>
      <c r="R3921" s="44" t="str">
        <f>VLOOKUP(F3921,'Set up'!$A$2:$E$64,5,FALSE)</f>
        <v>Trsf</v>
      </c>
    </row>
    <row r="3922" spans="1:19" ht="16.2" customHeight="1" x14ac:dyDescent="0.3">
      <c r="A3922" s="105" t="s">
        <v>3702</v>
      </c>
      <c r="B3922" s="5">
        <f t="shared" si="1125"/>
        <v>5</v>
      </c>
      <c r="C3922" s="5">
        <f t="shared" si="1126"/>
        <v>2025</v>
      </c>
      <c r="D3922" s="105" t="s">
        <v>3706</v>
      </c>
      <c r="E3922" s="5" t="str">
        <f>VLOOKUP(F3922,'[1]Set up'!$A$2:$C$64,2,FALSE)</f>
        <v>C00000019</v>
      </c>
      <c r="F3922" s="99" t="s">
        <v>400</v>
      </c>
      <c r="G3922" s="99" t="s">
        <v>3122</v>
      </c>
      <c r="H3922" s="105">
        <v>1</v>
      </c>
      <c r="I3922" s="5" t="str">
        <f>VLOOKUP(F3922,'Set up'!$A$2:$C$64,3,FALSE)</f>
        <v>Cash</v>
      </c>
      <c r="J3922" s="5">
        <f>VLOOKUP(F3922,'Set up'!$A$2:$D$64,4,FALSE)</f>
        <v>0</v>
      </c>
      <c r="K3922" s="4">
        <f t="shared" si="1119"/>
        <v>45780</v>
      </c>
      <c r="L3922" s="5">
        <f t="shared" si="1120"/>
        <v>5</v>
      </c>
      <c r="M3922" s="5">
        <f t="shared" si="1121"/>
        <v>2025</v>
      </c>
      <c r="N3922" s="135">
        <v>1755</v>
      </c>
      <c r="P3922" s="12">
        <f t="shared" si="1118"/>
        <v>1755</v>
      </c>
      <c r="Q3922" s="7">
        <f t="shared" si="1124"/>
        <v>6487659.450000002</v>
      </c>
      <c r="R3922" s="44" t="str">
        <f>VLOOKUP(F3922,'Set up'!$A$2:$E$64,5,FALSE)</f>
        <v>Trsf</v>
      </c>
    </row>
    <row r="3923" spans="1:19" ht="16.2" customHeight="1" x14ac:dyDescent="0.3">
      <c r="A3923" s="105" t="s">
        <v>3702</v>
      </c>
      <c r="B3923" s="5">
        <f t="shared" si="1125"/>
        <v>5</v>
      </c>
      <c r="C3923" s="5">
        <f t="shared" si="1126"/>
        <v>2025</v>
      </c>
      <c r="D3923" s="105" t="s">
        <v>3706</v>
      </c>
      <c r="E3923" s="5" t="str">
        <f>VLOOKUP(F3923,'[1]Set up'!$A$2:$C$64,2,FALSE)</f>
        <v>C00000019</v>
      </c>
      <c r="F3923" s="99" t="s">
        <v>400</v>
      </c>
      <c r="G3923" s="99" t="s">
        <v>1411</v>
      </c>
      <c r="H3923" s="105">
        <v>1</v>
      </c>
      <c r="I3923" s="5" t="str">
        <f>VLOOKUP(F3923,'Set up'!$A$2:$C$64,3,FALSE)</f>
        <v>Cash</v>
      </c>
      <c r="J3923" s="5">
        <f>VLOOKUP(F3923,'Set up'!$A$2:$D$64,4,FALSE)</f>
        <v>0</v>
      </c>
      <c r="K3923" s="4">
        <f t="shared" si="1119"/>
        <v>45780</v>
      </c>
      <c r="L3923" s="5">
        <f t="shared" si="1120"/>
        <v>5</v>
      </c>
      <c r="M3923" s="5">
        <f t="shared" si="1121"/>
        <v>2025</v>
      </c>
      <c r="N3923" s="135">
        <v>405</v>
      </c>
      <c r="P3923" s="12">
        <f t="shared" si="1118"/>
        <v>405</v>
      </c>
      <c r="Q3923" s="7">
        <f t="shared" si="1124"/>
        <v>6488064.450000002</v>
      </c>
      <c r="R3923" s="44" t="str">
        <f>VLOOKUP(F3923,'Set up'!$A$2:$E$64,5,FALSE)</f>
        <v>Trsf</v>
      </c>
    </row>
    <row r="3924" spans="1:19" ht="16.2" customHeight="1" x14ac:dyDescent="0.3">
      <c r="A3924" s="105" t="s">
        <v>3702</v>
      </c>
      <c r="B3924" s="5">
        <f t="shared" si="1125"/>
        <v>5</v>
      </c>
      <c r="C3924" s="5">
        <f t="shared" si="1126"/>
        <v>2025</v>
      </c>
      <c r="D3924" s="105" t="s">
        <v>3706</v>
      </c>
      <c r="E3924" s="5" t="str">
        <f>VLOOKUP(F3924,'[1]Set up'!$A$2:$C$64,2,FALSE)</f>
        <v>C00000019</v>
      </c>
      <c r="F3924" s="99" t="s">
        <v>400</v>
      </c>
      <c r="G3924" s="99" t="s">
        <v>894</v>
      </c>
      <c r="H3924" s="105">
        <v>1</v>
      </c>
      <c r="I3924" s="5" t="str">
        <f>VLOOKUP(F3924,'Set up'!$A$2:$C$64,3,FALSE)</f>
        <v>Cash</v>
      </c>
      <c r="J3924" s="5">
        <f>VLOOKUP(F3924,'Set up'!$A$2:$D$64,4,FALSE)</f>
        <v>0</v>
      </c>
      <c r="K3924" s="4">
        <f t="shared" si="1119"/>
        <v>45780</v>
      </c>
      <c r="L3924" s="5">
        <f t="shared" si="1120"/>
        <v>5</v>
      </c>
      <c r="M3924" s="5">
        <f t="shared" si="1121"/>
        <v>2025</v>
      </c>
      <c r="N3924" s="135">
        <v>150</v>
      </c>
      <c r="P3924" s="12">
        <f t="shared" si="1118"/>
        <v>150</v>
      </c>
      <c r="Q3924" s="7">
        <f t="shared" si="1124"/>
        <v>6488214.450000002</v>
      </c>
      <c r="R3924" s="44" t="str">
        <f>VLOOKUP(F3924,'Set up'!$A$2:$E$64,5,FALSE)</f>
        <v>Trsf</v>
      </c>
    </row>
    <row r="3925" spans="1:19" ht="16.2" customHeight="1" x14ac:dyDescent="0.3">
      <c r="A3925" s="105" t="s">
        <v>3702</v>
      </c>
      <c r="B3925" s="5">
        <f t="shared" si="1125"/>
        <v>5</v>
      </c>
      <c r="C3925" s="5">
        <f t="shared" si="1126"/>
        <v>2025</v>
      </c>
      <c r="D3925" s="105" t="s">
        <v>3706</v>
      </c>
      <c r="E3925" s="5" t="str">
        <f>VLOOKUP(F3925,'[1]Set up'!$A$2:$C$64,2,FALSE)</f>
        <v>C00000019</v>
      </c>
      <c r="F3925" s="99" t="s">
        <v>400</v>
      </c>
      <c r="G3925" s="99" t="s">
        <v>1660</v>
      </c>
      <c r="H3925" s="105">
        <v>1</v>
      </c>
      <c r="I3925" s="5" t="str">
        <f>VLOOKUP(F3925,'Set up'!$A$2:$C$64,3,FALSE)</f>
        <v>Cash</v>
      </c>
      <c r="J3925" s="5">
        <f>VLOOKUP(F3925,'Set up'!$A$2:$D$64,4,FALSE)</f>
        <v>0</v>
      </c>
      <c r="K3925" s="4">
        <f t="shared" si="1119"/>
        <v>45780</v>
      </c>
      <c r="L3925" s="5">
        <f t="shared" si="1120"/>
        <v>5</v>
      </c>
      <c r="M3925" s="5">
        <f t="shared" si="1121"/>
        <v>2025</v>
      </c>
      <c r="N3925" s="135">
        <v>160</v>
      </c>
      <c r="P3925" s="12">
        <f t="shared" si="1118"/>
        <v>160</v>
      </c>
      <c r="Q3925" s="7">
        <f t="shared" si="1124"/>
        <v>6488374.450000002</v>
      </c>
      <c r="R3925" s="44" t="str">
        <f>VLOOKUP(F3925,'Set up'!$A$2:$E$64,5,FALSE)</f>
        <v>Trsf</v>
      </c>
    </row>
    <row r="3926" spans="1:19" ht="16.2" customHeight="1" x14ac:dyDescent="0.3">
      <c r="A3926" s="105" t="s">
        <v>3702</v>
      </c>
      <c r="B3926" s="5">
        <f t="shared" si="1125"/>
        <v>5</v>
      </c>
      <c r="C3926" s="5">
        <f t="shared" si="1126"/>
        <v>2025</v>
      </c>
      <c r="D3926" s="105" t="s">
        <v>3706</v>
      </c>
      <c r="E3926" s="5" t="str">
        <f>VLOOKUP(F3926,'[1]Set up'!$A$2:$C$64,2,FALSE)</f>
        <v>C00000019</v>
      </c>
      <c r="F3926" s="99" t="s">
        <v>400</v>
      </c>
      <c r="G3926" s="99" t="s">
        <v>2635</v>
      </c>
      <c r="H3926" s="105">
        <v>2</v>
      </c>
      <c r="I3926" s="5" t="str">
        <f>VLOOKUP(F3926,'Set up'!$A$2:$C$64,3,FALSE)</f>
        <v>Cash</v>
      </c>
      <c r="J3926" s="5">
        <f>VLOOKUP(F3926,'Set up'!$A$2:$D$64,4,FALSE)</f>
        <v>0</v>
      </c>
      <c r="K3926" s="4">
        <f t="shared" si="1119"/>
        <v>45780</v>
      </c>
      <c r="L3926" s="5">
        <f t="shared" si="1120"/>
        <v>5</v>
      </c>
      <c r="M3926" s="5">
        <f t="shared" si="1121"/>
        <v>2025</v>
      </c>
      <c r="N3926" s="135">
        <v>125</v>
      </c>
      <c r="P3926" s="12">
        <f t="shared" si="1118"/>
        <v>125</v>
      </c>
      <c r="Q3926" s="7">
        <f t="shared" si="1124"/>
        <v>6488499.450000002</v>
      </c>
      <c r="R3926" s="44" t="str">
        <f>VLOOKUP(F3926,'Set up'!$A$2:$E$64,5,FALSE)</f>
        <v>Trsf</v>
      </c>
    </row>
    <row r="3927" spans="1:19" ht="16.2" customHeight="1" x14ac:dyDescent="0.3">
      <c r="A3927" s="105" t="s">
        <v>3707</v>
      </c>
      <c r="B3927" s="5">
        <f t="shared" si="1125"/>
        <v>5</v>
      </c>
      <c r="C3927" s="5">
        <f t="shared" si="1126"/>
        <v>2025</v>
      </c>
      <c r="D3927" s="105" t="s">
        <v>3708</v>
      </c>
      <c r="E3927" s="5" t="str">
        <f>VLOOKUP(F3927,'[1]Set up'!$A$2:$C$64,2,FALSE)</f>
        <v>C00000044</v>
      </c>
      <c r="F3927" s="99" t="s">
        <v>2929</v>
      </c>
      <c r="G3927" s="99" t="s">
        <v>3621</v>
      </c>
      <c r="H3927" s="105">
        <v>1</v>
      </c>
      <c r="I3927" s="5" t="str">
        <f>VLOOKUP(F3927,'Set up'!$A$2:$C$64,3,FALSE)</f>
        <v>Cash</v>
      </c>
      <c r="J3927" s="5">
        <f>VLOOKUP(F3927,'Set up'!$A$2:$D$64,4,FALSE)</f>
        <v>0</v>
      </c>
      <c r="K3927" s="4">
        <f t="shared" si="1119"/>
        <v>45781</v>
      </c>
      <c r="L3927" s="5">
        <f t="shared" si="1120"/>
        <v>5</v>
      </c>
      <c r="M3927" s="5">
        <f t="shared" si="1121"/>
        <v>2025</v>
      </c>
      <c r="N3927" s="135">
        <v>250</v>
      </c>
      <c r="O3927" s="6">
        <f>-N3927</f>
        <v>-250</v>
      </c>
      <c r="P3927" s="12">
        <f t="shared" si="1118"/>
        <v>0</v>
      </c>
      <c r="Q3927" s="7">
        <f t="shared" si="1124"/>
        <v>6488749.450000002</v>
      </c>
      <c r="R3927" s="44" t="str">
        <f>VLOOKUP(F3927,'Set up'!$A$2:$E$64,5,FALSE)</f>
        <v>Cash</v>
      </c>
      <c r="S3927" s="1" t="s">
        <v>3823</v>
      </c>
    </row>
    <row r="3928" spans="1:19" ht="16.2" customHeight="1" x14ac:dyDescent="0.3">
      <c r="A3928" s="105" t="s">
        <v>3707</v>
      </c>
      <c r="B3928" s="5">
        <f t="shared" si="1125"/>
        <v>5</v>
      </c>
      <c r="C3928" s="5">
        <f t="shared" si="1126"/>
        <v>2025</v>
      </c>
      <c r="D3928" s="105" t="s">
        <v>3708</v>
      </c>
      <c r="E3928" s="5" t="str">
        <f>VLOOKUP(F3928,'[1]Set up'!$A$2:$C$64,2,FALSE)</f>
        <v>C00000044</v>
      </c>
      <c r="F3928" s="99" t="s">
        <v>2929</v>
      </c>
      <c r="G3928" s="99" t="s">
        <v>3255</v>
      </c>
      <c r="H3928" s="105">
        <v>3</v>
      </c>
      <c r="I3928" s="5" t="str">
        <f>VLOOKUP(F3928,'Set up'!$A$2:$C$64,3,FALSE)</f>
        <v>Cash</v>
      </c>
      <c r="J3928" s="5">
        <f>VLOOKUP(F3928,'Set up'!$A$2:$D$64,4,FALSE)</f>
        <v>0</v>
      </c>
      <c r="K3928" s="4">
        <f t="shared" si="1119"/>
        <v>45781</v>
      </c>
      <c r="L3928" s="5">
        <f t="shared" si="1120"/>
        <v>5</v>
      </c>
      <c r="M3928" s="5">
        <f t="shared" si="1121"/>
        <v>2025</v>
      </c>
      <c r="N3928" s="135">
        <v>525</v>
      </c>
      <c r="O3928" s="6">
        <f>-N3928</f>
        <v>-525</v>
      </c>
      <c r="P3928" s="12">
        <f t="shared" si="1118"/>
        <v>0</v>
      </c>
      <c r="Q3928" s="7">
        <f t="shared" si="1124"/>
        <v>6489274.450000002</v>
      </c>
      <c r="R3928" s="44" t="str">
        <f>VLOOKUP(F3928,'Set up'!$A$2:$E$64,5,FALSE)</f>
        <v>Cash</v>
      </c>
      <c r="S3928" s="1" t="s">
        <v>3823</v>
      </c>
    </row>
    <row r="3929" spans="1:19" ht="16.2" customHeight="1" x14ac:dyDescent="0.3">
      <c r="A3929" s="105" t="s">
        <v>3709</v>
      </c>
      <c r="B3929" s="5">
        <f t="shared" si="1125"/>
        <v>5</v>
      </c>
      <c r="C3929" s="5">
        <f t="shared" si="1126"/>
        <v>2025</v>
      </c>
      <c r="D3929" s="105" t="s">
        <v>3710</v>
      </c>
      <c r="E3929" s="5" t="str">
        <f>VLOOKUP(F3929,'[1]Set up'!$A$2:$C$64,2,FALSE)</f>
        <v>C00000042</v>
      </c>
      <c r="F3929" s="99" t="s">
        <v>2012</v>
      </c>
      <c r="G3929" s="99" t="s">
        <v>2646</v>
      </c>
      <c r="H3929" s="105">
        <v>3</v>
      </c>
      <c r="I3929" s="5" t="str">
        <f>VLOOKUP(F3929,'Set up'!$A$2:$C$64,3,FALSE)</f>
        <v>Cash</v>
      </c>
      <c r="J3929" s="5">
        <f>VLOOKUP(F3929,'Set up'!$A$2:$D$64,4,FALSE)</f>
        <v>0</v>
      </c>
      <c r="K3929" s="4">
        <f t="shared" si="1119"/>
        <v>45783</v>
      </c>
      <c r="L3929" s="5">
        <f t="shared" si="1120"/>
        <v>5</v>
      </c>
      <c r="M3929" s="5">
        <f t="shared" si="1121"/>
        <v>2025</v>
      </c>
      <c r="N3929" s="135">
        <v>187.5</v>
      </c>
      <c r="P3929" s="12">
        <f t="shared" si="1118"/>
        <v>187.5</v>
      </c>
      <c r="Q3929" s="7">
        <f t="shared" si="1124"/>
        <v>6489461.950000002</v>
      </c>
      <c r="R3929" s="44" t="str">
        <f>VLOOKUP(F3929,'Set up'!$A$2:$E$64,5,FALSE)</f>
        <v>Trsf</v>
      </c>
    </row>
    <row r="3930" spans="1:19" ht="16.2" customHeight="1" x14ac:dyDescent="0.3">
      <c r="A3930" s="105" t="s">
        <v>3709</v>
      </c>
      <c r="B3930" s="5">
        <f t="shared" si="1125"/>
        <v>5</v>
      </c>
      <c r="C3930" s="5">
        <f t="shared" si="1126"/>
        <v>2025</v>
      </c>
      <c r="D3930" s="105" t="s">
        <v>3711</v>
      </c>
      <c r="E3930" s="5" t="str">
        <f>VLOOKUP(F3930,'[1]Set up'!$A$2:$C$64,2,FALSE)</f>
        <v>C00000042</v>
      </c>
      <c r="F3930" s="99" t="s">
        <v>2012</v>
      </c>
      <c r="G3930" s="99" t="s">
        <v>3217</v>
      </c>
      <c r="H3930" s="105">
        <v>6</v>
      </c>
      <c r="I3930" s="5" t="str">
        <f>VLOOKUP(F3930,'Set up'!$A$2:$C$64,3,FALSE)</f>
        <v>Cash</v>
      </c>
      <c r="J3930" s="5">
        <f>VLOOKUP(F3930,'Set up'!$A$2:$D$64,4,FALSE)</f>
        <v>0</v>
      </c>
      <c r="K3930" s="4">
        <f t="shared" si="1119"/>
        <v>45783</v>
      </c>
      <c r="L3930" s="5">
        <f t="shared" si="1120"/>
        <v>5</v>
      </c>
      <c r="M3930" s="5">
        <f t="shared" si="1121"/>
        <v>2025</v>
      </c>
      <c r="N3930" s="135">
        <v>9720</v>
      </c>
      <c r="P3930" s="12">
        <f t="shared" si="1118"/>
        <v>9720</v>
      </c>
      <c r="Q3930" s="7">
        <f t="shared" si="1124"/>
        <v>6499181.950000002</v>
      </c>
      <c r="R3930" s="44" t="str">
        <f>VLOOKUP(F3930,'Set up'!$A$2:$E$64,5,FALSE)</f>
        <v>Trsf</v>
      </c>
    </row>
    <row r="3931" spans="1:19" ht="16.2" customHeight="1" x14ac:dyDescent="0.3">
      <c r="A3931" s="105" t="s">
        <v>3709</v>
      </c>
      <c r="B3931" s="5">
        <f t="shared" si="1125"/>
        <v>5</v>
      </c>
      <c r="C3931" s="5">
        <f t="shared" si="1126"/>
        <v>2025</v>
      </c>
      <c r="D3931" s="105" t="s">
        <v>3711</v>
      </c>
      <c r="E3931" s="5" t="str">
        <f>VLOOKUP(F3931,'[1]Set up'!$A$2:$C$64,2,FALSE)</f>
        <v>C00000042</v>
      </c>
      <c r="F3931" s="99" t="s">
        <v>2012</v>
      </c>
      <c r="G3931" s="99" t="s">
        <v>2129</v>
      </c>
      <c r="H3931" s="105">
        <v>15</v>
      </c>
      <c r="I3931" s="5" t="str">
        <f>VLOOKUP(F3931,'Set up'!$A$2:$C$64,3,FALSE)</f>
        <v>Cash</v>
      </c>
      <c r="J3931" s="5">
        <f>VLOOKUP(F3931,'Set up'!$A$2:$D$64,4,FALSE)</f>
        <v>0</v>
      </c>
      <c r="K3931" s="4">
        <f t="shared" si="1119"/>
        <v>45783</v>
      </c>
      <c r="L3931" s="5">
        <f t="shared" si="1120"/>
        <v>5</v>
      </c>
      <c r="M3931" s="5">
        <f t="shared" si="1121"/>
        <v>2025</v>
      </c>
      <c r="N3931" s="135">
        <v>3274.5</v>
      </c>
      <c r="P3931" s="12">
        <f t="shared" si="1118"/>
        <v>3274.5</v>
      </c>
      <c r="Q3931" s="7">
        <f t="shared" si="1124"/>
        <v>6502456.450000002</v>
      </c>
      <c r="R3931" s="44" t="str">
        <f>VLOOKUP(F3931,'Set up'!$A$2:$E$64,5,FALSE)</f>
        <v>Trsf</v>
      </c>
    </row>
    <row r="3932" spans="1:19" ht="16.2" customHeight="1" x14ac:dyDescent="0.3">
      <c r="A3932" s="105" t="s">
        <v>3709</v>
      </c>
      <c r="B3932" s="5">
        <f t="shared" si="1125"/>
        <v>5</v>
      </c>
      <c r="C3932" s="5">
        <f t="shared" si="1126"/>
        <v>2025</v>
      </c>
      <c r="D3932" s="105" t="s">
        <v>3711</v>
      </c>
      <c r="E3932" s="5" t="str">
        <f>VLOOKUP(F3932,'[1]Set up'!$A$2:$C$64,2,FALSE)</f>
        <v>C00000042</v>
      </c>
      <c r="F3932" s="99" t="s">
        <v>2012</v>
      </c>
      <c r="G3932" s="99" t="s">
        <v>1922</v>
      </c>
      <c r="H3932" s="105">
        <v>8</v>
      </c>
      <c r="I3932" s="5" t="str">
        <f>VLOOKUP(F3932,'Set up'!$A$2:$C$64,3,FALSE)</f>
        <v>Cash</v>
      </c>
      <c r="J3932" s="5">
        <f>VLOOKUP(F3932,'Set up'!$A$2:$D$64,4,FALSE)</f>
        <v>0</v>
      </c>
      <c r="K3932" s="4">
        <f t="shared" si="1119"/>
        <v>45783</v>
      </c>
      <c r="L3932" s="5">
        <f t="shared" si="1120"/>
        <v>5</v>
      </c>
      <c r="M3932" s="5">
        <f t="shared" si="1121"/>
        <v>2025</v>
      </c>
      <c r="N3932" s="135">
        <v>1980</v>
      </c>
      <c r="P3932" s="12">
        <f t="shared" si="1118"/>
        <v>1980</v>
      </c>
      <c r="Q3932" s="7">
        <f t="shared" si="1124"/>
        <v>6504436.450000002</v>
      </c>
      <c r="R3932" s="44" t="str">
        <f>VLOOKUP(F3932,'Set up'!$A$2:$E$64,5,FALSE)</f>
        <v>Trsf</v>
      </c>
    </row>
    <row r="3933" spans="1:19" ht="16.2" customHeight="1" x14ac:dyDescent="0.3">
      <c r="A3933" s="105" t="s">
        <v>3709</v>
      </c>
      <c r="B3933" s="5">
        <f t="shared" si="1125"/>
        <v>5</v>
      </c>
      <c r="C3933" s="5">
        <f t="shared" si="1126"/>
        <v>2025</v>
      </c>
      <c r="D3933" s="105" t="s">
        <v>3711</v>
      </c>
      <c r="E3933" s="5" t="str">
        <f>VLOOKUP(F3933,'[1]Set up'!$A$2:$C$64,2,FALSE)</f>
        <v>C00000042</v>
      </c>
      <c r="F3933" s="99" t="s">
        <v>2012</v>
      </c>
      <c r="G3933" s="99" t="s">
        <v>46</v>
      </c>
      <c r="H3933" s="105">
        <v>4</v>
      </c>
      <c r="I3933" s="5" t="str">
        <f>VLOOKUP(F3933,'Set up'!$A$2:$C$64,3,FALSE)</f>
        <v>Cash</v>
      </c>
      <c r="J3933" s="5">
        <f>VLOOKUP(F3933,'Set up'!$A$2:$D$64,4,FALSE)</f>
        <v>0</v>
      </c>
      <c r="K3933" s="4">
        <f t="shared" si="1119"/>
        <v>45783</v>
      </c>
      <c r="L3933" s="5">
        <f t="shared" si="1120"/>
        <v>5</v>
      </c>
      <c r="M3933" s="5">
        <f t="shared" si="1121"/>
        <v>2025</v>
      </c>
      <c r="N3933" s="135">
        <v>460</v>
      </c>
      <c r="P3933" s="12">
        <f t="shared" si="1118"/>
        <v>460</v>
      </c>
      <c r="Q3933" s="7">
        <f t="shared" si="1124"/>
        <v>6504896.450000002</v>
      </c>
      <c r="R3933" s="44" t="str">
        <f>VLOOKUP(F3933,'Set up'!$A$2:$E$64,5,FALSE)</f>
        <v>Trsf</v>
      </c>
    </row>
    <row r="3934" spans="1:19" ht="16.2" customHeight="1" x14ac:dyDescent="0.3">
      <c r="A3934" s="105" t="s">
        <v>3709</v>
      </c>
      <c r="B3934" s="5">
        <f t="shared" si="1125"/>
        <v>5</v>
      </c>
      <c r="C3934" s="5">
        <f t="shared" si="1126"/>
        <v>2025</v>
      </c>
      <c r="D3934" s="105" t="s">
        <v>3711</v>
      </c>
      <c r="E3934" s="5" t="str">
        <f>VLOOKUP(F3934,'[1]Set up'!$A$2:$C$64,2,FALSE)</f>
        <v>C00000042</v>
      </c>
      <c r="F3934" s="99" t="s">
        <v>2012</v>
      </c>
      <c r="G3934" s="99" t="s">
        <v>1073</v>
      </c>
      <c r="H3934" s="105">
        <v>1</v>
      </c>
      <c r="I3934" s="5" t="str">
        <f>VLOOKUP(F3934,'Set up'!$A$2:$C$64,3,FALSE)</f>
        <v>Cash</v>
      </c>
      <c r="J3934" s="5">
        <f>VLOOKUP(F3934,'Set up'!$A$2:$D$64,4,FALSE)</f>
        <v>0</v>
      </c>
      <c r="K3934" s="4">
        <f t="shared" si="1119"/>
        <v>45783</v>
      </c>
      <c r="L3934" s="5">
        <f t="shared" si="1120"/>
        <v>5</v>
      </c>
      <c r="M3934" s="5">
        <f t="shared" si="1121"/>
        <v>2025</v>
      </c>
      <c r="N3934" s="135">
        <v>1000</v>
      </c>
      <c r="P3934" s="12">
        <f t="shared" si="1118"/>
        <v>1000</v>
      </c>
      <c r="Q3934" s="7">
        <f t="shared" si="1124"/>
        <v>6505896.450000002</v>
      </c>
      <c r="R3934" s="44" t="str">
        <f>VLOOKUP(F3934,'Set up'!$A$2:$E$64,5,FALSE)</f>
        <v>Trsf</v>
      </c>
    </row>
    <row r="3935" spans="1:19" ht="16.2" customHeight="1" x14ac:dyDescent="0.3">
      <c r="A3935" s="105" t="s">
        <v>3709</v>
      </c>
      <c r="B3935" s="5">
        <f t="shared" si="1125"/>
        <v>5</v>
      </c>
      <c r="C3935" s="5">
        <f t="shared" si="1126"/>
        <v>2025</v>
      </c>
      <c r="D3935" s="105" t="s">
        <v>3712</v>
      </c>
      <c r="E3935" s="5" t="str">
        <f>VLOOKUP(F3935,'[1]Set up'!$A$2:$C$64,2,FALSE)</f>
        <v>C00000061</v>
      </c>
      <c r="F3935" s="99" t="s">
        <v>3532</v>
      </c>
      <c r="G3935" s="99" t="s">
        <v>3122</v>
      </c>
      <c r="H3935" s="105">
        <v>3</v>
      </c>
      <c r="I3935" s="5" t="str">
        <f>VLOOKUP(F3935,'Set up'!$A$2:$C$64,3,FALSE)</f>
        <v>Cash</v>
      </c>
      <c r="J3935" s="5">
        <f>VLOOKUP(F3935,'Set up'!$A$2:$D$64,4,FALSE)</f>
        <v>0</v>
      </c>
      <c r="K3935" s="4">
        <f t="shared" si="1119"/>
        <v>45783</v>
      </c>
      <c r="L3935" s="5">
        <f t="shared" si="1120"/>
        <v>5</v>
      </c>
      <c r="M3935" s="5">
        <f t="shared" si="1121"/>
        <v>2025</v>
      </c>
      <c r="N3935" s="135">
        <v>4927.5</v>
      </c>
      <c r="O3935" s="6">
        <f t="shared" ref="O3935:O3938" si="1128">-N3935</f>
        <v>-4927.5</v>
      </c>
      <c r="P3935" s="12">
        <f t="shared" si="1118"/>
        <v>0</v>
      </c>
      <c r="Q3935" s="7">
        <f t="shared" si="1124"/>
        <v>6510823.950000002</v>
      </c>
      <c r="R3935" s="44" t="str">
        <f>VLOOKUP(F3935,'Set up'!$A$2:$E$64,5,FALSE)</f>
        <v>Cash</v>
      </c>
      <c r="S3935" s="1" t="s">
        <v>3827</v>
      </c>
    </row>
    <row r="3936" spans="1:19" ht="16.2" customHeight="1" x14ac:dyDescent="0.3">
      <c r="A3936" s="105" t="s">
        <v>3709</v>
      </c>
      <c r="B3936" s="5">
        <f t="shared" si="1125"/>
        <v>5</v>
      </c>
      <c r="C3936" s="5">
        <f t="shared" si="1126"/>
        <v>2025</v>
      </c>
      <c r="D3936" s="105" t="s">
        <v>3712</v>
      </c>
      <c r="E3936" s="5" t="str">
        <f>VLOOKUP(F3936,'[1]Set up'!$A$2:$C$64,2,FALSE)</f>
        <v>C00000061</v>
      </c>
      <c r="F3936" s="99" t="s">
        <v>3532</v>
      </c>
      <c r="G3936" s="99" t="s">
        <v>3639</v>
      </c>
      <c r="H3936" s="105">
        <v>3</v>
      </c>
      <c r="I3936" s="5" t="str">
        <f>VLOOKUP(F3936,'Set up'!$A$2:$C$64,3,FALSE)</f>
        <v>Cash</v>
      </c>
      <c r="J3936" s="5">
        <f>VLOOKUP(F3936,'Set up'!$A$2:$D$64,4,FALSE)</f>
        <v>0</v>
      </c>
      <c r="K3936" s="4">
        <f t="shared" si="1119"/>
        <v>45783</v>
      </c>
      <c r="L3936" s="5">
        <f t="shared" si="1120"/>
        <v>5</v>
      </c>
      <c r="M3936" s="5">
        <f t="shared" si="1121"/>
        <v>2025</v>
      </c>
      <c r="N3936" s="135">
        <v>1226.0999999999999</v>
      </c>
      <c r="O3936" s="6">
        <f t="shared" si="1128"/>
        <v>-1226.0999999999999</v>
      </c>
      <c r="P3936" s="12">
        <f t="shared" ref="P3936:P3999" si="1129">SUM(N3936+O3936)</f>
        <v>0</v>
      </c>
      <c r="Q3936" s="7">
        <f t="shared" si="1124"/>
        <v>6512050.0500000017</v>
      </c>
      <c r="R3936" s="44" t="str">
        <f>VLOOKUP(F3936,'Set up'!$A$2:$E$64,5,FALSE)</f>
        <v>Cash</v>
      </c>
      <c r="S3936" s="1" t="s">
        <v>3827</v>
      </c>
    </row>
    <row r="3937" spans="1:19" ht="16.2" customHeight="1" x14ac:dyDescent="0.3">
      <c r="A3937" s="105" t="s">
        <v>3709</v>
      </c>
      <c r="B3937" s="5">
        <f t="shared" si="1125"/>
        <v>5</v>
      </c>
      <c r="C3937" s="5">
        <f t="shared" si="1126"/>
        <v>2025</v>
      </c>
      <c r="D3937" s="105" t="s">
        <v>3712</v>
      </c>
      <c r="E3937" s="5" t="str">
        <f>VLOOKUP(F3937,'[1]Set up'!$A$2:$C$64,2,FALSE)</f>
        <v>C00000061</v>
      </c>
      <c r="F3937" s="99" t="s">
        <v>3532</v>
      </c>
      <c r="G3937" s="99" t="s">
        <v>46</v>
      </c>
      <c r="H3937" s="105">
        <v>2</v>
      </c>
      <c r="I3937" s="5" t="str">
        <f>VLOOKUP(F3937,'Set up'!$A$2:$C$64,3,FALSE)</f>
        <v>Cash</v>
      </c>
      <c r="J3937" s="5">
        <f>VLOOKUP(F3937,'Set up'!$A$2:$D$64,4,FALSE)</f>
        <v>0</v>
      </c>
      <c r="K3937" s="4">
        <f t="shared" si="1119"/>
        <v>45783</v>
      </c>
      <c r="L3937" s="5">
        <f t="shared" si="1120"/>
        <v>5</v>
      </c>
      <c r="M3937" s="5">
        <f t="shared" si="1121"/>
        <v>2025</v>
      </c>
      <c r="N3937" s="135">
        <v>230</v>
      </c>
      <c r="O3937" s="6">
        <f t="shared" si="1128"/>
        <v>-230</v>
      </c>
      <c r="P3937" s="12">
        <f t="shared" si="1129"/>
        <v>0</v>
      </c>
      <c r="Q3937" s="7">
        <f t="shared" si="1124"/>
        <v>6512280.0500000017</v>
      </c>
      <c r="R3937" s="44" t="str">
        <f>VLOOKUP(F3937,'Set up'!$A$2:$E$64,5,FALSE)</f>
        <v>Cash</v>
      </c>
      <c r="S3937" s="1" t="s">
        <v>3827</v>
      </c>
    </row>
    <row r="3938" spans="1:19" ht="16.2" customHeight="1" x14ac:dyDescent="0.3">
      <c r="A3938" s="105" t="s">
        <v>3709</v>
      </c>
      <c r="B3938" s="5">
        <f t="shared" si="1125"/>
        <v>5</v>
      </c>
      <c r="C3938" s="5">
        <f t="shared" si="1126"/>
        <v>2025</v>
      </c>
      <c r="D3938" s="105" t="s">
        <v>3712</v>
      </c>
      <c r="E3938" s="5" t="str">
        <f>VLOOKUP(F3938,'[1]Set up'!$A$2:$C$64,2,FALSE)</f>
        <v>C00000061</v>
      </c>
      <c r="F3938" s="99" t="s">
        <v>3532</v>
      </c>
      <c r="G3938" s="99" t="s">
        <v>2635</v>
      </c>
      <c r="H3938" s="105">
        <v>10</v>
      </c>
      <c r="I3938" s="5" t="str">
        <f>VLOOKUP(F3938,'Set up'!$A$2:$C$64,3,FALSE)</f>
        <v>Cash</v>
      </c>
      <c r="J3938" s="5">
        <f>VLOOKUP(F3938,'Set up'!$A$2:$D$64,4,FALSE)</f>
        <v>0</v>
      </c>
      <c r="K3938" s="4">
        <f t="shared" si="1119"/>
        <v>45783</v>
      </c>
      <c r="L3938" s="5">
        <f t="shared" si="1120"/>
        <v>5</v>
      </c>
      <c r="M3938" s="5">
        <f t="shared" si="1121"/>
        <v>2025</v>
      </c>
      <c r="N3938" s="135">
        <v>575</v>
      </c>
      <c r="O3938" s="6">
        <f t="shared" si="1128"/>
        <v>-575</v>
      </c>
      <c r="P3938" s="12">
        <f t="shared" si="1129"/>
        <v>0</v>
      </c>
      <c r="Q3938" s="7">
        <f t="shared" si="1124"/>
        <v>6512855.0500000017</v>
      </c>
      <c r="R3938" s="44" t="str">
        <f>VLOOKUP(F3938,'Set up'!$A$2:$E$64,5,FALSE)</f>
        <v>Cash</v>
      </c>
      <c r="S3938" s="1" t="s">
        <v>3827</v>
      </c>
    </row>
    <row r="3939" spans="1:19" ht="16.2" customHeight="1" x14ac:dyDescent="0.3">
      <c r="A3939" s="105" t="s">
        <v>3713</v>
      </c>
      <c r="B3939" s="5">
        <f t="shared" si="1125"/>
        <v>5</v>
      </c>
      <c r="C3939" s="5">
        <f t="shared" si="1126"/>
        <v>2025</v>
      </c>
      <c r="D3939" s="105" t="s">
        <v>3714</v>
      </c>
      <c r="E3939" s="5" t="str">
        <f>VLOOKUP(F3939,'[1]Set up'!$A$2:$C$64,2,FALSE)</f>
        <v>C00000042</v>
      </c>
      <c r="F3939" s="99" t="s">
        <v>2012</v>
      </c>
      <c r="G3939" s="99" t="s">
        <v>2646</v>
      </c>
      <c r="H3939" s="105">
        <v>2</v>
      </c>
      <c r="I3939" s="5" t="str">
        <f>VLOOKUP(F3939,'Set up'!$A$2:$C$64,3,FALSE)</f>
        <v>Cash</v>
      </c>
      <c r="J3939" s="5">
        <f>VLOOKUP(F3939,'Set up'!$A$2:$D$64,4,FALSE)</f>
        <v>0</v>
      </c>
      <c r="K3939" s="4">
        <f t="shared" si="1119"/>
        <v>45785</v>
      </c>
      <c r="L3939" s="5">
        <f t="shared" si="1120"/>
        <v>5</v>
      </c>
      <c r="M3939" s="5">
        <f t="shared" si="1121"/>
        <v>2025</v>
      </c>
      <c r="N3939" s="135">
        <v>125</v>
      </c>
      <c r="P3939" s="12">
        <f t="shared" si="1129"/>
        <v>125</v>
      </c>
      <c r="Q3939" s="7">
        <f t="shared" si="1124"/>
        <v>6512980.0500000017</v>
      </c>
      <c r="R3939" s="44" t="str">
        <f>VLOOKUP(F3939,'Set up'!$A$2:$E$64,5,FALSE)</f>
        <v>Trsf</v>
      </c>
    </row>
    <row r="3940" spans="1:19" ht="16.2" customHeight="1" x14ac:dyDescent="0.3">
      <c r="A3940" s="105" t="s">
        <v>3713</v>
      </c>
      <c r="B3940" s="5">
        <f t="shared" si="1125"/>
        <v>5</v>
      </c>
      <c r="C3940" s="5">
        <f t="shared" si="1126"/>
        <v>2025</v>
      </c>
      <c r="D3940" s="105" t="s">
        <v>3715</v>
      </c>
      <c r="E3940" s="5" t="str">
        <f>VLOOKUP(F3940,'[1]Set up'!$A$2:$C$64,2,FALSE)</f>
        <v>C00000042</v>
      </c>
      <c r="F3940" s="99" t="s">
        <v>2012</v>
      </c>
      <c r="G3940" s="99" t="s">
        <v>3217</v>
      </c>
      <c r="H3940" s="105">
        <v>6</v>
      </c>
      <c r="I3940" s="5" t="str">
        <f>VLOOKUP(F3940,'Set up'!$A$2:$C$64,3,FALSE)</f>
        <v>Cash</v>
      </c>
      <c r="J3940" s="5">
        <f>VLOOKUP(F3940,'Set up'!$A$2:$D$64,4,FALSE)</f>
        <v>0</v>
      </c>
      <c r="K3940" s="4">
        <f t="shared" si="1119"/>
        <v>45785</v>
      </c>
      <c r="L3940" s="5">
        <f t="shared" si="1120"/>
        <v>5</v>
      </c>
      <c r="M3940" s="5">
        <f t="shared" si="1121"/>
        <v>2025</v>
      </c>
      <c r="N3940" s="135">
        <v>9720</v>
      </c>
      <c r="P3940" s="12">
        <f t="shared" si="1129"/>
        <v>9720</v>
      </c>
      <c r="Q3940" s="7">
        <f t="shared" si="1124"/>
        <v>6522700.0500000017</v>
      </c>
      <c r="R3940" s="44" t="str">
        <f>VLOOKUP(F3940,'Set up'!$A$2:$E$64,5,FALSE)</f>
        <v>Trsf</v>
      </c>
    </row>
    <row r="3941" spans="1:19" ht="16.2" customHeight="1" x14ac:dyDescent="0.3">
      <c r="A3941" s="105" t="s">
        <v>3713</v>
      </c>
      <c r="B3941" s="5">
        <f t="shared" si="1125"/>
        <v>5</v>
      </c>
      <c r="C3941" s="5">
        <f t="shared" si="1126"/>
        <v>2025</v>
      </c>
      <c r="D3941" s="105" t="s">
        <v>3715</v>
      </c>
      <c r="E3941" s="5" t="str">
        <f>VLOOKUP(F3941,'[1]Set up'!$A$2:$C$64,2,FALSE)</f>
        <v>C00000042</v>
      </c>
      <c r="F3941" s="99" t="s">
        <v>2012</v>
      </c>
      <c r="G3941" s="99" t="s">
        <v>1543</v>
      </c>
      <c r="H3941" s="105">
        <v>12</v>
      </c>
      <c r="I3941" s="5" t="str">
        <f>VLOOKUP(F3941,'Set up'!$A$2:$C$64,3,FALSE)</f>
        <v>Cash</v>
      </c>
      <c r="J3941" s="5">
        <f>VLOOKUP(F3941,'Set up'!$A$2:$D$64,4,FALSE)</f>
        <v>0</v>
      </c>
      <c r="K3941" s="4">
        <f t="shared" si="1119"/>
        <v>45785</v>
      </c>
      <c r="L3941" s="5">
        <f t="shared" si="1120"/>
        <v>5</v>
      </c>
      <c r="M3941" s="5">
        <f t="shared" si="1121"/>
        <v>2025</v>
      </c>
      <c r="N3941" s="135">
        <v>2124</v>
      </c>
      <c r="P3941" s="12">
        <f t="shared" si="1129"/>
        <v>2124</v>
      </c>
      <c r="Q3941" s="7">
        <f t="shared" si="1124"/>
        <v>6524824.0500000017</v>
      </c>
      <c r="R3941" s="44" t="str">
        <f>VLOOKUP(F3941,'Set up'!$A$2:$E$64,5,FALSE)</f>
        <v>Trsf</v>
      </c>
    </row>
    <row r="3942" spans="1:19" ht="16.2" customHeight="1" x14ac:dyDescent="0.3">
      <c r="A3942" s="105" t="s">
        <v>3713</v>
      </c>
      <c r="B3942" s="5">
        <f t="shared" si="1125"/>
        <v>5</v>
      </c>
      <c r="C3942" s="5">
        <f t="shared" si="1126"/>
        <v>2025</v>
      </c>
      <c r="D3942" s="105" t="s">
        <v>3715</v>
      </c>
      <c r="E3942" s="5" t="str">
        <f>VLOOKUP(F3942,'[1]Set up'!$A$2:$C$64,2,FALSE)</f>
        <v>C00000042</v>
      </c>
      <c r="F3942" s="99" t="s">
        <v>2012</v>
      </c>
      <c r="G3942" s="99" t="s">
        <v>1922</v>
      </c>
      <c r="H3942" s="105">
        <v>9</v>
      </c>
      <c r="I3942" s="5" t="str">
        <f>VLOOKUP(F3942,'Set up'!$A$2:$C$64,3,FALSE)</f>
        <v>Cash</v>
      </c>
      <c r="J3942" s="5">
        <f>VLOOKUP(F3942,'Set up'!$A$2:$D$64,4,FALSE)</f>
        <v>0</v>
      </c>
      <c r="K3942" s="4">
        <f t="shared" si="1119"/>
        <v>45785</v>
      </c>
      <c r="L3942" s="5">
        <f t="shared" si="1120"/>
        <v>5</v>
      </c>
      <c r="M3942" s="5">
        <f t="shared" si="1121"/>
        <v>2025</v>
      </c>
      <c r="N3942" s="135">
        <v>2227.5</v>
      </c>
      <c r="P3942" s="12">
        <f t="shared" si="1129"/>
        <v>2227.5</v>
      </c>
      <c r="Q3942" s="7">
        <f t="shared" si="1124"/>
        <v>6527051.5500000017</v>
      </c>
      <c r="R3942" s="44" t="str">
        <f>VLOOKUP(F3942,'Set up'!$A$2:$E$64,5,FALSE)</f>
        <v>Trsf</v>
      </c>
    </row>
    <row r="3943" spans="1:19" ht="16.2" customHeight="1" x14ac:dyDescent="0.3">
      <c r="A3943" s="105" t="s">
        <v>3713</v>
      </c>
      <c r="B3943" s="5">
        <f t="shared" si="1125"/>
        <v>5</v>
      </c>
      <c r="C3943" s="5">
        <f t="shared" si="1126"/>
        <v>2025</v>
      </c>
      <c r="D3943" s="105" t="s">
        <v>3715</v>
      </c>
      <c r="E3943" s="5" t="str">
        <f>VLOOKUP(F3943,'[1]Set up'!$A$2:$C$64,2,FALSE)</f>
        <v>C00000042</v>
      </c>
      <c r="F3943" s="99" t="s">
        <v>2012</v>
      </c>
      <c r="G3943" s="99" t="s">
        <v>46</v>
      </c>
      <c r="H3943" s="105">
        <v>4</v>
      </c>
      <c r="I3943" s="5" t="str">
        <f>VLOOKUP(F3943,'Set up'!$A$2:$C$64,3,FALSE)</f>
        <v>Cash</v>
      </c>
      <c r="J3943" s="5">
        <f>VLOOKUP(F3943,'Set up'!$A$2:$D$64,4,FALSE)</f>
        <v>0</v>
      </c>
      <c r="K3943" s="4">
        <f t="shared" si="1119"/>
        <v>45785</v>
      </c>
      <c r="L3943" s="5">
        <f t="shared" si="1120"/>
        <v>5</v>
      </c>
      <c r="M3943" s="5">
        <f t="shared" si="1121"/>
        <v>2025</v>
      </c>
      <c r="N3943" s="135">
        <v>460</v>
      </c>
      <c r="P3943" s="12">
        <f t="shared" si="1129"/>
        <v>460</v>
      </c>
      <c r="Q3943" s="7">
        <f t="shared" si="1124"/>
        <v>6527511.5500000017</v>
      </c>
      <c r="R3943" s="44" t="str">
        <f>VLOOKUP(F3943,'Set up'!$A$2:$E$64,5,FALSE)</f>
        <v>Trsf</v>
      </c>
    </row>
    <row r="3944" spans="1:19" ht="16.2" customHeight="1" x14ac:dyDescent="0.3">
      <c r="A3944" s="105" t="s">
        <v>3713</v>
      </c>
      <c r="B3944" s="5">
        <f t="shared" si="1125"/>
        <v>5</v>
      </c>
      <c r="C3944" s="5">
        <f t="shared" si="1126"/>
        <v>2025</v>
      </c>
      <c r="D3944" s="105" t="s">
        <v>3715</v>
      </c>
      <c r="E3944" s="5" t="str">
        <f>VLOOKUP(F3944,'[1]Set up'!$A$2:$C$64,2,FALSE)</f>
        <v>C00000042</v>
      </c>
      <c r="F3944" s="99" t="s">
        <v>2012</v>
      </c>
      <c r="G3944" s="99" t="s">
        <v>2132</v>
      </c>
      <c r="H3944" s="105">
        <v>5</v>
      </c>
      <c r="I3944" s="5" t="str">
        <f>VLOOKUP(F3944,'Set up'!$A$2:$C$64,3,FALSE)</f>
        <v>Cash</v>
      </c>
      <c r="J3944" s="5">
        <f>VLOOKUP(F3944,'Set up'!$A$2:$D$64,4,FALSE)</f>
        <v>0</v>
      </c>
      <c r="K3944" s="4">
        <f t="shared" si="1119"/>
        <v>45785</v>
      </c>
      <c r="L3944" s="5">
        <f t="shared" si="1120"/>
        <v>5</v>
      </c>
      <c r="M3944" s="5">
        <f t="shared" si="1121"/>
        <v>2025</v>
      </c>
      <c r="N3944" s="135">
        <v>975</v>
      </c>
      <c r="P3944" s="12">
        <f t="shared" si="1129"/>
        <v>975</v>
      </c>
      <c r="Q3944" s="7">
        <f t="shared" si="1124"/>
        <v>6528486.5500000017</v>
      </c>
      <c r="R3944" s="44" t="str">
        <f>VLOOKUP(F3944,'Set up'!$A$2:$E$64,5,FALSE)</f>
        <v>Trsf</v>
      </c>
    </row>
    <row r="3945" spans="1:19" ht="16.2" customHeight="1" x14ac:dyDescent="0.3">
      <c r="A3945" s="105" t="s">
        <v>3716</v>
      </c>
      <c r="B3945" s="5">
        <f t="shared" si="1125"/>
        <v>5</v>
      </c>
      <c r="C3945" s="5">
        <f t="shared" si="1126"/>
        <v>2025</v>
      </c>
      <c r="D3945" s="105" t="s">
        <v>3717</v>
      </c>
      <c r="E3945" s="5" t="str">
        <f>VLOOKUP(F3945,'[1]Set up'!$A$2:$C$64,2,FALSE)</f>
        <v>C00000042</v>
      </c>
      <c r="F3945" s="99" t="s">
        <v>2012</v>
      </c>
      <c r="G3945" s="99" t="s">
        <v>2646</v>
      </c>
      <c r="H3945" s="105">
        <v>2</v>
      </c>
      <c r="I3945" s="5" t="str">
        <f>VLOOKUP(F3945,'Set up'!$A$2:$C$64,3,FALSE)</f>
        <v>Cash</v>
      </c>
      <c r="J3945" s="5">
        <f>VLOOKUP(F3945,'Set up'!$A$2:$D$64,4,FALSE)</f>
        <v>0</v>
      </c>
      <c r="K3945" s="4">
        <f t="shared" si="1119"/>
        <v>45787</v>
      </c>
      <c r="L3945" s="5">
        <f t="shared" si="1120"/>
        <v>5</v>
      </c>
      <c r="M3945" s="5">
        <f t="shared" si="1121"/>
        <v>2025</v>
      </c>
      <c r="N3945" s="135">
        <v>125</v>
      </c>
      <c r="P3945" s="12">
        <f t="shared" si="1129"/>
        <v>125</v>
      </c>
      <c r="Q3945" s="7">
        <f t="shared" si="1124"/>
        <v>6528611.5500000017</v>
      </c>
      <c r="R3945" s="44" t="str">
        <f>VLOOKUP(F3945,'Set up'!$A$2:$E$64,5,FALSE)</f>
        <v>Trsf</v>
      </c>
    </row>
    <row r="3946" spans="1:19" ht="16.2" customHeight="1" x14ac:dyDescent="0.3">
      <c r="A3946" s="105" t="s">
        <v>3716</v>
      </c>
      <c r="B3946" s="5">
        <f t="shared" si="1125"/>
        <v>5</v>
      </c>
      <c r="C3946" s="5">
        <f t="shared" si="1126"/>
        <v>2025</v>
      </c>
      <c r="D3946" s="105" t="s">
        <v>3718</v>
      </c>
      <c r="E3946" s="5" t="str">
        <f>VLOOKUP(F3946,'[1]Set up'!$A$2:$C$64,2,FALSE)</f>
        <v>C00000042</v>
      </c>
      <c r="F3946" s="99" t="s">
        <v>2012</v>
      </c>
      <c r="G3946" s="99" t="s">
        <v>3217</v>
      </c>
      <c r="H3946" s="105">
        <v>2</v>
      </c>
      <c r="I3946" s="5" t="str">
        <f>VLOOKUP(F3946,'Set up'!$A$2:$C$64,3,FALSE)</f>
        <v>Cash</v>
      </c>
      <c r="J3946" s="5">
        <f>VLOOKUP(F3946,'Set up'!$A$2:$D$64,4,FALSE)</f>
        <v>0</v>
      </c>
      <c r="K3946" s="4">
        <f t="shared" si="1119"/>
        <v>45787</v>
      </c>
      <c r="L3946" s="5">
        <f t="shared" si="1120"/>
        <v>5</v>
      </c>
      <c r="M3946" s="5">
        <f t="shared" si="1121"/>
        <v>2025</v>
      </c>
      <c r="N3946" s="135">
        <v>3240</v>
      </c>
      <c r="P3946" s="12">
        <f t="shared" si="1129"/>
        <v>3240</v>
      </c>
      <c r="Q3946" s="7">
        <f t="shared" si="1124"/>
        <v>6531851.5500000017</v>
      </c>
      <c r="R3946" s="44" t="str">
        <f>VLOOKUP(F3946,'Set up'!$A$2:$E$64,5,FALSE)</f>
        <v>Trsf</v>
      </c>
    </row>
    <row r="3947" spans="1:19" ht="16.2" customHeight="1" x14ac:dyDescent="0.3">
      <c r="A3947" s="105" t="s">
        <v>3716</v>
      </c>
      <c r="B3947" s="5">
        <f t="shared" si="1125"/>
        <v>5</v>
      </c>
      <c r="C3947" s="5">
        <f t="shared" si="1126"/>
        <v>2025</v>
      </c>
      <c r="D3947" s="105" t="s">
        <v>3718</v>
      </c>
      <c r="E3947" s="5" t="str">
        <f>VLOOKUP(F3947,'[1]Set up'!$A$2:$C$64,2,FALSE)</f>
        <v>C00000042</v>
      </c>
      <c r="F3947" s="99" t="s">
        <v>2012</v>
      </c>
      <c r="G3947" s="99" t="s">
        <v>2129</v>
      </c>
      <c r="H3947" s="105">
        <v>9</v>
      </c>
      <c r="I3947" s="5" t="str">
        <f>VLOOKUP(F3947,'Set up'!$A$2:$C$64,3,FALSE)</f>
        <v>Cash</v>
      </c>
      <c r="J3947" s="5">
        <f>VLOOKUP(F3947,'Set up'!$A$2:$D$64,4,FALSE)</f>
        <v>0</v>
      </c>
      <c r="K3947" s="4">
        <f t="shared" si="1119"/>
        <v>45787</v>
      </c>
      <c r="L3947" s="5">
        <f t="shared" si="1120"/>
        <v>5</v>
      </c>
      <c r="M3947" s="5">
        <f t="shared" si="1121"/>
        <v>2025</v>
      </c>
      <c r="N3947" s="135">
        <v>1964.7</v>
      </c>
      <c r="P3947" s="12">
        <f t="shared" si="1129"/>
        <v>1964.7</v>
      </c>
      <c r="Q3947" s="7">
        <f t="shared" si="1124"/>
        <v>6533816.2500000019</v>
      </c>
      <c r="R3947" s="44" t="str">
        <f>VLOOKUP(F3947,'Set up'!$A$2:$E$64,5,FALSE)</f>
        <v>Trsf</v>
      </c>
    </row>
    <row r="3948" spans="1:19" ht="16.2" customHeight="1" x14ac:dyDescent="0.3">
      <c r="A3948" s="105" t="s">
        <v>3716</v>
      </c>
      <c r="B3948" s="5">
        <f t="shared" si="1125"/>
        <v>5</v>
      </c>
      <c r="C3948" s="5">
        <f t="shared" si="1126"/>
        <v>2025</v>
      </c>
      <c r="D3948" s="105" t="s">
        <v>3718</v>
      </c>
      <c r="E3948" s="5" t="str">
        <f>VLOOKUP(F3948,'[1]Set up'!$A$2:$C$64,2,FALSE)</f>
        <v>C00000042</v>
      </c>
      <c r="F3948" s="99" t="s">
        <v>2012</v>
      </c>
      <c r="G3948" s="99" t="s">
        <v>1922</v>
      </c>
      <c r="H3948" s="105">
        <v>5</v>
      </c>
      <c r="I3948" s="5" t="str">
        <f>VLOOKUP(F3948,'Set up'!$A$2:$C$64,3,FALSE)</f>
        <v>Cash</v>
      </c>
      <c r="J3948" s="5">
        <f>VLOOKUP(F3948,'Set up'!$A$2:$D$64,4,FALSE)</f>
        <v>0</v>
      </c>
      <c r="K3948" s="4">
        <f t="shared" si="1119"/>
        <v>45787</v>
      </c>
      <c r="L3948" s="5">
        <f t="shared" si="1120"/>
        <v>5</v>
      </c>
      <c r="M3948" s="5">
        <f t="shared" si="1121"/>
        <v>2025</v>
      </c>
      <c r="N3948" s="135">
        <v>1237.5</v>
      </c>
      <c r="P3948" s="12">
        <f t="shared" si="1129"/>
        <v>1237.5</v>
      </c>
      <c r="Q3948" s="7">
        <f t="shared" si="1124"/>
        <v>6535053.7500000019</v>
      </c>
      <c r="R3948" s="44" t="str">
        <f>VLOOKUP(F3948,'Set up'!$A$2:$E$64,5,FALSE)</f>
        <v>Trsf</v>
      </c>
    </row>
    <row r="3949" spans="1:19" ht="16.2" customHeight="1" x14ac:dyDescent="0.3">
      <c r="A3949" s="105" t="s">
        <v>3716</v>
      </c>
      <c r="B3949" s="5">
        <f t="shared" si="1125"/>
        <v>5</v>
      </c>
      <c r="C3949" s="5">
        <f t="shared" si="1126"/>
        <v>2025</v>
      </c>
      <c r="D3949" s="105" t="s">
        <v>3718</v>
      </c>
      <c r="E3949" s="5" t="str">
        <f>VLOOKUP(F3949,'[1]Set up'!$A$2:$C$64,2,FALSE)</f>
        <v>C00000042</v>
      </c>
      <c r="F3949" s="99" t="s">
        <v>2012</v>
      </c>
      <c r="G3949" s="99" t="s">
        <v>2744</v>
      </c>
      <c r="H3949" s="105">
        <v>1</v>
      </c>
      <c r="I3949" s="5" t="str">
        <f>VLOOKUP(F3949,'Set up'!$A$2:$C$64,3,FALSE)</f>
        <v>Cash</v>
      </c>
      <c r="J3949" s="5">
        <f>VLOOKUP(F3949,'Set up'!$A$2:$D$64,4,FALSE)</f>
        <v>0</v>
      </c>
      <c r="K3949" s="4">
        <f t="shared" si="1119"/>
        <v>45787</v>
      </c>
      <c r="L3949" s="5">
        <f t="shared" si="1120"/>
        <v>5</v>
      </c>
      <c r="M3949" s="5">
        <f t="shared" si="1121"/>
        <v>2025</v>
      </c>
      <c r="N3949" s="135">
        <v>975</v>
      </c>
      <c r="P3949" s="12">
        <f t="shared" si="1129"/>
        <v>975</v>
      </c>
      <c r="Q3949" s="7">
        <f t="shared" si="1124"/>
        <v>6536028.7500000019</v>
      </c>
      <c r="R3949" s="44" t="str">
        <f>VLOOKUP(F3949,'Set up'!$A$2:$E$64,5,FALSE)</f>
        <v>Trsf</v>
      </c>
    </row>
    <row r="3950" spans="1:19" ht="16.2" customHeight="1" x14ac:dyDescent="0.3">
      <c r="A3950" s="105" t="s">
        <v>3719</v>
      </c>
      <c r="B3950" s="5">
        <f t="shared" si="1125"/>
        <v>5</v>
      </c>
      <c r="C3950" s="5">
        <f t="shared" si="1126"/>
        <v>2025</v>
      </c>
      <c r="D3950" s="105" t="s">
        <v>3720</v>
      </c>
      <c r="E3950" s="5" t="str">
        <f>VLOOKUP(F3950,'[1]Set up'!$A$2:$C$64,2,FALSE)</f>
        <v>C00000019</v>
      </c>
      <c r="F3950" s="99" t="s">
        <v>400</v>
      </c>
      <c r="G3950" s="99" t="s">
        <v>3122</v>
      </c>
      <c r="H3950" s="105">
        <v>1</v>
      </c>
      <c r="I3950" s="5" t="str">
        <f>VLOOKUP(F3950,'Set up'!$A$2:$C$64,3,FALSE)</f>
        <v>Cash</v>
      </c>
      <c r="J3950" s="5">
        <f>VLOOKUP(F3950,'Set up'!$A$2:$D$64,4,FALSE)</f>
        <v>0</v>
      </c>
      <c r="K3950" s="4">
        <f t="shared" si="1119"/>
        <v>45791</v>
      </c>
      <c r="L3950" s="5">
        <f t="shared" si="1120"/>
        <v>5</v>
      </c>
      <c r="M3950" s="5">
        <f t="shared" si="1121"/>
        <v>2025</v>
      </c>
      <c r="N3950" s="135">
        <v>1755</v>
      </c>
      <c r="P3950" s="12">
        <f t="shared" si="1129"/>
        <v>1755</v>
      </c>
      <c r="Q3950" s="7">
        <f t="shared" si="1124"/>
        <v>6537783.7500000019</v>
      </c>
      <c r="R3950" s="44" t="str">
        <f>VLOOKUP(F3950,'Set up'!$A$2:$E$64,5,FALSE)</f>
        <v>Trsf</v>
      </c>
    </row>
    <row r="3951" spans="1:19" ht="16.2" customHeight="1" x14ac:dyDescent="0.3">
      <c r="A3951" s="105" t="s">
        <v>3719</v>
      </c>
      <c r="B3951" s="5">
        <f t="shared" si="1125"/>
        <v>5</v>
      </c>
      <c r="C3951" s="5">
        <f t="shared" si="1126"/>
        <v>2025</v>
      </c>
      <c r="D3951" s="105" t="s">
        <v>3720</v>
      </c>
      <c r="E3951" s="5" t="str">
        <f>VLOOKUP(F3951,'[1]Set up'!$A$2:$C$64,2,FALSE)</f>
        <v>C00000019</v>
      </c>
      <c r="F3951" s="99" t="s">
        <v>400</v>
      </c>
      <c r="G3951" s="99" t="s">
        <v>1411</v>
      </c>
      <c r="H3951" s="105">
        <v>1</v>
      </c>
      <c r="I3951" s="5" t="str">
        <f>VLOOKUP(F3951,'Set up'!$A$2:$C$64,3,FALSE)</f>
        <v>Cash</v>
      </c>
      <c r="J3951" s="5">
        <f>VLOOKUP(F3951,'Set up'!$A$2:$D$64,4,FALSE)</f>
        <v>0</v>
      </c>
      <c r="K3951" s="4">
        <f t="shared" si="1119"/>
        <v>45791</v>
      </c>
      <c r="L3951" s="5">
        <f t="shared" si="1120"/>
        <v>5</v>
      </c>
      <c r="M3951" s="5">
        <f t="shared" si="1121"/>
        <v>2025</v>
      </c>
      <c r="N3951" s="135">
        <v>405</v>
      </c>
      <c r="P3951" s="12">
        <f t="shared" si="1129"/>
        <v>405</v>
      </c>
      <c r="Q3951" s="7">
        <f t="shared" si="1124"/>
        <v>6538188.7500000019</v>
      </c>
      <c r="R3951" s="44" t="str">
        <f>VLOOKUP(F3951,'Set up'!$A$2:$E$64,5,FALSE)</f>
        <v>Trsf</v>
      </c>
    </row>
    <row r="3952" spans="1:19" ht="16.2" customHeight="1" x14ac:dyDescent="0.3">
      <c r="A3952" s="105" t="s">
        <v>3719</v>
      </c>
      <c r="B3952" s="5">
        <f t="shared" si="1125"/>
        <v>5</v>
      </c>
      <c r="C3952" s="5">
        <f t="shared" si="1126"/>
        <v>2025</v>
      </c>
      <c r="D3952" s="105" t="s">
        <v>3720</v>
      </c>
      <c r="E3952" s="5" t="str">
        <f>VLOOKUP(F3952,'[1]Set up'!$A$2:$C$64,2,FALSE)</f>
        <v>C00000019</v>
      </c>
      <c r="F3952" s="99" t="s">
        <v>400</v>
      </c>
      <c r="G3952" s="99" t="s">
        <v>2144</v>
      </c>
      <c r="H3952" s="105">
        <v>1</v>
      </c>
      <c r="I3952" s="5" t="str">
        <f>VLOOKUP(F3952,'Set up'!$A$2:$C$64,3,FALSE)</f>
        <v>Cash</v>
      </c>
      <c r="J3952" s="5">
        <f>VLOOKUP(F3952,'Set up'!$A$2:$D$64,4,FALSE)</f>
        <v>0</v>
      </c>
      <c r="K3952" s="4">
        <f t="shared" si="1119"/>
        <v>45791</v>
      </c>
      <c r="L3952" s="5">
        <f t="shared" si="1120"/>
        <v>5</v>
      </c>
      <c r="M3952" s="5">
        <f t="shared" si="1121"/>
        <v>2025</v>
      </c>
      <c r="N3952" s="135">
        <v>283.8</v>
      </c>
      <c r="P3952" s="12">
        <f t="shared" si="1129"/>
        <v>283.8</v>
      </c>
      <c r="Q3952" s="7">
        <f t="shared" si="1124"/>
        <v>6538472.5500000017</v>
      </c>
      <c r="R3952" s="44" t="str">
        <f>VLOOKUP(F3952,'Set up'!$A$2:$E$64,5,FALSE)</f>
        <v>Trsf</v>
      </c>
    </row>
    <row r="3953" spans="1:19" ht="16.2" customHeight="1" x14ac:dyDescent="0.3">
      <c r="A3953" s="105" t="s">
        <v>3719</v>
      </c>
      <c r="B3953" s="5">
        <f t="shared" si="1125"/>
        <v>5</v>
      </c>
      <c r="C3953" s="5">
        <f t="shared" si="1126"/>
        <v>2025</v>
      </c>
      <c r="D3953" s="105" t="s">
        <v>3720</v>
      </c>
      <c r="E3953" s="5" t="str">
        <f>VLOOKUP(F3953,'[1]Set up'!$A$2:$C$64,2,FALSE)</f>
        <v>C00000019</v>
      </c>
      <c r="F3953" s="99" t="s">
        <v>400</v>
      </c>
      <c r="G3953" s="99" t="s">
        <v>46</v>
      </c>
      <c r="H3953" s="105">
        <v>1</v>
      </c>
      <c r="I3953" s="5" t="str">
        <f>VLOOKUP(F3953,'Set up'!$A$2:$C$64,3,FALSE)</f>
        <v>Cash</v>
      </c>
      <c r="J3953" s="5">
        <f>VLOOKUP(F3953,'Set up'!$A$2:$D$64,4,FALSE)</f>
        <v>0</v>
      </c>
      <c r="K3953" s="4">
        <f t="shared" si="1119"/>
        <v>45791</v>
      </c>
      <c r="L3953" s="5">
        <f t="shared" si="1120"/>
        <v>5</v>
      </c>
      <c r="M3953" s="5">
        <f t="shared" si="1121"/>
        <v>2025</v>
      </c>
      <c r="N3953" s="135">
        <v>110</v>
      </c>
      <c r="P3953" s="12">
        <f t="shared" si="1129"/>
        <v>110</v>
      </c>
      <c r="Q3953" s="7">
        <f t="shared" si="1124"/>
        <v>6538582.5500000017</v>
      </c>
      <c r="R3953" s="44" t="str">
        <f>VLOOKUP(F3953,'Set up'!$A$2:$E$64,5,FALSE)</f>
        <v>Trsf</v>
      </c>
    </row>
    <row r="3954" spans="1:19" ht="16.2" customHeight="1" x14ac:dyDescent="0.3">
      <c r="A3954" s="105" t="s">
        <v>3719</v>
      </c>
      <c r="B3954" s="5">
        <f t="shared" si="1125"/>
        <v>5</v>
      </c>
      <c r="C3954" s="5">
        <f t="shared" si="1126"/>
        <v>2025</v>
      </c>
      <c r="D3954" s="105" t="s">
        <v>3720</v>
      </c>
      <c r="E3954" s="5" t="str">
        <f>VLOOKUP(F3954,'[1]Set up'!$A$2:$C$64,2,FALSE)</f>
        <v>C00000019</v>
      </c>
      <c r="F3954" s="99" t="s">
        <v>400</v>
      </c>
      <c r="G3954" s="99" t="s">
        <v>1469</v>
      </c>
      <c r="H3954" s="105">
        <v>1</v>
      </c>
      <c r="I3954" s="5" t="str">
        <f>VLOOKUP(F3954,'Set up'!$A$2:$C$64,3,FALSE)</f>
        <v>Cash</v>
      </c>
      <c r="J3954" s="5">
        <f>VLOOKUP(F3954,'Set up'!$A$2:$D$64,4,FALSE)</f>
        <v>0</v>
      </c>
      <c r="K3954" s="4">
        <f t="shared" si="1119"/>
        <v>45791</v>
      </c>
      <c r="L3954" s="5">
        <f t="shared" si="1120"/>
        <v>5</v>
      </c>
      <c r="M3954" s="5">
        <f t="shared" si="1121"/>
        <v>2025</v>
      </c>
      <c r="N3954" s="135">
        <v>390</v>
      </c>
      <c r="P3954" s="12">
        <f t="shared" si="1129"/>
        <v>390</v>
      </c>
      <c r="Q3954" s="7">
        <f t="shared" si="1124"/>
        <v>6538972.5500000017</v>
      </c>
      <c r="R3954" s="44" t="str">
        <f>VLOOKUP(F3954,'Set up'!$A$2:$E$64,5,FALSE)</f>
        <v>Trsf</v>
      </c>
    </row>
    <row r="3955" spans="1:19" ht="16.2" customHeight="1" x14ac:dyDescent="0.3">
      <c r="A3955" s="105" t="s">
        <v>3719</v>
      </c>
      <c r="B3955" s="5">
        <f t="shared" si="1125"/>
        <v>5</v>
      </c>
      <c r="C3955" s="5">
        <f t="shared" si="1126"/>
        <v>2025</v>
      </c>
      <c r="D3955" s="105" t="s">
        <v>3721</v>
      </c>
      <c r="E3955" s="5" t="str">
        <f>VLOOKUP(F3955,'[1]Set up'!$A$2:$C$64,2,FALSE)</f>
        <v>C00000050</v>
      </c>
      <c r="F3955" s="99" t="s">
        <v>2656</v>
      </c>
      <c r="G3955" s="99" t="s">
        <v>3615</v>
      </c>
      <c r="H3955" s="105">
        <v>1</v>
      </c>
      <c r="I3955" s="5" t="str">
        <f>VLOOKUP(F3955,'Set up'!$A$2:$C$64,3,FALSE)</f>
        <v>Cash</v>
      </c>
      <c r="J3955" s="5">
        <f>VLOOKUP(F3955,'Set up'!$A$2:$D$64,4,FALSE)</f>
        <v>0</v>
      </c>
      <c r="K3955" s="4">
        <f t="shared" ref="K3955:K4018" si="1130">A3955+J3955</f>
        <v>45791</v>
      </c>
      <c r="L3955" s="5">
        <f t="shared" ref="L3955:L4018" si="1131">MONTH(K3955)</f>
        <v>5</v>
      </c>
      <c r="M3955" s="5">
        <f t="shared" ref="M3955:M4018" si="1132">YEAR(K3955)</f>
        <v>2025</v>
      </c>
      <c r="N3955" s="135">
        <v>1710</v>
      </c>
      <c r="P3955" s="12">
        <f t="shared" si="1129"/>
        <v>1710</v>
      </c>
      <c r="Q3955" s="7">
        <f t="shared" si="1124"/>
        <v>6540682.5500000017</v>
      </c>
      <c r="R3955" s="44" t="str">
        <f>VLOOKUP(F3955,'Set up'!$A$2:$E$64,5,FALSE)</f>
        <v>Cash</v>
      </c>
    </row>
    <row r="3956" spans="1:19" ht="16.2" customHeight="1" x14ac:dyDescent="0.3">
      <c r="A3956" s="105" t="s">
        <v>3719</v>
      </c>
      <c r="B3956" s="5">
        <f t="shared" si="1125"/>
        <v>5</v>
      </c>
      <c r="C3956" s="5">
        <f t="shared" si="1126"/>
        <v>2025</v>
      </c>
      <c r="D3956" s="105" t="s">
        <v>3721</v>
      </c>
      <c r="E3956" s="5" t="str">
        <f>VLOOKUP(F3956,'[1]Set up'!$A$2:$C$64,2,FALSE)</f>
        <v>C00000050</v>
      </c>
      <c r="F3956" s="99" t="s">
        <v>2656</v>
      </c>
      <c r="G3956" s="99" t="s">
        <v>2434</v>
      </c>
      <c r="H3956" s="105">
        <v>1</v>
      </c>
      <c r="I3956" s="5" t="str">
        <f>VLOOKUP(F3956,'Set up'!$A$2:$C$64,3,FALSE)</f>
        <v>Cash</v>
      </c>
      <c r="J3956" s="5">
        <f>VLOOKUP(F3956,'Set up'!$A$2:$D$64,4,FALSE)</f>
        <v>0</v>
      </c>
      <c r="K3956" s="4">
        <f t="shared" si="1130"/>
        <v>45791</v>
      </c>
      <c r="L3956" s="5">
        <f t="shared" si="1131"/>
        <v>5</v>
      </c>
      <c r="M3956" s="5">
        <f t="shared" si="1132"/>
        <v>2025</v>
      </c>
      <c r="N3956" s="135">
        <v>277.5</v>
      </c>
      <c r="P3956" s="12">
        <f t="shared" si="1129"/>
        <v>277.5</v>
      </c>
      <c r="Q3956" s="7">
        <f t="shared" si="1124"/>
        <v>6540960.0500000017</v>
      </c>
      <c r="R3956" s="44" t="str">
        <f>VLOOKUP(F3956,'Set up'!$A$2:$E$64,5,FALSE)</f>
        <v>Cash</v>
      </c>
    </row>
    <row r="3957" spans="1:19" ht="16.2" customHeight="1" x14ac:dyDescent="0.3">
      <c r="A3957" s="105" t="s">
        <v>3719</v>
      </c>
      <c r="B3957" s="5">
        <f t="shared" si="1125"/>
        <v>5</v>
      </c>
      <c r="C3957" s="5">
        <f t="shared" si="1126"/>
        <v>2025</v>
      </c>
      <c r="D3957" s="105" t="s">
        <v>3721</v>
      </c>
      <c r="E3957" s="5" t="str">
        <f>VLOOKUP(F3957,'[1]Set up'!$A$2:$C$64,2,FALSE)</f>
        <v>C00000050</v>
      </c>
      <c r="F3957" s="99" t="s">
        <v>2656</v>
      </c>
      <c r="G3957" s="99" t="s">
        <v>1061</v>
      </c>
      <c r="H3957" s="105">
        <v>1</v>
      </c>
      <c r="I3957" s="5" t="str">
        <f>VLOOKUP(F3957,'Set up'!$A$2:$C$64,3,FALSE)</f>
        <v>Cash</v>
      </c>
      <c r="J3957" s="5">
        <f>VLOOKUP(F3957,'Set up'!$A$2:$D$64,4,FALSE)</f>
        <v>0</v>
      </c>
      <c r="K3957" s="4">
        <f t="shared" si="1130"/>
        <v>45791</v>
      </c>
      <c r="L3957" s="5">
        <f t="shared" si="1131"/>
        <v>5</v>
      </c>
      <c r="M3957" s="5">
        <f t="shared" si="1132"/>
        <v>2025</v>
      </c>
      <c r="N3957" s="135">
        <v>95</v>
      </c>
      <c r="P3957" s="12">
        <f t="shared" si="1129"/>
        <v>95</v>
      </c>
      <c r="Q3957" s="7">
        <f t="shared" si="1124"/>
        <v>6541055.0500000017</v>
      </c>
      <c r="R3957" s="44" t="str">
        <f>VLOOKUP(F3957,'Set up'!$A$2:$E$64,5,FALSE)</f>
        <v>Cash</v>
      </c>
    </row>
    <row r="3958" spans="1:19" ht="16.2" customHeight="1" x14ac:dyDescent="0.3">
      <c r="A3958" s="105" t="s">
        <v>3719</v>
      </c>
      <c r="B3958" s="5">
        <f t="shared" si="1125"/>
        <v>5</v>
      </c>
      <c r="C3958" s="5">
        <f t="shared" si="1126"/>
        <v>2025</v>
      </c>
      <c r="D3958" s="105" t="s">
        <v>3721</v>
      </c>
      <c r="E3958" s="5" t="str">
        <f>VLOOKUP(F3958,'[1]Set up'!$A$2:$C$64,2,FALSE)</f>
        <v>C00000050</v>
      </c>
      <c r="F3958" s="99" t="s">
        <v>2656</v>
      </c>
      <c r="G3958" s="99" t="s">
        <v>800</v>
      </c>
      <c r="H3958" s="105">
        <v>1</v>
      </c>
      <c r="I3958" s="5" t="str">
        <f>VLOOKUP(F3958,'Set up'!$A$2:$C$64,3,FALSE)</f>
        <v>Cash</v>
      </c>
      <c r="J3958" s="5">
        <f>VLOOKUP(F3958,'Set up'!$A$2:$D$64,4,FALSE)</f>
        <v>0</v>
      </c>
      <c r="K3958" s="4">
        <f t="shared" si="1130"/>
        <v>45791</v>
      </c>
      <c r="L3958" s="5">
        <f t="shared" si="1131"/>
        <v>5</v>
      </c>
      <c r="M3958" s="5">
        <f t="shared" si="1132"/>
        <v>2025</v>
      </c>
      <c r="N3958" s="135">
        <v>225</v>
      </c>
      <c r="P3958" s="12">
        <f t="shared" si="1129"/>
        <v>225</v>
      </c>
      <c r="Q3958" s="7">
        <f t="shared" si="1124"/>
        <v>6541280.0500000017</v>
      </c>
      <c r="R3958" s="44" t="str">
        <f>VLOOKUP(F3958,'Set up'!$A$2:$E$64,5,FALSE)</f>
        <v>Cash</v>
      </c>
    </row>
    <row r="3959" spans="1:19" ht="16.2" customHeight="1" x14ac:dyDescent="0.3">
      <c r="A3959" s="105" t="s">
        <v>3719</v>
      </c>
      <c r="B3959" s="5">
        <f t="shared" si="1125"/>
        <v>5</v>
      </c>
      <c r="C3959" s="5">
        <f t="shared" si="1126"/>
        <v>2025</v>
      </c>
      <c r="D3959" s="105" t="s">
        <v>3722</v>
      </c>
      <c r="E3959" s="5" t="str">
        <f>VLOOKUP(F3959,'[1]Set up'!$A$2:$C$64,2,FALSE)</f>
        <v>C00000042</v>
      </c>
      <c r="F3959" s="99" t="s">
        <v>2012</v>
      </c>
      <c r="G3959" s="99" t="s">
        <v>3217</v>
      </c>
      <c r="H3959" s="105">
        <v>2</v>
      </c>
      <c r="I3959" s="5" t="str">
        <f>VLOOKUP(F3959,'Set up'!$A$2:$C$64,3,FALSE)</f>
        <v>Cash</v>
      </c>
      <c r="J3959" s="5">
        <f>VLOOKUP(F3959,'Set up'!$A$2:$D$64,4,FALSE)</f>
        <v>0</v>
      </c>
      <c r="K3959" s="4">
        <f t="shared" si="1130"/>
        <v>45791</v>
      </c>
      <c r="L3959" s="5">
        <f t="shared" si="1131"/>
        <v>5</v>
      </c>
      <c r="M3959" s="5">
        <f t="shared" si="1132"/>
        <v>2025</v>
      </c>
      <c r="N3959" s="135">
        <v>3240</v>
      </c>
      <c r="P3959" s="12">
        <f t="shared" si="1129"/>
        <v>3240</v>
      </c>
      <c r="Q3959" s="7">
        <f t="shared" si="1124"/>
        <v>6544520.0500000017</v>
      </c>
      <c r="R3959" s="44" t="str">
        <f>VLOOKUP(F3959,'Set up'!$A$2:$E$64,5,FALSE)</f>
        <v>Trsf</v>
      </c>
    </row>
    <row r="3960" spans="1:19" ht="16.2" customHeight="1" x14ac:dyDescent="0.3">
      <c r="A3960" s="105" t="s">
        <v>3719</v>
      </c>
      <c r="B3960" s="5">
        <f t="shared" si="1125"/>
        <v>5</v>
      </c>
      <c r="C3960" s="5">
        <f t="shared" si="1126"/>
        <v>2025</v>
      </c>
      <c r="D3960" s="105" t="s">
        <v>3722</v>
      </c>
      <c r="E3960" s="5" t="str">
        <f>VLOOKUP(F3960,'[1]Set up'!$A$2:$C$64,2,FALSE)</f>
        <v>C00000042</v>
      </c>
      <c r="F3960" s="99" t="s">
        <v>2012</v>
      </c>
      <c r="G3960" s="99" t="s">
        <v>2129</v>
      </c>
      <c r="H3960" s="105">
        <v>3</v>
      </c>
      <c r="I3960" s="5" t="str">
        <f>VLOOKUP(F3960,'Set up'!$A$2:$C$64,3,FALSE)</f>
        <v>Cash</v>
      </c>
      <c r="J3960" s="5">
        <f>VLOOKUP(F3960,'Set up'!$A$2:$D$64,4,FALSE)</f>
        <v>0</v>
      </c>
      <c r="K3960" s="4">
        <f t="shared" si="1130"/>
        <v>45791</v>
      </c>
      <c r="L3960" s="5">
        <f t="shared" si="1131"/>
        <v>5</v>
      </c>
      <c r="M3960" s="5">
        <f t="shared" si="1132"/>
        <v>2025</v>
      </c>
      <c r="N3960" s="135">
        <v>654.9</v>
      </c>
      <c r="P3960" s="12">
        <f t="shared" si="1129"/>
        <v>654.9</v>
      </c>
      <c r="Q3960" s="7">
        <f t="shared" si="1124"/>
        <v>6545174.950000002</v>
      </c>
      <c r="R3960" s="44" t="str">
        <f>VLOOKUP(F3960,'Set up'!$A$2:$E$64,5,FALSE)</f>
        <v>Trsf</v>
      </c>
    </row>
    <row r="3961" spans="1:19" ht="16.2" customHeight="1" x14ac:dyDescent="0.3">
      <c r="A3961" s="105" t="s">
        <v>3719</v>
      </c>
      <c r="B3961" s="5">
        <f t="shared" si="1125"/>
        <v>5</v>
      </c>
      <c r="C3961" s="5">
        <f t="shared" si="1126"/>
        <v>2025</v>
      </c>
      <c r="D3961" s="105" t="s">
        <v>3722</v>
      </c>
      <c r="E3961" s="5" t="str">
        <f>VLOOKUP(F3961,'[1]Set up'!$A$2:$C$64,2,FALSE)</f>
        <v>C00000042</v>
      </c>
      <c r="F3961" s="99" t="s">
        <v>2012</v>
      </c>
      <c r="G3961" s="99" t="s">
        <v>1922</v>
      </c>
      <c r="H3961" s="105">
        <v>2</v>
      </c>
      <c r="I3961" s="5" t="str">
        <f>VLOOKUP(F3961,'Set up'!$A$2:$C$64,3,FALSE)</f>
        <v>Cash</v>
      </c>
      <c r="J3961" s="5">
        <f>VLOOKUP(F3961,'Set up'!$A$2:$D$64,4,FALSE)</f>
        <v>0</v>
      </c>
      <c r="K3961" s="4">
        <f t="shared" si="1130"/>
        <v>45791</v>
      </c>
      <c r="L3961" s="5">
        <f t="shared" si="1131"/>
        <v>5</v>
      </c>
      <c r="M3961" s="5">
        <f t="shared" si="1132"/>
        <v>2025</v>
      </c>
      <c r="N3961" s="135">
        <v>495</v>
      </c>
      <c r="P3961" s="12">
        <f t="shared" si="1129"/>
        <v>495</v>
      </c>
      <c r="Q3961" s="7">
        <f t="shared" si="1124"/>
        <v>6545669.950000002</v>
      </c>
      <c r="R3961" s="44" t="str">
        <f>VLOOKUP(F3961,'Set up'!$A$2:$E$64,5,FALSE)</f>
        <v>Trsf</v>
      </c>
    </row>
    <row r="3962" spans="1:19" ht="16.2" customHeight="1" x14ac:dyDescent="0.3">
      <c r="A3962" s="105" t="s">
        <v>3723</v>
      </c>
      <c r="B3962" s="5">
        <f t="shared" si="1125"/>
        <v>5</v>
      </c>
      <c r="C3962" s="5">
        <f t="shared" si="1126"/>
        <v>2025</v>
      </c>
      <c r="D3962" s="105" t="s">
        <v>3724</v>
      </c>
      <c r="E3962" s="5" t="str">
        <f>VLOOKUP(F3962,'[1]Set up'!$A$2:$C$64,2,FALSE)</f>
        <v>C00000013</v>
      </c>
      <c r="F3962" s="99" t="s">
        <v>3549</v>
      </c>
      <c r="G3962" s="99" t="s">
        <v>3533</v>
      </c>
      <c r="H3962" s="105">
        <v>9</v>
      </c>
      <c r="I3962" s="5" t="str">
        <f>VLOOKUP(F3962,'Set up'!$A$2:$C$64,3,FALSE)</f>
        <v>Cash</v>
      </c>
      <c r="J3962" s="5">
        <f>VLOOKUP(F3962,'Set up'!$A$2:$D$64,4,FALSE)</f>
        <v>0</v>
      </c>
      <c r="K3962" s="4">
        <f t="shared" si="1130"/>
        <v>45792</v>
      </c>
      <c r="L3962" s="5">
        <f t="shared" si="1131"/>
        <v>5</v>
      </c>
      <c r="M3962" s="5">
        <f t="shared" si="1132"/>
        <v>2025</v>
      </c>
      <c r="N3962" s="135">
        <v>15592.5</v>
      </c>
      <c r="O3962" s="6">
        <f t="shared" ref="O3962:O3969" si="1133">-N3962</f>
        <v>-15592.5</v>
      </c>
      <c r="P3962" s="12">
        <f t="shared" si="1129"/>
        <v>0</v>
      </c>
      <c r="Q3962" s="7">
        <f t="shared" si="1124"/>
        <v>6561262.450000002</v>
      </c>
      <c r="R3962" s="44" t="str">
        <f>VLOOKUP(F3962,'Set up'!$A$2:$E$64,5,FALSE)</f>
        <v>Chq</v>
      </c>
      <c r="S3962" s="1" t="s">
        <v>3828</v>
      </c>
    </row>
    <row r="3963" spans="1:19" ht="16.2" customHeight="1" x14ac:dyDescent="0.3">
      <c r="A3963" s="105" t="s">
        <v>3723</v>
      </c>
      <c r="B3963" s="5">
        <f t="shared" si="1125"/>
        <v>5</v>
      </c>
      <c r="C3963" s="5">
        <f t="shared" si="1126"/>
        <v>2025</v>
      </c>
      <c r="D3963" s="105" t="s">
        <v>3724</v>
      </c>
      <c r="E3963" s="5" t="str">
        <f>VLOOKUP(F3963,'[1]Set up'!$A$2:$C$64,2,FALSE)</f>
        <v>C00000013</v>
      </c>
      <c r="F3963" s="99" t="s">
        <v>3549</v>
      </c>
      <c r="G3963" s="99" t="s">
        <v>1739</v>
      </c>
      <c r="H3963" s="105">
        <v>7</v>
      </c>
      <c r="I3963" s="5" t="str">
        <f>VLOOKUP(F3963,'Set up'!$A$2:$C$64,3,FALSE)</f>
        <v>Cash</v>
      </c>
      <c r="J3963" s="5">
        <f>VLOOKUP(F3963,'Set up'!$A$2:$D$64,4,FALSE)</f>
        <v>0</v>
      </c>
      <c r="K3963" s="4">
        <f t="shared" si="1130"/>
        <v>45792</v>
      </c>
      <c r="L3963" s="5">
        <f t="shared" si="1131"/>
        <v>5</v>
      </c>
      <c r="M3963" s="5">
        <f t="shared" si="1132"/>
        <v>2025</v>
      </c>
      <c r="N3963" s="135">
        <v>2835</v>
      </c>
      <c r="O3963" s="6">
        <f t="shared" si="1133"/>
        <v>-2835</v>
      </c>
      <c r="P3963" s="12">
        <f t="shared" si="1129"/>
        <v>0</v>
      </c>
      <c r="Q3963" s="7">
        <f t="shared" si="1124"/>
        <v>6564097.450000002</v>
      </c>
      <c r="R3963" s="44" t="str">
        <f>VLOOKUP(F3963,'Set up'!$A$2:$E$64,5,FALSE)</f>
        <v>Chq</v>
      </c>
      <c r="S3963" s="1" t="s">
        <v>3828</v>
      </c>
    </row>
    <row r="3964" spans="1:19" ht="16.2" customHeight="1" x14ac:dyDescent="0.3">
      <c r="A3964" s="105" t="s">
        <v>3723</v>
      </c>
      <c r="B3964" s="5">
        <f t="shared" si="1125"/>
        <v>5</v>
      </c>
      <c r="C3964" s="5">
        <f t="shared" si="1126"/>
        <v>2025</v>
      </c>
      <c r="D3964" s="105" t="s">
        <v>3724</v>
      </c>
      <c r="E3964" s="5" t="str">
        <f>VLOOKUP(F3964,'[1]Set up'!$A$2:$C$64,2,FALSE)</f>
        <v>C00000013</v>
      </c>
      <c r="F3964" s="99" t="s">
        <v>3549</v>
      </c>
      <c r="G3964" s="99" t="s">
        <v>1740</v>
      </c>
      <c r="H3964" s="105">
        <v>7</v>
      </c>
      <c r="I3964" s="5" t="str">
        <f>VLOOKUP(F3964,'Set up'!$A$2:$C$64,3,FALSE)</f>
        <v>Cash</v>
      </c>
      <c r="J3964" s="5">
        <f>VLOOKUP(F3964,'Set up'!$A$2:$D$64,4,FALSE)</f>
        <v>0</v>
      </c>
      <c r="K3964" s="4">
        <f t="shared" si="1130"/>
        <v>45792</v>
      </c>
      <c r="L3964" s="5">
        <f t="shared" si="1131"/>
        <v>5</v>
      </c>
      <c r="M3964" s="5">
        <f t="shared" si="1132"/>
        <v>2025</v>
      </c>
      <c r="N3964" s="135">
        <v>2835</v>
      </c>
      <c r="O3964" s="6">
        <f t="shared" si="1133"/>
        <v>-2835</v>
      </c>
      <c r="P3964" s="12">
        <f t="shared" si="1129"/>
        <v>0</v>
      </c>
      <c r="Q3964" s="7">
        <f t="shared" si="1124"/>
        <v>6566932.450000002</v>
      </c>
      <c r="R3964" s="44" t="str">
        <f>VLOOKUP(F3964,'Set up'!$A$2:$E$64,5,FALSE)</f>
        <v>Chq</v>
      </c>
      <c r="S3964" s="1" t="s">
        <v>3828</v>
      </c>
    </row>
    <row r="3965" spans="1:19" ht="16.2" customHeight="1" x14ac:dyDescent="0.3">
      <c r="A3965" s="105" t="s">
        <v>3723</v>
      </c>
      <c r="B3965" s="5">
        <f t="shared" si="1125"/>
        <v>5</v>
      </c>
      <c r="C3965" s="5">
        <f t="shared" si="1126"/>
        <v>2025</v>
      </c>
      <c r="D3965" s="105" t="s">
        <v>3724</v>
      </c>
      <c r="E3965" s="5" t="str">
        <f>VLOOKUP(F3965,'[1]Set up'!$A$2:$C$64,2,FALSE)</f>
        <v>C00000013</v>
      </c>
      <c r="F3965" s="99" t="s">
        <v>3549</v>
      </c>
      <c r="G3965" s="99" t="s">
        <v>3725</v>
      </c>
      <c r="H3965" s="105">
        <v>21</v>
      </c>
      <c r="I3965" s="5" t="str">
        <f>VLOOKUP(F3965,'Set up'!$A$2:$C$64,3,FALSE)</f>
        <v>Cash</v>
      </c>
      <c r="J3965" s="5">
        <f>VLOOKUP(F3965,'Set up'!$A$2:$D$64,4,FALSE)</f>
        <v>0</v>
      </c>
      <c r="K3965" s="4">
        <f t="shared" si="1130"/>
        <v>45792</v>
      </c>
      <c r="L3965" s="5">
        <f t="shared" si="1131"/>
        <v>5</v>
      </c>
      <c r="M3965" s="5">
        <f t="shared" si="1132"/>
        <v>2025</v>
      </c>
      <c r="N3965" s="135">
        <v>5959.8</v>
      </c>
      <c r="O3965" s="6">
        <f t="shared" si="1133"/>
        <v>-5959.8</v>
      </c>
      <c r="P3965" s="12">
        <f t="shared" si="1129"/>
        <v>0</v>
      </c>
      <c r="Q3965" s="7">
        <f t="shared" si="1124"/>
        <v>6572892.2500000019</v>
      </c>
      <c r="R3965" s="44" t="str">
        <f>VLOOKUP(F3965,'Set up'!$A$2:$E$64,5,FALSE)</f>
        <v>Chq</v>
      </c>
      <c r="S3965" s="1" t="s">
        <v>3828</v>
      </c>
    </row>
    <row r="3966" spans="1:19" ht="16.2" customHeight="1" x14ac:dyDescent="0.3">
      <c r="A3966" s="105" t="s">
        <v>3723</v>
      </c>
      <c r="B3966" s="5">
        <f t="shared" si="1125"/>
        <v>5</v>
      </c>
      <c r="C3966" s="5">
        <f t="shared" si="1126"/>
        <v>2025</v>
      </c>
      <c r="D3966" s="105" t="s">
        <v>3724</v>
      </c>
      <c r="E3966" s="5" t="str">
        <f>VLOOKUP(F3966,'[1]Set up'!$A$2:$C$64,2,FALSE)</f>
        <v>C00000013</v>
      </c>
      <c r="F3966" s="99" t="s">
        <v>3549</v>
      </c>
      <c r="G3966" s="99" t="s">
        <v>1741</v>
      </c>
      <c r="H3966" s="105">
        <v>2</v>
      </c>
      <c r="I3966" s="5" t="str">
        <f>VLOOKUP(F3966,'Set up'!$A$2:$C$64,3,FALSE)</f>
        <v>Cash</v>
      </c>
      <c r="J3966" s="5">
        <f>VLOOKUP(F3966,'Set up'!$A$2:$D$64,4,FALSE)</f>
        <v>0</v>
      </c>
      <c r="K3966" s="4">
        <f t="shared" si="1130"/>
        <v>45792</v>
      </c>
      <c r="L3966" s="5">
        <f t="shared" si="1131"/>
        <v>5</v>
      </c>
      <c r="M3966" s="5">
        <f t="shared" si="1132"/>
        <v>2025</v>
      </c>
      <c r="N3966" s="135">
        <v>1750</v>
      </c>
      <c r="O3966" s="6">
        <f t="shared" si="1133"/>
        <v>-1750</v>
      </c>
      <c r="P3966" s="12">
        <f t="shared" si="1129"/>
        <v>0</v>
      </c>
      <c r="Q3966" s="7">
        <f t="shared" si="1124"/>
        <v>6574642.2500000019</v>
      </c>
      <c r="R3966" s="44" t="str">
        <f>VLOOKUP(F3966,'Set up'!$A$2:$E$64,5,FALSE)</f>
        <v>Chq</v>
      </c>
      <c r="S3966" s="1" t="s">
        <v>3828</v>
      </c>
    </row>
    <row r="3967" spans="1:19" ht="16.2" customHeight="1" x14ac:dyDescent="0.3">
      <c r="A3967" s="105" t="s">
        <v>3723</v>
      </c>
      <c r="B3967" s="5">
        <f t="shared" si="1125"/>
        <v>5</v>
      </c>
      <c r="C3967" s="5">
        <f t="shared" si="1126"/>
        <v>2025</v>
      </c>
      <c r="D3967" s="105" t="s">
        <v>3724</v>
      </c>
      <c r="E3967" s="5" t="str">
        <f>VLOOKUP(F3967,'[1]Set up'!$A$2:$C$64,2,FALSE)</f>
        <v>C00000013</v>
      </c>
      <c r="F3967" s="99" t="s">
        <v>3549</v>
      </c>
      <c r="G3967" s="99" t="s">
        <v>1743</v>
      </c>
      <c r="H3967" s="105">
        <v>2</v>
      </c>
      <c r="I3967" s="5" t="str">
        <f>VLOOKUP(F3967,'Set up'!$A$2:$C$64,3,FALSE)</f>
        <v>Cash</v>
      </c>
      <c r="J3967" s="5">
        <f>VLOOKUP(F3967,'Set up'!$A$2:$D$64,4,FALSE)</f>
        <v>0</v>
      </c>
      <c r="K3967" s="4">
        <f t="shared" si="1130"/>
        <v>45792</v>
      </c>
      <c r="L3967" s="5">
        <f t="shared" si="1131"/>
        <v>5</v>
      </c>
      <c r="M3967" s="5">
        <f t="shared" si="1132"/>
        <v>2025</v>
      </c>
      <c r="N3967" s="135">
        <v>110.4</v>
      </c>
      <c r="O3967" s="6">
        <f t="shared" si="1133"/>
        <v>-110.4</v>
      </c>
      <c r="P3967" s="12">
        <f t="shared" si="1129"/>
        <v>0</v>
      </c>
      <c r="Q3967" s="7">
        <f t="shared" si="1124"/>
        <v>6574752.6500000022</v>
      </c>
      <c r="R3967" s="44" t="str">
        <f>VLOOKUP(F3967,'Set up'!$A$2:$E$64,5,FALSE)</f>
        <v>Chq</v>
      </c>
      <c r="S3967" s="1" t="s">
        <v>3828</v>
      </c>
    </row>
    <row r="3968" spans="1:19" ht="16.2" customHeight="1" x14ac:dyDescent="0.3">
      <c r="A3968" s="105" t="s">
        <v>3723</v>
      </c>
      <c r="B3968" s="5">
        <f t="shared" si="1125"/>
        <v>5</v>
      </c>
      <c r="C3968" s="5">
        <f t="shared" si="1126"/>
        <v>2025</v>
      </c>
      <c r="D3968" s="105" t="s">
        <v>3724</v>
      </c>
      <c r="E3968" s="5" t="str">
        <f>VLOOKUP(F3968,'[1]Set up'!$A$2:$C$64,2,FALSE)</f>
        <v>C00000013</v>
      </c>
      <c r="F3968" s="99" t="s">
        <v>3549</v>
      </c>
      <c r="G3968" s="99" t="s">
        <v>1744</v>
      </c>
      <c r="H3968" s="105">
        <v>1</v>
      </c>
      <c r="I3968" s="5" t="str">
        <f>VLOOKUP(F3968,'Set up'!$A$2:$C$64,3,FALSE)</f>
        <v>Cash</v>
      </c>
      <c r="J3968" s="5">
        <f>VLOOKUP(F3968,'Set up'!$A$2:$D$64,4,FALSE)</f>
        <v>0</v>
      </c>
      <c r="K3968" s="4">
        <f t="shared" si="1130"/>
        <v>45792</v>
      </c>
      <c r="L3968" s="5">
        <f t="shared" si="1131"/>
        <v>5</v>
      </c>
      <c r="M3968" s="5">
        <f t="shared" si="1132"/>
        <v>2025</v>
      </c>
      <c r="N3968" s="135">
        <v>1108.4000000000001</v>
      </c>
      <c r="O3968" s="6">
        <f t="shared" si="1133"/>
        <v>-1108.4000000000001</v>
      </c>
      <c r="P3968" s="12">
        <f t="shared" si="1129"/>
        <v>0</v>
      </c>
      <c r="Q3968" s="7">
        <f t="shared" si="1124"/>
        <v>6575861.0500000026</v>
      </c>
      <c r="R3968" s="44" t="str">
        <f>VLOOKUP(F3968,'Set up'!$A$2:$E$64,5,FALSE)</f>
        <v>Chq</v>
      </c>
      <c r="S3968" s="1" t="s">
        <v>3828</v>
      </c>
    </row>
    <row r="3969" spans="1:19" ht="16.2" customHeight="1" x14ac:dyDescent="0.3">
      <c r="A3969" s="105" t="s">
        <v>3723</v>
      </c>
      <c r="B3969" s="5">
        <f t="shared" si="1125"/>
        <v>5</v>
      </c>
      <c r="C3969" s="5">
        <f t="shared" si="1126"/>
        <v>2025</v>
      </c>
      <c r="D3969" s="105" t="s">
        <v>3724</v>
      </c>
      <c r="E3969" s="5" t="str">
        <f>VLOOKUP(F3969,'[1]Set up'!$A$2:$C$64,2,FALSE)</f>
        <v>C00000013</v>
      </c>
      <c r="F3969" s="99" t="s">
        <v>3549</v>
      </c>
      <c r="G3969" s="99" t="s">
        <v>1469</v>
      </c>
      <c r="H3969" s="105">
        <v>5</v>
      </c>
      <c r="I3969" s="5" t="str">
        <f>VLOOKUP(F3969,'Set up'!$A$2:$C$64,3,FALSE)</f>
        <v>Cash</v>
      </c>
      <c r="J3969" s="5">
        <f>VLOOKUP(F3969,'Set up'!$A$2:$D$64,4,FALSE)</f>
        <v>0</v>
      </c>
      <c r="K3969" s="4">
        <f t="shared" si="1130"/>
        <v>45792</v>
      </c>
      <c r="L3969" s="5">
        <f t="shared" si="1131"/>
        <v>5</v>
      </c>
      <c r="M3969" s="5">
        <f t="shared" si="1132"/>
        <v>2025</v>
      </c>
      <c r="N3969" s="135">
        <v>2150</v>
      </c>
      <c r="O3969" s="6">
        <f t="shared" si="1133"/>
        <v>-2150</v>
      </c>
      <c r="P3969" s="12">
        <f t="shared" si="1129"/>
        <v>0</v>
      </c>
      <c r="Q3969" s="7">
        <f t="shared" si="1124"/>
        <v>6578011.0500000026</v>
      </c>
      <c r="R3969" s="44" t="str">
        <f>VLOOKUP(F3969,'Set up'!$A$2:$E$64,5,FALSE)</f>
        <v>Chq</v>
      </c>
      <c r="S3969" s="1" t="s">
        <v>3828</v>
      </c>
    </row>
    <row r="3970" spans="1:19" ht="16.2" customHeight="1" x14ac:dyDescent="0.3">
      <c r="A3970" s="105" t="s">
        <v>3726</v>
      </c>
      <c r="B3970" s="5">
        <f t="shared" si="1125"/>
        <v>5</v>
      </c>
      <c r="C3970" s="5">
        <f t="shared" si="1126"/>
        <v>2025</v>
      </c>
      <c r="D3970" s="105" t="s">
        <v>3727</v>
      </c>
      <c r="E3970" s="5" t="str">
        <f>VLOOKUP(F3970,'[1]Set up'!$A$2:$C$64,2,FALSE)</f>
        <v>C00000042</v>
      </c>
      <c r="F3970" s="99" t="s">
        <v>2012</v>
      </c>
      <c r="G3970" s="99" t="s">
        <v>2646</v>
      </c>
      <c r="H3970" s="105">
        <v>1</v>
      </c>
      <c r="I3970" s="5" t="str">
        <f>VLOOKUP(F3970,'Set up'!$A$2:$C$64,3,FALSE)</f>
        <v>Cash</v>
      </c>
      <c r="J3970" s="5">
        <f>VLOOKUP(F3970,'Set up'!$A$2:$D$64,4,FALSE)</f>
        <v>0</v>
      </c>
      <c r="K3970" s="4">
        <f t="shared" si="1130"/>
        <v>45793</v>
      </c>
      <c r="L3970" s="5">
        <f t="shared" si="1131"/>
        <v>5</v>
      </c>
      <c r="M3970" s="5">
        <f t="shared" si="1132"/>
        <v>2025</v>
      </c>
      <c r="N3970" s="135">
        <v>62.5</v>
      </c>
      <c r="P3970" s="12">
        <f t="shared" si="1129"/>
        <v>62.5</v>
      </c>
      <c r="Q3970" s="7">
        <f t="shared" si="1124"/>
        <v>6578073.5500000026</v>
      </c>
      <c r="R3970" s="44" t="str">
        <f>VLOOKUP(F3970,'Set up'!$A$2:$E$64,5,FALSE)</f>
        <v>Trsf</v>
      </c>
    </row>
    <row r="3971" spans="1:19" ht="16.2" customHeight="1" x14ac:dyDescent="0.3">
      <c r="A3971" s="105" t="s">
        <v>3726</v>
      </c>
      <c r="B3971" s="5">
        <f t="shared" si="1125"/>
        <v>5</v>
      </c>
      <c r="C3971" s="5">
        <f t="shared" si="1126"/>
        <v>2025</v>
      </c>
      <c r="D3971" s="105" t="s">
        <v>3728</v>
      </c>
      <c r="E3971" s="5" t="str">
        <f>VLOOKUP(F3971,'[1]Set up'!$A$2:$C$64,2,FALSE)</f>
        <v>C00000042</v>
      </c>
      <c r="F3971" s="99" t="s">
        <v>2012</v>
      </c>
      <c r="G3971" s="99" t="s">
        <v>3217</v>
      </c>
      <c r="H3971" s="105">
        <v>1</v>
      </c>
      <c r="I3971" s="5" t="str">
        <f>VLOOKUP(F3971,'Set up'!$A$2:$C$64,3,FALSE)</f>
        <v>Cash</v>
      </c>
      <c r="J3971" s="5">
        <f>VLOOKUP(F3971,'Set up'!$A$2:$D$64,4,FALSE)</f>
        <v>0</v>
      </c>
      <c r="K3971" s="4">
        <f t="shared" si="1130"/>
        <v>45793</v>
      </c>
      <c r="L3971" s="5">
        <f t="shared" si="1131"/>
        <v>5</v>
      </c>
      <c r="M3971" s="5">
        <f t="shared" si="1132"/>
        <v>2025</v>
      </c>
      <c r="N3971" s="135">
        <v>1620</v>
      </c>
      <c r="P3971" s="12">
        <f t="shared" si="1129"/>
        <v>1620</v>
      </c>
      <c r="Q3971" s="7">
        <f t="shared" si="1124"/>
        <v>6579693.5500000026</v>
      </c>
      <c r="R3971" s="44" t="str">
        <f>VLOOKUP(F3971,'Set up'!$A$2:$E$64,5,FALSE)</f>
        <v>Trsf</v>
      </c>
    </row>
    <row r="3972" spans="1:19" ht="16.2" customHeight="1" x14ac:dyDescent="0.3">
      <c r="A3972" s="105" t="s">
        <v>3726</v>
      </c>
      <c r="B3972" s="5">
        <f t="shared" si="1125"/>
        <v>5</v>
      </c>
      <c r="C3972" s="5">
        <f t="shared" si="1126"/>
        <v>2025</v>
      </c>
      <c r="D3972" s="105" t="s">
        <v>3728</v>
      </c>
      <c r="E3972" s="5" t="str">
        <f>VLOOKUP(F3972,'[1]Set up'!$A$2:$C$64,2,FALSE)</f>
        <v>C00000042</v>
      </c>
      <c r="F3972" s="99" t="s">
        <v>2012</v>
      </c>
      <c r="G3972" s="99" t="s">
        <v>2129</v>
      </c>
      <c r="H3972" s="105">
        <v>3</v>
      </c>
      <c r="I3972" s="5" t="str">
        <f>VLOOKUP(F3972,'Set up'!$A$2:$C$64,3,FALSE)</f>
        <v>Cash</v>
      </c>
      <c r="J3972" s="5">
        <f>VLOOKUP(F3972,'Set up'!$A$2:$D$64,4,FALSE)</f>
        <v>0</v>
      </c>
      <c r="K3972" s="4">
        <f t="shared" si="1130"/>
        <v>45793</v>
      </c>
      <c r="L3972" s="5">
        <f t="shared" si="1131"/>
        <v>5</v>
      </c>
      <c r="M3972" s="5">
        <f t="shared" si="1132"/>
        <v>2025</v>
      </c>
      <c r="N3972" s="135">
        <v>654.9</v>
      </c>
      <c r="P3972" s="12">
        <f t="shared" si="1129"/>
        <v>654.9</v>
      </c>
      <c r="Q3972" s="7">
        <f t="shared" si="1124"/>
        <v>6580348.450000003</v>
      </c>
      <c r="R3972" s="44" t="str">
        <f>VLOOKUP(F3972,'Set up'!$A$2:$E$64,5,FALSE)</f>
        <v>Trsf</v>
      </c>
    </row>
    <row r="3973" spans="1:19" ht="16.2" customHeight="1" x14ac:dyDescent="0.3">
      <c r="A3973" s="105" t="s">
        <v>3726</v>
      </c>
      <c r="B3973" s="5">
        <f t="shared" si="1125"/>
        <v>5</v>
      </c>
      <c r="C3973" s="5">
        <f t="shared" si="1126"/>
        <v>2025</v>
      </c>
      <c r="D3973" s="105" t="s">
        <v>3728</v>
      </c>
      <c r="E3973" s="5" t="str">
        <f>VLOOKUP(F3973,'[1]Set up'!$A$2:$C$64,2,FALSE)</f>
        <v>C00000042</v>
      </c>
      <c r="F3973" s="99" t="s">
        <v>2012</v>
      </c>
      <c r="G3973" s="99" t="s">
        <v>1922</v>
      </c>
      <c r="H3973" s="105">
        <v>2</v>
      </c>
      <c r="I3973" s="5" t="str">
        <f>VLOOKUP(F3973,'Set up'!$A$2:$C$64,3,FALSE)</f>
        <v>Cash</v>
      </c>
      <c r="J3973" s="5">
        <f>VLOOKUP(F3973,'Set up'!$A$2:$D$64,4,FALSE)</f>
        <v>0</v>
      </c>
      <c r="K3973" s="4">
        <f t="shared" si="1130"/>
        <v>45793</v>
      </c>
      <c r="L3973" s="5">
        <f t="shared" si="1131"/>
        <v>5</v>
      </c>
      <c r="M3973" s="5">
        <f t="shared" si="1132"/>
        <v>2025</v>
      </c>
      <c r="N3973" s="135">
        <v>495</v>
      </c>
      <c r="P3973" s="12">
        <f t="shared" si="1129"/>
        <v>495</v>
      </c>
      <c r="Q3973" s="7">
        <f t="shared" si="1124"/>
        <v>6580843.450000003</v>
      </c>
      <c r="R3973" s="44" t="str">
        <f>VLOOKUP(F3973,'Set up'!$A$2:$E$64,5,FALSE)</f>
        <v>Trsf</v>
      </c>
    </row>
    <row r="3974" spans="1:19" ht="16.2" customHeight="1" x14ac:dyDescent="0.3">
      <c r="A3974" s="105" t="s">
        <v>3726</v>
      </c>
      <c r="B3974" s="5">
        <f t="shared" si="1125"/>
        <v>5</v>
      </c>
      <c r="C3974" s="5">
        <f t="shared" si="1126"/>
        <v>2025</v>
      </c>
      <c r="D3974" s="105" t="s">
        <v>3728</v>
      </c>
      <c r="E3974" s="5" t="str">
        <f>VLOOKUP(F3974,'[1]Set up'!$A$2:$C$64,2,FALSE)</f>
        <v>C00000042</v>
      </c>
      <c r="F3974" s="99" t="s">
        <v>2012</v>
      </c>
      <c r="G3974" s="99" t="s">
        <v>2744</v>
      </c>
      <c r="H3974" s="105">
        <v>1</v>
      </c>
      <c r="I3974" s="5" t="str">
        <f>VLOOKUP(F3974,'Set up'!$A$2:$C$64,3,FALSE)</f>
        <v>Cash</v>
      </c>
      <c r="J3974" s="5">
        <f>VLOOKUP(F3974,'Set up'!$A$2:$D$64,4,FALSE)</f>
        <v>0</v>
      </c>
      <c r="K3974" s="4">
        <f t="shared" si="1130"/>
        <v>45793</v>
      </c>
      <c r="L3974" s="5">
        <f t="shared" si="1131"/>
        <v>5</v>
      </c>
      <c r="M3974" s="5">
        <f t="shared" si="1132"/>
        <v>2025</v>
      </c>
      <c r="N3974" s="135">
        <v>975</v>
      </c>
      <c r="P3974" s="12">
        <f t="shared" si="1129"/>
        <v>975</v>
      </c>
      <c r="Q3974" s="7">
        <f t="shared" ref="Q3974:Q4021" si="1134">SUM(Q3973+N3974)</f>
        <v>6581818.450000003</v>
      </c>
      <c r="R3974" s="44" t="str">
        <f>VLOOKUP(F3974,'Set up'!$A$2:$E$64,5,FALSE)</f>
        <v>Trsf</v>
      </c>
    </row>
    <row r="3975" spans="1:19" ht="16.2" customHeight="1" x14ac:dyDescent="0.3">
      <c r="A3975" s="105" t="s">
        <v>3726</v>
      </c>
      <c r="B3975" s="5">
        <f t="shared" si="1125"/>
        <v>5</v>
      </c>
      <c r="C3975" s="5">
        <f t="shared" si="1126"/>
        <v>2025</v>
      </c>
      <c r="D3975" s="105" t="s">
        <v>3728</v>
      </c>
      <c r="E3975" s="5" t="str">
        <f>VLOOKUP(F3975,'[1]Set up'!$A$2:$C$64,2,FALSE)</f>
        <v>C00000042</v>
      </c>
      <c r="F3975" s="99" t="s">
        <v>2012</v>
      </c>
      <c r="G3975" s="99" t="s">
        <v>46</v>
      </c>
      <c r="H3975" s="105">
        <v>4</v>
      </c>
      <c r="I3975" s="5" t="str">
        <f>VLOOKUP(F3975,'Set up'!$A$2:$C$64,3,FALSE)</f>
        <v>Cash</v>
      </c>
      <c r="J3975" s="5">
        <f>VLOOKUP(F3975,'Set up'!$A$2:$D$64,4,FALSE)</f>
        <v>0</v>
      </c>
      <c r="K3975" s="4">
        <f t="shared" si="1130"/>
        <v>45793</v>
      </c>
      <c r="L3975" s="5">
        <f t="shared" si="1131"/>
        <v>5</v>
      </c>
      <c r="M3975" s="5">
        <f t="shared" si="1132"/>
        <v>2025</v>
      </c>
      <c r="N3975" s="135">
        <v>460</v>
      </c>
      <c r="P3975" s="12">
        <f t="shared" si="1129"/>
        <v>460</v>
      </c>
      <c r="Q3975" s="7">
        <f t="shared" si="1134"/>
        <v>6582278.450000003</v>
      </c>
      <c r="R3975" s="44" t="str">
        <f>VLOOKUP(F3975,'Set up'!$A$2:$E$64,5,FALSE)</f>
        <v>Trsf</v>
      </c>
    </row>
    <row r="3976" spans="1:19" ht="16.2" customHeight="1" x14ac:dyDescent="0.3">
      <c r="A3976" s="105" t="s">
        <v>3729</v>
      </c>
      <c r="B3976" s="5">
        <f t="shared" si="1125"/>
        <v>5</v>
      </c>
      <c r="C3976" s="5">
        <f t="shared" si="1126"/>
        <v>2025</v>
      </c>
      <c r="D3976" s="105" t="s">
        <v>3730</v>
      </c>
      <c r="E3976" s="5" t="str">
        <f>VLOOKUP(F3976,'[1]Set up'!$A$2:$C$64,2,FALSE)</f>
        <v>C00000042</v>
      </c>
      <c r="F3976" s="99" t="s">
        <v>2012</v>
      </c>
      <c r="G3976" s="99" t="s">
        <v>2646</v>
      </c>
      <c r="H3976" s="105">
        <v>3</v>
      </c>
      <c r="I3976" s="5" t="str">
        <f>VLOOKUP(F3976,'Set up'!$A$2:$C$64,3,FALSE)</f>
        <v>Cash</v>
      </c>
      <c r="J3976" s="5">
        <f>VLOOKUP(F3976,'Set up'!$A$2:$D$64,4,FALSE)</f>
        <v>0</v>
      </c>
      <c r="K3976" s="4">
        <f t="shared" si="1130"/>
        <v>45794</v>
      </c>
      <c r="L3976" s="5">
        <f t="shared" si="1131"/>
        <v>5</v>
      </c>
      <c r="M3976" s="5">
        <f t="shared" si="1132"/>
        <v>2025</v>
      </c>
      <c r="N3976" s="135">
        <v>187.5</v>
      </c>
      <c r="P3976" s="12">
        <f t="shared" si="1129"/>
        <v>187.5</v>
      </c>
      <c r="Q3976" s="7">
        <f t="shared" si="1134"/>
        <v>6582465.950000003</v>
      </c>
      <c r="R3976" s="44" t="str">
        <f>VLOOKUP(F3976,'Set up'!$A$2:$E$64,5,FALSE)</f>
        <v>Trsf</v>
      </c>
    </row>
    <row r="3977" spans="1:19" ht="16.2" customHeight="1" x14ac:dyDescent="0.3">
      <c r="A3977" s="105" t="s">
        <v>3729</v>
      </c>
      <c r="B3977" s="5">
        <f t="shared" ref="B3977:B4021" si="1135">MONTH(A3977)</f>
        <v>5</v>
      </c>
      <c r="C3977" s="5">
        <f t="shared" ref="C3977:C4021" si="1136">YEAR(A3977)</f>
        <v>2025</v>
      </c>
      <c r="D3977" s="105" t="s">
        <v>3731</v>
      </c>
      <c r="E3977" s="5" t="str">
        <f>VLOOKUP(F3977,'[1]Set up'!$A$2:$C$64,2,FALSE)</f>
        <v>C00000042</v>
      </c>
      <c r="F3977" s="99" t="s">
        <v>2012</v>
      </c>
      <c r="G3977" s="99" t="s">
        <v>3217</v>
      </c>
      <c r="H3977" s="105">
        <v>6</v>
      </c>
      <c r="I3977" s="5" t="str">
        <f>VLOOKUP(F3977,'Set up'!$A$2:$C$64,3,FALSE)</f>
        <v>Cash</v>
      </c>
      <c r="J3977" s="5">
        <f>VLOOKUP(F3977,'Set up'!$A$2:$D$64,4,FALSE)</f>
        <v>0</v>
      </c>
      <c r="K3977" s="4">
        <f t="shared" si="1130"/>
        <v>45794</v>
      </c>
      <c r="L3977" s="5">
        <f t="shared" si="1131"/>
        <v>5</v>
      </c>
      <c r="M3977" s="5">
        <f t="shared" si="1132"/>
        <v>2025</v>
      </c>
      <c r="N3977" s="135">
        <v>9720</v>
      </c>
      <c r="P3977" s="12">
        <f t="shared" si="1129"/>
        <v>9720</v>
      </c>
      <c r="Q3977" s="7">
        <f t="shared" si="1134"/>
        <v>6592185.950000003</v>
      </c>
      <c r="R3977" s="44" t="str">
        <f>VLOOKUP(F3977,'Set up'!$A$2:$E$64,5,FALSE)</f>
        <v>Trsf</v>
      </c>
    </row>
    <row r="3978" spans="1:19" ht="16.2" customHeight="1" x14ac:dyDescent="0.3">
      <c r="A3978" s="105" t="s">
        <v>3729</v>
      </c>
      <c r="B3978" s="5">
        <f t="shared" si="1135"/>
        <v>5</v>
      </c>
      <c r="C3978" s="5">
        <f t="shared" si="1136"/>
        <v>2025</v>
      </c>
      <c r="D3978" s="105" t="s">
        <v>3731</v>
      </c>
      <c r="E3978" s="5" t="str">
        <f>VLOOKUP(F3978,'[1]Set up'!$A$2:$C$64,2,FALSE)</f>
        <v>C00000042</v>
      </c>
      <c r="F3978" s="99" t="s">
        <v>2012</v>
      </c>
      <c r="G3978" s="99" t="s">
        <v>1392</v>
      </c>
      <c r="H3978" s="105">
        <v>18</v>
      </c>
      <c r="I3978" s="5" t="str">
        <f>VLOOKUP(F3978,'Set up'!$A$2:$C$64,3,FALSE)</f>
        <v>Cash</v>
      </c>
      <c r="J3978" s="5">
        <f>VLOOKUP(F3978,'Set up'!$A$2:$D$64,4,FALSE)</f>
        <v>0</v>
      </c>
      <c r="K3978" s="4">
        <f t="shared" si="1130"/>
        <v>45794</v>
      </c>
      <c r="L3978" s="5">
        <f t="shared" si="1131"/>
        <v>5</v>
      </c>
      <c r="M3978" s="5">
        <f t="shared" si="1132"/>
        <v>2025</v>
      </c>
      <c r="N3978" s="135">
        <v>3186</v>
      </c>
      <c r="P3978" s="12">
        <f t="shared" si="1129"/>
        <v>3186</v>
      </c>
      <c r="Q3978" s="7">
        <f t="shared" si="1134"/>
        <v>6595371.950000003</v>
      </c>
      <c r="R3978" s="44" t="str">
        <f>VLOOKUP(F3978,'Set up'!$A$2:$E$64,5,FALSE)</f>
        <v>Trsf</v>
      </c>
    </row>
    <row r="3979" spans="1:19" ht="16.2" customHeight="1" x14ac:dyDescent="0.3">
      <c r="A3979" s="105" t="s">
        <v>3729</v>
      </c>
      <c r="B3979" s="5">
        <f t="shared" si="1135"/>
        <v>5</v>
      </c>
      <c r="C3979" s="5">
        <f t="shared" si="1136"/>
        <v>2025</v>
      </c>
      <c r="D3979" s="105" t="s">
        <v>3731</v>
      </c>
      <c r="E3979" s="5" t="str">
        <f>VLOOKUP(F3979,'[1]Set up'!$A$2:$C$64,2,FALSE)</f>
        <v>C00000042</v>
      </c>
      <c r="F3979" s="99" t="s">
        <v>2012</v>
      </c>
      <c r="G3979" s="99" t="s">
        <v>1922</v>
      </c>
      <c r="H3979" s="105">
        <v>9</v>
      </c>
      <c r="I3979" s="5" t="str">
        <f>VLOOKUP(F3979,'Set up'!$A$2:$C$64,3,FALSE)</f>
        <v>Cash</v>
      </c>
      <c r="J3979" s="5">
        <f>VLOOKUP(F3979,'Set up'!$A$2:$D$64,4,FALSE)</f>
        <v>0</v>
      </c>
      <c r="K3979" s="4">
        <f t="shared" si="1130"/>
        <v>45794</v>
      </c>
      <c r="L3979" s="5">
        <f t="shared" si="1131"/>
        <v>5</v>
      </c>
      <c r="M3979" s="5">
        <f t="shared" si="1132"/>
        <v>2025</v>
      </c>
      <c r="N3979" s="135">
        <v>2227.5</v>
      </c>
      <c r="P3979" s="12">
        <f t="shared" si="1129"/>
        <v>2227.5</v>
      </c>
      <c r="Q3979" s="7">
        <f t="shared" si="1134"/>
        <v>6597599.450000003</v>
      </c>
      <c r="R3979" s="44" t="str">
        <f>VLOOKUP(F3979,'Set up'!$A$2:$E$64,5,FALSE)</f>
        <v>Trsf</v>
      </c>
    </row>
    <row r="3980" spans="1:19" ht="16.2" customHeight="1" x14ac:dyDescent="0.3">
      <c r="A3980" s="105" t="s">
        <v>3729</v>
      </c>
      <c r="B3980" s="5">
        <f t="shared" si="1135"/>
        <v>5</v>
      </c>
      <c r="C3980" s="5">
        <f t="shared" si="1136"/>
        <v>2025</v>
      </c>
      <c r="D3980" s="105" t="s">
        <v>3731</v>
      </c>
      <c r="E3980" s="5" t="str">
        <f>VLOOKUP(F3980,'[1]Set up'!$A$2:$C$64,2,FALSE)</f>
        <v>C00000042</v>
      </c>
      <c r="F3980" s="99" t="s">
        <v>2012</v>
      </c>
      <c r="G3980" s="99" t="s">
        <v>1073</v>
      </c>
      <c r="H3980" s="105">
        <v>1</v>
      </c>
      <c r="I3980" s="5" t="str">
        <f>VLOOKUP(F3980,'Set up'!$A$2:$C$64,3,FALSE)</f>
        <v>Cash</v>
      </c>
      <c r="J3980" s="5">
        <f>VLOOKUP(F3980,'Set up'!$A$2:$D$64,4,FALSE)</f>
        <v>0</v>
      </c>
      <c r="K3980" s="4">
        <f t="shared" si="1130"/>
        <v>45794</v>
      </c>
      <c r="L3980" s="5">
        <f t="shared" si="1131"/>
        <v>5</v>
      </c>
      <c r="M3980" s="5">
        <f t="shared" si="1132"/>
        <v>2025</v>
      </c>
      <c r="N3980" s="135">
        <v>1000</v>
      </c>
      <c r="P3980" s="12">
        <f t="shared" si="1129"/>
        <v>1000</v>
      </c>
      <c r="Q3980" s="7">
        <f t="shared" si="1134"/>
        <v>6598599.450000003</v>
      </c>
      <c r="R3980" s="44" t="str">
        <f>VLOOKUP(F3980,'Set up'!$A$2:$E$64,5,FALSE)</f>
        <v>Trsf</v>
      </c>
    </row>
    <row r="3981" spans="1:19" ht="16.2" customHeight="1" x14ac:dyDescent="0.3">
      <c r="A3981" s="105" t="s">
        <v>3732</v>
      </c>
      <c r="B3981" s="5">
        <f t="shared" si="1135"/>
        <v>5</v>
      </c>
      <c r="C3981" s="5">
        <f t="shared" si="1136"/>
        <v>2025</v>
      </c>
      <c r="D3981" s="105" t="s">
        <v>3733</v>
      </c>
      <c r="E3981" s="5" t="str">
        <f>VLOOKUP(F3981,'[1]Set up'!$A$2:$C$64,2,FALSE)</f>
        <v>C00000042</v>
      </c>
      <c r="F3981" s="99" t="s">
        <v>2012</v>
      </c>
      <c r="G3981" s="99" t="s">
        <v>3217</v>
      </c>
      <c r="H3981" s="105">
        <v>2</v>
      </c>
      <c r="I3981" s="5" t="str">
        <f>VLOOKUP(F3981,'Set up'!$A$2:$C$64,3,FALSE)</f>
        <v>Cash</v>
      </c>
      <c r="J3981" s="5">
        <f>VLOOKUP(F3981,'Set up'!$A$2:$D$64,4,FALSE)</f>
        <v>0</v>
      </c>
      <c r="K3981" s="4">
        <f t="shared" si="1130"/>
        <v>45797</v>
      </c>
      <c r="L3981" s="5">
        <f t="shared" si="1131"/>
        <v>5</v>
      </c>
      <c r="M3981" s="5">
        <f t="shared" si="1132"/>
        <v>2025</v>
      </c>
      <c r="N3981" s="135">
        <v>3240</v>
      </c>
      <c r="P3981" s="12">
        <f t="shared" si="1129"/>
        <v>3240</v>
      </c>
      <c r="Q3981" s="7">
        <f t="shared" si="1134"/>
        <v>6601839.450000003</v>
      </c>
      <c r="R3981" s="44" t="str">
        <f>VLOOKUP(F3981,'Set up'!$A$2:$E$64,5,FALSE)</f>
        <v>Trsf</v>
      </c>
    </row>
    <row r="3982" spans="1:19" ht="16.2" customHeight="1" x14ac:dyDescent="0.3">
      <c r="A3982" s="105" t="s">
        <v>3732</v>
      </c>
      <c r="B3982" s="5">
        <f t="shared" si="1135"/>
        <v>5</v>
      </c>
      <c r="C3982" s="5">
        <f t="shared" si="1136"/>
        <v>2025</v>
      </c>
      <c r="D3982" s="105" t="s">
        <v>3733</v>
      </c>
      <c r="E3982" s="5" t="str">
        <f>VLOOKUP(F3982,'[1]Set up'!$A$2:$C$64,2,FALSE)</f>
        <v>C00000042</v>
      </c>
      <c r="F3982" s="99" t="s">
        <v>2012</v>
      </c>
      <c r="G3982" s="99" t="s">
        <v>1922</v>
      </c>
      <c r="H3982" s="105">
        <v>2</v>
      </c>
      <c r="I3982" s="5" t="str">
        <f>VLOOKUP(F3982,'Set up'!$A$2:$C$64,3,FALSE)</f>
        <v>Cash</v>
      </c>
      <c r="J3982" s="5">
        <f>VLOOKUP(F3982,'Set up'!$A$2:$D$64,4,FALSE)</f>
        <v>0</v>
      </c>
      <c r="K3982" s="4">
        <f t="shared" si="1130"/>
        <v>45797</v>
      </c>
      <c r="L3982" s="5">
        <f t="shared" si="1131"/>
        <v>5</v>
      </c>
      <c r="M3982" s="5">
        <f t="shared" si="1132"/>
        <v>2025</v>
      </c>
      <c r="N3982" s="135">
        <v>495</v>
      </c>
      <c r="P3982" s="12">
        <f t="shared" si="1129"/>
        <v>495</v>
      </c>
      <c r="Q3982" s="7">
        <f t="shared" si="1134"/>
        <v>6602334.450000003</v>
      </c>
      <c r="R3982" s="44" t="str">
        <f>VLOOKUP(F3982,'Set up'!$A$2:$E$64,5,FALSE)</f>
        <v>Trsf</v>
      </c>
    </row>
    <row r="3983" spans="1:19" ht="16.2" customHeight="1" x14ac:dyDescent="0.3">
      <c r="A3983" s="105" t="s">
        <v>3732</v>
      </c>
      <c r="B3983" s="5">
        <f t="shared" si="1135"/>
        <v>5</v>
      </c>
      <c r="C3983" s="5">
        <f t="shared" si="1136"/>
        <v>2025</v>
      </c>
      <c r="D3983" s="105" t="s">
        <v>3733</v>
      </c>
      <c r="E3983" s="5" t="str">
        <f>VLOOKUP(F3983,'[1]Set up'!$A$2:$C$64,2,FALSE)</f>
        <v>C00000042</v>
      </c>
      <c r="F3983" s="99" t="s">
        <v>2012</v>
      </c>
      <c r="G3983" s="99" t="s">
        <v>46</v>
      </c>
      <c r="H3983" s="105">
        <v>4</v>
      </c>
      <c r="I3983" s="5" t="str">
        <f>VLOOKUP(F3983,'Set up'!$A$2:$C$64,3,FALSE)</f>
        <v>Cash</v>
      </c>
      <c r="J3983" s="5">
        <f>VLOOKUP(F3983,'Set up'!$A$2:$D$64,4,FALSE)</f>
        <v>0</v>
      </c>
      <c r="K3983" s="4">
        <f t="shared" si="1130"/>
        <v>45797</v>
      </c>
      <c r="L3983" s="5">
        <f t="shared" si="1131"/>
        <v>5</v>
      </c>
      <c r="M3983" s="5">
        <f t="shared" si="1132"/>
        <v>2025</v>
      </c>
      <c r="N3983" s="135">
        <v>460</v>
      </c>
      <c r="P3983" s="12">
        <f t="shared" si="1129"/>
        <v>460</v>
      </c>
      <c r="Q3983" s="7">
        <f t="shared" si="1134"/>
        <v>6602794.450000003</v>
      </c>
      <c r="R3983" s="44" t="str">
        <f>VLOOKUP(F3983,'Set up'!$A$2:$E$64,5,FALSE)</f>
        <v>Trsf</v>
      </c>
    </row>
    <row r="3984" spans="1:19" ht="16.2" customHeight="1" x14ac:dyDescent="0.3">
      <c r="A3984" s="105" t="s">
        <v>3734</v>
      </c>
      <c r="B3984" s="5">
        <f t="shared" si="1135"/>
        <v>5</v>
      </c>
      <c r="C3984" s="5">
        <f t="shared" si="1136"/>
        <v>2025</v>
      </c>
      <c r="D3984" s="105" t="s">
        <v>3735</v>
      </c>
      <c r="E3984" s="5" t="str">
        <f>VLOOKUP(F3984,'[1]Set up'!$A$2:$C$64,2,FALSE)</f>
        <v>C00000042</v>
      </c>
      <c r="F3984" s="99" t="s">
        <v>2012</v>
      </c>
      <c r="G3984" s="99" t="s">
        <v>3217</v>
      </c>
      <c r="H3984" s="105">
        <v>3</v>
      </c>
      <c r="I3984" s="5" t="str">
        <f>VLOOKUP(F3984,'Set up'!$A$2:$C$64,3,FALSE)</f>
        <v>Cash</v>
      </c>
      <c r="J3984" s="5">
        <f>VLOOKUP(F3984,'Set up'!$A$2:$D$64,4,FALSE)</f>
        <v>0</v>
      </c>
      <c r="K3984" s="4">
        <f t="shared" si="1130"/>
        <v>45799</v>
      </c>
      <c r="L3984" s="5">
        <f t="shared" si="1131"/>
        <v>5</v>
      </c>
      <c r="M3984" s="5">
        <f t="shared" si="1132"/>
        <v>2025</v>
      </c>
      <c r="N3984" s="135">
        <v>4860</v>
      </c>
      <c r="P3984" s="12">
        <f t="shared" si="1129"/>
        <v>4860</v>
      </c>
      <c r="Q3984" s="7">
        <f t="shared" si="1134"/>
        <v>6607654.450000003</v>
      </c>
      <c r="R3984" s="44" t="str">
        <f>VLOOKUP(F3984,'Set up'!$A$2:$E$64,5,FALSE)</f>
        <v>Trsf</v>
      </c>
    </row>
    <row r="3985" spans="1:19" ht="16.2" customHeight="1" x14ac:dyDescent="0.3">
      <c r="A3985" s="105" t="s">
        <v>3734</v>
      </c>
      <c r="B3985" s="5">
        <f t="shared" si="1135"/>
        <v>5</v>
      </c>
      <c r="C3985" s="5">
        <f t="shared" si="1136"/>
        <v>2025</v>
      </c>
      <c r="D3985" s="105" t="s">
        <v>3735</v>
      </c>
      <c r="E3985" s="5" t="str">
        <f>VLOOKUP(F3985,'[1]Set up'!$A$2:$C$64,2,FALSE)</f>
        <v>C00000042</v>
      </c>
      <c r="F3985" s="99" t="s">
        <v>2012</v>
      </c>
      <c r="G3985" s="99" t="s">
        <v>2129</v>
      </c>
      <c r="H3985" s="105">
        <v>6</v>
      </c>
      <c r="I3985" s="5" t="str">
        <f>VLOOKUP(F3985,'Set up'!$A$2:$C$64,3,FALSE)</f>
        <v>Cash</v>
      </c>
      <c r="J3985" s="5">
        <f>VLOOKUP(F3985,'Set up'!$A$2:$D$64,4,FALSE)</f>
        <v>0</v>
      </c>
      <c r="K3985" s="4">
        <f t="shared" si="1130"/>
        <v>45799</v>
      </c>
      <c r="L3985" s="5">
        <f t="shared" si="1131"/>
        <v>5</v>
      </c>
      <c r="M3985" s="5">
        <f t="shared" si="1132"/>
        <v>2025</v>
      </c>
      <c r="N3985" s="135">
        <v>1309.8</v>
      </c>
      <c r="P3985" s="12">
        <f t="shared" si="1129"/>
        <v>1309.8</v>
      </c>
      <c r="Q3985" s="7">
        <f t="shared" si="1134"/>
        <v>6608964.2500000028</v>
      </c>
      <c r="R3985" s="44" t="str">
        <f>VLOOKUP(F3985,'Set up'!$A$2:$E$64,5,FALSE)</f>
        <v>Trsf</v>
      </c>
    </row>
    <row r="3986" spans="1:19" ht="16.2" customHeight="1" x14ac:dyDescent="0.3">
      <c r="A3986" s="105" t="s">
        <v>3734</v>
      </c>
      <c r="B3986" s="5">
        <f t="shared" si="1135"/>
        <v>5</v>
      </c>
      <c r="C3986" s="5">
        <f t="shared" si="1136"/>
        <v>2025</v>
      </c>
      <c r="D3986" s="105" t="s">
        <v>3735</v>
      </c>
      <c r="E3986" s="5" t="str">
        <f>VLOOKUP(F3986,'[1]Set up'!$A$2:$C$64,2,FALSE)</f>
        <v>C00000042</v>
      </c>
      <c r="F3986" s="99" t="s">
        <v>2012</v>
      </c>
      <c r="G3986" s="99" t="s">
        <v>1922</v>
      </c>
      <c r="H3986" s="105">
        <v>4</v>
      </c>
      <c r="I3986" s="5" t="str">
        <f>VLOOKUP(F3986,'Set up'!$A$2:$C$64,3,FALSE)</f>
        <v>Cash</v>
      </c>
      <c r="J3986" s="5">
        <f>VLOOKUP(F3986,'Set up'!$A$2:$D$64,4,FALSE)</f>
        <v>0</v>
      </c>
      <c r="K3986" s="4">
        <f t="shared" si="1130"/>
        <v>45799</v>
      </c>
      <c r="L3986" s="5">
        <f t="shared" si="1131"/>
        <v>5</v>
      </c>
      <c r="M3986" s="5">
        <f t="shared" si="1132"/>
        <v>2025</v>
      </c>
      <c r="N3986" s="135">
        <v>990</v>
      </c>
      <c r="P3986" s="12">
        <f t="shared" si="1129"/>
        <v>990</v>
      </c>
      <c r="Q3986" s="7">
        <f t="shared" si="1134"/>
        <v>6609954.2500000028</v>
      </c>
      <c r="R3986" s="44" t="str">
        <f>VLOOKUP(F3986,'Set up'!$A$2:$E$64,5,FALSE)</f>
        <v>Trsf</v>
      </c>
    </row>
    <row r="3987" spans="1:19" ht="16.2" customHeight="1" x14ac:dyDescent="0.3">
      <c r="A3987" s="105" t="s">
        <v>3736</v>
      </c>
      <c r="B3987" s="5">
        <f t="shared" si="1135"/>
        <v>5</v>
      </c>
      <c r="C3987" s="5">
        <f t="shared" si="1136"/>
        <v>2025</v>
      </c>
      <c r="D3987" s="105" t="s">
        <v>3737</v>
      </c>
      <c r="E3987" s="5" t="str">
        <f>VLOOKUP(F3987,'[1]Set up'!$A$2:$C$64,2,FALSE)</f>
        <v>C00000042</v>
      </c>
      <c r="F3987" s="99" t="s">
        <v>2012</v>
      </c>
      <c r="G3987" s="99" t="s">
        <v>2646</v>
      </c>
      <c r="H3987" s="105">
        <v>2</v>
      </c>
      <c r="I3987" s="5" t="str">
        <f>VLOOKUP(F3987,'Set up'!$A$2:$C$64,3,FALSE)</f>
        <v>Cash</v>
      </c>
      <c r="J3987" s="5">
        <f>VLOOKUP(F3987,'Set up'!$A$2:$D$64,4,FALSE)</f>
        <v>0</v>
      </c>
      <c r="K3987" s="4">
        <f t="shared" si="1130"/>
        <v>45800</v>
      </c>
      <c r="L3987" s="5">
        <f t="shared" si="1131"/>
        <v>5</v>
      </c>
      <c r="M3987" s="5">
        <f t="shared" si="1132"/>
        <v>2025</v>
      </c>
      <c r="N3987" s="135">
        <v>125</v>
      </c>
      <c r="P3987" s="12">
        <f t="shared" si="1129"/>
        <v>125</v>
      </c>
      <c r="Q3987" s="7">
        <f t="shared" si="1134"/>
        <v>6610079.2500000028</v>
      </c>
      <c r="R3987" s="44" t="str">
        <f>VLOOKUP(F3987,'Set up'!$A$2:$E$64,5,FALSE)</f>
        <v>Trsf</v>
      </c>
    </row>
    <row r="3988" spans="1:19" ht="16.2" customHeight="1" x14ac:dyDescent="0.3">
      <c r="A3988" s="105" t="s">
        <v>3736</v>
      </c>
      <c r="B3988" s="5">
        <f t="shared" si="1135"/>
        <v>5</v>
      </c>
      <c r="C3988" s="5">
        <f t="shared" si="1136"/>
        <v>2025</v>
      </c>
      <c r="D3988" s="105" t="s">
        <v>3738</v>
      </c>
      <c r="E3988" s="5" t="str">
        <f>VLOOKUP(F3988,'[1]Set up'!$A$2:$C$64,2,FALSE)</f>
        <v>C00000042</v>
      </c>
      <c r="F3988" s="99" t="s">
        <v>2012</v>
      </c>
      <c r="G3988" s="99" t="s">
        <v>3217</v>
      </c>
      <c r="H3988" s="105">
        <v>3</v>
      </c>
      <c r="I3988" s="5" t="str">
        <f>VLOOKUP(F3988,'Set up'!$A$2:$C$64,3,FALSE)</f>
        <v>Cash</v>
      </c>
      <c r="J3988" s="5">
        <f>VLOOKUP(F3988,'Set up'!$A$2:$D$64,4,FALSE)</f>
        <v>0</v>
      </c>
      <c r="K3988" s="4">
        <f t="shared" si="1130"/>
        <v>45800</v>
      </c>
      <c r="L3988" s="5">
        <f t="shared" si="1131"/>
        <v>5</v>
      </c>
      <c r="M3988" s="5">
        <f t="shared" si="1132"/>
        <v>2025</v>
      </c>
      <c r="N3988" s="135">
        <v>4860</v>
      </c>
      <c r="P3988" s="12">
        <f t="shared" si="1129"/>
        <v>4860</v>
      </c>
      <c r="Q3988" s="7">
        <f t="shared" si="1134"/>
        <v>6614939.2500000028</v>
      </c>
      <c r="R3988" s="44" t="str">
        <f>VLOOKUP(F3988,'Set up'!$A$2:$E$64,5,FALSE)</f>
        <v>Trsf</v>
      </c>
    </row>
    <row r="3989" spans="1:19" ht="16.2" customHeight="1" x14ac:dyDescent="0.3">
      <c r="A3989" s="105" t="s">
        <v>3736</v>
      </c>
      <c r="B3989" s="5">
        <f t="shared" si="1135"/>
        <v>5</v>
      </c>
      <c r="C3989" s="5">
        <f t="shared" si="1136"/>
        <v>2025</v>
      </c>
      <c r="D3989" s="105" t="s">
        <v>3738</v>
      </c>
      <c r="E3989" s="5" t="str">
        <f>VLOOKUP(F3989,'[1]Set up'!$A$2:$C$64,2,FALSE)</f>
        <v>C00000042</v>
      </c>
      <c r="F3989" s="99" t="s">
        <v>2012</v>
      </c>
      <c r="G3989" s="99" t="s">
        <v>2129</v>
      </c>
      <c r="H3989" s="105">
        <v>9</v>
      </c>
      <c r="I3989" s="5" t="str">
        <f>VLOOKUP(F3989,'Set up'!$A$2:$C$64,3,FALSE)</f>
        <v>Cash</v>
      </c>
      <c r="J3989" s="5">
        <f>VLOOKUP(F3989,'Set up'!$A$2:$D$64,4,FALSE)</f>
        <v>0</v>
      </c>
      <c r="K3989" s="4">
        <f t="shared" si="1130"/>
        <v>45800</v>
      </c>
      <c r="L3989" s="5">
        <f t="shared" si="1131"/>
        <v>5</v>
      </c>
      <c r="M3989" s="5">
        <f t="shared" si="1132"/>
        <v>2025</v>
      </c>
      <c r="N3989" s="135">
        <v>1964.7</v>
      </c>
      <c r="P3989" s="12">
        <f t="shared" si="1129"/>
        <v>1964.7</v>
      </c>
      <c r="Q3989" s="7">
        <f t="shared" si="1134"/>
        <v>6616903.950000003</v>
      </c>
      <c r="R3989" s="44" t="str">
        <f>VLOOKUP(F3989,'Set up'!$A$2:$E$64,5,FALSE)</f>
        <v>Trsf</v>
      </c>
    </row>
    <row r="3990" spans="1:19" ht="16.2" customHeight="1" x14ac:dyDescent="0.3">
      <c r="A3990" s="105" t="s">
        <v>3736</v>
      </c>
      <c r="B3990" s="5">
        <f t="shared" si="1135"/>
        <v>5</v>
      </c>
      <c r="C3990" s="5">
        <f t="shared" si="1136"/>
        <v>2025</v>
      </c>
      <c r="D3990" s="105" t="s">
        <v>3738</v>
      </c>
      <c r="E3990" s="5" t="str">
        <f>VLOOKUP(F3990,'[1]Set up'!$A$2:$C$64,2,FALSE)</f>
        <v>C00000042</v>
      </c>
      <c r="F3990" s="99" t="s">
        <v>2012</v>
      </c>
      <c r="G3990" s="99" t="s">
        <v>1922</v>
      </c>
      <c r="H3990" s="105">
        <v>5</v>
      </c>
      <c r="I3990" s="5" t="str">
        <f>VLOOKUP(F3990,'Set up'!$A$2:$C$64,3,FALSE)</f>
        <v>Cash</v>
      </c>
      <c r="J3990" s="5">
        <f>VLOOKUP(F3990,'Set up'!$A$2:$D$64,4,FALSE)</f>
        <v>0</v>
      </c>
      <c r="K3990" s="4">
        <f t="shared" si="1130"/>
        <v>45800</v>
      </c>
      <c r="L3990" s="5">
        <f t="shared" si="1131"/>
        <v>5</v>
      </c>
      <c r="M3990" s="5">
        <f t="shared" si="1132"/>
        <v>2025</v>
      </c>
      <c r="N3990" s="135">
        <v>1237.5</v>
      </c>
      <c r="P3990" s="12">
        <f t="shared" si="1129"/>
        <v>1237.5</v>
      </c>
      <c r="Q3990" s="7">
        <f t="shared" si="1134"/>
        <v>6618141.450000003</v>
      </c>
      <c r="R3990" s="44" t="str">
        <f>VLOOKUP(F3990,'Set up'!$A$2:$E$64,5,FALSE)</f>
        <v>Trsf</v>
      </c>
    </row>
    <row r="3991" spans="1:19" ht="16.2" customHeight="1" x14ac:dyDescent="0.3">
      <c r="A3991" s="105" t="s">
        <v>3736</v>
      </c>
      <c r="B3991" s="5">
        <f t="shared" si="1135"/>
        <v>5</v>
      </c>
      <c r="C3991" s="5">
        <f t="shared" si="1136"/>
        <v>2025</v>
      </c>
      <c r="D3991" s="105" t="s">
        <v>3738</v>
      </c>
      <c r="E3991" s="5" t="str">
        <f>VLOOKUP(F3991,'[1]Set up'!$A$2:$C$64,2,FALSE)</f>
        <v>C00000042</v>
      </c>
      <c r="F3991" s="99" t="s">
        <v>2012</v>
      </c>
      <c r="G3991" s="99" t="s">
        <v>46</v>
      </c>
      <c r="H3991" s="105">
        <v>4</v>
      </c>
      <c r="I3991" s="5" t="str">
        <f>VLOOKUP(F3991,'Set up'!$A$2:$C$64,3,FALSE)</f>
        <v>Cash</v>
      </c>
      <c r="J3991" s="5">
        <f>VLOOKUP(F3991,'Set up'!$A$2:$D$64,4,FALSE)</f>
        <v>0</v>
      </c>
      <c r="K3991" s="4">
        <f t="shared" si="1130"/>
        <v>45800</v>
      </c>
      <c r="L3991" s="5">
        <f t="shared" si="1131"/>
        <v>5</v>
      </c>
      <c r="M3991" s="5">
        <f t="shared" si="1132"/>
        <v>2025</v>
      </c>
      <c r="N3991" s="135">
        <v>460</v>
      </c>
      <c r="P3991" s="12">
        <f t="shared" si="1129"/>
        <v>460</v>
      </c>
      <c r="Q3991" s="7">
        <f t="shared" si="1134"/>
        <v>6618601.450000003</v>
      </c>
      <c r="R3991" s="44" t="str">
        <f>VLOOKUP(F3991,'Set up'!$A$2:$E$64,5,FALSE)</f>
        <v>Trsf</v>
      </c>
    </row>
    <row r="3992" spans="1:19" ht="16.2" customHeight="1" x14ac:dyDescent="0.3">
      <c r="A3992" s="105" t="s">
        <v>3736</v>
      </c>
      <c r="B3992" s="5">
        <f t="shared" si="1135"/>
        <v>5</v>
      </c>
      <c r="C3992" s="5">
        <f t="shared" si="1136"/>
        <v>2025</v>
      </c>
      <c r="D3992" s="105" t="s">
        <v>3738</v>
      </c>
      <c r="E3992" s="5" t="str">
        <f>VLOOKUP(F3992,'[1]Set up'!$A$2:$C$64,2,FALSE)</f>
        <v>C00000042</v>
      </c>
      <c r="F3992" s="99" t="s">
        <v>2012</v>
      </c>
      <c r="G3992" s="99" t="s">
        <v>1073</v>
      </c>
      <c r="H3992" s="105">
        <v>1</v>
      </c>
      <c r="I3992" s="5" t="str">
        <f>VLOOKUP(F3992,'Set up'!$A$2:$C$64,3,FALSE)</f>
        <v>Cash</v>
      </c>
      <c r="J3992" s="5">
        <f>VLOOKUP(F3992,'Set up'!$A$2:$D$64,4,FALSE)</f>
        <v>0</v>
      </c>
      <c r="K3992" s="4">
        <f t="shared" si="1130"/>
        <v>45800</v>
      </c>
      <c r="L3992" s="5">
        <f t="shared" si="1131"/>
        <v>5</v>
      </c>
      <c r="M3992" s="5">
        <f t="shared" si="1132"/>
        <v>2025</v>
      </c>
      <c r="N3992" s="135">
        <v>1000</v>
      </c>
      <c r="P3992" s="12">
        <f t="shared" si="1129"/>
        <v>1000</v>
      </c>
      <c r="Q3992" s="7">
        <f t="shared" si="1134"/>
        <v>6619601.450000003</v>
      </c>
      <c r="R3992" s="44" t="str">
        <f>VLOOKUP(F3992,'Set up'!$A$2:$E$64,5,FALSE)</f>
        <v>Trsf</v>
      </c>
    </row>
    <row r="3993" spans="1:19" ht="16.2" customHeight="1" x14ac:dyDescent="0.3">
      <c r="A3993" s="105" t="s">
        <v>3739</v>
      </c>
      <c r="B3993" s="5">
        <f t="shared" si="1135"/>
        <v>5</v>
      </c>
      <c r="C3993" s="5">
        <f t="shared" si="1136"/>
        <v>2025</v>
      </c>
      <c r="D3993" s="105" t="s">
        <v>3740</v>
      </c>
      <c r="E3993" s="5" t="str">
        <f>VLOOKUP(F3993,'[1]Set up'!$A$2:$C$64,2,FALSE)</f>
        <v>C00000044</v>
      </c>
      <c r="F3993" s="99" t="s">
        <v>2929</v>
      </c>
      <c r="G3993" s="99" t="s">
        <v>3615</v>
      </c>
      <c r="H3993" s="105">
        <v>1</v>
      </c>
      <c r="I3993" s="5" t="str">
        <f>VLOOKUP(F3993,'Set up'!$A$2:$C$64,3,FALSE)</f>
        <v>Cash</v>
      </c>
      <c r="J3993" s="5">
        <f>VLOOKUP(F3993,'Set up'!$A$2:$D$64,4,FALSE)</f>
        <v>0</v>
      </c>
      <c r="K3993" s="4">
        <f t="shared" si="1130"/>
        <v>45803</v>
      </c>
      <c r="L3993" s="5">
        <f t="shared" si="1131"/>
        <v>5</v>
      </c>
      <c r="M3993" s="5">
        <f t="shared" si="1132"/>
        <v>2025</v>
      </c>
      <c r="N3993" s="135">
        <v>1687.5</v>
      </c>
      <c r="O3993" s="6">
        <f>-N3993</f>
        <v>-1687.5</v>
      </c>
      <c r="P3993" s="12">
        <f t="shared" si="1129"/>
        <v>0</v>
      </c>
      <c r="Q3993" s="7">
        <f t="shared" si="1134"/>
        <v>6621288.950000003</v>
      </c>
      <c r="R3993" s="44" t="str">
        <f>VLOOKUP(F3993,'Set up'!$A$2:$E$64,5,FALSE)</f>
        <v>Cash</v>
      </c>
      <c r="S3993" s="1" t="s">
        <v>3824</v>
      </c>
    </row>
    <row r="3994" spans="1:19" ht="16.2" customHeight="1" x14ac:dyDescent="0.3">
      <c r="A3994" s="105" t="s">
        <v>3739</v>
      </c>
      <c r="B3994" s="5">
        <f t="shared" si="1135"/>
        <v>5</v>
      </c>
      <c r="C3994" s="5">
        <f t="shared" si="1136"/>
        <v>2025</v>
      </c>
      <c r="D3994" s="105" t="s">
        <v>3740</v>
      </c>
      <c r="E3994" s="5" t="str">
        <f>VLOOKUP(F3994,'[1]Set up'!$A$2:$C$64,2,FALSE)</f>
        <v>C00000044</v>
      </c>
      <c r="F3994" s="99" t="s">
        <v>2929</v>
      </c>
      <c r="G3994" s="99" t="s">
        <v>2570</v>
      </c>
      <c r="H3994" s="105">
        <v>2</v>
      </c>
      <c r="I3994" s="5" t="str">
        <f>VLOOKUP(F3994,'Set up'!$A$2:$C$64,3,FALSE)</f>
        <v>Cash</v>
      </c>
      <c r="J3994" s="5">
        <f>VLOOKUP(F3994,'Set up'!$A$2:$D$64,4,FALSE)</f>
        <v>0</v>
      </c>
      <c r="K3994" s="4">
        <f t="shared" si="1130"/>
        <v>45803</v>
      </c>
      <c r="L3994" s="5">
        <f t="shared" si="1131"/>
        <v>5</v>
      </c>
      <c r="M3994" s="5">
        <f t="shared" si="1132"/>
        <v>2025</v>
      </c>
      <c r="N3994" s="135">
        <v>432</v>
      </c>
      <c r="O3994" s="6">
        <f>-N3994</f>
        <v>-432</v>
      </c>
      <c r="P3994" s="12">
        <f t="shared" si="1129"/>
        <v>0</v>
      </c>
      <c r="Q3994" s="7">
        <f t="shared" si="1134"/>
        <v>6621720.950000003</v>
      </c>
      <c r="R3994" s="44" t="str">
        <f>VLOOKUP(F3994,'Set up'!$A$2:$E$64,5,FALSE)</f>
        <v>Cash</v>
      </c>
      <c r="S3994" s="1" t="s">
        <v>3824</v>
      </c>
    </row>
    <row r="3995" spans="1:19" ht="16.2" customHeight="1" x14ac:dyDescent="0.3">
      <c r="A3995" s="105" t="s">
        <v>3739</v>
      </c>
      <c r="B3995" s="5">
        <f t="shared" si="1135"/>
        <v>5</v>
      </c>
      <c r="C3995" s="5">
        <f t="shared" si="1136"/>
        <v>2025</v>
      </c>
      <c r="D3995" s="105" t="s">
        <v>3740</v>
      </c>
      <c r="E3995" s="5" t="str">
        <f>VLOOKUP(F3995,'[1]Set up'!$A$2:$C$64,2,FALSE)</f>
        <v>C00000044</v>
      </c>
      <c r="F3995" s="99" t="s">
        <v>2929</v>
      </c>
      <c r="G3995" s="99" t="s">
        <v>46</v>
      </c>
      <c r="H3995" s="105">
        <v>1</v>
      </c>
      <c r="I3995" s="5" t="str">
        <f>VLOOKUP(F3995,'Set up'!$A$2:$C$64,3,FALSE)</f>
        <v>Cash</v>
      </c>
      <c r="J3995" s="5">
        <f>VLOOKUP(F3995,'Set up'!$A$2:$D$64,4,FALSE)</f>
        <v>0</v>
      </c>
      <c r="K3995" s="4">
        <f t="shared" si="1130"/>
        <v>45803</v>
      </c>
      <c r="L3995" s="5">
        <f t="shared" si="1131"/>
        <v>5</v>
      </c>
      <c r="M3995" s="5">
        <f t="shared" si="1132"/>
        <v>2025</v>
      </c>
      <c r="N3995" s="135">
        <v>115</v>
      </c>
      <c r="O3995" s="6">
        <f>-N3995</f>
        <v>-115</v>
      </c>
      <c r="P3995" s="12">
        <f t="shared" si="1129"/>
        <v>0</v>
      </c>
      <c r="Q3995" s="7">
        <f t="shared" si="1134"/>
        <v>6621835.950000003</v>
      </c>
      <c r="R3995" s="44" t="str">
        <f>VLOOKUP(F3995,'Set up'!$A$2:$E$64,5,FALSE)</f>
        <v>Cash</v>
      </c>
      <c r="S3995" s="1" t="s">
        <v>3824</v>
      </c>
    </row>
    <row r="3996" spans="1:19" ht="16.2" customHeight="1" x14ac:dyDescent="0.3">
      <c r="A3996" s="105" t="s">
        <v>3739</v>
      </c>
      <c r="B3996" s="5">
        <f t="shared" si="1135"/>
        <v>5</v>
      </c>
      <c r="C3996" s="5">
        <f t="shared" si="1136"/>
        <v>2025</v>
      </c>
      <c r="D3996" s="105" t="s">
        <v>3741</v>
      </c>
      <c r="E3996" s="5" t="str">
        <f>VLOOKUP(F3996,'[1]Set up'!$A$2:$C$64,2,FALSE)</f>
        <v>C00000061</v>
      </c>
      <c r="F3996" s="99" t="s">
        <v>3532</v>
      </c>
      <c r="G3996" s="99" t="s">
        <v>3122</v>
      </c>
      <c r="H3996" s="105">
        <v>1</v>
      </c>
      <c r="I3996" s="5" t="str">
        <f>VLOOKUP(F3996,'Set up'!$A$2:$C$64,3,FALSE)</f>
        <v>Cash</v>
      </c>
      <c r="J3996" s="5">
        <f>VLOOKUP(F3996,'Set up'!$A$2:$D$64,4,FALSE)</f>
        <v>0</v>
      </c>
      <c r="K3996" s="4">
        <f t="shared" si="1130"/>
        <v>45803</v>
      </c>
      <c r="L3996" s="5">
        <f t="shared" si="1131"/>
        <v>5</v>
      </c>
      <c r="M3996" s="5">
        <f t="shared" si="1132"/>
        <v>2025</v>
      </c>
      <c r="N3996" s="135">
        <v>1642.5</v>
      </c>
      <c r="P3996" s="12">
        <f t="shared" si="1129"/>
        <v>1642.5</v>
      </c>
      <c r="Q3996" s="7">
        <f t="shared" si="1134"/>
        <v>6623478.450000003</v>
      </c>
      <c r="R3996" s="44" t="str">
        <f>VLOOKUP(F3996,'Set up'!$A$2:$E$64,5,FALSE)</f>
        <v>Cash</v>
      </c>
    </row>
    <row r="3997" spans="1:19" ht="16.2" customHeight="1" x14ac:dyDescent="0.3">
      <c r="A3997" s="105" t="s">
        <v>3739</v>
      </c>
      <c r="B3997" s="5">
        <f t="shared" si="1135"/>
        <v>5</v>
      </c>
      <c r="C3997" s="5">
        <f t="shared" si="1136"/>
        <v>2025</v>
      </c>
      <c r="D3997" s="105" t="s">
        <v>3741</v>
      </c>
      <c r="E3997" s="5" t="str">
        <f>VLOOKUP(F3997,'[1]Set up'!$A$2:$C$64,2,FALSE)</f>
        <v>C00000061</v>
      </c>
      <c r="F3997" s="99" t="s">
        <v>3532</v>
      </c>
      <c r="G3997" s="99" t="s">
        <v>3639</v>
      </c>
      <c r="H3997" s="105">
        <v>1</v>
      </c>
      <c r="I3997" s="5" t="str">
        <f>VLOOKUP(F3997,'Set up'!$A$2:$C$64,3,FALSE)</f>
        <v>Cash</v>
      </c>
      <c r="J3997" s="5">
        <f>VLOOKUP(F3997,'Set up'!$A$2:$D$64,4,FALSE)</f>
        <v>0</v>
      </c>
      <c r="K3997" s="4">
        <f t="shared" si="1130"/>
        <v>45803</v>
      </c>
      <c r="L3997" s="5">
        <f t="shared" si="1131"/>
        <v>5</v>
      </c>
      <c r="M3997" s="5">
        <f t="shared" si="1132"/>
        <v>2025</v>
      </c>
      <c r="N3997" s="135">
        <v>408.7</v>
      </c>
      <c r="P3997" s="12">
        <f t="shared" si="1129"/>
        <v>408.7</v>
      </c>
      <c r="Q3997" s="7">
        <f t="shared" si="1134"/>
        <v>6623887.1500000032</v>
      </c>
      <c r="R3997" s="44" t="str">
        <f>VLOOKUP(F3997,'Set up'!$A$2:$E$64,5,FALSE)</f>
        <v>Cash</v>
      </c>
    </row>
    <row r="3998" spans="1:19" ht="16.2" customHeight="1" x14ac:dyDescent="0.3">
      <c r="A3998" s="105" t="s">
        <v>3739</v>
      </c>
      <c r="B3998" s="5">
        <f t="shared" si="1135"/>
        <v>5</v>
      </c>
      <c r="C3998" s="5">
        <f t="shared" si="1136"/>
        <v>2025</v>
      </c>
      <c r="D3998" s="105" t="s">
        <v>3741</v>
      </c>
      <c r="E3998" s="5" t="str">
        <f>VLOOKUP(F3998,'[1]Set up'!$A$2:$C$64,2,FALSE)</f>
        <v>C00000061</v>
      </c>
      <c r="F3998" s="99" t="s">
        <v>3532</v>
      </c>
      <c r="G3998" s="99" t="s">
        <v>46</v>
      </c>
      <c r="H3998" s="105">
        <v>1</v>
      </c>
      <c r="I3998" s="5" t="str">
        <f>VLOOKUP(F3998,'Set up'!$A$2:$C$64,3,FALSE)</f>
        <v>Cash</v>
      </c>
      <c r="J3998" s="5">
        <f>VLOOKUP(F3998,'Set up'!$A$2:$D$64,4,FALSE)</f>
        <v>0</v>
      </c>
      <c r="K3998" s="4">
        <f t="shared" si="1130"/>
        <v>45803</v>
      </c>
      <c r="L3998" s="5">
        <f t="shared" si="1131"/>
        <v>5</v>
      </c>
      <c r="M3998" s="5">
        <f t="shared" si="1132"/>
        <v>2025</v>
      </c>
      <c r="N3998" s="135">
        <v>115</v>
      </c>
      <c r="P3998" s="12">
        <f t="shared" si="1129"/>
        <v>115</v>
      </c>
      <c r="Q3998" s="7">
        <f t="shared" si="1134"/>
        <v>6624002.1500000032</v>
      </c>
      <c r="R3998" s="44" t="str">
        <f>VLOOKUP(F3998,'Set up'!$A$2:$E$64,5,FALSE)</f>
        <v>Cash</v>
      </c>
    </row>
    <row r="3999" spans="1:19" ht="16.2" customHeight="1" x14ac:dyDescent="0.3">
      <c r="A3999" s="105" t="s">
        <v>3739</v>
      </c>
      <c r="B3999" s="5">
        <f t="shared" si="1135"/>
        <v>5</v>
      </c>
      <c r="C3999" s="5">
        <f t="shared" si="1136"/>
        <v>2025</v>
      </c>
      <c r="D3999" s="105" t="s">
        <v>3741</v>
      </c>
      <c r="E3999" s="5" t="str">
        <f>VLOOKUP(F3999,'[1]Set up'!$A$2:$C$64,2,FALSE)</f>
        <v>C00000061</v>
      </c>
      <c r="F3999" s="99" t="s">
        <v>3532</v>
      </c>
      <c r="G3999" s="99" t="s">
        <v>2635</v>
      </c>
      <c r="H3999" s="105">
        <v>3</v>
      </c>
      <c r="I3999" s="5" t="str">
        <f>VLOOKUP(F3999,'Set up'!$A$2:$C$64,3,FALSE)</f>
        <v>Cash</v>
      </c>
      <c r="J3999" s="5">
        <f>VLOOKUP(F3999,'Set up'!$A$2:$D$64,4,FALSE)</f>
        <v>0</v>
      </c>
      <c r="K3999" s="4">
        <f t="shared" si="1130"/>
        <v>45803</v>
      </c>
      <c r="L3999" s="5">
        <f t="shared" si="1131"/>
        <v>5</v>
      </c>
      <c r="M3999" s="5">
        <f t="shared" si="1132"/>
        <v>2025</v>
      </c>
      <c r="N3999" s="135">
        <v>172.5</v>
      </c>
      <c r="P3999" s="12">
        <f t="shared" si="1129"/>
        <v>172.5</v>
      </c>
      <c r="Q3999" s="7">
        <f t="shared" si="1134"/>
        <v>6624174.6500000032</v>
      </c>
      <c r="R3999" s="44" t="str">
        <f>VLOOKUP(F3999,'Set up'!$A$2:$E$64,5,FALSE)</f>
        <v>Cash</v>
      </c>
    </row>
    <row r="4000" spans="1:19" ht="16.2" customHeight="1" x14ac:dyDescent="0.3">
      <c r="A4000" s="105" t="s">
        <v>3739</v>
      </c>
      <c r="B4000" s="5">
        <f t="shared" si="1135"/>
        <v>5</v>
      </c>
      <c r="C4000" s="5">
        <f t="shared" si="1136"/>
        <v>2025</v>
      </c>
      <c r="D4000" s="105" t="s">
        <v>3741</v>
      </c>
      <c r="E4000" s="5" t="str">
        <f>VLOOKUP(F4000,'[1]Set up'!$A$2:$C$64,2,FALSE)</f>
        <v>C00000061</v>
      </c>
      <c r="F4000" s="99" t="s">
        <v>3532</v>
      </c>
      <c r="G4000" s="99" t="s">
        <v>949</v>
      </c>
      <c r="H4000" s="105">
        <v>2</v>
      </c>
      <c r="I4000" s="5" t="str">
        <f>VLOOKUP(F4000,'Set up'!$A$2:$C$64,3,FALSE)</f>
        <v>Cash</v>
      </c>
      <c r="J4000" s="5">
        <f>VLOOKUP(F4000,'Set up'!$A$2:$D$64,4,FALSE)</f>
        <v>0</v>
      </c>
      <c r="K4000" s="4">
        <f t="shared" si="1130"/>
        <v>45803</v>
      </c>
      <c r="L4000" s="5">
        <f t="shared" si="1131"/>
        <v>5</v>
      </c>
      <c r="M4000" s="5">
        <f t="shared" si="1132"/>
        <v>2025</v>
      </c>
      <c r="N4000" s="135">
        <v>120</v>
      </c>
      <c r="P4000" s="12">
        <f t="shared" ref="P4000:P4021" si="1137">SUM(N4000+O4000)</f>
        <v>120</v>
      </c>
      <c r="Q4000" s="7">
        <f t="shared" si="1134"/>
        <v>6624294.6500000032</v>
      </c>
      <c r="R4000" s="44" t="str">
        <f>VLOOKUP(F4000,'Set up'!$A$2:$E$64,5,FALSE)</f>
        <v>Cash</v>
      </c>
    </row>
    <row r="4001" spans="1:18" ht="16.2" customHeight="1" x14ac:dyDescent="0.3">
      <c r="A4001" s="105" t="s">
        <v>3742</v>
      </c>
      <c r="B4001" s="5">
        <f t="shared" si="1135"/>
        <v>5</v>
      </c>
      <c r="C4001" s="5">
        <f t="shared" si="1136"/>
        <v>2025</v>
      </c>
      <c r="D4001" s="105" t="s">
        <v>3743</v>
      </c>
      <c r="E4001" s="5" t="str">
        <f>VLOOKUP(F4001,'[1]Set up'!$A$2:$C$64,2,FALSE)</f>
        <v>C00000019</v>
      </c>
      <c r="F4001" s="99" t="s">
        <v>400</v>
      </c>
      <c r="G4001" s="99" t="s">
        <v>3122</v>
      </c>
      <c r="H4001" s="105">
        <v>1</v>
      </c>
      <c r="I4001" s="5" t="str">
        <f>VLOOKUP(F4001,'Set up'!$A$2:$C$64,3,FALSE)</f>
        <v>Cash</v>
      </c>
      <c r="J4001" s="5">
        <f>VLOOKUP(F4001,'Set up'!$A$2:$D$64,4,FALSE)</f>
        <v>0</v>
      </c>
      <c r="K4001" s="4">
        <f t="shared" si="1130"/>
        <v>45804</v>
      </c>
      <c r="L4001" s="5">
        <f t="shared" si="1131"/>
        <v>5</v>
      </c>
      <c r="M4001" s="5">
        <f t="shared" si="1132"/>
        <v>2025</v>
      </c>
      <c r="N4001" s="135">
        <v>1755</v>
      </c>
      <c r="P4001" s="12">
        <f t="shared" si="1137"/>
        <v>1755</v>
      </c>
      <c r="Q4001" s="7">
        <f t="shared" si="1134"/>
        <v>6626049.6500000032</v>
      </c>
      <c r="R4001" s="44" t="str">
        <f>VLOOKUP(F4001,'Set up'!$A$2:$E$64,5,FALSE)</f>
        <v>Trsf</v>
      </c>
    </row>
    <row r="4002" spans="1:18" ht="16.2" customHeight="1" x14ac:dyDescent="0.3">
      <c r="A4002" s="105" t="s">
        <v>3742</v>
      </c>
      <c r="B4002" s="5">
        <f t="shared" si="1135"/>
        <v>5</v>
      </c>
      <c r="C4002" s="5">
        <f t="shared" si="1136"/>
        <v>2025</v>
      </c>
      <c r="D4002" s="105" t="s">
        <v>3743</v>
      </c>
      <c r="E4002" s="5" t="str">
        <f>VLOOKUP(F4002,'[1]Set up'!$A$2:$C$64,2,FALSE)</f>
        <v>C00000019</v>
      </c>
      <c r="F4002" s="99" t="s">
        <v>400</v>
      </c>
      <c r="G4002" s="99" t="s">
        <v>1411</v>
      </c>
      <c r="H4002" s="105">
        <v>1</v>
      </c>
      <c r="I4002" s="5" t="str">
        <f>VLOOKUP(F4002,'Set up'!$A$2:$C$64,3,FALSE)</f>
        <v>Cash</v>
      </c>
      <c r="J4002" s="5">
        <f>VLOOKUP(F4002,'Set up'!$A$2:$D$64,4,FALSE)</f>
        <v>0</v>
      </c>
      <c r="K4002" s="4">
        <f t="shared" si="1130"/>
        <v>45804</v>
      </c>
      <c r="L4002" s="5">
        <f t="shared" si="1131"/>
        <v>5</v>
      </c>
      <c r="M4002" s="5">
        <f t="shared" si="1132"/>
        <v>2025</v>
      </c>
      <c r="N4002" s="135">
        <v>405</v>
      </c>
      <c r="P4002" s="12">
        <f t="shared" si="1137"/>
        <v>405</v>
      </c>
      <c r="Q4002" s="7">
        <f t="shared" si="1134"/>
        <v>6626454.6500000032</v>
      </c>
      <c r="R4002" s="44" t="str">
        <f>VLOOKUP(F4002,'Set up'!$A$2:$E$64,5,FALSE)</f>
        <v>Trsf</v>
      </c>
    </row>
    <row r="4003" spans="1:18" ht="16.2" customHeight="1" x14ac:dyDescent="0.3">
      <c r="A4003" s="105" t="s">
        <v>3742</v>
      </c>
      <c r="B4003" s="5">
        <f t="shared" si="1135"/>
        <v>5</v>
      </c>
      <c r="C4003" s="5">
        <f t="shared" si="1136"/>
        <v>2025</v>
      </c>
      <c r="D4003" s="105" t="s">
        <v>3743</v>
      </c>
      <c r="E4003" s="5" t="str">
        <f>VLOOKUP(F4003,'[1]Set up'!$A$2:$C$64,2,FALSE)</f>
        <v>C00000019</v>
      </c>
      <c r="F4003" s="99" t="s">
        <v>400</v>
      </c>
      <c r="G4003" s="99" t="s">
        <v>2449</v>
      </c>
      <c r="H4003" s="105">
        <v>1</v>
      </c>
      <c r="I4003" s="5" t="str">
        <f>VLOOKUP(F4003,'Set up'!$A$2:$C$64,3,FALSE)</f>
        <v>Cash</v>
      </c>
      <c r="J4003" s="5">
        <f>VLOOKUP(F4003,'Set up'!$A$2:$D$64,4,FALSE)</f>
        <v>0</v>
      </c>
      <c r="K4003" s="4">
        <f t="shared" si="1130"/>
        <v>45804</v>
      </c>
      <c r="L4003" s="5">
        <f t="shared" si="1131"/>
        <v>5</v>
      </c>
      <c r="M4003" s="5">
        <f t="shared" si="1132"/>
        <v>2025</v>
      </c>
      <c r="N4003" s="135">
        <v>420</v>
      </c>
      <c r="P4003" s="12">
        <f t="shared" si="1137"/>
        <v>420</v>
      </c>
      <c r="Q4003" s="7">
        <f t="shared" si="1134"/>
        <v>6626874.6500000032</v>
      </c>
      <c r="R4003" s="44" t="str">
        <f>VLOOKUP(F4003,'Set up'!$A$2:$E$64,5,FALSE)</f>
        <v>Trsf</v>
      </c>
    </row>
    <row r="4004" spans="1:18" ht="16.2" customHeight="1" x14ac:dyDescent="0.3">
      <c r="A4004" s="105" t="s">
        <v>3742</v>
      </c>
      <c r="B4004" s="5">
        <f t="shared" si="1135"/>
        <v>5</v>
      </c>
      <c r="C4004" s="5">
        <f t="shared" si="1136"/>
        <v>2025</v>
      </c>
      <c r="D4004" s="105" t="s">
        <v>3743</v>
      </c>
      <c r="E4004" s="5" t="str">
        <f>VLOOKUP(F4004,'[1]Set up'!$A$2:$C$64,2,FALSE)</f>
        <v>C00000019</v>
      </c>
      <c r="F4004" s="99" t="s">
        <v>400</v>
      </c>
      <c r="G4004" s="99" t="s">
        <v>1469</v>
      </c>
      <c r="H4004" s="105">
        <v>1</v>
      </c>
      <c r="I4004" s="5" t="str">
        <f>VLOOKUP(F4004,'Set up'!$A$2:$C$64,3,FALSE)</f>
        <v>Cash</v>
      </c>
      <c r="J4004" s="5">
        <f>VLOOKUP(F4004,'Set up'!$A$2:$D$64,4,FALSE)</f>
        <v>0</v>
      </c>
      <c r="K4004" s="4">
        <f t="shared" si="1130"/>
        <v>45804</v>
      </c>
      <c r="L4004" s="5">
        <f t="shared" si="1131"/>
        <v>5</v>
      </c>
      <c r="M4004" s="5">
        <f t="shared" si="1132"/>
        <v>2025</v>
      </c>
      <c r="N4004" s="135">
        <v>390</v>
      </c>
      <c r="P4004" s="12">
        <f t="shared" si="1137"/>
        <v>390</v>
      </c>
      <c r="Q4004" s="7">
        <f t="shared" si="1134"/>
        <v>6627264.6500000032</v>
      </c>
      <c r="R4004" s="44" t="str">
        <f>VLOOKUP(F4004,'Set up'!$A$2:$E$64,5,FALSE)</f>
        <v>Trsf</v>
      </c>
    </row>
    <row r="4005" spans="1:18" ht="16.2" customHeight="1" x14ac:dyDescent="0.3">
      <c r="A4005" s="105" t="s">
        <v>3742</v>
      </c>
      <c r="B4005" s="5">
        <f t="shared" si="1135"/>
        <v>5</v>
      </c>
      <c r="C4005" s="5">
        <f t="shared" si="1136"/>
        <v>2025</v>
      </c>
      <c r="D4005" s="105" t="s">
        <v>3743</v>
      </c>
      <c r="E4005" s="5" t="str">
        <f>VLOOKUP(F4005,'[1]Set up'!$A$2:$C$64,2,FALSE)</f>
        <v>C00000019</v>
      </c>
      <c r="F4005" s="99" t="s">
        <v>400</v>
      </c>
      <c r="G4005" s="99" t="s">
        <v>2635</v>
      </c>
      <c r="H4005" s="105">
        <v>3</v>
      </c>
      <c r="I4005" s="5" t="str">
        <f>VLOOKUP(F4005,'Set up'!$A$2:$C$64,3,FALSE)</f>
        <v>Cash</v>
      </c>
      <c r="J4005" s="5">
        <f>VLOOKUP(F4005,'Set up'!$A$2:$D$64,4,FALSE)</f>
        <v>0</v>
      </c>
      <c r="K4005" s="4">
        <f t="shared" si="1130"/>
        <v>45804</v>
      </c>
      <c r="L4005" s="5">
        <f t="shared" si="1131"/>
        <v>5</v>
      </c>
      <c r="M4005" s="5">
        <f t="shared" si="1132"/>
        <v>2025</v>
      </c>
      <c r="N4005" s="135">
        <v>187.5</v>
      </c>
      <c r="P4005" s="12">
        <f t="shared" si="1137"/>
        <v>187.5</v>
      </c>
      <c r="Q4005" s="7">
        <f t="shared" si="1134"/>
        <v>6627452.1500000032</v>
      </c>
      <c r="R4005" s="44" t="str">
        <f>VLOOKUP(F4005,'Set up'!$A$2:$E$64,5,FALSE)</f>
        <v>Trsf</v>
      </c>
    </row>
    <row r="4006" spans="1:18" ht="16.2" customHeight="1" x14ac:dyDescent="0.3">
      <c r="A4006" s="105" t="s">
        <v>3742</v>
      </c>
      <c r="B4006" s="5">
        <f t="shared" si="1135"/>
        <v>5</v>
      </c>
      <c r="C4006" s="5">
        <f t="shared" si="1136"/>
        <v>2025</v>
      </c>
      <c r="D4006" s="105" t="s">
        <v>3744</v>
      </c>
      <c r="E4006" s="5" t="str">
        <f>VLOOKUP(F4006,'[1]Set up'!$A$2:$C$64,2,FALSE)</f>
        <v>C00000042</v>
      </c>
      <c r="F4006" s="99" t="s">
        <v>2012</v>
      </c>
      <c r="G4006" s="99" t="s">
        <v>2646</v>
      </c>
      <c r="H4006" s="105">
        <v>2</v>
      </c>
      <c r="I4006" s="5" t="str">
        <f>VLOOKUP(F4006,'Set up'!$A$2:$C$64,3,FALSE)</f>
        <v>Cash</v>
      </c>
      <c r="J4006" s="5">
        <f>VLOOKUP(F4006,'Set up'!$A$2:$D$64,4,FALSE)</f>
        <v>0</v>
      </c>
      <c r="K4006" s="4">
        <f t="shared" si="1130"/>
        <v>45804</v>
      </c>
      <c r="L4006" s="5">
        <f t="shared" si="1131"/>
        <v>5</v>
      </c>
      <c r="M4006" s="5">
        <f t="shared" si="1132"/>
        <v>2025</v>
      </c>
      <c r="N4006" s="135">
        <v>125</v>
      </c>
      <c r="P4006" s="12">
        <f t="shared" si="1137"/>
        <v>125</v>
      </c>
      <c r="Q4006" s="7">
        <f t="shared" si="1134"/>
        <v>6627577.1500000032</v>
      </c>
      <c r="R4006" s="44" t="str">
        <f>VLOOKUP(F4006,'Set up'!$A$2:$E$64,5,FALSE)</f>
        <v>Trsf</v>
      </c>
    </row>
    <row r="4007" spans="1:18" ht="16.2" customHeight="1" x14ac:dyDescent="0.3">
      <c r="A4007" s="105" t="s">
        <v>3742</v>
      </c>
      <c r="B4007" s="5">
        <f t="shared" si="1135"/>
        <v>5</v>
      </c>
      <c r="C4007" s="5">
        <f t="shared" si="1136"/>
        <v>2025</v>
      </c>
      <c r="D4007" s="105" t="s">
        <v>3745</v>
      </c>
      <c r="E4007" s="5" t="str">
        <f>VLOOKUP(F4007,'[1]Set up'!$A$2:$C$64,2,FALSE)</f>
        <v>C00000042</v>
      </c>
      <c r="F4007" s="99" t="s">
        <v>2012</v>
      </c>
      <c r="G4007" s="99" t="s">
        <v>3217</v>
      </c>
      <c r="H4007" s="105">
        <v>3</v>
      </c>
      <c r="I4007" s="5" t="str">
        <f>VLOOKUP(F4007,'Set up'!$A$2:$C$64,3,FALSE)</f>
        <v>Cash</v>
      </c>
      <c r="J4007" s="5">
        <f>VLOOKUP(F4007,'Set up'!$A$2:$D$64,4,FALSE)</f>
        <v>0</v>
      </c>
      <c r="K4007" s="4">
        <f t="shared" si="1130"/>
        <v>45804</v>
      </c>
      <c r="L4007" s="5">
        <f t="shared" si="1131"/>
        <v>5</v>
      </c>
      <c r="M4007" s="5">
        <f t="shared" si="1132"/>
        <v>2025</v>
      </c>
      <c r="N4007" s="135">
        <v>4860</v>
      </c>
      <c r="P4007" s="12">
        <f t="shared" si="1137"/>
        <v>4860</v>
      </c>
      <c r="Q4007" s="7">
        <f t="shared" si="1134"/>
        <v>6632437.1500000032</v>
      </c>
      <c r="R4007" s="44" t="str">
        <f>VLOOKUP(F4007,'Set up'!$A$2:$E$64,5,FALSE)</f>
        <v>Trsf</v>
      </c>
    </row>
    <row r="4008" spans="1:18" ht="16.2" customHeight="1" x14ac:dyDescent="0.3">
      <c r="A4008" s="105" t="s">
        <v>3742</v>
      </c>
      <c r="B4008" s="5">
        <f t="shared" si="1135"/>
        <v>5</v>
      </c>
      <c r="C4008" s="5">
        <f t="shared" si="1136"/>
        <v>2025</v>
      </c>
      <c r="D4008" s="105" t="s">
        <v>3745</v>
      </c>
      <c r="E4008" s="5" t="str">
        <f>VLOOKUP(F4008,'[1]Set up'!$A$2:$C$64,2,FALSE)</f>
        <v>C00000042</v>
      </c>
      <c r="F4008" s="99" t="s">
        <v>2012</v>
      </c>
      <c r="G4008" s="99" t="s">
        <v>2129</v>
      </c>
      <c r="H4008" s="105">
        <v>9</v>
      </c>
      <c r="I4008" s="5" t="str">
        <f>VLOOKUP(F4008,'Set up'!$A$2:$C$64,3,FALSE)</f>
        <v>Cash</v>
      </c>
      <c r="J4008" s="5">
        <f>VLOOKUP(F4008,'Set up'!$A$2:$D$64,4,FALSE)</f>
        <v>0</v>
      </c>
      <c r="K4008" s="4">
        <f t="shared" si="1130"/>
        <v>45804</v>
      </c>
      <c r="L4008" s="5">
        <f t="shared" si="1131"/>
        <v>5</v>
      </c>
      <c r="M4008" s="5">
        <f t="shared" si="1132"/>
        <v>2025</v>
      </c>
      <c r="N4008" s="135">
        <v>1964.7</v>
      </c>
      <c r="P4008" s="12">
        <f t="shared" si="1137"/>
        <v>1964.7</v>
      </c>
      <c r="Q4008" s="7">
        <f t="shared" si="1134"/>
        <v>6634401.8500000034</v>
      </c>
      <c r="R4008" s="44" t="str">
        <f>VLOOKUP(F4008,'Set up'!$A$2:$E$64,5,FALSE)</f>
        <v>Trsf</v>
      </c>
    </row>
    <row r="4009" spans="1:18" ht="16.2" customHeight="1" x14ac:dyDescent="0.3">
      <c r="A4009" s="105" t="s">
        <v>3742</v>
      </c>
      <c r="B4009" s="5">
        <f t="shared" si="1135"/>
        <v>5</v>
      </c>
      <c r="C4009" s="5">
        <f t="shared" si="1136"/>
        <v>2025</v>
      </c>
      <c r="D4009" s="105" t="s">
        <v>3745</v>
      </c>
      <c r="E4009" s="5" t="str">
        <f>VLOOKUP(F4009,'[1]Set up'!$A$2:$C$64,2,FALSE)</f>
        <v>C00000042</v>
      </c>
      <c r="F4009" s="99" t="s">
        <v>2012</v>
      </c>
      <c r="G4009" s="99" t="s">
        <v>1922</v>
      </c>
      <c r="H4009" s="105">
        <v>4</v>
      </c>
      <c r="I4009" s="5" t="str">
        <f>VLOOKUP(F4009,'Set up'!$A$2:$C$64,3,FALSE)</f>
        <v>Cash</v>
      </c>
      <c r="J4009" s="5">
        <f>VLOOKUP(F4009,'Set up'!$A$2:$D$64,4,FALSE)</f>
        <v>0</v>
      </c>
      <c r="K4009" s="4">
        <f t="shared" si="1130"/>
        <v>45804</v>
      </c>
      <c r="L4009" s="5">
        <f t="shared" si="1131"/>
        <v>5</v>
      </c>
      <c r="M4009" s="5">
        <f t="shared" si="1132"/>
        <v>2025</v>
      </c>
      <c r="N4009" s="135">
        <v>990</v>
      </c>
      <c r="P4009" s="12">
        <f t="shared" si="1137"/>
        <v>990</v>
      </c>
      <c r="Q4009" s="7">
        <f t="shared" si="1134"/>
        <v>6635391.8500000034</v>
      </c>
      <c r="R4009" s="44" t="str">
        <f>VLOOKUP(F4009,'Set up'!$A$2:$E$64,5,FALSE)</f>
        <v>Trsf</v>
      </c>
    </row>
    <row r="4010" spans="1:18" ht="16.2" customHeight="1" x14ac:dyDescent="0.3">
      <c r="A4010" s="105" t="s">
        <v>3746</v>
      </c>
      <c r="B4010" s="5">
        <f t="shared" si="1135"/>
        <v>5</v>
      </c>
      <c r="C4010" s="5">
        <f t="shared" si="1136"/>
        <v>2025</v>
      </c>
      <c r="D4010" s="105" t="s">
        <v>3747</v>
      </c>
      <c r="E4010" s="5" t="str">
        <f>VLOOKUP(F4010,'[1]Set up'!$A$2:$C$64,2,FALSE)</f>
        <v>C00000042</v>
      </c>
      <c r="F4010" s="99" t="s">
        <v>2012</v>
      </c>
      <c r="G4010" s="99" t="s">
        <v>2646</v>
      </c>
      <c r="H4010" s="105">
        <v>2</v>
      </c>
      <c r="I4010" s="5" t="str">
        <f>VLOOKUP(F4010,'Set up'!$A$2:$C$64,3,FALSE)</f>
        <v>Cash</v>
      </c>
      <c r="J4010" s="5">
        <f>VLOOKUP(F4010,'Set up'!$A$2:$D$64,4,FALSE)</f>
        <v>0</v>
      </c>
      <c r="K4010" s="4">
        <f t="shared" si="1130"/>
        <v>45806</v>
      </c>
      <c r="L4010" s="5">
        <f t="shared" si="1131"/>
        <v>5</v>
      </c>
      <c r="M4010" s="5">
        <f t="shared" si="1132"/>
        <v>2025</v>
      </c>
      <c r="N4010" s="135">
        <v>125</v>
      </c>
      <c r="P4010" s="12">
        <f t="shared" si="1137"/>
        <v>125</v>
      </c>
      <c r="Q4010" s="7">
        <f t="shared" si="1134"/>
        <v>6635516.8500000034</v>
      </c>
      <c r="R4010" s="44" t="str">
        <f>VLOOKUP(F4010,'Set up'!$A$2:$E$64,5,FALSE)</f>
        <v>Trsf</v>
      </c>
    </row>
    <row r="4011" spans="1:18" ht="16.2" customHeight="1" x14ac:dyDescent="0.3">
      <c r="A4011" s="105" t="s">
        <v>3746</v>
      </c>
      <c r="B4011" s="5">
        <f t="shared" si="1135"/>
        <v>5</v>
      </c>
      <c r="C4011" s="5">
        <f t="shared" si="1136"/>
        <v>2025</v>
      </c>
      <c r="D4011" s="105" t="s">
        <v>3748</v>
      </c>
      <c r="E4011" s="5" t="str">
        <f>VLOOKUP(F4011,'[1]Set up'!$A$2:$C$64,2,FALSE)</f>
        <v>C00000042</v>
      </c>
      <c r="F4011" s="99" t="s">
        <v>2012</v>
      </c>
      <c r="G4011" s="99" t="s">
        <v>3217</v>
      </c>
      <c r="H4011" s="105">
        <v>5</v>
      </c>
      <c r="I4011" s="5" t="str">
        <f>VLOOKUP(F4011,'Set up'!$A$2:$C$64,3,FALSE)</f>
        <v>Cash</v>
      </c>
      <c r="J4011" s="5">
        <f>VLOOKUP(F4011,'Set up'!$A$2:$D$64,4,FALSE)</f>
        <v>0</v>
      </c>
      <c r="K4011" s="4">
        <f t="shared" si="1130"/>
        <v>45806</v>
      </c>
      <c r="L4011" s="5">
        <f t="shared" si="1131"/>
        <v>5</v>
      </c>
      <c r="M4011" s="5">
        <f t="shared" si="1132"/>
        <v>2025</v>
      </c>
      <c r="N4011" s="135">
        <v>8100</v>
      </c>
      <c r="P4011" s="12">
        <f t="shared" si="1137"/>
        <v>8100</v>
      </c>
      <c r="Q4011" s="7">
        <f t="shared" si="1134"/>
        <v>6643616.8500000034</v>
      </c>
      <c r="R4011" s="44" t="str">
        <f>VLOOKUP(F4011,'Set up'!$A$2:$E$64,5,FALSE)</f>
        <v>Trsf</v>
      </c>
    </row>
    <row r="4012" spans="1:18" ht="16.2" customHeight="1" x14ac:dyDescent="0.3">
      <c r="A4012" s="105" t="s">
        <v>3746</v>
      </c>
      <c r="B4012" s="5">
        <f t="shared" si="1135"/>
        <v>5</v>
      </c>
      <c r="C4012" s="5">
        <f t="shared" si="1136"/>
        <v>2025</v>
      </c>
      <c r="D4012" s="105" t="s">
        <v>3748</v>
      </c>
      <c r="E4012" s="5" t="str">
        <f>VLOOKUP(F4012,'[1]Set up'!$A$2:$C$64,2,FALSE)</f>
        <v>C00000042</v>
      </c>
      <c r="F4012" s="99" t="s">
        <v>2012</v>
      </c>
      <c r="G4012" s="99" t="s">
        <v>2129</v>
      </c>
      <c r="H4012" s="105">
        <v>6</v>
      </c>
      <c r="I4012" s="5" t="str">
        <f>VLOOKUP(F4012,'Set up'!$A$2:$C$64,3,FALSE)</f>
        <v>Cash</v>
      </c>
      <c r="J4012" s="5">
        <f>VLOOKUP(F4012,'Set up'!$A$2:$D$64,4,FALSE)</f>
        <v>0</v>
      </c>
      <c r="K4012" s="4">
        <f t="shared" si="1130"/>
        <v>45806</v>
      </c>
      <c r="L4012" s="5">
        <f t="shared" si="1131"/>
        <v>5</v>
      </c>
      <c r="M4012" s="5">
        <f t="shared" si="1132"/>
        <v>2025</v>
      </c>
      <c r="N4012" s="135">
        <v>1309.8</v>
      </c>
      <c r="P4012" s="12">
        <f t="shared" si="1137"/>
        <v>1309.8</v>
      </c>
      <c r="Q4012" s="7">
        <f t="shared" si="1134"/>
        <v>6644926.6500000032</v>
      </c>
      <c r="R4012" s="44" t="str">
        <f>VLOOKUP(F4012,'Set up'!$A$2:$E$64,5,FALSE)</f>
        <v>Trsf</v>
      </c>
    </row>
    <row r="4013" spans="1:18" ht="16.2" customHeight="1" x14ac:dyDescent="0.3">
      <c r="A4013" s="105" t="s">
        <v>3746</v>
      </c>
      <c r="B4013" s="5">
        <f t="shared" si="1135"/>
        <v>5</v>
      </c>
      <c r="C4013" s="5">
        <f t="shared" si="1136"/>
        <v>2025</v>
      </c>
      <c r="D4013" s="105" t="s">
        <v>3748</v>
      </c>
      <c r="E4013" s="5" t="str">
        <f>VLOOKUP(F4013,'[1]Set up'!$A$2:$C$64,2,FALSE)</f>
        <v>C00000042</v>
      </c>
      <c r="F4013" s="99" t="s">
        <v>2012</v>
      </c>
      <c r="G4013" s="99" t="s">
        <v>1922</v>
      </c>
      <c r="H4013" s="105">
        <v>7</v>
      </c>
      <c r="I4013" s="5" t="str">
        <f>VLOOKUP(F4013,'Set up'!$A$2:$C$64,3,FALSE)</f>
        <v>Cash</v>
      </c>
      <c r="J4013" s="5">
        <f>VLOOKUP(F4013,'Set up'!$A$2:$D$64,4,FALSE)</f>
        <v>0</v>
      </c>
      <c r="K4013" s="4">
        <f t="shared" si="1130"/>
        <v>45806</v>
      </c>
      <c r="L4013" s="5">
        <f t="shared" si="1131"/>
        <v>5</v>
      </c>
      <c r="M4013" s="5">
        <f t="shared" si="1132"/>
        <v>2025</v>
      </c>
      <c r="N4013" s="135">
        <v>1732.5</v>
      </c>
      <c r="P4013" s="12">
        <f t="shared" si="1137"/>
        <v>1732.5</v>
      </c>
      <c r="Q4013" s="7">
        <f t="shared" si="1134"/>
        <v>6646659.1500000032</v>
      </c>
      <c r="R4013" s="44" t="str">
        <f>VLOOKUP(F4013,'Set up'!$A$2:$E$64,5,FALSE)</f>
        <v>Trsf</v>
      </c>
    </row>
    <row r="4014" spans="1:18" ht="16.2" customHeight="1" x14ac:dyDescent="0.3">
      <c r="A4014" s="105" t="s">
        <v>3746</v>
      </c>
      <c r="B4014" s="5">
        <f t="shared" si="1135"/>
        <v>5</v>
      </c>
      <c r="C4014" s="5">
        <f t="shared" si="1136"/>
        <v>2025</v>
      </c>
      <c r="D4014" s="105" t="s">
        <v>3748</v>
      </c>
      <c r="E4014" s="5" t="str">
        <f>VLOOKUP(F4014,'[1]Set up'!$A$2:$C$64,2,FALSE)</f>
        <v>C00000042</v>
      </c>
      <c r="F4014" s="99" t="s">
        <v>2012</v>
      </c>
      <c r="G4014" s="99" t="s">
        <v>46</v>
      </c>
      <c r="H4014" s="105">
        <v>4</v>
      </c>
      <c r="I4014" s="5" t="str">
        <f>VLOOKUP(F4014,'Set up'!$A$2:$C$64,3,FALSE)</f>
        <v>Cash</v>
      </c>
      <c r="J4014" s="5">
        <f>VLOOKUP(F4014,'Set up'!$A$2:$D$64,4,FALSE)</f>
        <v>0</v>
      </c>
      <c r="K4014" s="4">
        <f t="shared" si="1130"/>
        <v>45806</v>
      </c>
      <c r="L4014" s="5">
        <f t="shared" si="1131"/>
        <v>5</v>
      </c>
      <c r="M4014" s="5">
        <f t="shared" si="1132"/>
        <v>2025</v>
      </c>
      <c r="N4014" s="135">
        <v>460</v>
      </c>
      <c r="P4014" s="12">
        <f t="shared" si="1137"/>
        <v>460</v>
      </c>
      <c r="Q4014" s="7">
        <f t="shared" si="1134"/>
        <v>6647119.1500000032</v>
      </c>
      <c r="R4014" s="44" t="str">
        <f>VLOOKUP(F4014,'Set up'!$A$2:$E$64,5,FALSE)</f>
        <v>Trsf</v>
      </c>
    </row>
    <row r="4015" spans="1:18" ht="16.2" customHeight="1" x14ac:dyDescent="0.3">
      <c r="A4015" s="105" t="s">
        <v>3746</v>
      </c>
      <c r="B4015" s="5">
        <f t="shared" si="1135"/>
        <v>5</v>
      </c>
      <c r="C4015" s="5">
        <f t="shared" si="1136"/>
        <v>2025</v>
      </c>
      <c r="D4015" s="105" t="s">
        <v>3748</v>
      </c>
      <c r="E4015" s="5" t="str">
        <f>VLOOKUP(F4015,'[1]Set up'!$A$2:$C$64,2,FALSE)</f>
        <v>C00000042</v>
      </c>
      <c r="F4015" s="99" t="s">
        <v>2012</v>
      </c>
      <c r="G4015" s="99" t="s">
        <v>2744</v>
      </c>
      <c r="H4015" s="105">
        <v>1</v>
      </c>
      <c r="I4015" s="5" t="str">
        <f>VLOOKUP(F4015,'Set up'!$A$2:$C$64,3,FALSE)</f>
        <v>Cash</v>
      </c>
      <c r="J4015" s="5">
        <f>VLOOKUP(F4015,'Set up'!$A$2:$D$64,4,FALSE)</f>
        <v>0</v>
      </c>
      <c r="K4015" s="4">
        <f t="shared" si="1130"/>
        <v>45806</v>
      </c>
      <c r="L4015" s="5">
        <f t="shared" si="1131"/>
        <v>5</v>
      </c>
      <c r="M4015" s="5">
        <f t="shared" si="1132"/>
        <v>2025</v>
      </c>
      <c r="N4015" s="135">
        <v>975</v>
      </c>
      <c r="P4015" s="12">
        <f t="shared" si="1137"/>
        <v>975</v>
      </c>
      <c r="Q4015" s="7">
        <f t="shared" si="1134"/>
        <v>6648094.1500000032</v>
      </c>
      <c r="R4015" s="44" t="str">
        <f>VLOOKUP(F4015,'Set up'!$A$2:$E$64,5,FALSE)</f>
        <v>Trsf</v>
      </c>
    </row>
    <row r="4016" spans="1:18" ht="16.2" customHeight="1" x14ac:dyDescent="0.3">
      <c r="A4016" s="105" t="s">
        <v>3749</v>
      </c>
      <c r="B4016" s="5">
        <f t="shared" si="1135"/>
        <v>5</v>
      </c>
      <c r="C4016" s="5">
        <f t="shared" si="1136"/>
        <v>2025</v>
      </c>
      <c r="D4016" s="105" t="s">
        <v>3750</v>
      </c>
      <c r="E4016" s="5" t="str">
        <f>VLOOKUP(F4016,'[1]Set up'!$A$2:$C$64,2,FALSE)</f>
        <v>C00000010</v>
      </c>
      <c r="F4016" s="99" t="s">
        <v>62</v>
      </c>
      <c r="G4016" s="99" t="s">
        <v>3645</v>
      </c>
      <c r="H4016" s="105">
        <v>10</v>
      </c>
      <c r="I4016" s="5">
        <f>VLOOKUP(F4016,'Set up'!$A$2:$C$64,3,FALSE)</f>
        <v>120</v>
      </c>
      <c r="J4016" s="5">
        <f>VLOOKUP(F4016,'Set up'!$A$2:$D$64,4,FALSE)</f>
        <v>120</v>
      </c>
      <c r="K4016" s="4">
        <f t="shared" si="1130"/>
        <v>45927</v>
      </c>
      <c r="L4016" s="5">
        <f t="shared" si="1131"/>
        <v>9</v>
      </c>
      <c r="M4016" s="5">
        <f t="shared" si="1132"/>
        <v>2025</v>
      </c>
      <c r="N4016" s="135">
        <v>15525</v>
      </c>
      <c r="P4016" s="12">
        <f t="shared" si="1137"/>
        <v>15525</v>
      </c>
      <c r="Q4016" s="7">
        <f t="shared" si="1134"/>
        <v>6663619.1500000032</v>
      </c>
      <c r="R4016" s="44" t="str">
        <f>VLOOKUP(F4016,'Set up'!$A$2:$E$64,5,FALSE)</f>
        <v>Trsf</v>
      </c>
    </row>
    <row r="4017" spans="1:18" ht="16.2" customHeight="1" x14ac:dyDescent="0.3">
      <c r="A4017" s="105" t="s">
        <v>3749</v>
      </c>
      <c r="B4017" s="5">
        <f t="shared" si="1135"/>
        <v>5</v>
      </c>
      <c r="C4017" s="5">
        <f t="shared" si="1136"/>
        <v>2025</v>
      </c>
      <c r="D4017" s="105" t="s">
        <v>3750</v>
      </c>
      <c r="E4017" s="5" t="str">
        <f>VLOOKUP(F4017,'[1]Set up'!$A$2:$C$64,2,FALSE)</f>
        <v>C00000010</v>
      </c>
      <c r="F4017" s="99" t="s">
        <v>62</v>
      </c>
      <c r="G4017" s="99" t="s">
        <v>1543</v>
      </c>
      <c r="H4017" s="105">
        <v>10</v>
      </c>
      <c r="I4017" s="5">
        <f>VLOOKUP(F4017,'Set up'!$A$2:$C$64,3,FALSE)</f>
        <v>120</v>
      </c>
      <c r="J4017" s="5">
        <f>VLOOKUP(F4017,'Set up'!$A$2:$D$64,4,FALSE)</f>
        <v>120</v>
      </c>
      <c r="K4017" s="4">
        <f t="shared" si="1130"/>
        <v>45927</v>
      </c>
      <c r="L4017" s="5">
        <f t="shared" si="1131"/>
        <v>9</v>
      </c>
      <c r="M4017" s="5">
        <f t="shared" si="1132"/>
        <v>2025</v>
      </c>
      <c r="N4017" s="135">
        <v>1740</v>
      </c>
      <c r="P4017" s="12">
        <f t="shared" si="1137"/>
        <v>1740</v>
      </c>
      <c r="Q4017" s="7">
        <f t="shared" si="1134"/>
        <v>6665359.1500000032</v>
      </c>
      <c r="R4017" s="44" t="str">
        <f>VLOOKUP(F4017,'Set up'!$A$2:$E$64,5,FALSE)</f>
        <v>Trsf</v>
      </c>
    </row>
    <row r="4018" spans="1:18" ht="16.2" customHeight="1" x14ac:dyDescent="0.3">
      <c r="A4018" s="105" t="s">
        <v>3749</v>
      </c>
      <c r="B4018" s="5">
        <f t="shared" si="1135"/>
        <v>5</v>
      </c>
      <c r="C4018" s="5">
        <f t="shared" si="1136"/>
        <v>2025</v>
      </c>
      <c r="D4018" s="105" t="s">
        <v>3750</v>
      </c>
      <c r="E4018" s="5" t="str">
        <f>VLOOKUP(F4018,'[1]Set up'!$A$2:$C$64,2,FALSE)</f>
        <v>C00000010</v>
      </c>
      <c r="F4018" s="99" t="s">
        <v>62</v>
      </c>
      <c r="G4018" s="99" t="s">
        <v>2635</v>
      </c>
      <c r="H4018" s="105">
        <v>20</v>
      </c>
      <c r="I4018" s="5">
        <f>VLOOKUP(F4018,'Set up'!$A$2:$C$64,3,FALSE)</f>
        <v>120</v>
      </c>
      <c r="J4018" s="5">
        <f>VLOOKUP(F4018,'Set up'!$A$2:$D$64,4,FALSE)</f>
        <v>120</v>
      </c>
      <c r="K4018" s="4">
        <f t="shared" si="1130"/>
        <v>45927</v>
      </c>
      <c r="L4018" s="5">
        <f t="shared" si="1131"/>
        <v>9</v>
      </c>
      <c r="M4018" s="5">
        <f t="shared" si="1132"/>
        <v>2025</v>
      </c>
      <c r="N4018" s="135">
        <v>1150</v>
      </c>
      <c r="P4018" s="12">
        <f t="shared" si="1137"/>
        <v>1150</v>
      </c>
      <c r="Q4018" s="7">
        <f t="shared" si="1134"/>
        <v>6666509.1500000032</v>
      </c>
      <c r="R4018" s="44" t="str">
        <f>VLOOKUP(F4018,'Set up'!$A$2:$E$64,5,FALSE)</f>
        <v>Trsf</v>
      </c>
    </row>
    <row r="4019" spans="1:18" ht="16.2" customHeight="1" x14ac:dyDescent="0.3">
      <c r="A4019" s="105" t="s">
        <v>3749</v>
      </c>
      <c r="B4019" s="5">
        <f t="shared" si="1135"/>
        <v>5</v>
      </c>
      <c r="C4019" s="5">
        <f t="shared" si="1136"/>
        <v>2025</v>
      </c>
      <c r="D4019" s="105" t="s">
        <v>3750</v>
      </c>
      <c r="E4019" s="5" t="str">
        <f>VLOOKUP(F4019,'[1]Set up'!$A$2:$C$64,2,FALSE)</f>
        <v>C00000010</v>
      </c>
      <c r="F4019" s="99" t="s">
        <v>62</v>
      </c>
      <c r="G4019" s="99" t="s">
        <v>46</v>
      </c>
      <c r="H4019" s="105">
        <v>8</v>
      </c>
      <c r="I4019" s="5">
        <f>VLOOKUP(F4019,'Set up'!$A$2:$C$64,3,FALSE)</f>
        <v>120</v>
      </c>
      <c r="J4019" s="5">
        <f>VLOOKUP(F4019,'Set up'!$A$2:$D$64,4,FALSE)</f>
        <v>120</v>
      </c>
      <c r="K4019" s="4">
        <f t="shared" ref="K4019:K4022" si="1138">A4019+J4019</f>
        <v>45927</v>
      </c>
      <c r="L4019" s="5">
        <f t="shared" ref="L4019:L4022" si="1139">MONTH(K4019)</f>
        <v>9</v>
      </c>
      <c r="M4019" s="5">
        <f t="shared" ref="M4019:M4022" si="1140">YEAR(K4019)</f>
        <v>2025</v>
      </c>
      <c r="N4019" s="135">
        <v>880</v>
      </c>
      <c r="P4019" s="12">
        <f t="shared" si="1137"/>
        <v>880</v>
      </c>
      <c r="Q4019" s="7">
        <f t="shared" si="1134"/>
        <v>6667389.1500000032</v>
      </c>
      <c r="R4019" s="44" t="str">
        <f>VLOOKUP(F4019,'Set up'!$A$2:$E$64,5,FALSE)</f>
        <v>Trsf</v>
      </c>
    </row>
    <row r="4020" spans="1:18" ht="16.2" customHeight="1" x14ac:dyDescent="0.3">
      <c r="A4020" s="105" t="s">
        <v>3749</v>
      </c>
      <c r="B4020" s="5">
        <f t="shared" si="1135"/>
        <v>5</v>
      </c>
      <c r="C4020" s="5">
        <f t="shared" si="1136"/>
        <v>2025</v>
      </c>
      <c r="D4020" s="105" t="s">
        <v>3750</v>
      </c>
      <c r="E4020" s="5" t="str">
        <f>VLOOKUP(F4020,'[1]Set up'!$A$2:$C$64,2,FALSE)</f>
        <v>C00000010</v>
      </c>
      <c r="F4020" s="99" t="s">
        <v>62</v>
      </c>
      <c r="G4020" s="99" t="s">
        <v>2449</v>
      </c>
      <c r="H4020" s="105">
        <v>2</v>
      </c>
      <c r="I4020" s="5">
        <f>VLOOKUP(F4020,'Set up'!$A$2:$C$64,3,FALSE)</f>
        <v>120</v>
      </c>
      <c r="J4020" s="5">
        <f>VLOOKUP(F4020,'Set up'!$A$2:$D$64,4,FALSE)</f>
        <v>120</v>
      </c>
      <c r="K4020" s="4">
        <f t="shared" si="1138"/>
        <v>45927</v>
      </c>
      <c r="L4020" s="5">
        <f t="shared" si="1139"/>
        <v>9</v>
      </c>
      <c r="M4020" s="5">
        <f t="shared" si="1140"/>
        <v>2025</v>
      </c>
      <c r="N4020" s="135">
        <v>840</v>
      </c>
      <c r="P4020" s="12">
        <f t="shared" si="1137"/>
        <v>840</v>
      </c>
      <c r="Q4020" s="7">
        <f t="shared" si="1134"/>
        <v>6668229.1500000032</v>
      </c>
      <c r="R4020" s="44" t="str">
        <f>VLOOKUP(F4020,'Set up'!$A$2:$E$64,5,FALSE)</f>
        <v>Trsf</v>
      </c>
    </row>
    <row r="4021" spans="1:18" ht="16.2" customHeight="1" x14ac:dyDescent="0.3">
      <c r="A4021" s="105" t="s">
        <v>3749</v>
      </c>
      <c r="B4021" s="5">
        <f t="shared" si="1135"/>
        <v>5</v>
      </c>
      <c r="C4021" s="5">
        <f t="shared" si="1136"/>
        <v>2025</v>
      </c>
      <c r="D4021" s="105" t="s">
        <v>3750</v>
      </c>
      <c r="E4021" s="5" t="str">
        <f>VLOOKUP(F4021,'[1]Set up'!$A$2:$C$64,2,FALSE)</f>
        <v>C00000010</v>
      </c>
      <c r="F4021" s="99" t="s">
        <v>62</v>
      </c>
      <c r="G4021" s="99" t="s">
        <v>614</v>
      </c>
      <c r="H4021" s="105">
        <v>1</v>
      </c>
      <c r="I4021" s="5">
        <f>VLOOKUP(F4021,'Set up'!$A$2:$C$64,3,FALSE)</f>
        <v>120</v>
      </c>
      <c r="J4021" s="5">
        <f>VLOOKUP(F4021,'Set up'!$A$2:$D$64,4,FALSE)</f>
        <v>120</v>
      </c>
      <c r="K4021" s="4">
        <f t="shared" si="1138"/>
        <v>45927</v>
      </c>
      <c r="L4021" s="5">
        <f t="shared" si="1139"/>
        <v>9</v>
      </c>
      <c r="M4021" s="5">
        <f t="shared" si="1140"/>
        <v>2025</v>
      </c>
      <c r="N4021" s="135">
        <v>395</v>
      </c>
      <c r="P4021" s="12">
        <f t="shared" si="1137"/>
        <v>395</v>
      </c>
      <c r="Q4021" s="7">
        <f t="shared" si="1134"/>
        <v>6668624.1500000032</v>
      </c>
      <c r="R4021" s="44" t="str">
        <f>VLOOKUP(F4021,'Set up'!$A$2:$E$64,5,FALSE)</f>
        <v>Trsf</v>
      </c>
    </row>
    <row r="4022" spans="1:18" ht="16.2" customHeight="1" x14ac:dyDescent="0.3">
      <c r="A4022" s="151" t="s">
        <v>3869</v>
      </c>
      <c r="B4022" s="5">
        <f t="shared" ref="B4022:B4085" si="1141">MONTH(A4022)</f>
        <v>6</v>
      </c>
      <c r="C4022" s="5">
        <f t="shared" ref="C4022:C4085" si="1142">YEAR(A4022)</f>
        <v>2025</v>
      </c>
      <c r="D4022" s="151" t="s">
        <v>3837</v>
      </c>
      <c r="E4022" s="5" t="str">
        <f>VLOOKUP(F4022,'[1]Set up'!$A$2:$C$64,2,FALSE)</f>
        <v>C00000042</v>
      </c>
      <c r="F4022" s="152" t="s">
        <v>2012</v>
      </c>
      <c r="G4022" s="152" t="s">
        <v>2646</v>
      </c>
      <c r="H4022" s="151">
        <v>3</v>
      </c>
      <c r="I4022" s="5" t="str">
        <f>VLOOKUP(F4022,'Set up'!$A$2:$C$64,3,FALSE)</f>
        <v>Cash</v>
      </c>
      <c r="J4022" s="5">
        <f>VLOOKUP(F4022,'Set up'!$A$2:$D$64,4,FALSE)</f>
        <v>0</v>
      </c>
      <c r="K4022" s="4">
        <f t="shared" si="1138"/>
        <v>45811</v>
      </c>
      <c r="L4022" s="5">
        <f t="shared" si="1139"/>
        <v>6</v>
      </c>
      <c r="M4022" s="5">
        <f t="shared" si="1140"/>
        <v>2025</v>
      </c>
      <c r="N4022" s="153">
        <v>187.5</v>
      </c>
      <c r="P4022" s="12">
        <f t="shared" ref="P4022" si="1143">SUM(N4022+O4022)</f>
        <v>187.5</v>
      </c>
      <c r="Q4022" s="7">
        <f t="shared" ref="Q4022" si="1144">SUM(Q4021+N4022)</f>
        <v>6668811.6500000032</v>
      </c>
      <c r="R4022" s="44" t="str">
        <f>VLOOKUP(F4022,'Set up'!$A$2:$E$64,5,FALSE)</f>
        <v>Trsf</v>
      </c>
    </row>
    <row r="4023" spans="1:18" ht="16.2" customHeight="1" x14ac:dyDescent="0.3">
      <c r="A4023" s="151" t="s">
        <v>3869</v>
      </c>
      <c r="B4023" s="5">
        <f t="shared" si="1141"/>
        <v>6</v>
      </c>
      <c r="C4023" s="5">
        <f t="shared" si="1142"/>
        <v>2025</v>
      </c>
      <c r="D4023" s="151" t="s">
        <v>3838</v>
      </c>
      <c r="E4023" s="5" t="str">
        <f>VLOOKUP(F4023,'[1]Set up'!$A$2:$C$64,2,FALSE)</f>
        <v>C00000042</v>
      </c>
      <c r="F4023" s="152" t="s">
        <v>2012</v>
      </c>
      <c r="G4023" s="152" t="s">
        <v>3217</v>
      </c>
      <c r="H4023" s="151">
        <v>5</v>
      </c>
      <c r="I4023" s="5" t="str">
        <f>VLOOKUP(F4023,'Set up'!$A$2:$C$64,3,FALSE)</f>
        <v>Cash</v>
      </c>
      <c r="J4023" s="5">
        <f>VLOOKUP(F4023,'Set up'!$A$2:$D$64,4,FALSE)</f>
        <v>0</v>
      </c>
      <c r="K4023" s="4">
        <f t="shared" ref="K4023:K4086" si="1145">A4023+J4023</f>
        <v>45811</v>
      </c>
      <c r="L4023" s="5">
        <f t="shared" ref="L4023:L4086" si="1146">MONTH(K4023)</f>
        <v>6</v>
      </c>
      <c r="M4023" s="5">
        <f t="shared" ref="M4023:M4086" si="1147">YEAR(K4023)</f>
        <v>2025</v>
      </c>
      <c r="N4023" s="153">
        <v>8100</v>
      </c>
      <c r="P4023" s="12">
        <f t="shared" ref="P4023:P4086" si="1148">SUM(N4023+O4023)</f>
        <v>8100</v>
      </c>
      <c r="Q4023" s="7">
        <f t="shared" ref="Q4023:Q4086" si="1149">SUM(Q4022+N4023)</f>
        <v>6676911.6500000032</v>
      </c>
      <c r="R4023" s="44" t="str">
        <f>VLOOKUP(F4023,'Set up'!$A$2:$E$64,5,FALSE)</f>
        <v>Trsf</v>
      </c>
    </row>
    <row r="4024" spans="1:18" ht="16.2" customHeight="1" x14ac:dyDescent="0.3">
      <c r="A4024" s="151" t="s">
        <v>3869</v>
      </c>
      <c r="B4024" s="5">
        <f t="shared" si="1141"/>
        <v>6</v>
      </c>
      <c r="C4024" s="5">
        <f t="shared" si="1142"/>
        <v>2025</v>
      </c>
      <c r="D4024" s="151" t="s">
        <v>3838</v>
      </c>
      <c r="E4024" s="5" t="str">
        <f>VLOOKUP(F4024,'[1]Set up'!$A$2:$C$64,2,FALSE)</f>
        <v>C00000042</v>
      </c>
      <c r="F4024" s="152" t="s">
        <v>2012</v>
      </c>
      <c r="G4024" s="152" t="s">
        <v>2129</v>
      </c>
      <c r="H4024" s="151">
        <v>15</v>
      </c>
      <c r="I4024" s="5" t="str">
        <f>VLOOKUP(F4024,'Set up'!$A$2:$C$64,3,FALSE)</f>
        <v>Cash</v>
      </c>
      <c r="J4024" s="5">
        <f>VLOOKUP(F4024,'Set up'!$A$2:$D$64,4,FALSE)</f>
        <v>0</v>
      </c>
      <c r="K4024" s="4">
        <f t="shared" si="1145"/>
        <v>45811</v>
      </c>
      <c r="L4024" s="5">
        <f t="shared" si="1146"/>
        <v>6</v>
      </c>
      <c r="M4024" s="5">
        <f t="shared" si="1147"/>
        <v>2025</v>
      </c>
      <c r="N4024" s="153">
        <v>3274.5</v>
      </c>
      <c r="P4024" s="12">
        <f t="shared" si="1148"/>
        <v>3274.5</v>
      </c>
      <c r="Q4024" s="7">
        <f t="shared" si="1149"/>
        <v>6680186.1500000032</v>
      </c>
      <c r="R4024" s="44" t="str">
        <f>VLOOKUP(F4024,'Set up'!$A$2:$E$64,5,FALSE)</f>
        <v>Trsf</v>
      </c>
    </row>
    <row r="4025" spans="1:18" ht="16.2" customHeight="1" x14ac:dyDescent="0.3">
      <c r="A4025" s="151" t="s">
        <v>3869</v>
      </c>
      <c r="B4025" s="5">
        <f t="shared" si="1141"/>
        <v>6</v>
      </c>
      <c r="C4025" s="5">
        <f t="shared" si="1142"/>
        <v>2025</v>
      </c>
      <c r="D4025" s="151" t="s">
        <v>3838</v>
      </c>
      <c r="E4025" s="5" t="str">
        <f>VLOOKUP(F4025,'[1]Set up'!$A$2:$C$64,2,FALSE)</f>
        <v>C00000042</v>
      </c>
      <c r="F4025" s="152" t="s">
        <v>2012</v>
      </c>
      <c r="G4025" s="152" t="s">
        <v>1922</v>
      </c>
      <c r="H4025" s="151">
        <v>7</v>
      </c>
      <c r="I4025" s="5" t="str">
        <f>VLOOKUP(F4025,'Set up'!$A$2:$C$64,3,FALSE)</f>
        <v>Cash</v>
      </c>
      <c r="J4025" s="5">
        <f>VLOOKUP(F4025,'Set up'!$A$2:$D$64,4,FALSE)</f>
        <v>0</v>
      </c>
      <c r="K4025" s="4">
        <f t="shared" si="1145"/>
        <v>45811</v>
      </c>
      <c r="L4025" s="5">
        <f t="shared" si="1146"/>
        <v>6</v>
      </c>
      <c r="M4025" s="5">
        <f t="shared" si="1147"/>
        <v>2025</v>
      </c>
      <c r="N4025" s="153">
        <v>1732.5</v>
      </c>
      <c r="P4025" s="12">
        <f t="shared" si="1148"/>
        <v>1732.5</v>
      </c>
      <c r="Q4025" s="7">
        <f t="shared" si="1149"/>
        <v>6681918.6500000032</v>
      </c>
      <c r="R4025" s="44" t="str">
        <f>VLOOKUP(F4025,'Set up'!$A$2:$E$64,5,FALSE)</f>
        <v>Trsf</v>
      </c>
    </row>
    <row r="4026" spans="1:18" ht="16.2" customHeight="1" x14ac:dyDescent="0.3">
      <c r="A4026" s="151" t="s">
        <v>3869</v>
      </c>
      <c r="B4026" s="5">
        <f t="shared" si="1141"/>
        <v>6</v>
      </c>
      <c r="C4026" s="5">
        <f t="shared" si="1142"/>
        <v>2025</v>
      </c>
      <c r="D4026" s="151" t="s">
        <v>3838</v>
      </c>
      <c r="E4026" s="5" t="str">
        <f>VLOOKUP(F4026,'[1]Set up'!$A$2:$C$64,2,FALSE)</f>
        <v>C00000042</v>
      </c>
      <c r="F4026" s="152" t="s">
        <v>2012</v>
      </c>
      <c r="G4026" s="152" t="s">
        <v>2744</v>
      </c>
      <c r="H4026" s="151">
        <v>1</v>
      </c>
      <c r="I4026" s="5" t="str">
        <f>VLOOKUP(F4026,'Set up'!$A$2:$C$64,3,FALSE)</f>
        <v>Cash</v>
      </c>
      <c r="J4026" s="5">
        <f>VLOOKUP(F4026,'Set up'!$A$2:$D$64,4,FALSE)</f>
        <v>0</v>
      </c>
      <c r="K4026" s="4">
        <f t="shared" si="1145"/>
        <v>45811</v>
      </c>
      <c r="L4026" s="5">
        <f t="shared" si="1146"/>
        <v>6</v>
      </c>
      <c r="M4026" s="5">
        <f t="shared" si="1147"/>
        <v>2025</v>
      </c>
      <c r="N4026" s="153">
        <v>975</v>
      </c>
      <c r="P4026" s="12">
        <f t="shared" si="1148"/>
        <v>975</v>
      </c>
      <c r="Q4026" s="7">
        <f t="shared" si="1149"/>
        <v>6682893.6500000032</v>
      </c>
      <c r="R4026" s="44" t="str">
        <f>VLOOKUP(F4026,'Set up'!$A$2:$E$64,5,FALSE)</f>
        <v>Trsf</v>
      </c>
    </row>
    <row r="4027" spans="1:18" ht="16.2" customHeight="1" x14ac:dyDescent="0.3">
      <c r="A4027" s="151" t="s">
        <v>3870</v>
      </c>
      <c r="B4027" s="5">
        <f t="shared" si="1141"/>
        <v>6</v>
      </c>
      <c r="C4027" s="5">
        <f t="shared" si="1142"/>
        <v>2025</v>
      </c>
      <c r="D4027" s="151" t="s">
        <v>3839</v>
      </c>
      <c r="E4027" s="5" t="e">
        <f>VLOOKUP(F4027,'[1]Set up'!$A$2:$C$64,2,FALSE)</f>
        <v>#N/A</v>
      </c>
      <c r="F4027" s="152" t="s">
        <v>3887</v>
      </c>
      <c r="G4027" s="152" t="s">
        <v>1443</v>
      </c>
      <c r="H4027" s="151">
        <v>2</v>
      </c>
      <c r="I4027" s="5" t="e">
        <f>VLOOKUP(F4027,'Set up'!$A$2:$C$64,3,FALSE)</f>
        <v>#N/A</v>
      </c>
      <c r="J4027" s="5" t="e">
        <f>VLOOKUP(F4027,'Set up'!$A$2:$D$64,4,FALSE)</f>
        <v>#N/A</v>
      </c>
      <c r="K4027" s="4" t="e">
        <f t="shared" si="1145"/>
        <v>#N/A</v>
      </c>
      <c r="L4027" s="5" t="e">
        <f t="shared" si="1146"/>
        <v>#N/A</v>
      </c>
      <c r="M4027" s="5" t="e">
        <f t="shared" si="1147"/>
        <v>#N/A</v>
      </c>
      <c r="N4027" s="153">
        <v>777.6</v>
      </c>
      <c r="P4027" s="12">
        <f t="shared" si="1148"/>
        <v>777.6</v>
      </c>
      <c r="Q4027" s="7">
        <f t="shared" si="1149"/>
        <v>6683671.2500000028</v>
      </c>
      <c r="R4027" s="44" t="e">
        <f>VLOOKUP(F4027,'Set up'!$A$2:$E$64,5,FALSE)</f>
        <v>#N/A</v>
      </c>
    </row>
    <row r="4028" spans="1:18" ht="16.2" customHeight="1" x14ac:dyDescent="0.3">
      <c r="A4028" s="151" t="s">
        <v>3870</v>
      </c>
      <c r="B4028" s="5">
        <f t="shared" si="1141"/>
        <v>6</v>
      </c>
      <c r="C4028" s="5">
        <f t="shared" si="1142"/>
        <v>2025</v>
      </c>
      <c r="D4028" s="151" t="s">
        <v>3839</v>
      </c>
      <c r="E4028" s="5" t="e">
        <f>VLOOKUP(F4028,'[1]Set up'!$A$2:$C$64,2,FALSE)</f>
        <v>#N/A</v>
      </c>
      <c r="F4028" s="152" t="s">
        <v>3887</v>
      </c>
      <c r="G4028" s="152" t="s">
        <v>1444</v>
      </c>
      <c r="H4028" s="151">
        <v>1</v>
      </c>
      <c r="I4028" s="5" t="e">
        <f>VLOOKUP(F4028,'Set up'!$A$2:$C$64,3,FALSE)</f>
        <v>#N/A</v>
      </c>
      <c r="J4028" s="5" t="e">
        <f>VLOOKUP(F4028,'Set up'!$A$2:$D$64,4,FALSE)</f>
        <v>#N/A</v>
      </c>
      <c r="K4028" s="4" t="e">
        <f t="shared" si="1145"/>
        <v>#N/A</v>
      </c>
      <c r="L4028" s="5" t="e">
        <f t="shared" si="1146"/>
        <v>#N/A</v>
      </c>
      <c r="M4028" s="5" t="e">
        <f t="shared" si="1147"/>
        <v>#N/A</v>
      </c>
      <c r="N4028" s="153">
        <v>388.8</v>
      </c>
      <c r="P4028" s="12">
        <f t="shared" si="1148"/>
        <v>388.8</v>
      </c>
      <c r="Q4028" s="7">
        <f t="shared" si="1149"/>
        <v>6684060.0500000026</v>
      </c>
      <c r="R4028" s="44" t="e">
        <f>VLOOKUP(F4028,'Set up'!$A$2:$E$64,5,FALSE)</f>
        <v>#N/A</v>
      </c>
    </row>
    <row r="4029" spans="1:18" ht="16.2" customHeight="1" x14ac:dyDescent="0.3">
      <c r="A4029" s="151" t="s">
        <v>3870</v>
      </c>
      <c r="B4029" s="5">
        <f t="shared" si="1141"/>
        <v>6</v>
      </c>
      <c r="C4029" s="5">
        <f t="shared" si="1142"/>
        <v>2025</v>
      </c>
      <c r="D4029" s="151" t="s">
        <v>3839</v>
      </c>
      <c r="E4029" s="5" t="e">
        <f>VLOOKUP(F4029,'[1]Set up'!$A$2:$C$64,2,FALSE)</f>
        <v>#N/A</v>
      </c>
      <c r="F4029" s="152" t="s">
        <v>3887</v>
      </c>
      <c r="G4029" s="152" t="s">
        <v>3889</v>
      </c>
      <c r="H4029" s="151">
        <v>2</v>
      </c>
      <c r="I4029" s="5" t="e">
        <f>VLOOKUP(F4029,'Set up'!$A$2:$C$64,3,FALSE)</f>
        <v>#N/A</v>
      </c>
      <c r="J4029" s="5" t="e">
        <f>VLOOKUP(F4029,'Set up'!$A$2:$D$64,4,FALSE)</f>
        <v>#N/A</v>
      </c>
      <c r="K4029" s="4" t="e">
        <f t="shared" si="1145"/>
        <v>#N/A</v>
      </c>
      <c r="L4029" s="5" t="e">
        <f t="shared" si="1146"/>
        <v>#N/A</v>
      </c>
      <c r="M4029" s="5" t="e">
        <f t="shared" si="1147"/>
        <v>#N/A</v>
      </c>
      <c r="N4029" s="153">
        <v>640</v>
      </c>
      <c r="P4029" s="12">
        <f t="shared" si="1148"/>
        <v>640</v>
      </c>
      <c r="Q4029" s="7">
        <f t="shared" si="1149"/>
        <v>6684700.0500000026</v>
      </c>
      <c r="R4029" s="44" t="e">
        <f>VLOOKUP(F4029,'Set up'!$A$2:$E$64,5,FALSE)</f>
        <v>#N/A</v>
      </c>
    </row>
    <row r="4030" spans="1:18" ht="16.2" customHeight="1" x14ac:dyDescent="0.3">
      <c r="A4030" s="151" t="s">
        <v>3870</v>
      </c>
      <c r="B4030" s="5">
        <f t="shared" si="1141"/>
        <v>6</v>
      </c>
      <c r="C4030" s="5">
        <f t="shared" si="1142"/>
        <v>2025</v>
      </c>
      <c r="D4030" s="151" t="s">
        <v>3839</v>
      </c>
      <c r="E4030" s="5" t="e">
        <f>VLOOKUP(F4030,'[1]Set up'!$A$2:$C$64,2,FALSE)</f>
        <v>#N/A</v>
      </c>
      <c r="F4030" s="152" t="s">
        <v>3887</v>
      </c>
      <c r="G4030" s="152" t="s">
        <v>1446</v>
      </c>
      <c r="H4030" s="151">
        <v>4</v>
      </c>
      <c r="I4030" s="5" t="e">
        <f>VLOOKUP(F4030,'Set up'!$A$2:$C$64,3,FALSE)</f>
        <v>#N/A</v>
      </c>
      <c r="J4030" s="5" t="e">
        <f>VLOOKUP(F4030,'Set up'!$A$2:$D$64,4,FALSE)</f>
        <v>#N/A</v>
      </c>
      <c r="K4030" s="4" t="e">
        <f t="shared" si="1145"/>
        <v>#N/A</v>
      </c>
      <c r="L4030" s="5" t="e">
        <f t="shared" si="1146"/>
        <v>#N/A</v>
      </c>
      <c r="M4030" s="5" t="e">
        <f t="shared" si="1147"/>
        <v>#N/A</v>
      </c>
      <c r="N4030" s="153">
        <v>240</v>
      </c>
      <c r="P4030" s="12">
        <f t="shared" si="1148"/>
        <v>240</v>
      </c>
      <c r="Q4030" s="7">
        <f t="shared" si="1149"/>
        <v>6684940.0500000026</v>
      </c>
      <c r="R4030" s="44" t="e">
        <f>VLOOKUP(F4030,'Set up'!$A$2:$E$64,5,FALSE)</f>
        <v>#N/A</v>
      </c>
    </row>
    <row r="4031" spans="1:18" ht="16.2" customHeight="1" x14ac:dyDescent="0.3">
      <c r="A4031" s="151" t="s">
        <v>3870</v>
      </c>
      <c r="B4031" s="5">
        <f t="shared" si="1141"/>
        <v>6</v>
      </c>
      <c r="C4031" s="5">
        <f t="shared" si="1142"/>
        <v>2025</v>
      </c>
      <c r="D4031" s="151" t="s">
        <v>3839</v>
      </c>
      <c r="E4031" s="5" t="e">
        <f>VLOOKUP(F4031,'[1]Set up'!$A$2:$C$64,2,FALSE)</f>
        <v>#N/A</v>
      </c>
      <c r="F4031" s="152" t="s">
        <v>3887</v>
      </c>
      <c r="G4031" s="152" t="s">
        <v>3890</v>
      </c>
      <c r="H4031" s="151">
        <v>2</v>
      </c>
      <c r="I4031" s="5" t="e">
        <f>VLOOKUP(F4031,'Set up'!$A$2:$C$64,3,FALSE)</f>
        <v>#N/A</v>
      </c>
      <c r="J4031" s="5" t="e">
        <f>VLOOKUP(F4031,'Set up'!$A$2:$D$64,4,FALSE)</f>
        <v>#N/A</v>
      </c>
      <c r="K4031" s="4" t="e">
        <f t="shared" si="1145"/>
        <v>#N/A</v>
      </c>
      <c r="L4031" s="5" t="e">
        <f t="shared" si="1146"/>
        <v>#N/A</v>
      </c>
      <c r="M4031" s="5" t="e">
        <f t="shared" si="1147"/>
        <v>#N/A</v>
      </c>
      <c r="N4031" s="153">
        <v>320</v>
      </c>
      <c r="P4031" s="12">
        <f t="shared" si="1148"/>
        <v>320</v>
      </c>
      <c r="Q4031" s="7">
        <f t="shared" si="1149"/>
        <v>6685260.0500000026</v>
      </c>
      <c r="R4031" s="44" t="e">
        <f>VLOOKUP(F4031,'Set up'!$A$2:$E$64,5,FALSE)</f>
        <v>#N/A</v>
      </c>
    </row>
    <row r="4032" spans="1:18" ht="16.2" customHeight="1" x14ac:dyDescent="0.3">
      <c r="A4032" s="151" t="s">
        <v>3870</v>
      </c>
      <c r="B4032" s="5">
        <f t="shared" si="1141"/>
        <v>6</v>
      </c>
      <c r="C4032" s="5">
        <f t="shared" si="1142"/>
        <v>2025</v>
      </c>
      <c r="D4032" s="151" t="s">
        <v>3839</v>
      </c>
      <c r="E4032" s="5" t="e">
        <f>VLOOKUP(F4032,'[1]Set up'!$A$2:$C$64,2,FALSE)</f>
        <v>#N/A</v>
      </c>
      <c r="F4032" s="152" t="s">
        <v>3887</v>
      </c>
      <c r="G4032" s="152" t="s">
        <v>1637</v>
      </c>
      <c r="H4032" s="151">
        <v>1</v>
      </c>
      <c r="I4032" s="5" t="e">
        <f>VLOOKUP(F4032,'Set up'!$A$2:$C$64,3,FALSE)</f>
        <v>#N/A</v>
      </c>
      <c r="J4032" s="5" t="e">
        <f>VLOOKUP(F4032,'Set up'!$A$2:$D$64,4,FALSE)</f>
        <v>#N/A</v>
      </c>
      <c r="K4032" s="4" t="e">
        <f t="shared" si="1145"/>
        <v>#N/A</v>
      </c>
      <c r="L4032" s="5" t="e">
        <f t="shared" si="1146"/>
        <v>#N/A</v>
      </c>
      <c r="M4032" s="5" t="e">
        <f t="shared" si="1147"/>
        <v>#N/A</v>
      </c>
      <c r="N4032" s="153">
        <v>390</v>
      </c>
      <c r="P4032" s="12">
        <f t="shared" si="1148"/>
        <v>390</v>
      </c>
      <c r="Q4032" s="7">
        <f t="shared" si="1149"/>
        <v>6685650.0500000026</v>
      </c>
      <c r="R4032" s="44" t="e">
        <f>VLOOKUP(F4032,'Set up'!$A$2:$E$64,5,FALSE)</f>
        <v>#N/A</v>
      </c>
    </row>
    <row r="4033" spans="1:18" ht="16.2" customHeight="1" x14ac:dyDescent="0.3">
      <c r="A4033" s="151" t="s">
        <v>3870</v>
      </c>
      <c r="B4033" s="5">
        <f t="shared" si="1141"/>
        <v>6</v>
      </c>
      <c r="C4033" s="5">
        <f t="shared" si="1142"/>
        <v>2025</v>
      </c>
      <c r="D4033" s="151" t="s">
        <v>3839</v>
      </c>
      <c r="E4033" s="5" t="e">
        <f>VLOOKUP(F4033,'[1]Set up'!$A$2:$C$64,2,FALSE)</f>
        <v>#N/A</v>
      </c>
      <c r="F4033" s="152" t="s">
        <v>3887</v>
      </c>
      <c r="G4033" s="152" t="s">
        <v>1449</v>
      </c>
      <c r="H4033" s="151">
        <v>2</v>
      </c>
      <c r="I4033" s="5" t="e">
        <f>VLOOKUP(F4033,'Set up'!$A$2:$C$64,3,FALSE)</f>
        <v>#N/A</v>
      </c>
      <c r="J4033" s="5" t="e">
        <f>VLOOKUP(F4033,'Set up'!$A$2:$D$64,4,FALSE)</f>
        <v>#N/A</v>
      </c>
      <c r="K4033" s="4" t="e">
        <f t="shared" si="1145"/>
        <v>#N/A</v>
      </c>
      <c r="L4033" s="5" t="e">
        <f t="shared" si="1146"/>
        <v>#N/A</v>
      </c>
      <c r="M4033" s="5" t="e">
        <f t="shared" si="1147"/>
        <v>#N/A</v>
      </c>
      <c r="N4033" s="153">
        <v>230</v>
      </c>
      <c r="P4033" s="12">
        <f t="shared" si="1148"/>
        <v>230</v>
      </c>
      <c r="Q4033" s="7">
        <f t="shared" si="1149"/>
        <v>6685880.0500000026</v>
      </c>
      <c r="R4033" s="44" t="e">
        <f>VLOOKUP(F4033,'Set up'!$A$2:$E$64,5,FALSE)</f>
        <v>#N/A</v>
      </c>
    </row>
    <row r="4034" spans="1:18" ht="16.2" customHeight="1" x14ac:dyDescent="0.3">
      <c r="A4034" s="151" t="s">
        <v>3870</v>
      </c>
      <c r="B4034" s="5">
        <f t="shared" si="1141"/>
        <v>6</v>
      </c>
      <c r="C4034" s="5">
        <f t="shared" si="1142"/>
        <v>2025</v>
      </c>
      <c r="D4034" s="151" t="s">
        <v>3839</v>
      </c>
      <c r="E4034" s="5" t="e">
        <f>VLOOKUP(F4034,'[1]Set up'!$A$2:$C$64,2,FALSE)</f>
        <v>#N/A</v>
      </c>
      <c r="F4034" s="152" t="s">
        <v>3887</v>
      </c>
      <c r="G4034" s="152" t="s">
        <v>1450</v>
      </c>
      <c r="H4034" s="151">
        <v>1</v>
      </c>
      <c r="I4034" s="5" t="e">
        <f>VLOOKUP(F4034,'Set up'!$A$2:$C$64,3,FALSE)</f>
        <v>#N/A</v>
      </c>
      <c r="J4034" s="5" t="e">
        <f>VLOOKUP(F4034,'Set up'!$A$2:$D$64,4,FALSE)</f>
        <v>#N/A</v>
      </c>
      <c r="K4034" s="4" t="e">
        <f t="shared" si="1145"/>
        <v>#N/A</v>
      </c>
      <c r="L4034" s="5" t="e">
        <f t="shared" si="1146"/>
        <v>#N/A</v>
      </c>
      <c r="M4034" s="5" t="e">
        <f t="shared" si="1147"/>
        <v>#N/A</v>
      </c>
      <c r="N4034" s="153">
        <v>60</v>
      </c>
      <c r="P4034" s="12">
        <f t="shared" si="1148"/>
        <v>60</v>
      </c>
      <c r="Q4034" s="7">
        <f t="shared" si="1149"/>
        <v>6685940.0500000026</v>
      </c>
      <c r="R4034" s="44" t="e">
        <f>VLOOKUP(F4034,'Set up'!$A$2:$E$64,5,FALSE)</f>
        <v>#N/A</v>
      </c>
    </row>
    <row r="4035" spans="1:18" ht="16.2" customHeight="1" x14ac:dyDescent="0.3">
      <c r="A4035" s="151" t="s">
        <v>3870</v>
      </c>
      <c r="B4035" s="5">
        <f t="shared" si="1141"/>
        <v>6</v>
      </c>
      <c r="C4035" s="5">
        <f t="shared" si="1142"/>
        <v>2025</v>
      </c>
      <c r="D4035" s="151" t="s">
        <v>3839</v>
      </c>
      <c r="E4035" s="5" t="e">
        <f>VLOOKUP(F4035,'[1]Set up'!$A$2:$C$64,2,FALSE)</f>
        <v>#N/A</v>
      </c>
      <c r="F4035" s="152" t="s">
        <v>3887</v>
      </c>
      <c r="G4035" s="152" t="s">
        <v>3891</v>
      </c>
      <c r="H4035" s="151">
        <v>1</v>
      </c>
      <c r="I4035" s="5" t="e">
        <f>VLOOKUP(F4035,'Set up'!$A$2:$C$64,3,FALSE)</f>
        <v>#N/A</v>
      </c>
      <c r="J4035" s="5" t="e">
        <f>VLOOKUP(F4035,'Set up'!$A$2:$D$64,4,FALSE)</f>
        <v>#N/A</v>
      </c>
      <c r="K4035" s="4" t="e">
        <f t="shared" si="1145"/>
        <v>#N/A</v>
      </c>
      <c r="L4035" s="5" t="e">
        <f t="shared" si="1146"/>
        <v>#N/A</v>
      </c>
      <c r="M4035" s="5" t="e">
        <f t="shared" si="1147"/>
        <v>#N/A</v>
      </c>
      <c r="N4035" s="153">
        <v>240</v>
      </c>
      <c r="P4035" s="12">
        <f t="shared" si="1148"/>
        <v>240</v>
      </c>
      <c r="Q4035" s="7">
        <f t="shared" si="1149"/>
        <v>6686180.0500000026</v>
      </c>
      <c r="R4035" s="44" t="e">
        <f>VLOOKUP(F4035,'Set up'!$A$2:$E$64,5,FALSE)</f>
        <v>#N/A</v>
      </c>
    </row>
    <row r="4036" spans="1:18" ht="16.2" customHeight="1" x14ac:dyDescent="0.3">
      <c r="A4036" s="151" t="s">
        <v>3870</v>
      </c>
      <c r="B4036" s="5">
        <f t="shared" si="1141"/>
        <v>6</v>
      </c>
      <c r="C4036" s="5">
        <f t="shared" si="1142"/>
        <v>2025</v>
      </c>
      <c r="D4036" s="151" t="s">
        <v>3839</v>
      </c>
      <c r="E4036" s="5" t="e">
        <f>VLOOKUP(F4036,'[1]Set up'!$A$2:$C$64,2,FALSE)</f>
        <v>#N/A</v>
      </c>
      <c r="F4036" s="152" t="s">
        <v>3887</v>
      </c>
      <c r="G4036" s="152" t="s">
        <v>3892</v>
      </c>
      <c r="H4036" s="151">
        <v>1</v>
      </c>
      <c r="I4036" s="5" t="e">
        <f>VLOOKUP(F4036,'Set up'!$A$2:$C$64,3,FALSE)</f>
        <v>#N/A</v>
      </c>
      <c r="J4036" s="5" t="e">
        <f>VLOOKUP(F4036,'Set up'!$A$2:$D$64,4,FALSE)</f>
        <v>#N/A</v>
      </c>
      <c r="K4036" s="4" t="e">
        <f t="shared" si="1145"/>
        <v>#N/A</v>
      </c>
      <c r="L4036" s="5" t="e">
        <f t="shared" si="1146"/>
        <v>#N/A</v>
      </c>
      <c r="M4036" s="5" t="e">
        <f t="shared" si="1147"/>
        <v>#N/A</v>
      </c>
      <c r="N4036" s="153">
        <v>300</v>
      </c>
      <c r="P4036" s="12">
        <f t="shared" si="1148"/>
        <v>300</v>
      </c>
      <c r="Q4036" s="7">
        <f t="shared" si="1149"/>
        <v>6686480.0500000026</v>
      </c>
      <c r="R4036" s="44" t="e">
        <f>VLOOKUP(F4036,'Set up'!$A$2:$E$64,5,FALSE)</f>
        <v>#N/A</v>
      </c>
    </row>
    <row r="4037" spans="1:18" ht="16.2" customHeight="1" x14ac:dyDescent="0.3">
      <c r="A4037" s="151" t="s">
        <v>3870</v>
      </c>
      <c r="B4037" s="5">
        <f t="shared" si="1141"/>
        <v>6</v>
      </c>
      <c r="C4037" s="5">
        <f t="shared" si="1142"/>
        <v>2025</v>
      </c>
      <c r="D4037" s="151" t="s">
        <v>3839</v>
      </c>
      <c r="E4037" s="5" t="e">
        <f>VLOOKUP(F4037,'[1]Set up'!$A$2:$C$64,2,FALSE)</f>
        <v>#N/A</v>
      </c>
      <c r="F4037" s="152" t="s">
        <v>3887</v>
      </c>
      <c r="G4037" s="152" t="s">
        <v>3893</v>
      </c>
      <c r="H4037" s="151">
        <v>1</v>
      </c>
      <c r="I4037" s="5" t="e">
        <f>VLOOKUP(F4037,'Set up'!$A$2:$C$64,3,FALSE)</f>
        <v>#N/A</v>
      </c>
      <c r="J4037" s="5" t="e">
        <f>VLOOKUP(F4037,'Set up'!$A$2:$D$64,4,FALSE)</f>
        <v>#N/A</v>
      </c>
      <c r="K4037" s="4" t="e">
        <f t="shared" si="1145"/>
        <v>#N/A</v>
      </c>
      <c r="L4037" s="5" t="e">
        <f t="shared" si="1146"/>
        <v>#N/A</v>
      </c>
      <c r="M4037" s="5" t="e">
        <f t="shared" si="1147"/>
        <v>#N/A</v>
      </c>
      <c r="N4037" s="153">
        <v>170</v>
      </c>
      <c r="P4037" s="12">
        <f t="shared" si="1148"/>
        <v>170</v>
      </c>
      <c r="Q4037" s="7">
        <f t="shared" si="1149"/>
        <v>6686650.0500000026</v>
      </c>
      <c r="R4037" s="44" t="e">
        <f>VLOOKUP(F4037,'Set up'!$A$2:$E$64,5,FALSE)</f>
        <v>#N/A</v>
      </c>
    </row>
    <row r="4038" spans="1:18" ht="16.2" customHeight="1" x14ac:dyDescent="0.3">
      <c r="A4038" s="151" t="s">
        <v>3871</v>
      </c>
      <c r="B4038" s="5">
        <f t="shared" si="1141"/>
        <v>6</v>
      </c>
      <c r="C4038" s="5">
        <f t="shared" si="1142"/>
        <v>2025</v>
      </c>
      <c r="D4038" s="151" t="s">
        <v>3840</v>
      </c>
      <c r="E4038" s="5" t="str">
        <f>VLOOKUP(F4038,'[1]Set up'!$A$2:$C$64,2,FALSE)</f>
        <v>C00000042</v>
      </c>
      <c r="F4038" s="152" t="s">
        <v>2012</v>
      </c>
      <c r="G4038" s="152" t="s">
        <v>2646</v>
      </c>
      <c r="H4038" s="151">
        <v>1</v>
      </c>
      <c r="I4038" s="5" t="str">
        <f>VLOOKUP(F4038,'Set up'!$A$2:$C$64,3,FALSE)</f>
        <v>Cash</v>
      </c>
      <c r="J4038" s="5">
        <f>VLOOKUP(F4038,'Set up'!$A$2:$D$64,4,FALSE)</f>
        <v>0</v>
      </c>
      <c r="K4038" s="4">
        <f t="shared" si="1145"/>
        <v>45813</v>
      </c>
      <c r="L4038" s="5">
        <f t="shared" si="1146"/>
        <v>6</v>
      </c>
      <c r="M4038" s="5">
        <f t="shared" si="1147"/>
        <v>2025</v>
      </c>
      <c r="N4038" s="153">
        <v>62.5</v>
      </c>
      <c r="P4038" s="12">
        <f t="shared" si="1148"/>
        <v>62.5</v>
      </c>
      <c r="Q4038" s="7">
        <f t="shared" si="1149"/>
        <v>6686712.5500000026</v>
      </c>
      <c r="R4038" s="44" t="str">
        <f>VLOOKUP(F4038,'Set up'!$A$2:$E$64,5,FALSE)</f>
        <v>Trsf</v>
      </c>
    </row>
    <row r="4039" spans="1:18" ht="16.2" customHeight="1" x14ac:dyDescent="0.3">
      <c r="A4039" s="151" t="s">
        <v>3869</v>
      </c>
      <c r="B4039" s="5">
        <f t="shared" si="1141"/>
        <v>6</v>
      </c>
      <c r="C4039" s="5">
        <f t="shared" si="1142"/>
        <v>2025</v>
      </c>
      <c r="D4039" s="151" t="s">
        <v>3841</v>
      </c>
      <c r="E4039" s="5" t="str">
        <f>VLOOKUP(F4039,'[1]Set up'!$A$2:$C$64,2,FALSE)</f>
        <v>C00000042</v>
      </c>
      <c r="F4039" s="152" t="s">
        <v>2012</v>
      </c>
      <c r="G4039" s="152" t="s">
        <v>3217</v>
      </c>
      <c r="H4039" s="151">
        <v>3</v>
      </c>
      <c r="I4039" s="5" t="str">
        <f>VLOOKUP(F4039,'Set up'!$A$2:$C$64,3,FALSE)</f>
        <v>Cash</v>
      </c>
      <c r="J4039" s="5">
        <f>VLOOKUP(F4039,'Set up'!$A$2:$D$64,4,FALSE)</f>
        <v>0</v>
      </c>
      <c r="K4039" s="4">
        <f t="shared" si="1145"/>
        <v>45811</v>
      </c>
      <c r="L4039" s="5">
        <f t="shared" si="1146"/>
        <v>6</v>
      </c>
      <c r="M4039" s="5">
        <f t="shared" si="1147"/>
        <v>2025</v>
      </c>
      <c r="N4039" s="153">
        <v>4860</v>
      </c>
      <c r="P4039" s="12">
        <f t="shared" si="1148"/>
        <v>4860</v>
      </c>
      <c r="Q4039" s="7">
        <f t="shared" si="1149"/>
        <v>6691572.5500000026</v>
      </c>
      <c r="R4039" s="44" t="str">
        <f>VLOOKUP(F4039,'Set up'!$A$2:$E$64,5,FALSE)</f>
        <v>Trsf</v>
      </c>
    </row>
    <row r="4040" spans="1:18" ht="16.2" customHeight="1" x14ac:dyDescent="0.3">
      <c r="A4040" s="151" t="s">
        <v>3869</v>
      </c>
      <c r="B4040" s="5">
        <f t="shared" si="1141"/>
        <v>6</v>
      </c>
      <c r="C4040" s="5">
        <f t="shared" si="1142"/>
        <v>2025</v>
      </c>
      <c r="D4040" s="151" t="s">
        <v>3841</v>
      </c>
      <c r="E4040" s="5" t="str">
        <f>VLOOKUP(F4040,'[1]Set up'!$A$2:$C$64,2,FALSE)</f>
        <v>C00000042</v>
      </c>
      <c r="F4040" s="152" t="s">
        <v>2012</v>
      </c>
      <c r="G4040" s="152" t="s">
        <v>2129</v>
      </c>
      <c r="H4040" s="151">
        <v>9</v>
      </c>
      <c r="I4040" s="5" t="str">
        <f>VLOOKUP(F4040,'Set up'!$A$2:$C$64,3,FALSE)</f>
        <v>Cash</v>
      </c>
      <c r="J4040" s="5">
        <f>VLOOKUP(F4040,'Set up'!$A$2:$D$64,4,FALSE)</f>
        <v>0</v>
      </c>
      <c r="K4040" s="4">
        <f t="shared" si="1145"/>
        <v>45811</v>
      </c>
      <c r="L4040" s="5">
        <f t="shared" si="1146"/>
        <v>6</v>
      </c>
      <c r="M4040" s="5">
        <f t="shared" si="1147"/>
        <v>2025</v>
      </c>
      <c r="N4040" s="153">
        <v>1964.7</v>
      </c>
      <c r="P4040" s="12">
        <f t="shared" si="1148"/>
        <v>1964.7</v>
      </c>
      <c r="Q4040" s="7">
        <f t="shared" si="1149"/>
        <v>6693537.2500000028</v>
      </c>
      <c r="R4040" s="44" t="str">
        <f>VLOOKUP(F4040,'Set up'!$A$2:$E$64,5,FALSE)</f>
        <v>Trsf</v>
      </c>
    </row>
    <row r="4041" spans="1:18" ht="16.2" customHeight="1" x14ac:dyDescent="0.3">
      <c r="A4041" s="151" t="s">
        <v>3869</v>
      </c>
      <c r="B4041" s="5">
        <f t="shared" si="1141"/>
        <v>6</v>
      </c>
      <c r="C4041" s="5">
        <f t="shared" si="1142"/>
        <v>2025</v>
      </c>
      <c r="D4041" s="151" t="s">
        <v>3841</v>
      </c>
      <c r="E4041" s="5" t="str">
        <f>VLOOKUP(F4041,'[1]Set up'!$A$2:$C$64,2,FALSE)</f>
        <v>C00000042</v>
      </c>
      <c r="F4041" s="152" t="s">
        <v>2012</v>
      </c>
      <c r="G4041" s="152" t="s">
        <v>1922</v>
      </c>
      <c r="H4041" s="151">
        <v>4</v>
      </c>
      <c r="I4041" s="5" t="str">
        <f>VLOOKUP(F4041,'Set up'!$A$2:$C$64,3,FALSE)</f>
        <v>Cash</v>
      </c>
      <c r="J4041" s="5">
        <f>VLOOKUP(F4041,'Set up'!$A$2:$D$64,4,FALSE)</f>
        <v>0</v>
      </c>
      <c r="K4041" s="4">
        <f t="shared" si="1145"/>
        <v>45811</v>
      </c>
      <c r="L4041" s="5">
        <f t="shared" si="1146"/>
        <v>6</v>
      </c>
      <c r="M4041" s="5">
        <f t="shared" si="1147"/>
        <v>2025</v>
      </c>
      <c r="N4041" s="153">
        <v>990</v>
      </c>
      <c r="P4041" s="12">
        <f t="shared" si="1148"/>
        <v>990</v>
      </c>
      <c r="Q4041" s="7">
        <f t="shared" si="1149"/>
        <v>6694527.2500000028</v>
      </c>
      <c r="R4041" s="44" t="str">
        <f>VLOOKUP(F4041,'Set up'!$A$2:$E$64,5,FALSE)</f>
        <v>Trsf</v>
      </c>
    </row>
    <row r="4042" spans="1:18" ht="16.2" customHeight="1" x14ac:dyDescent="0.3">
      <c r="A4042" s="151" t="s">
        <v>3869</v>
      </c>
      <c r="B4042" s="5">
        <f t="shared" si="1141"/>
        <v>6</v>
      </c>
      <c r="C4042" s="5">
        <f t="shared" si="1142"/>
        <v>2025</v>
      </c>
      <c r="D4042" s="151" t="s">
        <v>3841</v>
      </c>
      <c r="E4042" s="5" t="str">
        <f>VLOOKUP(F4042,'[1]Set up'!$A$2:$C$64,2,FALSE)</f>
        <v>C00000042</v>
      </c>
      <c r="F4042" s="152" t="s">
        <v>2012</v>
      </c>
      <c r="G4042" s="152" t="s">
        <v>46</v>
      </c>
      <c r="H4042" s="151">
        <v>4</v>
      </c>
      <c r="I4042" s="5" t="str">
        <f>VLOOKUP(F4042,'Set up'!$A$2:$C$64,3,FALSE)</f>
        <v>Cash</v>
      </c>
      <c r="J4042" s="5">
        <f>VLOOKUP(F4042,'Set up'!$A$2:$D$64,4,FALSE)</f>
        <v>0</v>
      </c>
      <c r="K4042" s="4">
        <f t="shared" si="1145"/>
        <v>45811</v>
      </c>
      <c r="L4042" s="5">
        <f t="shared" si="1146"/>
        <v>6</v>
      </c>
      <c r="M4042" s="5">
        <f t="shared" si="1147"/>
        <v>2025</v>
      </c>
      <c r="N4042" s="153">
        <v>460</v>
      </c>
      <c r="P4042" s="12">
        <f t="shared" si="1148"/>
        <v>460</v>
      </c>
      <c r="Q4042" s="7">
        <f t="shared" si="1149"/>
        <v>6694987.2500000028</v>
      </c>
      <c r="R4042" s="44" t="str">
        <f>VLOOKUP(F4042,'Set up'!$A$2:$E$64,5,FALSE)</f>
        <v>Trsf</v>
      </c>
    </row>
    <row r="4043" spans="1:18" ht="16.2" customHeight="1" x14ac:dyDescent="0.3">
      <c r="A4043" s="151" t="s">
        <v>3869</v>
      </c>
      <c r="B4043" s="5">
        <f t="shared" si="1141"/>
        <v>6</v>
      </c>
      <c r="C4043" s="5">
        <f t="shared" si="1142"/>
        <v>2025</v>
      </c>
      <c r="D4043" s="151" t="s">
        <v>3841</v>
      </c>
      <c r="E4043" s="5" t="str">
        <f>VLOOKUP(F4043,'[1]Set up'!$A$2:$C$64,2,FALSE)</f>
        <v>C00000042</v>
      </c>
      <c r="F4043" s="152" t="s">
        <v>2012</v>
      </c>
      <c r="G4043" s="152" t="s">
        <v>3645</v>
      </c>
      <c r="H4043" s="151">
        <v>1</v>
      </c>
      <c r="I4043" s="5" t="str">
        <f>VLOOKUP(F4043,'Set up'!$A$2:$C$64,3,FALSE)</f>
        <v>Cash</v>
      </c>
      <c r="J4043" s="5">
        <f>VLOOKUP(F4043,'Set up'!$A$2:$D$64,4,FALSE)</f>
        <v>0</v>
      </c>
      <c r="K4043" s="4">
        <f t="shared" si="1145"/>
        <v>45811</v>
      </c>
      <c r="L4043" s="5">
        <f t="shared" si="1146"/>
        <v>6</v>
      </c>
      <c r="M4043" s="5">
        <f t="shared" si="1147"/>
        <v>2025</v>
      </c>
      <c r="N4043" s="153">
        <v>1620</v>
      </c>
      <c r="P4043" s="12">
        <f t="shared" si="1148"/>
        <v>1620</v>
      </c>
      <c r="Q4043" s="7">
        <f t="shared" si="1149"/>
        <v>6696607.2500000028</v>
      </c>
      <c r="R4043" s="44" t="str">
        <f>VLOOKUP(F4043,'Set up'!$A$2:$E$64,5,FALSE)</f>
        <v>Trsf</v>
      </c>
    </row>
    <row r="4044" spans="1:18" ht="16.2" customHeight="1" x14ac:dyDescent="0.3">
      <c r="A4044" s="151" t="s">
        <v>3872</v>
      </c>
      <c r="B4044" s="5">
        <f t="shared" si="1141"/>
        <v>6</v>
      </c>
      <c r="C4044" s="5">
        <f t="shared" si="1142"/>
        <v>2025</v>
      </c>
      <c r="D4044" s="151" t="s">
        <v>3842</v>
      </c>
      <c r="E4044" s="5" t="str">
        <f>VLOOKUP(F4044,'[1]Set up'!$A$2:$C$64,2,FALSE)</f>
        <v>C00000042</v>
      </c>
      <c r="F4044" s="152" t="s">
        <v>2012</v>
      </c>
      <c r="G4044" s="152" t="s">
        <v>2646</v>
      </c>
      <c r="H4044" s="151">
        <v>1</v>
      </c>
      <c r="I4044" s="5" t="str">
        <f>VLOOKUP(F4044,'Set up'!$A$2:$C$64,3,FALSE)</f>
        <v>Cash</v>
      </c>
      <c r="J4044" s="5">
        <f>VLOOKUP(F4044,'Set up'!$A$2:$D$64,4,FALSE)</f>
        <v>0</v>
      </c>
      <c r="K4044" s="4">
        <f t="shared" si="1145"/>
        <v>45814</v>
      </c>
      <c r="L4044" s="5">
        <f t="shared" si="1146"/>
        <v>6</v>
      </c>
      <c r="M4044" s="5">
        <f t="shared" si="1147"/>
        <v>2025</v>
      </c>
      <c r="N4044" s="153">
        <v>62.5</v>
      </c>
      <c r="P4044" s="12">
        <f t="shared" si="1148"/>
        <v>62.5</v>
      </c>
      <c r="Q4044" s="7">
        <f t="shared" si="1149"/>
        <v>6696669.7500000028</v>
      </c>
      <c r="R4044" s="44" t="str">
        <f>VLOOKUP(F4044,'Set up'!$A$2:$E$64,5,FALSE)</f>
        <v>Trsf</v>
      </c>
    </row>
    <row r="4045" spans="1:18" ht="16.2" customHeight="1" x14ac:dyDescent="0.3">
      <c r="A4045" s="151" t="s">
        <v>3872</v>
      </c>
      <c r="B4045" s="5">
        <f t="shared" si="1141"/>
        <v>6</v>
      </c>
      <c r="C4045" s="5">
        <f t="shared" si="1142"/>
        <v>2025</v>
      </c>
      <c r="D4045" s="151" t="s">
        <v>3843</v>
      </c>
      <c r="E4045" s="5" t="str">
        <f>VLOOKUP(F4045,'[1]Set up'!$A$2:$C$64,2,FALSE)</f>
        <v>C00000042</v>
      </c>
      <c r="F4045" s="152" t="s">
        <v>2012</v>
      </c>
      <c r="G4045" s="152" t="s">
        <v>3217</v>
      </c>
      <c r="H4045" s="151">
        <v>2</v>
      </c>
      <c r="I4045" s="5" t="str">
        <f>VLOOKUP(F4045,'Set up'!$A$2:$C$64,3,FALSE)</f>
        <v>Cash</v>
      </c>
      <c r="J4045" s="5">
        <f>VLOOKUP(F4045,'Set up'!$A$2:$D$64,4,FALSE)</f>
        <v>0</v>
      </c>
      <c r="K4045" s="4">
        <f t="shared" si="1145"/>
        <v>45814</v>
      </c>
      <c r="L4045" s="5">
        <f t="shared" si="1146"/>
        <v>6</v>
      </c>
      <c r="M4045" s="5">
        <f t="shared" si="1147"/>
        <v>2025</v>
      </c>
      <c r="N4045" s="153">
        <v>3240</v>
      </c>
      <c r="P4045" s="12">
        <f t="shared" si="1148"/>
        <v>3240</v>
      </c>
      <c r="Q4045" s="7">
        <f t="shared" si="1149"/>
        <v>6699909.7500000028</v>
      </c>
      <c r="R4045" s="44" t="str">
        <f>VLOOKUP(F4045,'Set up'!$A$2:$E$64,5,FALSE)</f>
        <v>Trsf</v>
      </c>
    </row>
    <row r="4046" spans="1:18" ht="16.2" customHeight="1" x14ac:dyDescent="0.3">
      <c r="A4046" s="151" t="s">
        <v>3872</v>
      </c>
      <c r="B4046" s="5">
        <f t="shared" si="1141"/>
        <v>6</v>
      </c>
      <c r="C4046" s="5">
        <f t="shared" si="1142"/>
        <v>2025</v>
      </c>
      <c r="D4046" s="151" t="s">
        <v>3843</v>
      </c>
      <c r="E4046" s="5" t="str">
        <f>VLOOKUP(F4046,'[1]Set up'!$A$2:$C$64,2,FALSE)</f>
        <v>C00000042</v>
      </c>
      <c r="F4046" s="152" t="s">
        <v>2012</v>
      </c>
      <c r="G4046" s="152" t="s">
        <v>2129</v>
      </c>
      <c r="H4046" s="151">
        <v>6</v>
      </c>
      <c r="I4046" s="5" t="str">
        <f>VLOOKUP(F4046,'Set up'!$A$2:$C$64,3,FALSE)</f>
        <v>Cash</v>
      </c>
      <c r="J4046" s="5">
        <f>VLOOKUP(F4046,'Set up'!$A$2:$D$64,4,FALSE)</f>
        <v>0</v>
      </c>
      <c r="K4046" s="4">
        <f t="shared" si="1145"/>
        <v>45814</v>
      </c>
      <c r="L4046" s="5">
        <f t="shared" si="1146"/>
        <v>6</v>
      </c>
      <c r="M4046" s="5">
        <f t="shared" si="1147"/>
        <v>2025</v>
      </c>
      <c r="N4046" s="153">
        <v>1309.8</v>
      </c>
      <c r="P4046" s="12">
        <f t="shared" si="1148"/>
        <v>1309.8</v>
      </c>
      <c r="Q4046" s="7">
        <f t="shared" si="1149"/>
        <v>6701219.5500000026</v>
      </c>
      <c r="R4046" s="44" t="str">
        <f>VLOOKUP(F4046,'Set up'!$A$2:$E$64,5,FALSE)</f>
        <v>Trsf</v>
      </c>
    </row>
    <row r="4047" spans="1:18" ht="16.2" customHeight="1" x14ac:dyDescent="0.3">
      <c r="A4047" s="151" t="s">
        <v>3872</v>
      </c>
      <c r="B4047" s="5">
        <f t="shared" si="1141"/>
        <v>6</v>
      </c>
      <c r="C4047" s="5">
        <f t="shared" si="1142"/>
        <v>2025</v>
      </c>
      <c r="D4047" s="151" t="s">
        <v>3843</v>
      </c>
      <c r="E4047" s="5" t="str">
        <f>VLOOKUP(F4047,'[1]Set up'!$A$2:$C$64,2,FALSE)</f>
        <v>C00000042</v>
      </c>
      <c r="F4047" s="152" t="s">
        <v>2012</v>
      </c>
      <c r="G4047" s="152" t="s">
        <v>1922</v>
      </c>
      <c r="H4047" s="151">
        <v>3</v>
      </c>
      <c r="I4047" s="5" t="str">
        <f>VLOOKUP(F4047,'Set up'!$A$2:$C$64,3,FALSE)</f>
        <v>Cash</v>
      </c>
      <c r="J4047" s="5">
        <f>VLOOKUP(F4047,'Set up'!$A$2:$D$64,4,FALSE)</f>
        <v>0</v>
      </c>
      <c r="K4047" s="4">
        <f t="shared" si="1145"/>
        <v>45814</v>
      </c>
      <c r="L4047" s="5">
        <f t="shared" si="1146"/>
        <v>6</v>
      </c>
      <c r="M4047" s="5">
        <f t="shared" si="1147"/>
        <v>2025</v>
      </c>
      <c r="N4047" s="153">
        <v>742.5</v>
      </c>
      <c r="P4047" s="12">
        <f t="shared" si="1148"/>
        <v>742.5</v>
      </c>
      <c r="Q4047" s="7">
        <f t="shared" si="1149"/>
        <v>6701962.0500000026</v>
      </c>
      <c r="R4047" s="44" t="str">
        <f>VLOOKUP(F4047,'Set up'!$A$2:$E$64,5,FALSE)</f>
        <v>Trsf</v>
      </c>
    </row>
    <row r="4048" spans="1:18" ht="16.2" customHeight="1" x14ac:dyDescent="0.3">
      <c r="A4048" s="151" t="s">
        <v>3872</v>
      </c>
      <c r="B4048" s="5">
        <f t="shared" si="1141"/>
        <v>6</v>
      </c>
      <c r="C4048" s="5">
        <f t="shared" si="1142"/>
        <v>2025</v>
      </c>
      <c r="D4048" s="151" t="s">
        <v>3843</v>
      </c>
      <c r="E4048" s="5" t="str">
        <f>VLOOKUP(F4048,'[1]Set up'!$A$2:$C$64,2,FALSE)</f>
        <v>C00000042</v>
      </c>
      <c r="F4048" s="152" t="s">
        <v>2012</v>
      </c>
      <c r="G4048" s="152" t="s">
        <v>1073</v>
      </c>
      <c r="H4048" s="151">
        <v>1</v>
      </c>
      <c r="I4048" s="5" t="str">
        <f>VLOOKUP(F4048,'Set up'!$A$2:$C$64,3,FALSE)</f>
        <v>Cash</v>
      </c>
      <c r="J4048" s="5">
        <f>VLOOKUP(F4048,'Set up'!$A$2:$D$64,4,FALSE)</f>
        <v>0</v>
      </c>
      <c r="K4048" s="4">
        <f t="shared" si="1145"/>
        <v>45814</v>
      </c>
      <c r="L4048" s="5">
        <f t="shared" si="1146"/>
        <v>6</v>
      </c>
      <c r="M4048" s="5">
        <f t="shared" si="1147"/>
        <v>2025</v>
      </c>
      <c r="N4048" s="153">
        <v>1000</v>
      </c>
      <c r="P4048" s="12">
        <f t="shared" si="1148"/>
        <v>1000</v>
      </c>
      <c r="Q4048" s="7">
        <f t="shared" si="1149"/>
        <v>6702962.0500000026</v>
      </c>
      <c r="R4048" s="44" t="str">
        <f>VLOOKUP(F4048,'Set up'!$A$2:$E$64,5,FALSE)</f>
        <v>Trsf</v>
      </c>
    </row>
    <row r="4049" spans="1:18" ht="16.2" customHeight="1" x14ac:dyDescent="0.3">
      <c r="A4049" s="151" t="s">
        <v>3872</v>
      </c>
      <c r="B4049" s="5">
        <f t="shared" si="1141"/>
        <v>6</v>
      </c>
      <c r="C4049" s="5">
        <f t="shared" si="1142"/>
        <v>2025</v>
      </c>
      <c r="D4049" s="151" t="s">
        <v>3844</v>
      </c>
      <c r="E4049" s="5" t="str">
        <f>VLOOKUP(F4049,'[1]Set up'!$A$2:$C$64,2,FALSE)</f>
        <v>C00000019</v>
      </c>
      <c r="F4049" s="152" t="s">
        <v>400</v>
      </c>
      <c r="G4049" s="152" t="s">
        <v>3122</v>
      </c>
      <c r="H4049" s="151">
        <v>1</v>
      </c>
      <c r="I4049" s="5" t="str">
        <f>VLOOKUP(F4049,'Set up'!$A$2:$C$64,3,FALSE)</f>
        <v>Cash</v>
      </c>
      <c r="J4049" s="5">
        <f>VLOOKUP(F4049,'Set up'!$A$2:$D$64,4,FALSE)</f>
        <v>0</v>
      </c>
      <c r="K4049" s="4">
        <f t="shared" si="1145"/>
        <v>45814</v>
      </c>
      <c r="L4049" s="5">
        <f t="shared" si="1146"/>
        <v>6</v>
      </c>
      <c r="M4049" s="5">
        <f t="shared" si="1147"/>
        <v>2025</v>
      </c>
      <c r="N4049" s="153">
        <v>1710</v>
      </c>
      <c r="P4049" s="12">
        <f t="shared" si="1148"/>
        <v>1710</v>
      </c>
      <c r="Q4049" s="7">
        <f t="shared" si="1149"/>
        <v>6704672.0500000026</v>
      </c>
      <c r="R4049" s="44" t="str">
        <f>VLOOKUP(F4049,'Set up'!$A$2:$E$64,5,FALSE)</f>
        <v>Trsf</v>
      </c>
    </row>
    <row r="4050" spans="1:18" ht="16.2" customHeight="1" x14ac:dyDescent="0.3">
      <c r="A4050" s="151" t="s">
        <v>3872</v>
      </c>
      <c r="B4050" s="5">
        <f t="shared" si="1141"/>
        <v>6</v>
      </c>
      <c r="C4050" s="5">
        <f t="shared" si="1142"/>
        <v>2025</v>
      </c>
      <c r="D4050" s="151" t="s">
        <v>3844</v>
      </c>
      <c r="E4050" s="5" t="str">
        <f>VLOOKUP(F4050,'[1]Set up'!$A$2:$C$64,2,FALSE)</f>
        <v>C00000019</v>
      </c>
      <c r="F4050" s="152" t="s">
        <v>400</v>
      </c>
      <c r="G4050" s="152" t="s">
        <v>46</v>
      </c>
      <c r="H4050" s="151">
        <v>1</v>
      </c>
      <c r="I4050" s="5" t="str">
        <f>VLOOKUP(F4050,'Set up'!$A$2:$C$64,3,FALSE)</f>
        <v>Cash</v>
      </c>
      <c r="J4050" s="5">
        <f>VLOOKUP(F4050,'Set up'!$A$2:$D$64,4,FALSE)</f>
        <v>0</v>
      </c>
      <c r="K4050" s="4">
        <f t="shared" si="1145"/>
        <v>45814</v>
      </c>
      <c r="L4050" s="5">
        <f t="shared" si="1146"/>
        <v>6</v>
      </c>
      <c r="M4050" s="5">
        <f t="shared" si="1147"/>
        <v>2025</v>
      </c>
      <c r="N4050" s="153">
        <v>110</v>
      </c>
      <c r="P4050" s="12">
        <f t="shared" si="1148"/>
        <v>110</v>
      </c>
      <c r="Q4050" s="7">
        <f t="shared" si="1149"/>
        <v>6704782.0500000026</v>
      </c>
      <c r="R4050" s="44" t="str">
        <f>VLOOKUP(F4050,'Set up'!$A$2:$E$64,5,FALSE)</f>
        <v>Trsf</v>
      </c>
    </row>
    <row r="4051" spans="1:18" ht="16.2" customHeight="1" x14ac:dyDescent="0.3">
      <c r="A4051" s="151" t="s">
        <v>3872</v>
      </c>
      <c r="B4051" s="5">
        <f t="shared" si="1141"/>
        <v>6</v>
      </c>
      <c r="C4051" s="5">
        <f t="shared" si="1142"/>
        <v>2025</v>
      </c>
      <c r="D4051" s="151" t="s">
        <v>3844</v>
      </c>
      <c r="E4051" s="5" t="str">
        <f>VLOOKUP(F4051,'[1]Set up'!$A$2:$C$64,2,FALSE)</f>
        <v>C00000019</v>
      </c>
      <c r="F4051" s="152" t="s">
        <v>400</v>
      </c>
      <c r="G4051" s="152" t="s">
        <v>1469</v>
      </c>
      <c r="H4051" s="151">
        <v>1</v>
      </c>
      <c r="I4051" s="5" t="str">
        <f>VLOOKUP(F4051,'Set up'!$A$2:$C$64,3,FALSE)</f>
        <v>Cash</v>
      </c>
      <c r="J4051" s="5">
        <f>VLOOKUP(F4051,'Set up'!$A$2:$D$64,4,FALSE)</f>
        <v>0</v>
      </c>
      <c r="K4051" s="4">
        <f t="shared" si="1145"/>
        <v>45814</v>
      </c>
      <c r="L4051" s="5">
        <f t="shared" si="1146"/>
        <v>6</v>
      </c>
      <c r="M4051" s="5">
        <f t="shared" si="1147"/>
        <v>2025</v>
      </c>
      <c r="N4051" s="153">
        <v>390</v>
      </c>
      <c r="P4051" s="12">
        <f t="shared" si="1148"/>
        <v>390</v>
      </c>
      <c r="Q4051" s="7">
        <f t="shared" si="1149"/>
        <v>6705172.0500000026</v>
      </c>
      <c r="R4051" s="44" t="str">
        <f>VLOOKUP(F4051,'Set up'!$A$2:$E$64,5,FALSE)</f>
        <v>Trsf</v>
      </c>
    </row>
    <row r="4052" spans="1:18" ht="16.2" customHeight="1" x14ac:dyDescent="0.3">
      <c r="A4052" s="151" t="s">
        <v>3872</v>
      </c>
      <c r="B4052" s="5">
        <f t="shared" si="1141"/>
        <v>6</v>
      </c>
      <c r="C4052" s="5">
        <f t="shared" si="1142"/>
        <v>2025</v>
      </c>
      <c r="D4052" s="151" t="s">
        <v>3844</v>
      </c>
      <c r="E4052" s="5" t="str">
        <f>VLOOKUP(F4052,'[1]Set up'!$A$2:$C$64,2,FALSE)</f>
        <v>C00000019</v>
      </c>
      <c r="F4052" s="152" t="s">
        <v>400</v>
      </c>
      <c r="G4052" s="152" t="s">
        <v>894</v>
      </c>
      <c r="H4052" s="151">
        <v>1</v>
      </c>
      <c r="I4052" s="5" t="str">
        <f>VLOOKUP(F4052,'Set up'!$A$2:$C$64,3,FALSE)</f>
        <v>Cash</v>
      </c>
      <c r="J4052" s="5">
        <f>VLOOKUP(F4052,'Set up'!$A$2:$D$64,4,FALSE)</f>
        <v>0</v>
      </c>
      <c r="K4052" s="4">
        <f t="shared" si="1145"/>
        <v>45814</v>
      </c>
      <c r="L4052" s="5">
        <f t="shared" si="1146"/>
        <v>6</v>
      </c>
      <c r="M4052" s="5">
        <f t="shared" si="1147"/>
        <v>2025</v>
      </c>
      <c r="N4052" s="153">
        <v>150</v>
      </c>
      <c r="P4052" s="12">
        <f t="shared" si="1148"/>
        <v>150</v>
      </c>
      <c r="Q4052" s="7">
        <f t="shared" si="1149"/>
        <v>6705322.0500000026</v>
      </c>
      <c r="R4052" s="44" t="str">
        <f>VLOOKUP(F4052,'Set up'!$A$2:$E$64,5,FALSE)</f>
        <v>Trsf</v>
      </c>
    </row>
    <row r="4053" spans="1:18" ht="16.2" customHeight="1" x14ac:dyDescent="0.3">
      <c r="A4053" s="151" t="s">
        <v>3873</v>
      </c>
      <c r="B4053" s="5">
        <f t="shared" si="1141"/>
        <v>6</v>
      </c>
      <c r="C4053" s="5">
        <f t="shared" si="1142"/>
        <v>2025</v>
      </c>
      <c r="D4053" s="151" t="s">
        <v>3845</v>
      </c>
      <c r="E4053" s="5" t="str">
        <f>VLOOKUP(F4053,'[1]Set up'!$A$2:$C$64,2,FALSE)</f>
        <v>C00000061</v>
      </c>
      <c r="F4053" s="152" t="s">
        <v>3532</v>
      </c>
      <c r="G4053" s="152" t="s">
        <v>3122</v>
      </c>
      <c r="H4053" s="151">
        <v>1</v>
      </c>
      <c r="I4053" s="5" t="str">
        <f>VLOOKUP(F4053,'Set up'!$A$2:$C$64,3,FALSE)</f>
        <v>Cash</v>
      </c>
      <c r="J4053" s="5">
        <f>VLOOKUP(F4053,'Set up'!$A$2:$D$64,4,FALSE)</f>
        <v>0</v>
      </c>
      <c r="K4053" s="4">
        <f t="shared" si="1145"/>
        <v>45815</v>
      </c>
      <c r="L4053" s="5">
        <f t="shared" si="1146"/>
        <v>6</v>
      </c>
      <c r="M4053" s="5">
        <f t="shared" si="1147"/>
        <v>2025</v>
      </c>
      <c r="N4053" s="153">
        <v>1642.5</v>
      </c>
      <c r="P4053" s="12">
        <f t="shared" si="1148"/>
        <v>1642.5</v>
      </c>
      <c r="Q4053" s="7">
        <f t="shared" si="1149"/>
        <v>6706964.5500000026</v>
      </c>
      <c r="R4053" s="44" t="str">
        <f>VLOOKUP(F4053,'Set up'!$A$2:$E$64,5,FALSE)</f>
        <v>Cash</v>
      </c>
    </row>
    <row r="4054" spans="1:18" ht="16.2" customHeight="1" x14ac:dyDescent="0.3">
      <c r="A4054" s="151" t="s">
        <v>3873</v>
      </c>
      <c r="B4054" s="5">
        <f t="shared" si="1141"/>
        <v>6</v>
      </c>
      <c r="C4054" s="5">
        <f t="shared" si="1142"/>
        <v>2025</v>
      </c>
      <c r="D4054" s="151" t="s">
        <v>3845</v>
      </c>
      <c r="E4054" s="5" t="str">
        <f>VLOOKUP(F4054,'[1]Set up'!$A$2:$C$64,2,FALSE)</f>
        <v>C00000061</v>
      </c>
      <c r="F4054" s="152" t="s">
        <v>3532</v>
      </c>
      <c r="G4054" s="152" t="s">
        <v>3639</v>
      </c>
      <c r="H4054" s="151">
        <v>1</v>
      </c>
      <c r="I4054" s="5" t="str">
        <f>VLOOKUP(F4054,'Set up'!$A$2:$C$64,3,FALSE)</f>
        <v>Cash</v>
      </c>
      <c r="J4054" s="5">
        <f>VLOOKUP(F4054,'Set up'!$A$2:$D$64,4,FALSE)</f>
        <v>0</v>
      </c>
      <c r="K4054" s="4">
        <f t="shared" si="1145"/>
        <v>45815</v>
      </c>
      <c r="L4054" s="5">
        <f t="shared" si="1146"/>
        <v>6</v>
      </c>
      <c r="M4054" s="5">
        <f t="shared" si="1147"/>
        <v>2025</v>
      </c>
      <c r="N4054" s="153">
        <v>408.7</v>
      </c>
      <c r="P4054" s="12">
        <f t="shared" si="1148"/>
        <v>408.7</v>
      </c>
      <c r="Q4054" s="7">
        <f t="shared" si="1149"/>
        <v>6707373.2500000028</v>
      </c>
      <c r="R4054" s="44" t="str">
        <f>VLOOKUP(F4054,'Set up'!$A$2:$E$64,5,FALSE)</f>
        <v>Cash</v>
      </c>
    </row>
    <row r="4055" spans="1:18" ht="16.2" customHeight="1" x14ac:dyDescent="0.3">
      <c r="A4055" s="151" t="s">
        <v>3874</v>
      </c>
      <c r="B4055" s="5">
        <f t="shared" si="1141"/>
        <v>6</v>
      </c>
      <c r="C4055" s="5">
        <f t="shared" si="1142"/>
        <v>2025</v>
      </c>
      <c r="D4055" s="151" t="s">
        <v>3846</v>
      </c>
      <c r="E4055" s="5" t="e">
        <f>VLOOKUP(F4055,'[1]Set up'!$A$2:$C$64,2,FALSE)</f>
        <v>#N/A</v>
      </c>
      <c r="F4055" s="152" t="s">
        <v>3887</v>
      </c>
      <c r="G4055" s="152" t="s">
        <v>3894</v>
      </c>
      <c r="H4055" s="151">
        <v>1</v>
      </c>
      <c r="I4055" s="5" t="e">
        <f>VLOOKUP(F4055,'Set up'!$A$2:$C$64,3,FALSE)</f>
        <v>#N/A</v>
      </c>
      <c r="J4055" s="5" t="e">
        <f>VLOOKUP(F4055,'Set up'!$A$2:$D$64,4,FALSE)</f>
        <v>#N/A</v>
      </c>
      <c r="K4055" s="4" t="e">
        <f t="shared" si="1145"/>
        <v>#N/A</v>
      </c>
      <c r="L4055" s="5" t="e">
        <f t="shared" si="1146"/>
        <v>#N/A</v>
      </c>
      <c r="M4055" s="5" t="e">
        <f t="shared" si="1147"/>
        <v>#N/A</v>
      </c>
      <c r="N4055" s="153">
        <v>55</v>
      </c>
      <c r="P4055" s="12">
        <f t="shared" si="1148"/>
        <v>55</v>
      </c>
      <c r="Q4055" s="7">
        <f t="shared" si="1149"/>
        <v>6707428.2500000028</v>
      </c>
      <c r="R4055" s="44" t="e">
        <f>VLOOKUP(F4055,'Set up'!$A$2:$E$64,5,FALSE)</f>
        <v>#N/A</v>
      </c>
    </row>
    <row r="4056" spans="1:18" ht="16.2" customHeight="1" x14ac:dyDescent="0.3">
      <c r="A4056" s="151" t="s">
        <v>3875</v>
      </c>
      <c r="B4056" s="5">
        <f t="shared" si="1141"/>
        <v>6</v>
      </c>
      <c r="C4056" s="5">
        <f t="shared" si="1142"/>
        <v>2025</v>
      </c>
      <c r="D4056" s="151" t="s">
        <v>3847</v>
      </c>
      <c r="E4056" s="5" t="str">
        <f>VLOOKUP(F4056,'[1]Set up'!$A$2:$C$64,2,FALSE)</f>
        <v>C00000042</v>
      </c>
      <c r="F4056" s="152" t="s">
        <v>2012</v>
      </c>
      <c r="G4056" s="152" t="s">
        <v>2646</v>
      </c>
      <c r="H4056" s="151">
        <v>2</v>
      </c>
      <c r="I4056" s="5" t="str">
        <f>VLOOKUP(F4056,'Set up'!$A$2:$C$64,3,FALSE)</f>
        <v>Cash</v>
      </c>
      <c r="J4056" s="5">
        <f>VLOOKUP(F4056,'Set up'!$A$2:$D$64,4,FALSE)</f>
        <v>0</v>
      </c>
      <c r="K4056" s="4">
        <f t="shared" si="1145"/>
        <v>45818</v>
      </c>
      <c r="L4056" s="5">
        <f t="shared" si="1146"/>
        <v>6</v>
      </c>
      <c r="M4056" s="5">
        <f t="shared" si="1147"/>
        <v>2025</v>
      </c>
      <c r="N4056" s="153">
        <v>125</v>
      </c>
      <c r="P4056" s="12">
        <f t="shared" si="1148"/>
        <v>125</v>
      </c>
      <c r="Q4056" s="7">
        <f t="shared" si="1149"/>
        <v>6707553.2500000028</v>
      </c>
      <c r="R4056" s="44" t="str">
        <f>VLOOKUP(F4056,'Set up'!$A$2:$E$64,5,FALSE)</f>
        <v>Trsf</v>
      </c>
    </row>
    <row r="4057" spans="1:18" ht="16.2" customHeight="1" x14ac:dyDescent="0.3">
      <c r="A4057" s="151" t="s">
        <v>3875</v>
      </c>
      <c r="B4057" s="5">
        <f t="shared" si="1141"/>
        <v>6</v>
      </c>
      <c r="C4057" s="5">
        <f t="shared" si="1142"/>
        <v>2025</v>
      </c>
      <c r="D4057" s="151" t="s">
        <v>3848</v>
      </c>
      <c r="E4057" s="5" t="str">
        <f>VLOOKUP(F4057,'[1]Set up'!$A$2:$C$64,2,FALSE)</f>
        <v>C00000042</v>
      </c>
      <c r="F4057" s="152" t="s">
        <v>2012</v>
      </c>
      <c r="G4057" s="152" t="s">
        <v>3645</v>
      </c>
      <c r="H4057" s="151">
        <v>5</v>
      </c>
      <c r="I4057" s="5" t="str">
        <f>VLOOKUP(F4057,'Set up'!$A$2:$C$64,3,FALSE)</f>
        <v>Cash</v>
      </c>
      <c r="J4057" s="5">
        <f>VLOOKUP(F4057,'Set up'!$A$2:$D$64,4,FALSE)</f>
        <v>0</v>
      </c>
      <c r="K4057" s="4">
        <f t="shared" si="1145"/>
        <v>45818</v>
      </c>
      <c r="L4057" s="5">
        <f t="shared" si="1146"/>
        <v>6</v>
      </c>
      <c r="M4057" s="5">
        <f t="shared" si="1147"/>
        <v>2025</v>
      </c>
      <c r="N4057" s="153">
        <v>8100</v>
      </c>
      <c r="P4057" s="12">
        <f t="shared" si="1148"/>
        <v>8100</v>
      </c>
      <c r="Q4057" s="7">
        <f t="shared" si="1149"/>
        <v>6715653.2500000028</v>
      </c>
      <c r="R4057" s="44" t="str">
        <f>VLOOKUP(F4057,'Set up'!$A$2:$E$64,5,FALSE)</f>
        <v>Trsf</v>
      </c>
    </row>
    <row r="4058" spans="1:18" ht="16.2" customHeight="1" x14ac:dyDescent="0.3">
      <c r="A4058" s="151" t="s">
        <v>3875</v>
      </c>
      <c r="B4058" s="5">
        <f t="shared" si="1141"/>
        <v>6</v>
      </c>
      <c r="C4058" s="5">
        <f t="shared" si="1142"/>
        <v>2025</v>
      </c>
      <c r="D4058" s="151" t="s">
        <v>3848</v>
      </c>
      <c r="E4058" s="5" t="str">
        <f>VLOOKUP(F4058,'[1]Set up'!$A$2:$C$64,2,FALSE)</f>
        <v>C00000042</v>
      </c>
      <c r="F4058" s="152" t="s">
        <v>2012</v>
      </c>
      <c r="G4058" s="152" t="s">
        <v>2129</v>
      </c>
      <c r="H4058" s="151">
        <v>15</v>
      </c>
      <c r="I4058" s="5" t="str">
        <f>VLOOKUP(F4058,'Set up'!$A$2:$C$64,3,FALSE)</f>
        <v>Cash</v>
      </c>
      <c r="J4058" s="5">
        <f>VLOOKUP(F4058,'Set up'!$A$2:$D$64,4,FALSE)</f>
        <v>0</v>
      </c>
      <c r="K4058" s="4">
        <f t="shared" si="1145"/>
        <v>45818</v>
      </c>
      <c r="L4058" s="5">
        <f t="shared" si="1146"/>
        <v>6</v>
      </c>
      <c r="M4058" s="5">
        <f t="shared" si="1147"/>
        <v>2025</v>
      </c>
      <c r="N4058" s="153">
        <v>3274.5</v>
      </c>
      <c r="P4058" s="12">
        <f t="shared" si="1148"/>
        <v>3274.5</v>
      </c>
      <c r="Q4058" s="7">
        <f t="shared" si="1149"/>
        <v>6718927.7500000028</v>
      </c>
      <c r="R4058" s="44" t="str">
        <f>VLOOKUP(F4058,'Set up'!$A$2:$E$64,5,FALSE)</f>
        <v>Trsf</v>
      </c>
    </row>
    <row r="4059" spans="1:18" ht="16.2" customHeight="1" x14ac:dyDescent="0.3">
      <c r="A4059" s="151" t="s">
        <v>3875</v>
      </c>
      <c r="B4059" s="5">
        <f t="shared" si="1141"/>
        <v>6</v>
      </c>
      <c r="C4059" s="5">
        <f t="shared" si="1142"/>
        <v>2025</v>
      </c>
      <c r="D4059" s="151" t="s">
        <v>3848</v>
      </c>
      <c r="E4059" s="5" t="str">
        <f>VLOOKUP(F4059,'[1]Set up'!$A$2:$C$64,2,FALSE)</f>
        <v>C00000042</v>
      </c>
      <c r="F4059" s="152" t="s">
        <v>2012</v>
      </c>
      <c r="G4059" s="152" t="s">
        <v>1922</v>
      </c>
      <c r="H4059" s="151">
        <v>8</v>
      </c>
      <c r="I4059" s="5" t="str">
        <f>VLOOKUP(F4059,'Set up'!$A$2:$C$64,3,FALSE)</f>
        <v>Cash</v>
      </c>
      <c r="J4059" s="5">
        <f>VLOOKUP(F4059,'Set up'!$A$2:$D$64,4,FALSE)</f>
        <v>0</v>
      </c>
      <c r="K4059" s="4">
        <f t="shared" si="1145"/>
        <v>45818</v>
      </c>
      <c r="L4059" s="5">
        <f t="shared" si="1146"/>
        <v>6</v>
      </c>
      <c r="M4059" s="5">
        <f t="shared" si="1147"/>
        <v>2025</v>
      </c>
      <c r="N4059" s="153">
        <v>1980</v>
      </c>
      <c r="P4059" s="12">
        <f t="shared" si="1148"/>
        <v>1980</v>
      </c>
      <c r="Q4059" s="7">
        <f t="shared" si="1149"/>
        <v>6720907.7500000028</v>
      </c>
      <c r="R4059" s="44" t="str">
        <f>VLOOKUP(F4059,'Set up'!$A$2:$E$64,5,FALSE)</f>
        <v>Trsf</v>
      </c>
    </row>
    <row r="4060" spans="1:18" ht="16.2" customHeight="1" x14ac:dyDescent="0.3">
      <c r="A4060" s="151" t="s">
        <v>3875</v>
      </c>
      <c r="B4060" s="5">
        <f t="shared" si="1141"/>
        <v>6</v>
      </c>
      <c r="C4060" s="5">
        <f t="shared" si="1142"/>
        <v>2025</v>
      </c>
      <c r="D4060" s="151" t="s">
        <v>3848</v>
      </c>
      <c r="E4060" s="5" t="str">
        <f>VLOOKUP(F4060,'[1]Set up'!$A$2:$C$64,2,FALSE)</f>
        <v>C00000042</v>
      </c>
      <c r="F4060" s="152" t="s">
        <v>2012</v>
      </c>
      <c r="G4060" s="152" t="s">
        <v>46</v>
      </c>
      <c r="H4060" s="151">
        <v>4</v>
      </c>
      <c r="I4060" s="5" t="str">
        <f>VLOOKUP(F4060,'Set up'!$A$2:$C$64,3,FALSE)</f>
        <v>Cash</v>
      </c>
      <c r="J4060" s="5">
        <f>VLOOKUP(F4060,'Set up'!$A$2:$D$64,4,FALSE)</f>
        <v>0</v>
      </c>
      <c r="K4060" s="4">
        <f t="shared" si="1145"/>
        <v>45818</v>
      </c>
      <c r="L4060" s="5">
        <f t="shared" si="1146"/>
        <v>6</v>
      </c>
      <c r="M4060" s="5">
        <f t="shared" si="1147"/>
        <v>2025</v>
      </c>
      <c r="N4060" s="153">
        <v>460</v>
      </c>
      <c r="P4060" s="12">
        <f t="shared" si="1148"/>
        <v>460</v>
      </c>
      <c r="Q4060" s="7">
        <f t="shared" si="1149"/>
        <v>6721367.7500000028</v>
      </c>
      <c r="R4060" s="44" t="str">
        <f>VLOOKUP(F4060,'Set up'!$A$2:$E$64,5,FALSE)</f>
        <v>Trsf</v>
      </c>
    </row>
    <row r="4061" spans="1:18" ht="16.2" customHeight="1" x14ac:dyDescent="0.3">
      <c r="A4061" s="151" t="s">
        <v>3875</v>
      </c>
      <c r="B4061" s="5">
        <f t="shared" si="1141"/>
        <v>6</v>
      </c>
      <c r="C4061" s="5">
        <f t="shared" si="1142"/>
        <v>2025</v>
      </c>
      <c r="D4061" s="151" t="s">
        <v>3848</v>
      </c>
      <c r="E4061" s="5" t="str">
        <f>VLOOKUP(F4061,'[1]Set up'!$A$2:$C$64,2,FALSE)</f>
        <v>C00000042</v>
      </c>
      <c r="F4061" s="152" t="s">
        <v>2012</v>
      </c>
      <c r="G4061" s="152" t="s">
        <v>1073</v>
      </c>
      <c r="H4061" s="151">
        <v>1</v>
      </c>
      <c r="I4061" s="5" t="str">
        <f>VLOOKUP(F4061,'Set up'!$A$2:$C$64,3,FALSE)</f>
        <v>Cash</v>
      </c>
      <c r="J4061" s="5">
        <f>VLOOKUP(F4061,'Set up'!$A$2:$D$64,4,FALSE)</f>
        <v>0</v>
      </c>
      <c r="K4061" s="4">
        <f t="shared" si="1145"/>
        <v>45818</v>
      </c>
      <c r="L4061" s="5">
        <f t="shared" si="1146"/>
        <v>6</v>
      </c>
      <c r="M4061" s="5">
        <f t="shared" si="1147"/>
        <v>2025</v>
      </c>
      <c r="N4061" s="153">
        <v>1000</v>
      </c>
      <c r="P4061" s="12">
        <f t="shared" si="1148"/>
        <v>1000</v>
      </c>
      <c r="Q4061" s="7">
        <f t="shared" si="1149"/>
        <v>6722367.7500000028</v>
      </c>
      <c r="R4061" s="44" t="str">
        <f>VLOOKUP(F4061,'Set up'!$A$2:$E$64,5,FALSE)</f>
        <v>Trsf</v>
      </c>
    </row>
    <row r="4062" spans="1:18" ht="16.2" customHeight="1" x14ac:dyDescent="0.3">
      <c r="A4062" s="151" t="s">
        <v>3875</v>
      </c>
      <c r="B4062" s="5">
        <f t="shared" si="1141"/>
        <v>6</v>
      </c>
      <c r="C4062" s="5">
        <f t="shared" si="1142"/>
        <v>2025</v>
      </c>
      <c r="D4062" s="151" t="s">
        <v>3848</v>
      </c>
      <c r="E4062" s="5" t="str">
        <f>VLOOKUP(F4062,'[1]Set up'!$A$2:$C$64,2,FALSE)</f>
        <v>C00000042</v>
      </c>
      <c r="F4062" s="152" t="s">
        <v>2012</v>
      </c>
      <c r="G4062" s="152" t="s">
        <v>1061</v>
      </c>
      <c r="H4062" s="151">
        <v>4</v>
      </c>
      <c r="I4062" s="5" t="str">
        <f>VLOOKUP(F4062,'Set up'!$A$2:$C$64,3,FALSE)</f>
        <v>Cash</v>
      </c>
      <c r="J4062" s="5">
        <f>VLOOKUP(F4062,'Set up'!$A$2:$D$64,4,FALSE)</f>
        <v>0</v>
      </c>
      <c r="K4062" s="4">
        <f t="shared" si="1145"/>
        <v>45818</v>
      </c>
      <c r="L4062" s="5">
        <f t="shared" si="1146"/>
        <v>6</v>
      </c>
      <c r="M4062" s="5">
        <f t="shared" si="1147"/>
        <v>2025</v>
      </c>
      <c r="N4062" s="153">
        <v>380</v>
      </c>
      <c r="P4062" s="12">
        <f t="shared" si="1148"/>
        <v>380</v>
      </c>
      <c r="Q4062" s="7">
        <f t="shared" si="1149"/>
        <v>6722747.7500000028</v>
      </c>
      <c r="R4062" s="44" t="str">
        <f>VLOOKUP(F4062,'Set up'!$A$2:$E$64,5,FALSE)</f>
        <v>Trsf</v>
      </c>
    </row>
    <row r="4063" spans="1:18" ht="16.2" customHeight="1" x14ac:dyDescent="0.3">
      <c r="A4063" s="151" t="s">
        <v>3876</v>
      </c>
      <c r="B4063" s="5">
        <f t="shared" si="1141"/>
        <v>6</v>
      </c>
      <c r="C4063" s="5">
        <f t="shared" si="1142"/>
        <v>2025</v>
      </c>
      <c r="D4063" s="151" t="s">
        <v>3849</v>
      </c>
      <c r="E4063" s="5" t="str">
        <f>VLOOKUP(F4063,'[1]Set up'!$A$2:$C$64,2,FALSE)</f>
        <v>C00000042</v>
      </c>
      <c r="F4063" s="152" t="s">
        <v>2012</v>
      </c>
      <c r="G4063" s="152" t="s">
        <v>2646</v>
      </c>
      <c r="H4063" s="151">
        <v>4</v>
      </c>
      <c r="I4063" s="5" t="str">
        <f>VLOOKUP(F4063,'Set up'!$A$2:$C$64,3,FALSE)</f>
        <v>Cash</v>
      </c>
      <c r="J4063" s="5">
        <f>VLOOKUP(F4063,'Set up'!$A$2:$D$64,4,FALSE)</f>
        <v>0</v>
      </c>
      <c r="K4063" s="4">
        <f t="shared" si="1145"/>
        <v>45820</v>
      </c>
      <c r="L4063" s="5">
        <f t="shared" si="1146"/>
        <v>6</v>
      </c>
      <c r="M4063" s="5">
        <f t="shared" si="1147"/>
        <v>2025</v>
      </c>
      <c r="N4063" s="153">
        <v>250</v>
      </c>
      <c r="P4063" s="12">
        <f t="shared" si="1148"/>
        <v>250</v>
      </c>
      <c r="Q4063" s="7">
        <f t="shared" si="1149"/>
        <v>6722997.7500000028</v>
      </c>
      <c r="R4063" s="44" t="str">
        <f>VLOOKUP(F4063,'Set up'!$A$2:$E$64,5,FALSE)</f>
        <v>Trsf</v>
      </c>
    </row>
    <row r="4064" spans="1:18" ht="16.2" customHeight="1" x14ac:dyDescent="0.3">
      <c r="A4064" s="151" t="s">
        <v>3876</v>
      </c>
      <c r="B4064" s="5">
        <f t="shared" si="1141"/>
        <v>6</v>
      </c>
      <c r="C4064" s="5">
        <f t="shared" si="1142"/>
        <v>2025</v>
      </c>
      <c r="D4064" s="151" t="s">
        <v>3850</v>
      </c>
      <c r="E4064" s="5" t="str">
        <f>VLOOKUP(F4064,'[1]Set up'!$A$2:$C$64,2,FALSE)</f>
        <v>C00000042</v>
      </c>
      <c r="F4064" s="152" t="s">
        <v>2012</v>
      </c>
      <c r="G4064" s="152" t="s">
        <v>3122</v>
      </c>
      <c r="H4064" s="151">
        <v>8</v>
      </c>
      <c r="I4064" s="5" t="str">
        <f>VLOOKUP(F4064,'Set up'!$A$2:$C$64,3,FALSE)</f>
        <v>Cash</v>
      </c>
      <c r="J4064" s="5">
        <f>VLOOKUP(F4064,'Set up'!$A$2:$D$64,4,FALSE)</f>
        <v>0</v>
      </c>
      <c r="K4064" s="4">
        <f t="shared" si="1145"/>
        <v>45820</v>
      </c>
      <c r="L4064" s="5">
        <f t="shared" si="1146"/>
        <v>6</v>
      </c>
      <c r="M4064" s="5">
        <f t="shared" si="1147"/>
        <v>2025</v>
      </c>
      <c r="N4064" s="153">
        <v>12960</v>
      </c>
      <c r="P4064" s="12">
        <f t="shared" si="1148"/>
        <v>12960</v>
      </c>
      <c r="Q4064" s="7">
        <f t="shared" si="1149"/>
        <v>6735957.7500000028</v>
      </c>
      <c r="R4064" s="44" t="str">
        <f>VLOOKUP(F4064,'Set up'!$A$2:$E$64,5,FALSE)</f>
        <v>Trsf</v>
      </c>
    </row>
    <row r="4065" spans="1:18" ht="16.2" customHeight="1" x14ac:dyDescent="0.3">
      <c r="A4065" s="151" t="s">
        <v>3876</v>
      </c>
      <c r="B4065" s="5">
        <f t="shared" si="1141"/>
        <v>6</v>
      </c>
      <c r="C4065" s="5">
        <f t="shared" si="1142"/>
        <v>2025</v>
      </c>
      <c r="D4065" s="151" t="s">
        <v>3850</v>
      </c>
      <c r="E4065" s="5" t="str">
        <f>VLOOKUP(F4065,'[1]Set up'!$A$2:$C$64,2,FALSE)</f>
        <v>C00000042</v>
      </c>
      <c r="F4065" s="152" t="s">
        <v>2012</v>
      </c>
      <c r="G4065" s="152" t="s">
        <v>1392</v>
      </c>
      <c r="H4065" s="151">
        <v>12</v>
      </c>
      <c r="I4065" s="5" t="str">
        <f>VLOOKUP(F4065,'Set up'!$A$2:$C$64,3,FALSE)</f>
        <v>Cash</v>
      </c>
      <c r="J4065" s="5">
        <f>VLOOKUP(F4065,'Set up'!$A$2:$D$64,4,FALSE)</f>
        <v>0</v>
      </c>
      <c r="K4065" s="4">
        <f t="shared" si="1145"/>
        <v>45820</v>
      </c>
      <c r="L4065" s="5">
        <f t="shared" si="1146"/>
        <v>6</v>
      </c>
      <c r="M4065" s="5">
        <f t="shared" si="1147"/>
        <v>2025</v>
      </c>
      <c r="N4065" s="153">
        <v>2124</v>
      </c>
      <c r="P4065" s="12">
        <f t="shared" si="1148"/>
        <v>2124</v>
      </c>
      <c r="Q4065" s="7">
        <f t="shared" si="1149"/>
        <v>6738081.7500000028</v>
      </c>
      <c r="R4065" s="44" t="str">
        <f>VLOOKUP(F4065,'Set up'!$A$2:$E$64,5,FALSE)</f>
        <v>Trsf</v>
      </c>
    </row>
    <row r="4066" spans="1:18" ht="16.2" customHeight="1" x14ac:dyDescent="0.3">
      <c r="A4066" s="151" t="s">
        <v>3876</v>
      </c>
      <c r="B4066" s="5">
        <f t="shared" si="1141"/>
        <v>6</v>
      </c>
      <c r="C4066" s="5">
        <f t="shared" si="1142"/>
        <v>2025</v>
      </c>
      <c r="D4066" s="151" t="s">
        <v>3850</v>
      </c>
      <c r="E4066" s="5" t="str">
        <f>VLOOKUP(F4066,'[1]Set up'!$A$2:$C$64,2,FALSE)</f>
        <v>C00000042</v>
      </c>
      <c r="F4066" s="152" t="s">
        <v>2012</v>
      </c>
      <c r="G4066" s="152" t="s">
        <v>1922</v>
      </c>
      <c r="H4066" s="151">
        <v>15</v>
      </c>
      <c r="I4066" s="5" t="str">
        <f>VLOOKUP(F4066,'Set up'!$A$2:$C$64,3,FALSE)</f>
        <v>Cash</v>
      </c>
      <c r="J4066" s="5">
        <f>VLOOKUP(F4066,'Set up'!$A$2:$D$64,4,FALSE)</f>
        <v>0</v>
      </c>
      <c r="K4066" s="4">
        <f t="shared" si="1145"/>
        <v>45820</v>
      </c>
      <c r="L4066" s="5">
        <f t="shared" si="1146"/>
        <v>6</v>
      </c>
      <c r="M4066" s="5">
        <f t="shared" si="1147"/>
        <v>2025</v>
      </c>
      <c r="N4066" s="153">
        <v>3712.5</v>
      </c>
      <c r="P4066" s="12">
        <f t="shared" si="1148"/>
        <v>3712.5</v>
      </c>
      <c r="Q4066" s="7">
        <f t="shared" si="1149"/>
        <v>6741794.2500000028</v>
      </c>
      <c r="R4066" s="44" t="str">
        <f>VLOOKUP(F4066,'Set up'!$A$2:$E$64,5,FALSE)</f>
        <v>Trsf</v>
      </c>
    </row>
    <row r="4067" spans="1:18" ht="16.2" customHeight="1" x14ac:dyDescent="0.3">
      <c r="A4067" s="151" t="s">
        <v>3877</v>
      </c>
      <c r="B4067" s="5">
        <f t="shared" si="1141"/>
        <v>6</v>
      </c>
      <c r="C4067" s="5">
        <f t="shared" si="1142"/>
        <v>2025</v>
      </c>
      <c r="D4067" s="151" t="s">
        <v>3851</v>
      </c>
      <c r="E4067" s="5" t="str">
        <f>VLOOKUP(F4067,'[1]Set up'!$A$2:$C$64,2,FALSE)</f>
        <v>C00000044</v>
      </c>
      <c r="F4067" s="152" t="s">
        <v>2929</v>
      </c>
      <c r="G4067" s="152" t="s">
        <v>3615</v>
      </c>
      <c r="H4067" s="151">
        <v>1</v>
      </c>
      <c r="I4067" s="5" t="str">
        <f>VLOOKUP(F4067,'Set up'!$A$2:$C$64,3,FALSE)</f>
        <v>Cash</v>
      </c>
      <c r="J4067" s="5">
        <f>VLOOKUP(F4067,'Set up'!$A$2:$D$64,4,FALSE)</f>
        <v>0</v>
      </c>
      <c r="K4067" s="4">
        <f t="shared" si="1145"/>
        <v>45821</v>
      </c>
      <c r="L4067" s="5">
        <f t="shared" si="1146"/>
        <v>6</v>
      </c>
      <c r="M4067" s="5">
        <f t="shared" si="1147"/>
        <v>2025</v>
      </c>
      <c r="N4067" s="153">
        <v>1687.5</v>
      </c>
      <c r="P4067" s="12">
        <f t="shared" si="1148"/>
        <v>1687.5</v>
      </c>
      <c r="Q4067" s="7">
        <f t="shared" si="1149"/>
        <v>6743481.7500000028</v>
      </c>
      <c r="R4067" s="44" t="str">
        <f>VLOOKUP(F4067,'Set up'!$A$2:$E$64,5,FALSE)</f>
        <v>Cash</v>
      </c>
    </row>
    <row r="4068" spans="1:18" ht="16.2" customHeight="1" x14ac:dyDescent="0.3">
      <c r="A4068" s="151" t="s">
        <v>3877</v>
      </c>
      <c r="B4068" s="5">
        <f t="shared" si="1141"/>
        <v>6</v>
      </c>
      <c r="C4068" s="5">
        <f t="shared" si="1142"/>
        <v>2025</v>
      </c>
      <c r="D4068" s="151" t="s">
        <v>3851</v>
      </c>
      <c r="E4068" s="5" t="str">
        <f>VLOOKUP(F4068,'[1]Set up'!$A$2:$C$64,2,FALSE)</f>
        <v>C00000044</v>
      </c>
      <c r="F4068" s="152" t="s">
        <v>2929</v>
      </c>
      <c r="G4068" s="152" t="s">
        <v>2570</v>
      </c>
      <c r="H4068" s="151">
        <v>2</v>
      </c>
      <c r="I4068" s="5" t="str">
        <f>VLOOKUP(F4068,'Set up'!$A$2:$C$64,3,FALSE)</f>
        <v>Cash</v>
      </c>
      <c r="J4068" s="5">
        <f>VLOOKUP(F4068,'Set up'!$A$2:$D$64,4,FALSE)</f>
        <v>0</v>
      </c>
      <c r="K4068" s="4">
        <f t="shared" si="1145"/>
        <v>45821</v>
      </c>
      <c r="L4068" s="5">
        <f t="shared" si="1146"/>
        <v>6</v>
      </c>
      <c r="M4068" s="5">
        <f t="shared" si="1147"/>
        <v>2025</v>
      </c>
      <c r="N4068" s="153">
        <v>432</v>
      </c>
      <c r="P4068" s="12">
        <f t="shared" si="1148"/>
        <v>432</v>
      </c>
      <c r="Q4068" s="7">
        <f t="shared" si="1149"/>
        <v>6743913.7500000028</v>
      </c>
      <c r="R4068" s="44" t="str">
        <f>VLOOKUP(F4068,'Set up'!$A$2:$E$64,5,FALSE)</f>
        <v>Cash</v>
      </c>
    </row>
    <row r="4069" spans="1:18" ht="16.2" customHeight="1" x14ac:dyDescent="0.3">
      <c r="A4069" s="151" t="s">
        <v>3877</v>
      </c>
      <c r="B4069" s="5">
        <f t="shared" si="1141"/>
        <v>6</v>
      </c>
      <c r="C4069" s="5">
        <f t="shared" si="1142"/>
        <v>2025</v>
      </c>
      <c r="D4069" s="151" t="s">
        <v>3851</v>
      </c>
      <c r="E4069" s="5" t="str">
        <f>VLOOKUP(F4069,'[1]Set up'!$A$2:$C$64,2,FALSE)</f>
        <v>C00000044</v>
      </c>
      <c r="F4069" s="152" t="s">
        <v>2929</v>
      </c>
      <c r="G4069" s="152" t="s">
        <v>1715</v>
      </c>
      <c r="H4069" s="151">
        <v>1</v>
      </c>
      <c r="I4069" s="5" t="str">
        <f>VLOOKUP(F4069,'Set up'!$A$2:$C$64,3,FALSE)</f>
        <v>Cash</v>
      </c>
      <c r="J4069" s="5">
        <f>VLOOKUP(F4069,'Set up'!$A$2:$D$64,4,FALSE)</f>
        <v>0</v>
      </c>
      <c r="K4069" s="4">
        <f t="shared" si="1145"/>
        <v>45821</v>
      </c>
      <c r="L4069" s="5">
        <f t="shared" si="1146"/>
        <v>6</v>
      </c>
      <c r="M4069" s="5">
        <f t="shared" si="1147"/>
        <v>2025</v>
      </c>
      <c r="N4069" s="153">
        <v>165</v>
      </c>
      <c r="P4069" s="12">
        <f t="shared" si="1148"/>
        <v>165</v>
      </c>
      <c r="Q4069" s="7">
        <f t="shared" si="1149"/>
        <v>6744078.7500000028</v>
      </c>
      <c r="R4069" s="44" t="str">
        <f>VLOOKUP(F4069,'Set up'!$A$2:$E$64,5,FALSE)</f>
        <v>Cash</v>
      </c>
    </row>
    <row r="4070" spans="1:18" ht="16.2" customHeight="1" x14ac:dyDescent="0.3">
      <c r="A4070" s="151" t="s">
        <v>3877</v>
      </c>
      <c r="B4070" s="5">
        <f t="shared" si="1141"/>
        <v>6</v>
      </c>
      <c r="C4070" s="5">
        <f t="shared" si="1142"/>
        <v>2025</v>
      </c>
      <c r="D4070" s="151" t="s">
        <v>3851</v>
      </c>
      <c r="E4070" s="5" t="str">
        <f>VLOOKUP(F4070,'[1]Set up'!$A$2:$C$64,2,FALSE)</f>
        <v>C00000044</v>
      </c>
      <c r="F4070" s="152" t="s">
        <v>2929</v>
      </c>
      <c r="G4070" s="152" t="s">
        <v>3255</v>
      </c>
      <c r="H4070" s="151">
        <v>2</v>
      </c>
      <c r="I4070" s="5" t="str">
        <f>VLOOKUP(F4070,'Set up'!$A$2:$C$64,3,FALSE)</f>
        <v>Cash</v>
      </c>
      <c r="J4070" s="5">
        <f>VLOOKUP(F4070,'Set up'!$A$2:$D$64,4,FALSE)</f>
        <v>0</v>
      </c>
      <c r="K4070" s="4">
        <f t="shared" si="1145"/>
        <v>45821</v>
      </c>
      <c r="L4070" s="5">
        <f t="shared" si="1146"/>
        <v>6</v>
      </c>
      <c r="M4070" s="5">
        <f t="shared" si="1147"/>
        <v>2025</v>
      </c>
      <c r="N4070" s="153">
        <v>350</v>
      </c>
      <c r="P4070" s="12">
        <f t="shared" si="1148"/>
        <v>350</v>
      </c>
      <c r="Q4070" s="7">
        <f t="shared" si="1149"/>
        <v>6744428.7500000028</v>
      </c>
      <c r="R4070" s="44" t="str">
        <f>VLOOKUP(F4070,'Set up'!$A$2:$E$64,5,FALSE)</f>
        <v>Cash</v>
      </c>
    </row>
    <row r="4071" spans="1:18" ht="16.2" customHeight="1" x14ac:dyDescent="0.3">
      <c r="A4071" s="151" t="s">
        <v>3877</v>
      </c>
      <c r="B4071" s="5">
        <f t="shared" si="1141"/>
        <v>6</v>
      </c>
      <c r="C4071" s="5">
        <f t="shared" si="1142"/>
        <v>2025</v>
      </c>
      <c r="D4071" s="151" t="s">
        <v>3851</v>
      </c>
      <c r="E4071" s="5" t="str">
        <f>VLOOKUP(F4071,'[1]Set up'!$A$2:$C$64,2,FALSE)</f>
        <v>C00000044</v>
      </c>
      <c r="F4071" s="152" t="s">
        <v>2929</v>
      </c>
      <c r="G4071" s="152" t="s">
        <v>2646</v>
      </c>
      <c r="H4071" s="151">
        <v>1</v>
      </c>
      <c r="I4071" s="5" t="str">
        <f>VLOOKUP(F4071,'Set up'!$A$2:$C$64,3,FALSE)</f>
        <v>Cash</v>
      </c>
      <c r="J4071" s="5">
        <f>VLOOKUP(F4071,'Set up'!$A$2:$D$64,4,FALSE)</f>
        <v>0</v>
      </c>
      <c r="K4071" s="4">
        <f t="shared" si="1145"/>
        <v>45821</v>
      </c>
      <c r="L4071" s="5">
        <f t="shared" si="1146"/>
        <v>6</v>
      </c>
      <c r="M4071" s="5">
        <f t="shared" si="1147"/>
        <v>2025</v>
      </c>
      <c r="N4071" s="153">
        <v>62.5</v>
      </c>
      <c r="P4071" s="12">
        <f t="shared" si="1148"/>
        <v>62.5</v>
      </c>
      <c r="Q4071" s="7">
        <f t="shared" si="1149"/>
        <v>6744491.2500000028</v>
      </c>
      <c r="R4071" s="44" t="str">
        <f>VLOOKUP(F4071,'Set up'!$A$2:$E$64,5,FALSE)</f>
        <v>Cash</v>
      </c>
    </row>
    <row r="4072" spans="1:18" ht="16.2" customHeight="1" x14ac:dyDescent="0.3">
      <c r="A4072" s="151" t="s">
        <v>3877</v>
      </c>
      <c r="B4072" s="5">
        <f t="shared" si="1141"/>
        <v>6</v>
      </c>
      <c r="C4072" s="5">
        <f t="shared" si="1142"/>
        <v>2025</v>
      </c>
      <c r="D4072" s="151" t="s">
        <v>3852</v>
      </c>
      <c r="E4072" s="5" t="str">
        <f>VLOOKUP(F4072,'[1]Set up'!$A$2:$C$64,2,FALSE)</f>
        <v>C00000041</v>
      </c>
      <c r="F4072" s="152" t="s">
        <v>1704</v>
      </c>
      <c r="G4072" s="152" t="s">
        <v>3895</v>
      </c>
      <c r="H4072" s="151">
        <v>1</v>
      </c>
      <c r="I4072" s="5" t="str">
        <f>VLOOKUP(F4072,'Set up'!$A$2:$C$64,3,FALSE)</f>
        <v>Cash</v>
      </c>
      <c r="J4072" s="5">
        <f>VLOOKUP(F4072,'Set up'!$A$2:$D$64,4,FALSE)</f>
        <v>0</v>
      </c>
      <c r="K4072" s="4">
        <f t="shared" si="1145"/>
        <v>45821</v>
      </c>
      <c r="L4072" s="5">
        <f t="shared" si="1146"/>
        <v>6</v>
      </c>
      <c r="M4072" s="5">
        <f t="shared" si="1147"/>
        <v>2025</v>
      </c>
      <c r="N4072" s="153">
        <v>1687.5</v>
      </c>
      <c r="P4072" s="12">
        <f t="shared" si="1148"/>
        <v>1687.5</v>
      </c>
      <c r="Q4072" s="7">
        <f t="shared" si="1149"/>
        <v>6746178.7500000028</v>
      </c>
      <c r="R4072" s="44" t="str">
        <f>VLOOKUP(F4072,'Set up'!$A$2:$E$64,5,FALSE)</f>
        <v>Trsf</v>
      </c>
    </row>
    <row r="4073" spans="1:18" ht="16.2" customHeight="1" x14ac:dyDescent="0.3">
      <c r="A4073" s="151" t="s">
        <v>3877</v>
      </c>
      <c r="B4073" s="5">
        <f t="shared" si="1141"/>
        <v>6</v>
      </c>
      <c r="C4073" s="5">
        <f t="shared" si="1142"/>
        <v>2025</v>
      </c>
      <c r="D4073" s="151" t="s">
        <v>3852</v>
      </c>
      <c r="E4073" s="5" t="str">
        <f>VLOOKUP(F4073,'[1]Set up'!$A$2:$C$64,2,FALSE)</f>
        <v>C00000041</v>
      </c>
      <c r="F4073" s="152" t="s">
        <v>1704</v>
      </c>
      <c r="G4073" s="152" t="s">
        <v>2652</v>
      </c>
      <c r="H4073" s="151">
        <v>1</v>
      </c>
      <c r="I4073" s="5" t="str">
        <f>VLOOKUP(F4073,'Set up'!$A$2:$C$64,3,FALSE)</f>
        <v>Cash</v>
      </c>
      <c r="J4073" s="5">
        <f>VLOOKUP(F4073,'Set up'!$A$2:$D$64,4,FALSE)</f>
        <v>0</v>
      </c>
      <c r="K4073" s="4">
        <f t="shared" si="1145"/>
        <v>45821</v>
      </c>
      <c r="L4073" s="5">
        <f t="shared" si="1146"/>
        <v>6</v>
      </c>
      <c r="M4073" s="5">
        <f t="shared" si="1147"/>
        <v>2025</v>
      </c>
      <c r="N4073" s="153">
        <v>48</v>
      </c>
      <c r="P4073" s="12">
        <f t="shared" si="1148"/>
        <v>48</v>
      </c>
      <c r="Q4073" s="7">
        <f t="shared" si="1149"/>
        <v>6746226.7500000028</v>
      </c>
      <c r="R4073" s="44" t="str">
        <f>VLOOKUP(F4073,'Set up'!$A$2:$E$64,5,FALSE)</f>
        <v>Trsf</v>
      </c>
    </row>
    <row r="4074" spans="1:18" ht="16.2" customHeight="1" x14ac:dyDescent="0.3">
      <c r="A4074" s="151" t="s">
        <v>3877</v>
      </c>
      <c r="B4074" s="5">
        <f t="shared" si="1141"/>
        <v>6</v>
      </c>
      <c r="C4074" s="5">
        <f t="shared" si="1142"/>
        <v>2025</v>
      </c>
      <c r="D4074" s="151" t="s">
        <v>3852</v>
      </c>
      <c r="E4074" s="5" t="str">
        <f>VLOOKUP(F4074,'[1]Set up'!$A$2:$C$64,2,FALSE)</f>
        <v>C00000041</v>
      </c>
      <c r="F4074" s="152" t="s">
        <v>1704</v>
      </c>
      <c r="G4074" s="152" t="s">
        <v>2523</v>
      </c>
      <c r="H4074" s="151">
        <v>2</v>
      </c>
      <c r="I4074" s="5" t="str">
        <f>VLOOKUP(F4074,'Set up'!$A$2:$C$64,3,FALSE)</f>
        <v>Cash</v>
      </c>
      <c r="J4074" s="5">
        <f>VLOOKUP(F4074,'Set up'!$A$2:$D$64,4,FALSE)</f>
        <v>0</v>
      </c>
      <c r="K4074" s="4">
        <f t="shared" si="1145"/>
        <v>45821</v>
      </c>
      <c r="L4074" s="5">
        <f t="shared" si="1146"/>
        <v>6</v>
      </c>
      <c r="M4074" s="5">
        <f t="shared" si="1147"/>
        <v>2025</v>
      </c>
      <c r="N4074" s="153">
        <v>438</v>
      </c>
      <c r="P4074" s="12">
        <f t="shared" si="1148"/>
        <v>438</v>
      </c>
      <c r="Q4074" s="7">
        <f t="shared" si="1149"/>
        <v>6746664.7500000028</v>
      </c>
      <c r="R4074" s="44" t="str">
        <f>VLOOKUP(F4074,'Set up'!$A$2:$E$64,5,FALSE)</f>
        <v>Trsf</v>
      </c>
    </row>
    <row r="4075" spans="1:18" ht="16.2" customHeight="1" x14ac:dyDescent="0.3">
      <c r="A4075" s="151" t="s">
        <v>3878</v>
      </c>
      <c r="B4075" s="5">
        <f t="shared" si="1141"/>
        <v>6</v>
      </c>
      <c r="C4075" s="5">
        <f t="shared" si="1142"/>
        <v>2025</v>
      </c>
      <c r="D4075" s="151" t="s">
        <v>3853</v>
      </c>
      <c r="E4075" s="5" t="e">
        <f>VLOOKUP(F4075,'[1]Set up'!$A$2:$C$64,2,FALSE)</f>
        <v>#N/A</v>
      </c>
      <c r="F4075" s="152" t="s">
        <v>3888</v>
      </c>
      <c r="G4075" s="152" t="s">
        <v>3533</v>
      </c>
      <c r="H4075" s="151">
        <v>1</v>
      </c>
      <c r="I4075" s="5" t="e">
        <f>VLOOKUP(F4075,'Set up'!$A$2:$C$64,3,FALSE)</f>
        <v>#N/A</v>
      </c>
      <c r="J4075" s="5" t="e">
        <f>VLOOKUP(F4075,'Set up'!$A$2:$D$64,4,FALSE)</f>
        <v>#N/A</v>
      </c>
      <c r="K4075" s="4" t="e">
        <f t="shared" si="1145"/>
        <v>#N/A</v>
      </c>
      <c r="L4075" s="5" t="e">
        <f t="shared" si="1146"/>
        <v>#N/A</v>
      </c>
      <c r="M4075" s="5" t="e">
        <f t="shared" si="1147"/>
        <v>#N/A</v>
      </c>
      <c r="N4075" s="153">
        <v>1732.5</v>
      </c>
      <c r="P4075" s="12">
        <f t="shared" si="1148"/>
        <v>1732.5</v>
      </c>
      <c r="Q4075" s="7">
        <f t="shared" si="1149"/>
        <v>6748397.2500000028</v>
      </c>
      <c r="R4075" s="44" t="e">
        <f>VLOOKUP(F4075,'Set up'!$A$2:$E$64,5,FALSE)</f>
        <v>#N/A</v>
      </c>
    </row>
    <row r="4076" spans="1:18" ht="16.2" customHeight="1" x14ac:dyDescent="0.3">
      <c r="A4076" s="151" t="s">
        <v>3878</v>
      </c>
      <c r="B4076" s="5">
        <f t="shared" si="1141"/>
        <v>6</v>
      </c>
      <c r="C4076" s="5">
        <f t="shared" si="1142"/>
        <v>2025</v>
      </c>
      <c r="D4076" s="151" t="s">
        <v>3853</v>
      </c>
      <c r="E4076" s="5" t="e">
        <f>VLOOKUP(F4076,'[1]Set up'!$A$2:$C$64,2,FALSE)</f>
        <v>#N/A</v>
      </c>
      <c r="F4076" s="152" t="s">
        <v>3888</v>
      </c>
      <c r="G4076" s="152" t="s">
        <v>3896</v>
      </c>
      <c r="H4076" s="151">
        <v>1</v>
      </c>
      <c r="I4076" s="5" t="e">
        <f>VLOOKUP(F4076,'Set up'!$A$2:$C$64,3,FALSE)</f>
        <v>#N/A</v>
      </c>
      <c r="J4076" s="5" t="e">
        <f>VLOOKUP(F4076,'Set up'!$A$2:$D$64,4,FALSE)</f>
        <v>#N/A</v>
      </c>
      <c r="K4076" s="4" t="e">
        <f t="shared" si="1145"/>
        <v>#N/A</v>
      </c>
      <c r="L4076" s="5" t="e">
        <f t="shared" si="1146"/>
        <v>#N/A</v>
      </c>
      <c r="M4076" s="5" t="e">
        <f t="shared" si="1147"/>
        <v>#N/A</v>
      </c>
      <c r="N4076" s="153">
        <v>2812.5</v>
      </c>
      <c r="P4076" s="12">
        <f t="shared" si="1148"/>
        <v>2812.5</v>
      </c>
      <c r="Q4076" s="7">
        <f t="shared" si="1149"/>
        <v>6751209.7500000028</v>
      </c>
      <c r="R4076" s="44" t="e">
        <f>VLOOKUP(F4076,'Set up'!$A$2:$E$64,5,FALSE)</f>
        <v>#N/A</v>
      </c>
    </row>
    <row r="4077" spans="1:18" ht="16.2" customHeight="1" x14ac:dyDescent="0.3">
      <c r="A4077" s="151" t="s">
        <v>3878</v>
      </c>
      <c r="B4077" s="5">
        <f t="shared" si="1141"/>
        <v>6</v>
      </c>
      <c r="C4077" s="5">
        <f t="shared" si="1142"/>
        <v>2025</v>
      </c>
      <c r="D4077" s="151" t="s">
        <v>3853</v>
      </c>
      <c r="E4077" s="5" t="e">
        <f>VLOOKUP(F4077,'[1]Set up'!$A$2:$C$64,2,FALSE)</f>
        <v>#N/A</v>
      </c>
      <c r="F4077" s="152" t="s">
        <v>3888</v>
      </c>
      <c r="G4077" s="152" t="s">
        <v>46</v>
      </c>
      <c r="H4077" s="151">
        <v>1</v>
      </c>
      <c r="I4077" s="5" t="e">
        <f>VLOOKUP(F4077,'Set up'!$A$2:$C$64,3,FALSE)</f>
        <v>#N/A</v>
      </c>
      <c r="J4077" s="5" t="e">
        <f>VLOOKUP(F4077,'Set up'!$A$2:$D$64,4,FALSE)</f>
        <v>#N/A</v>
      </c>
      <c r="K4077" s="4" t="e">
        <f t="shared" si="1145"/>
        <v>#N/A</v>
      </c>
      <c r="L4077" s="5" t="e">
        <f t="shared" si="1146"/>
        <v>#N/A</v>
      </c>
      <c r="M4077" s="5" t="e">
        <f t="shared" si="1147"/>
        <v>#N/A</v>
      </c>
      <c r="N4077" s="153">
        <v>115</v>
      </c>
      <c r="P4077" s="12">
        <f t="shared" si="1148"/>
        <v>115</v>
      </c>
      <c r="Q4077" s="7">
        <f t="shared" si="1149"/>
        <v>6751324.7500000028</v>
      </c>
      <c r="R4077" s="44" t="e">
        <f>VLOOKUP(F4077,'Set up'!$A$2:$E$64,5,FALSE)</f>
        <v>#N/A</v>
      </c>
    </row>
    <row r="4078" spans="1:18" ht="16.2" customHeight="1" x14ac:dyDescent="0.3">
      <c r="A4078" s="151" t="s">
        <v>3879</v>
      </c>
      <c r="B4078" s="5">
        <f t="shared" si="1141"/>
        <v>6</v>
      </c>
      <c r="C4078" s="5">
        <f t="shared" si="1142"/>
        <v>2025</v>
      </c>
      <c r="D4078" s="151" t="s">
        <v>3854</v>
      </c>
      <c r="E4078" s="5" t="str">
        <f>VLOOKUP(F4078,'[1]Set up'!$A$2:$C$64,2,FALSE)</f>
        <v>C00000050</v>
      </c>
      <c r="F4078" s="152" t="s">
        <v>2656</v>
      </c>
      <c r="G4078" s="152" t="s">
        <v>3615</v>
      </c>
      <c r="H4078" s="151">
        <v>1</v>
      </c>
      <c r="I4078" s="5" t="str">
        <f>VLOOKUP(F4078,'Set up'!$A$2:$C$64,3,FALSE)</f>
        <v>Cash</v>
      </c>
      <c r="J4078" s="5">
        <f>VLOOKUP(F4078,'Set up'!$A$2:$D$64,4,FALSE)</f>
        <v>0</v>
      </c>
      <c r="K4078" s="4">
        <f t="shared" si="1145"/>
        <v>45822</v>
      </c>
      <c r="L4078" s="5">
        <f t="shared" si="1146"/>
        <v>6</v>
      </c>
      <c r="M4078" s="5">
        <f t="shared" si="1147"/>
        <v>2025</v>
      </c>
      <c r="N4078" s="153">
        <v>1710</v>
      </c>
      <c r="P4078" s="12">
        <f t="shared" si="1148"/>
        <v>1710</v>
      </c>
      <c r="Q4078" s="7">
        <f t="shared" si="1149"/>
        <v>6753034.7500000028</v>
      </c>
      <c r="R4078" s="44" t="str">
        <f>VLOOKUP(F4078,'Set up'!$A$2:$E$64,5,FALSE)</f>
        <v>Cash</v>
      </c>
    </row>
    <row r="4079" spans="1:18" ht="16.2" customHeight="1" x14ac:dyDescent="0.3">
      <c r="A4079" s="151" t="s">
        <v>3879</v>
      </c>
      <c r="B4079" s="5">
        <f t="shared" si="1141"/>
        <v>6</v>
      </c>
      <c r="C4079" s="5">
        <f t="shared" si="1142"/>
        <v>2025</v>
      </c>
      <c r="D4079" s="151" t="s">
        <v>3854</v>
      </c>
      <c r="E4079" s="5" t="str">
        <f>VLOOKUP(F4079,'[1]Set up'!$A$2:$C$64,2,FALSE)</f>
        <v>C00000050</v>
      </c>
      <c r="F4079" s="152" t="s">
        <v>2656</v>
      </c>
      <c r="G4079" s="152" t="s">
        <v>2434</v>
      </c>
      <c r="H4079" s="151">
        <v>2</v>
      </c>
      <c r="I4079" s="5" t="str">
        <f>VLOOKUP(F4079,'Set up'!$A$2:$C$64,3,FALSE)</f>
        <v>Cash</v>
      </c>
      <c r="J4079" s="5">
        <f>VLOOKUP(F4079,'Set up'!$A$2:$D$64,4,FALSE)</f>
        <v>0</v>
      </c>
      <c r="K4079" s="4">
        <f t="shared" si="1145"/>
        <v>45822</v>
      </c>
      <c r="L4079" s="5">
        <f t="shared" si="1146"/>
        <v>6</v>
      </c>
      <c r="M4079" s="5">
        <f t="shared" si="1147"/>
        <v>2025</v>
      </c>
      <c r="N4079" s="153">
        <v>555</v>
      </c>
      <c r="P4079" s="12">
        <f t="shared" si="1148"/>
        <v>555</v>
      </c>
      <c r="Q4079" s="7">
        <f t="shared" si="1149"/>
        <v>6753589.7500000028</v>
      </c>
      <c r="R4079" s="44" t="str">
        <f>VLOOKUP(F4079,'Set up'!$A$2:$E$64,5,FALSE)</f>
        <v>Cash</v>
      </c>
    </row>
    <row r="4080" spans="1:18" ht="16.2" customHeight="1" x14ac:dyDescent="0.3">
      <c r="A4080" s="151" t="s">
        <v>3879</v>
      </c>
      <c r="B4080" s="5">
        <f t="shared" si="1141"/>
        <v>6</v>
      </c>
      <c r="C4080" s="5">
        <f t="shared" si="1142"/>
        <v>2025</v>
      </c>
      <c r="D4080" s="151" t="s">
        <v>3854</v>
      </c>
      <c r="E4080" s="5" t="str">
        <f>VLOOKUP(F4080,'[1]Set up'!$A$2:$C$64,2,FALSE)</f>
        <v>C00000050</v>
      </c>
      <c r="F4080" s="152" t="s">
        <v>2656</v>
      </c>
      <c r="G4080" s="152" t="s">
        <v>1061</v>
      </c>
      <c r="H4080" s="151">
        <v>1</v>
      </c>
      <c r="I4080" s="5" t="str">
        <f>VLOOKUP(F4080,'Set up'!$A$2:$C$64,3,FALSE)</f>
        <v>Cash</v>
      </c>
      <c r="J4080" s="5">
        <f>VLOOKUP(F4080,'Set up'!$A$2:$D$64,4,FALSE)</f>
        <v>0</v>
      </c>
      <c r="K4080" s="4">
        <f t="shared" si="1145"/>
        <v>45822</v>
      </c>
      <c r="L4080" s="5">
        <f t="shared" si="1146"/>
        <v>6</v>
      </c>
      <c r="M4080" s="5">
        <f t="shared" si="1147"/>
        <v>2025</v>
      </c>
      <c r="N4080" s="153">
        <v>95</v>
      </c>
      <c r="P4080" s="12">
        <f t="shared" si="1148"/>
        <v>95</v>
      </c>
      <c r="Q4080" s="7">
        <f t="shared" si="1149"/>
        <v>6753684.7500000028</v>
      </c>
      <c r="R4080" s="44" t="str">
        <f>VLOOKUP(F4080,'Set up'!$A$2:$E$64,5,FALSE)</f>
        <v>Cash</v>
      </c>
    </row>
    <row r="4081" spans="1:18" ht="16.2" customHeight="1" x14ac:dyDescent="0.3">
      <c r="A4081" s="151" t="s">
        <v>3878</v>
      </c>
      <c r="B4081" s="5">
        <f t="shared" si="1141"/>
        <v>6</v>
      </c>
      <c r="C4081" s="5">
        <f t="shared" si="1142"/>
        <v>2025</v>
      </c>
      <c r="D4081" s="151" t="s">
        <v>3855</v>
      </c>
      <c r="E4081" s="5" t="str">
        <f>VLOOKUP(F4081,'[1]Set up'!$A$2:$C$64,2,FALSE)</f>
        <v>C00000042</v>
      </c>
      <c r="F4081" s="152" t="s">
        <v>2012</v>
      </c>
      <c r="G4081" s="152" t="s">
        <v>2646</v>
      </c>
      <c r="H4081" s="151">
        <v>2</v>
      </c>
      <c r="I4081" s="5" t="str">
        <f>VLOOKUP(F4081,'Set up'!$A$2:$C$64,3,FALSE)</f>
        <v>Cash</v>
      </c>
      <c r="J4081" s="5">
        <f>VLOOKUP(F4081,'Set up'!$A$2:$D$64,4,FALSE)</f>
        <v>0</v>
      </c>
      <c r="K4081" s="4">
        <f t="shared" si="1145"/>
        <v>45824</v>
      </c>
      <c r="L4081" s="5">
        <f t="shared" si="1146"/>
        <v>6</v>
      </c>
      <c r="M4081" s="5">
        <f t="shared" si="1147"/>
        <v>2025</v>
      </c>
      <c r="N4081" s="153">
        <v>125</v>
      </c>
      <c r="P4081" s="12">
        <f t="shared" si="1148"/>
        <v>125</v>
      </c>
      <c r="Q4081" s="7">
        <f t="shared" si="1149"/>
        <v>6753809.7500000028</v>
      </c>
      <c r="R4081" s="44" t="str">
        <f>VLOOKUP(F4081,'Set up'!$A$2:$E$64,5,FALSE)</f>
        <v>Trsf</v>
      </c>
    </row>
    <row r="4082" spans="1:18" ht="16.2" customHeight="1" x14ac:dyDescent="0.3">
      <c r="A4082" s="151" t="s">
        <v>3878</v>
      </c>
      <c r="B4082" s="5">
        <f t="shared" si="1141"/>
        <v>6</v>
      </c>
      <c r="C4082" s="5">
        <f t="shared" si="1142"/>
        <v>2025</v>
      </c>
      <c r="D4082" s="151" t="s">
        <v>3856</v>
      </c>
      <c r="E4082" s="5" t="str">
        <f>VLOOKUP(F4082,'[1]Set up'!$A$2:$C$64,2,FALSE)</f>
        <v>C00000042</v>
      </c>
      <c r="F4082" s="152" t="s">
        <v>2012</v>
      </c>
      <c r="G4082" s="152" t="s">
        <v>3645</v>
      </c>
      <c r="H4082" s="151">
        <v>5</v>
      </c>
      <c r="I4082" s="5" t="str">
        <f>VLOOKUP(F4082,'Set up'!$A$2:$C$64,3,FALSE)</f>
        <v>Cash</v>
      </c>
      <c r="J4082" s="5">
        <f>VLOOKUP(F4082,'Set up'!$A$2:$D$64,4,FALSE)</f>
        <v>0</v>
      </c>
      <c r="K4082" s="4">
        <f t="shared" si="1145"/>
        <v>45824</v>
      </c>
      <c r="L4082" s="5">
        <f t="shared" si="1146"/>
        <v>6</v>
      </c>
      <c r="M4082" s="5">
        <f t="shared" si="1147"/>
        <v>2025</v>
      </c>
      <c r="N4082" s="153">
        <v>8100</v>
      </c>
      <c r="P4082" s="12">
        <f t="shared" si="1148"/>
        <v>8100</v>
      </c>
      <c r="Q4082" s="7">
        <f t="shared" si="1149"/>
        <v>6761909.7500000028</v>
      </c>
      <c r="R4082" s="44" t="str">
        <f>VLOOKUP(F4082,'Set up'!$A$2:$E$64,5,FALSE)</f>
        <v>Trsf</v>
      </c>
    </row>
    <row r="4083" spans="1:18" ht="16.2" customHeight="1" x14ac:dyDescent="0.3">
      <c r="A4083" s="151" t="s">
        <v>3878</v>
      </c>
      <c r="B4083" s="5">
        <f t="shared" si="1141"/>
        <v>6</v>
      </c>
      <c r="C4083" s="5">
        <f t="shared" si="1142"/>
        <v>2025</v>
      </c>
      <c r="D4083" s="151" t="s">
        <v>3856</v>
      </c>
      <c r="E4083" s="5" t="str">
        <f>VLOOKUP(F4083,'[1]Set up'!$A$2:$C$64,2,FALSE)</f>
        <v>C00000042</v>
      </c>
      <c r="F4083" s="152" t="s">
        <v>2012</v>
      </c>
      <c r="G4083" s="152" t="s">
        <v>1392</v>
      </c>
      <c r="H4083" s="151">
        <v>15</v>
      </c>
      <c r="I4083" s="5" t="str">
        <f>VLOOKUP(F4083,'Set up'!$A$2:$C$64,3,FALSE)</f>
        <v>Cash</v>
      </c>
      <c r="J4083" s="5">
        <f>VLOOKUP(F4083,'Set up'!$A$2:$D$64,4,FALSE)</f>
        <v>0</v>
      </c>
      <c r="K4083" s="4">
        <f t="shared" si="1145"/>
        <v>45824</v>
      </c>
      <c r="L4083" s="5">
        <f t="shared" si="1146"/>
        <v>6</v>
      </c>
      <c r="M4083" s="5">
        <f t="shared" si="1147"/>
        <v>2025</v>
      </c>
      <c r="N4083" s="153">
        <v>2655</v>
      </c>
      <c r="P4083" s="12">
        <f t="shared" si="1148"/>
        <v>2655</v>
      </c>
      <c r="Q4083" s="7">
        <f t="shared" si="1149"/>
        <v>6764564.7500000028</v>
      </c>
      <c r="R4083" s="44" t="str">
        <f>VLOOKUP(F4083,'Set up'!$A$2:$E$64,5,FALSE)</f>
        <v>Trsf</v>
      </c>
    </row>
    <row r="4084" spans="1:18" ht="16.2" customHeight="1" x14ac:dyDescent="0.3">
      <c r="A4084" s="151" t="s">
        <v>3878</v>
      </c>
      <c r="B4084" s="5">
        <f t="shared" si="1141"/>
        <v>6</v>
      </c>
      <c r="C4084" s="5">
        <f t="shared" si="1142"/>
        <v>2025</v>
      </c>
      <c r="D4084" s="151" t="s">
        <v>3856</v>
      </c>
      <c r="E4084" s="5" t="str">
        <f>VLOOKUP(F4084,'[1]Set up'!$A$2:$C$64,2,FALSE)</f>
        <v>C00000042</v>
      </c>
      <c r="F4084" s="152" t="s">
        <v>2012</v>
      </c>
      <c r="G4084" s="152" t="s">
        <v>1922</v>
      </c>
      <c r="H4084" s="151">
        <v>8</v>
      </c>
      <c r="I4084" s="5" t="str">
        <f>VLOOKUP(F4084,'Set up'!$A$2:$C$64,3,FALSE)</f>
        <v>Cash</v>
      </c>
      <c r="J4084" s="5">
        <f>VLOOKUP(F4084,'Set up'!$A$2:$D$64,4,FALSE)</f>
        <v>0</v>
      </c>
      <c r="K4084" s="4">
        <f t="shared" si="1145"/>
        <v>45824</v>
      </c>
      <c r="L4084" s="5">
        <f t="shared" si="1146"/>
        <v>6</v>
      </c>
      <c r="M4084" s="5">
        <f t="shared" si="1147"/>
        <v>2025</v>
      </c>
      <c r="N4084" s="153">
        <v>1980</v>
      </c>
      <c r="P4084" s="12">
        <f t="shared" si="1148"/>
        <v>1980</v>
      </c>
      <c r="Q4084" s="7">
        <f t="shared" si="1149"/>
        <v>6766544.7500000028</v>
      </c>
      <c r="R4084" s="44" t="str">
        <f>VLOOKUP(F4084,'Set up'!$A$2:$E$64,5,FALSE)</f>
        <v>Trsf</v>
      </c>
    </row>
    <row r="4085" spans="1:18" ht="16.2" customHeight="1" x14ac:dyDescent="0.3">
      <c r="A4085" s="151" t="s">
        <v>3878</v>
      </c>
      <c r="B4085" s="5">
        <f t="shared" si="1141"/>
        <v>6</v>
      </c>
      <c r="C4085" s="5">
        <f t="shared" si="1142"/>
        <v>2025</v>
      </c>
      <c r="D4085" s="151" t="s">
        <v>3856</v>
      </c>
      <c r="E4085" s="5" t="str">
        <f>VLOOKUP(F4085,'[1]Set up'!$A$2:$C$64,2,FALSE)</f>
        <v>C00000042</v>
      </c>
      <c r="F4085" s="152" t="s">
        <v>2012</v>
      </c>
      <c r="G4085" s="152" t="s">
        <v>1073</v>
      </c>
      <c r="H4085" s="151">
        <v>1</v>
      </c>
      <c r="I4085" s="5" t="str">
        <f>VLOOKUP(F4085,'Set up'!$A$2:$C$64,3,FALSE)</f>
        <v>Cash</v>
      </c>
      <c r="J4085" s="5">
        <f>VLOOKUP(F4085,'Set up'!$A$2:$D$64,4,FALSE)</f>
        <v>0</v>
      </c>
      <c r="K4085" s="4">
        <f t="shared" si="1145"/>
        <v>45824</v>
      </c>
      <c r="L4085" s="5">
        <f t="shared" si="1146"/>
        <v>6</v>
      </c>
      <c r="M4085" s="5">
        <f t="shared" si="1147"/>
        <v>2025</v>
      </c>
      <c r="N4085" s="153">
        <v>1000</v>
      </c>
      <c r="P4085" s="12">
        <f t="shared" si="1148"/>
        <v>1000</v>
      </c>
      <c r="Q4085" s="7">
        <f t="shared" si="1149"/>
        <v>6767544.7500000028</v>
      </c>
      <c r="R4085" s="44" t="str">
        <f>VLOOKUP(F4085,'Set up'!$A$2:$E$64,5,FALSE)</f>
        <v>Trsf</v>
      </c>
    </row>
    <row r="4086" spans="1:18" ht="16.2" customHeight="1" x14ac:dyDescent="0.3">
      <c r="A4086" s="151" t="s">
        <v>3878</v>
      </c>
      <c r="B4086" s="5">
        <f t="shared" ref="B4086:B4125" si="1150">MONTH(A4086)</f>
        <v>6</v>
      </c>
      <c r="C4086" s="5">
        <f t="shared" ref="C4086:C4125" si="1151">YEAR(A4086)</f>
        <v>2025</v>
      </c>
      <c r="D4086" s="151" t="s">
        <v>3856</v>
      </c>
      <c r="E4086" s="5" t="str">
        <f>VLOOKUP(F4086,'[1]Set up'!$A$2:$C$64,2,FALSE)</f>
        <v>C00000042</v>
      </c>
      <c r="F4086" s="152" t="s">
        <v>2012</v>
      </c>
      <c r="G4086" s="152" t="s">
        <v>1061</v>
      </c>
      <c r="H4086" s="151">
        <v>4</v>
      </c>
      <c r="I4086" s="5" t="str">
        <f>VLOOKUP(F4086,'Set up'!$A$2:$C$64,3,FALSE)</f>
        <v>Cash</v>
      </c>
      <c r="J4086" s="5">
        <f>VLOOKUP(F4086,'Set up'!$A$2:$D$64,4,FALSE)</f>
        <v>0</v>
      </c>
      <c r="K4086" s="4">
        <f t="shared" si="1145"/>
        <v>45824</v>
      </c>
      <c r="L4086" s="5">
        <f t="shared" si="1146"/>
        <v>6</v>
      </c>
      <c r="M4086" s="5">
        <f t="shared" si="1147"/>
        <v>2025</v>
      </c>
      <c r="N4086" s="153">
        <v>380</v>
      </c>
      <c r="P4086" s="12">
        <f t="shared" si="1148"/>
        <v>380</v>
      </c>
      <c r="Q4086" s="7">
        <f t="shared" si="1149"/>
        <v>6767924.7500000028</v>
      </c>
      <c r="R4086" s="44" t="str">
        <f>VLOOKUP(F4086,'Set up'!$A$2:$E$64,5,FALSE)</f>
        <v>Trsf</v>
      </c>
    </row>
    <row r="4087" spans="1:18" ht="16.2" customHeight="1" x14ac:dyDescent="0.3">
      <c r="A4087" s="151" t="s">
        <v>3880</v>
      </c>
      <c r="B4087" s="5">
        <f t="shared" si="1150"/>
        <v>6</v>
      </c>
      <c r="C4087" s="5">
        <f t="shared" si="1151"/>
        <v>2025</v>
      </c>
      <c r="D4087" s="151" t="s">
        <v>3857</v>
      </c>
      <c r="E4087" s="5" t="str">
        <f>VLOOKUP(F4087,'[1]Set up'!$A$2:$C$64,2,FALSE)</f>
        <v>C00000003</v>
      </c>
      <c r="F4087" s="152" t="s">
        <v>20</v>
      </c>
      <c r="G4087" s="152" t="s">
        <v>3217</v>
      </c>
      <c r="H4087" s="151">
        <v>1</v>
      </c>
      <c r="I4087" s="5">
        <f>VLOOKUP(F4087,'Set up'!$A$2:$C$64,3,FALSE)</f>
        <v>45</v>
      </c>
      <c r="J4087" s="5">
        <f>VLOOKUP(F4087,'Set up'!$A$2:$D$64,4,FALSE)</f>
        <v>45</v>
      </c>
      <c r="K4087" s="4">
        <f t="shared" ref="K4087:K4125" si="1152">A4087+J4087</f>
        <v>45870</v>
      </c>
      <c r="L4087" s="5">
        <f t="shared" ref="L4087:L4125" si="1153">MONTH(K4087)</f>
        <v>8</v>
      </c>
      <c r="M4087" s="5">
        <f t="shared" ref="M4087:M4125" si="1154">YEAR(K4087)</f>
        <v>2025</v>
      </c>
      <c r="N4087" s="153">
        <v>1687.5</v>
      </c>
      <c r="P4087" s="12">
        <f t="shared" ref="P4087:P4125" si="1155">SUM(N4087+O4087)</f>
        <v>1687.5</v>
      </c>
      <c r="Q4087" s="7">
        <f t="shared" ref="Q4087:Q4125" si="1156">SUM(Q4086+N4087)</f>
        <v>6769612.2500000028</v>
      </c>
      <c r="R4087" s="44" t="str">
        <f>VLOOKUP(F4087,'Set up'!$A$2:$E$64,5,FALSE)</f>
        <v>PD Chq</v>
      </c>
    </row>
    <row r="4088" spans="1:18" ht="16.2" customHeight="1" x14ac:dyDescent="0.3">
      <c r="A4088" s="151" t="s">
        <v>3880</v>
      </c>
      <c r="B4088" s="5">
        <f t="shared" si="1150"/>
        <v>6</v>
      </c>
      <c r="C4088" s="5">
        <f t="shared" si="1151"/>
        <v>2025</v>
      </c>
      <c r="D4088" s="151" t="s">
        <v>3857</v>
      </c>
      <c r="E4088" s="5" t="str">
        <f>VLOOKUP(F4088,'[1]Set up'!$A$2:$C$64,2,FALSE)</f>
        <v>C00000003</v>
      </c>
      <c r="F4088" s="152" t="s">
        <v>20</v>
      </c>
      <c r="G4088" s="152" t="s">
        <v>17</v>
      </c>
      <c r="H4088" s="151">
        <v>2</v>
      </c>
      <c r="I4088" s="5">
        <f>VLOOKUP(F4088,'Set up'!$A$2:$C$64,3,FALSE)</f>
        <v>45</v>
      </c>
      <c r="J4088" s="5">
        <f>VLOOKUP(F4088,'Set up'!$A$2:$D$64,4,FALSE)</f>
        <v>45</v>
      </c>
      <c r="K4088" s="4">
        <f t="shared" si="1152"/>
        <v>45870</v>
      </c>
      <c r="L4088" s="5">
        <f t="shared" si="1153"/>
        <v>8</v>
      </c>
      <c r="M4088" s="5">
        <f t="shared" si="1154"/>
        <v>2025</v>
      </c>
      <c r="N4088" s="153">
        <v>220</v>
      </c>
      <c r="P4088" s="12">
        <f t="shared" si="1155"/>
        <v>220</v>
      </c>
      <c r="Q4088" s="7">
        <f t="shared" si="1156"/>
        <v>6769832.2500000028</v>
      </c>
      <c r="R4088" s="44" t="str">
        <f>VLOOKUP(F4088,'Set up'!$A$2:$E$64,5,FALSE)</f>
        <v>PD Chq</v>
      </c>
    </row>
    <row r="4089" spans="1:18" ht="16.2" customHeight="1" x14ac:dyDescent="0.3">
      <c r="A4089" s="151" t="s">
        <v>3880</v>
      </c>
      <c r="B4089" s="5">
        <f t="shared" si="1150"/>
        <v>6</v>
      </c>
      <c r="C4089" s="5">
        <f t="shared" si="1151"/>
        <v>2025</v>
      </c>
      <c r="D4089" s="151" t="s">
        <v>3857</v>
      </c>
      <c r="E4089" s="5" t="str">
        <f>VLOOKUP(F4089,'[1]Set up'!$A$2:$C$64,2,FALSE)</f>
        <v>C00000003</v>
      </c>
      <c r="F4089" s="152" t="s">
        <v>20</v>
      </c>
      <c r="G4089" s="152" t="s">
        <v>2635</v>
      </c>
      <c r="H4089" s="151">
        <v>2</v>
      </c>
      <c r="I4089" s="5">
        <f>VLOOKUP(F4089,'Set up'!$A$2:$C$64,3,FALSE)</f>
        <v>45</v>
      </c>
      <c r="J4089" s="5">
        <f>VLOOKUP(F4089,'Set up'!$A$2:$D$64,4,FALSE)</f>
        <v>45</v>
      </c>
      <c r="K4089" s="4">
        <f t="shared" si="1152"/>
        <v>45870</v>
      </c>
      <c r="L4089" s="5">
        <f t="shared" si="1153"/>
        <v>8</v>
      </c>
      <c r="M4089" s="5">
        <f t="shared" si="1154"/>
        <v>2025</v>
      </c>
      <c r="N4089" s="153">
        <v>130</v>
      </c>
      <c r="P4089" s="12">
        <f t="shared" si="1155"/>
        <v>130</v>
      </c>
      <c r="Q4089" s="7">
        <f t="shared" si="1156"/>
        <v>6769962.2500000028</v>
      </c>
      <c r="R4089" s="44" t="str">
        <f>VLOOKUP(F4089,'Set up'!$A$2:$E$64,5,FALSE)</f>
        <v>PD Chq</v>
      </c>
    </row>
    <row r="4090" spans="1:18" ht="16.2" customHeight="1" x14ac:dyDescent="0.3">
      <c r="A4090" s="151" t="s">
        <v>3880</v>
      </c>
      <c r="B4090" s="5">
        <f t="shared" si="1150"/>
        <v>6</v>
      </c>
      <c r="C4090" s="5">
        <f t="shared" si="1151"/>
        <v>2025</v>
      </c>
      <c r="D4090" s="151" t="s">
        <v>3857</v>
      </c>
      <c r="E4090" s="5" t="str">
        <f>VLOOKUP(F4090,'[1]Set up'!$A$2:$C$64,2,FALSE)</f>
        <v>C00000003</v>
      </c>
      <c r="F4090" s="152" t="s">
        <v>20</v>
      </c>
      <c r="G4090" s="152" t="s">
        <v>949</v>
      </c>
      <c r="H4090" s="151">
        <v>3</v>
      </c>
      <c r="I4090" s="5">
        <f>VLOOKUP(F4090,'Set up'!$A$2:$C$64,3,FALSE)</f>
        <v>45</v>
      </c>
      <c r="J4090" s="5">
        <f>VLOOKUP(F4090,'Set up'!$A$2:$D$64,4,FALSE)</f>
        <v>45</v>
      </c>
      <c r="K4090" s="4">
        <f t="shared" si="1152"/>
        <v>45870</v>
      </c>
      <c r="L4090" s="5">
        <f t="shared" si="1153"/>
        <v>8</v>
      </c>
      <c r="M4090" s="5">
        <f t="shared" si="1154"/>
        <v>2025</v>
      </c>
      <c r="N4090" s="153">
        <v>540</v>
      </c>
      <c r="P4090" s="12">
        <f t="shared" si="1155"/>
        <v>540</v>
      </c>
      <c r="Q4090" s="7">
        <f t="shared" si="1156"/>
        <v>6770502.2500000028</v>
      </c>
      <c r="R4090" s="44" t="str">
        <f>VLOOKUP(F4090,'Set up'!$A$2:$E$64,5,FALSE)</f>
        <v>PD Chq</v>
      </c>
    </row>
    <row r="4091" spans="1:18" ht="16.2" customHeight="1" x14ac:dyDescent="0.3">
      <c r="A4091" s="151" t="s">
        <v>3881</v>
      </c>
      <c r="B4091" s="5">
        <f t="shared" si="1150"/>
        <v>6</v>
      </c>
      <c r="C4091" s="5">
        <f t="shared" si="1151"/>
        <v>2025</v>
      </c>
      <c r="D4091" s="151" t="s">
        <v>3858</v>
      </c>
      <c r="E4091" s="5" t="str">
        <f>VLOOKUP(F4091,'[1]Set up'!$A$2:$C$64,2,FALSE)</f>
        <v>C00000019</v>
      </c>
      <c r="F4091" s="152" t="s">
        <v>400</v>
      </c>
      <c r="G4091" s="152" t="s">
        <v>3122</v>
      </c>
      <c r="H4091" s="151">
        <v>1</v>
      </c>
      <c r="I4091" s="5" t="str">
        <f>VLOOKUP(F4091,'Set up'!$A$2:$C$64,3,FALSE)</f>
        <v>Cash</v>
      </c>
      <c r="J4091" s="5">
        <f>VLOOKUP(F4091,'Set up'!$A$2:$D$64,4,FALSE)</f>
        <v>0</v>
      </c>
      <c r="K4091" s="4">
        <f t="shared" si="1152"/>
        <v>45827</v>
      </c>
      <c r="L4091" s="5">
        <f t="shared" si="1153"/>
        <v>6</v>
      </c>
      <c r="M4091" s="5">
        <f t="shared" si="1154"/>
        <v>2025</v>
      </c>
      <c r="N4091" s="153">
        <v>1710</v>
      </c>
      <c r="P4091" s="12">
        <f t="shared" si="1155"/>
        <v>1710</v>
      </c>
      <c r="Q4091" s="7">
        <f t="shared" si="1156"/>
        <v>6772212.2500000028</v>
      </c>
      <c r="R4091" s="44" t="str">
        <f>VLOOKUP(F4091,'Set up'!$A$2:$E$64,5,FALSE)</f>
        <v>Trsf</v>
      </c>
    </row>
    <row r="4092" spans="1:18" ht="16.2" customHeight="1" x14ac:dyDescent="0.3">
      <c r="A4092" s="151" t="s">
        <v>3881</v>
      </c>
      <c r="B4092" s="5">
        <f t="shared" si="1150"/>
        <v>6</v>
      </c>
      <c r="C4092" s="5">
        <f t="shared" si="1151"/>
        <v>2025</v>
      </c>
      <c r="D4092" s="151" t="s">
        <v>3858</v>
      </c>
      <c r="E4092" s="5" t="str">
        <f>VLOOKUP(F4092,'[1]Set up'!$A$2:$C$64,2,FALSE)</f>
        <v>C00000019</v>
      </c>
      <c r="F4092" s="152" t="s">
        <v>400</v>
      </c>
      <c r="G4092" s="152" t="s">
        <v>1411</v>
      </c>
      <c r="H4092" s="151">
        <v>1</v>
      </c>
      <c r="I4092" s="5" t="str">
        <f>VLOOKUP(F4092,'Set up'!$A$2:$C$64,3,FALSE)</f>
        <v>Cash</v>
      </c>
      <c r="J4092" s="5">
        <f>VLOOKUP(F4092,'Set up'!$A$2:$D$64,4,FALSE)</f>
        <v>0</v>
      </c>
      <c r="K4092" s="4">
        <f t="shared" si="1152"/>
        <v>45827</v>
      </c>
      <c r="L4092" s="5">
        <f t="shared" si="1153"/>
        <v>6</v>
      </c>
      <c r="M4092" s="5">
        <f t="shared" si="1154"/>
        <v>2025</v>
      </c>
      <c r="N4092" s="153">
        <v>405</v>
      </c>
      <c r="P4092" s="12">
        <f t="shared" si="1155"/>
        <v>405</v>
      </c>
      <c r="Q4092" s="7">
        <f t="shared" si="1156"/>
        <v>6772617.2500000028</v>
      </c>
      <c r="R4092" s="44" t="str">
        <f>VLOOKUP(F4092,'Set up'!$A$2:$E$64,5,FALSE)</f>
        <v>Trsf</v>
      </c>
    </row>
    <row r="4093" spans="1:18" ht="16.2" customHeight="1" x14ac:dyDescent="0.3">
      <c r="A4093" s="151" t="s">
        <v>3881</v>
      </c>
      <c r="B4093" s="5">
        <f t="shared" si="1150"/>
        <v>6</v>
      </c>
      <c r="C4093" s="5">
        <f t="shared" si="1151"/>
        <v>2025</v>
      </c>
      <c r="D4093" s="151" t="s">
        <v>3858</v>
      </c>
      <c r="E4093" s="5" t="str">
        <f>VLOOKUP(F4093,'[1]Set up'!$A$2:$C$64,2,FALSE)</f>
        <v>C00000019</v>
      </c>
      <c r="F4093" s="152" t="s">
        <v>400</v>
      </c>
      <c r="G4093" s="152" t="s">
        <v>46</v>
      </c>
      <c r="H4093" s="151">
        <v>1</v>
      </c>
      <c r="I4093" s="5" t="str">
        <f>VLOOKUP(F4093,'Set up'!$A$2:$C$64,3,FALSE)</f>
        <v>Cash</v>
      </c>
      <c r="J4093" s="5">
        <f>VLOOKUP(F4093,'Set up'!$A$2:$D$64,4,FALSE)</f>
        <v>0</v>
      </c>
      <c r="K4093" s="4">
        <f t="shared" si="1152"/>
        <v>45827</v>
      </c>
      <c r="L4093" s="5">
        <f t="shared" si="1153"/>
        <v>6</v>
      </c>
      <c r="M4093" s="5">
        <f t="shared" si="1154"/>
        <v>2025</v>
      </c>
      <c r="N4093" s="153">
        <v>110</v>
      </c>
      <c r="P4093" s="12">
        <f t="shared" si="1155"/>
        <v>110</v>
      </c>
      <c r="Q4093" s="7">
        <f t="shared" si="1156"/>
        <v>6772727.2500000028</v>
      </c>
      <c r="R4093" s="44" t="str">
        <f>VLOOKUP(F4093,'Set up'!$A$2:$E$64,5,FALSE)</f>
        <v>Trsf</v>
      </c>
    </row>
    <row r="4094" spans="1:18" ht="16.2" customHeight="1" x14ac:dyDescent="0.3">
      <c r="A4094" s="151" t="s">
        <v>3881</v>
      </c>
      <c r="B4094" s="5">
        <f t="shared" si="1150"/>
        <v>6</v>
      </c>
      <c r="C4094" s="5">
        <f t="shared" si="1151"/>
        <v>2025</v>
      </c>
      <c r="D4094" s="151" t="s">
        <v>3858</v>
      </c>
      <c r="E4094" s="5" t="str">
        <f>VLOOKUP(F4094,'[1]Set up'!$A$2:$C$64,2,FALSE)</f>
        <v>C00000019</v>
      </c>
      <c r="F4094" s="152" t="s">
        <v>400</v>
      </c>
      <c r="G4094" s="152" t="s">
        <v>2635</v>
      </c>
      <c r="H4094" s="151">
        <v>3</v>
      </c>
      <c r="I4094" s="5" t="str">
        <f>VLOOKUP(F4094,'Set up'!$A$2:$C$64,3,FALSE)</f>
        <v>Cash</v>
      </c>
      <c r="J4094" s="5">
        <f>VLOOKUP(F4094,'Set up'!$A$2:$D$64,4,FALSE)</f>
        <v>0</v>
      </c>
      <c r="K4094" s="4">
        <f t="shared" si="1152"/>
        <v>45827</v>
      </c>
      <c r="L4094" s="5">
        <f t="shared" si="1153"/>
        <v>6</v>
      </c>
      <c r="M4094" s="5">
        <f t="shared" si="1154"/>
        <v>2025</v>
      </c>
      <c r="N4094" s="153">
        <v>187.5</v>
      </c>
      <c r="P4094" s="12">
        <f t="shared" si="1155"/>
        <v>187.5</v>
      </c>
      <c r="Q4094" s="7">
        <f t="shared" si="1156"/>
        <v>6772914.7500000028</v>
      </c>
      <c r="R4094" s="44" t="str">
        <f>VLOOKUP(F4094,'Set up'!$A$2:$E$64,5,FALSE)</f>
        <v>Trsf</v>
      </c>
    </row>
    <row r="4095" spans="1:18" ht="16.2" customHeight="1" x14ac:dyDescent="0.3">
      <c r="A4095" s="151" t="s">
        <v>3881</v>
      </c>
      <c r="B4095" s="5">
        <f t="shared" si="1150"/>
        <v>6</v>
      </c>
      <c r="C4095" s="5">
        <f t="shared" si="1151"/>
        <v>2025</v>
      </c>
      <c r="D4095" s="151" t="s">
        <v>3858</v>
      </c>
      <c r="E4095" s="5" t="str">
        <f>VLOOKUP(F4095,'[1]Set up'!$A$2:$C$64,2,FALSE)</f>
        <v>C00000019</v>
      </c>
      <c r="F4095" s="152" t="s">
        <v>400</v>
      </c>
      <c r="G4095" s="152" t="s">
        <v>2144</v>
      </c>
      <c r="H4095" s="151">
        <v>1</v>
      </c>
      <c r="I4095" s="5" t="str">
        <f>VLOOKUP(F4095,'Set up'!$A$2:$C$64,3,FALSE)</f>
        <v>Cash</v>
      </c>
      <c r="J4095" s="5">
        <f>VLOOKUP(F4095,'Set up'!$A$2:$D$64,4,FALSE)</f>
        <v>0</v>
      </c>
      <c r="K4095" s="4">
        <f t="shared" si="1152"/>
        <v>45827</v>
      </c>
      <c r="L4095" s="5">
        <f t="shared" si="1153"/>
        <v>6</v>
      </c>
      <c r="M4095" s="5">
        <f t="shared" si="1154"/>
        <v>2025</v>
      </c>
      <c r="N4095" s="153">
        <v>283.8</v>
      </c>
      <c r="P4095" s="12">
        <f t="shared" si="1155"/>
        <v>283.8</v>
      </c>
      <c r="Q4095" s="7">
        <f t="shared" si="1156"/>
        <v>6773198.5500000026</v>
      </c>
      <c r="R4095" s="44" t="str">
        <f>VLOOKUP(F4095,'Set up'!$A$2:$E$64,5,FALSE)</f>
        <v>Trsf</v>
      </c>
    </row>
    <row r="4096" spans="1:18" ht="16.2" customHeight="1" x14ac:dyDescent="0.3">
      <c r="A4096" s="151" t="s">
        <v>3881</v>
      </c>
      <c r="B4096" s="5">
        <f t="shared" si="1150"/>
        <v>6</v>
      </c>
      <c r="C4096" s="5">
        <f t="shared" si="1151"/>
        <v>2025</v>
      </c>
      <c r="D4096" s="151" t="s">
        <v>3859</v>
      </c>
      <c r="E4096" s="5" t="str">
        <f>VLOOKUP(F4096,'[1]Set up'!$A$2:$C$64,2,FALSE)</f>
        <v>C00000042</v>
      </c>
      <c r="F4096" s="152" t="s">
        <v>2012</v>
      </c>
      <c r="G4096" s="152" t="s">
        <v>2646</v>
      </c>
      <c r="H4096" s="151">
        <v>1</v>
      </c>
      <c r="I4096" s="5" t="str">
        <f>VLOOKUP(F4096,'Set up'!$A$2:$C$64,3,FALSE)</f>
        <v>Cash</v>
      </c>
      <c r="J4096" s="5">
        <f>VLOOKUP(F4096,'Set up'!$A$2:$D$64,4,FALSE)</f>
        <v>0</v>
      </c>
      <c r="K4096" s="4">
        <f t="shared" si="1152"/>
        <v>45827</v>
      </c>
      <c r="L4096" s="5">
        <f t="shared" si="1153"/>
        <v>6</v>
      </c>
      <c r="M4096" s="5">
        <f t="shared" si="1154"/>
        <v>2025</v>
      </c>
      <c r="N4096" s="153">
        <v>62.5</v>
      </c>
      <c r="P4096" s="12">
        <f t="shared" si="1155"/>
        <v>62.5</v>
      </c>
      <c r="Q4096" s="7">
        <f t="shared" si="1156"/>
        <v>6773261.0500000026</v>
      </c>
      <c r="R4096" s="44" t="str">
        <f>VLOOKUP(F4096,'Set up'!$A$2:$E$64,5,FALSE)</f>
        <v>Trsf</v>
      </c>
    </row>
    <row r="4097" spans="1:18" ht="16.2" customHeight="1" x14ac:dyDescent="0.3">
      <c r="A4097" s="151" t="s">
        <v>3881</v>
      </c>
      <c r="B4097" s="5">
        <f t="shared" si="1150"/>
        <v>6</v>
      </c>
      <c r="C4097" s="5">
        <f t="shared" si="1151"/>
        <v>2025</v>
      </c>
      <c r="D4097" s="151" t="s">
        <v>3860</v>
      </c>
      <c r="E4097" s="5" t="str">
        <f>VLOOKUP(F4097,'[1]Set up'!$A$2:$C$64,2,FALSE)</f>
        <v>C00000042</v>
      </c>
      <c r="F4097" s="152" t="s">
        <v>2012</v>
      </c>
      <c r="G4097" s="152" t="s">
        <v>3217</v>
      </c>
      <c r="H4097" s="151">
        <v>2</v>
      </c>
      <c r="I4097" s="5" t="str">
        <f>VLOOKUP(F4097,'Set up'!$A$2:$C$64,3,FALSE)</f>
        <v>Cash</v>
      </c>
      <c r="J4097" s="5">
        <f>VLOOKUP(F4097,'Set up'!$A$2:$D$64,4,FALSE)</f>
        <v>0</v>
      </c>
      <c r="K4097" s="4">
        <f t="shared" si="1152"/>
        <v>45827</v>
      </c>
      <c r="L4097" s="5">
        <f t="shared" si="1153"/>
        <v>6</v>
      </c>
      <c r="M4097" s="5">
        <f t="shared" si="1154"/>
        <v>2025</v>
      </c>
      <c r="N4097" s="153">
        <v>3240</v>
      </c>
      <c r="P4097" s="12">
        <f t="shared" si="1155"/>
        <v>3240</v>
      </c>
      <c r="Q4097" s="7">
        <f t="shared" si="1156"/>
        <v>6776501.0500000026</v>
      </c>
      <c r="R4097" s="44" t="str">
        <f>VLOOKUP(F4097,'Set up'!$A$2:$E$64,5,FALSE)</f>
        <v>Trsf</v>
      </c>
    </row>
    <row r="4098" spans="1:18" ht="16.2" customHeight="1" x14ac:dyDescent="0.3">
      <c r="A4098" s="151" t="s">
        <v>3881</v>
      </c>
      <c r="B4098" s="5">
        <f t="shared" si="1150"/>
        <v>6</v>
      </c>
      <c r="C4098" s="5">
        <f t="shared" si="1151"/>
        <v>2025</v>
      </c>
      <c r="D4098" s="151" t="s">
        <v>3860</v>
      </c>
      <c r="E4098" s="5" t="str">
        <f>VLOOKUP(F4098,'[1]Set up'!$A$2:$C$64,2,FALSE)</f>
        <v>C00000042</v>
      </c>
      <c r="F4098" s="152" t="s">
        <v>2012</v>
      </c>
      <c r="G4098" s="152" t="s">
        <v>1392</v>
      </c>
      <c r="H4098" s="151">
        <v>6</v>
      </c>
      <c r="I4098" s="5" t="str">
        <f>VLOOKUP(F4098,'Set up'!$A$2:$C$64,3,FALSE)</f>
        <v>Cash</v>
      </c>
      <c r="J4098" s="5">
        <f>VLOOKUP(F4098,'Set up'!$A$2:$D$64,4,FALSE)</f>
        <v>0</v>
      </c>
      <c r="K4098" s="4">
        <f t="shared" si="1152"/>
        <v>45827</v>
      </c>
      <c r="L4098" s="5">
        <f t="shared" si="1153"/>
        <v>6</v>
      </c>
      <c r="M4098" s="5">
        <f t="shared" si="1154"/>
        <v>2025</v>
      </c>
      <c r="N4098" s="153">
        <v>1062</v>
      </c>
      <c r="P4098" s="12">
        <f t="shared" si="1155"/>
        <v>1062</v>
      </c>
      <c r="Q4098" s="7">
        <f t="shared" si="1156"/>
        <v>6777563.0500000026</v>
      </c>
      <c r="R4098" s="44" t="str">
        <f>VLOOKUP(F4098,'Set up'!$A$2:$E$64,5,FALSE)</f>
        <v>Trsf</v>
      </c>
    </row>
    <row r="4099" spans="1:18" ht="16.2" customHeight="1" x14ac:dyDescent="0.3">
      <c r="A4099" s="151" t="s">
        <v>3881</v>
      </c>
      <c r="B4099" s="5">
        <f t="shared" si="1150"/>
        <v>6</v>
      </c>
      <c r="C4099" s="5">
        <f t="shared" si="1151"/>
        <v>2025</v>
      </c>
      <c r="D4099" s="151" t="s">
        <v>3860</v>
      </c>
      <c r="E4099" s="5" t="str">
        <f>VLOOKUP(F4099,'[1]Set up'!$A$2:$C$64,2,FALSE)</f>
        <v>C00000042</v>
      </c>
      <c r="F4099" s="152" t="s">
        <v>2012</v>
      </c>
      <c r="G4099" s="152" t="s">
        <v>1922</v>
      </c>
      <c r="H4099" s="151">
        <v>2</v>
      </c>
      <c r="I4099" s="5" t="str">
        <f>VLOOKUP(F4099,'Set up'!$A$2:$C$64,3,FALSE)</f>
        <v>Cash</v>
      </c>
      <c r="J4099" s="5">
        <f>VLOOKUP(F4099,'Set up'!$A$2:$D$64,4,FALSE)</f>
        <v>0</v>
      </c>
      <c r="K4099" s="4">
        <f t="shared" si="1152"/>
        <v>45827</v>
      </c>
      <c r="L4099" s="5">
        <f t="shared" si="1153"/>
        <v>6</v>
      </c>
      <c r="M4099" s="5">
        <f t="shared" si="1154"/>
        <v>2025</v>
      </c>
      <c r="N4099" s="153">
        <v>495</v>
      </c>
      <c r="P4099" s="12">
        <f t="shared" si="1155"/>
        <v>495</v>
      </c>
      <c r="Q4099" s="7">
        <f t="shared" si="1156"/>
        <v>6778058.0500000026</v>
      </c>
      <c r="R4099" s="44" t="str">
        <f>VLOOKUP(F4099,'Set up'!$A$2:$E$64,5,FALSE)</f>
        <v>Trsf</v>
      </c>
    </row>
    <row r="4100" spans="1:18" ht="16.2" customHeight="1" x14ac:dyDescent="0.3">
      <c r="A4100" s="151" t="s">
        <v>3881</v>
      </c>
      <c r="B4100" s="5">
        <f t="shared" si="1150"/>
        <v>6</v>
      </c>
      <c r="C4100" s="5">
        <f t="shared" si="1151"/>
        <v>2025</v>
      </c>
      <c r="D4100" s="151" t="s">
        <v>3860</v>
      </c>
      <c r="E4100" s="5" t="str">
        <f>VLOOKUP(F4100,'[1]Set up'!$A$2:$C$64,2,FALSE)</f>
        <v>C00000042</v>
      </c>
      <c r="F4100" s="152" t="s">
        <v>2012</v>
      </c>
      <c r="G4100" s="152" t="s">
        <v>1061</v>
      </c>
      <c r="H4100" s="151">
        <v>4</v>
      </c>
      <c r="I4100" s="5" t="str">
        <f>VLOOKUP(F4100,'Set up'!$A$2:$C$64,3,FALSE)</f>
        <v>Cash</v>
      </c>
      <c r="J4100" s="5">
        <f>VLOOKUP(F4100,'Set up'!$A$2:$D$64,4,FALSE)</f>
        <v>0</v>
      </c>
      <c r="K4100" s="4">
        <f t="shared" si="1152"/>
        <v>45827</v>
      </c>
      <c r="L4100" s="5">
        <f t="shared" si="1153"/>
        <v>6</v>
      </c>
      <c r="M4100" s="5">
        <f t="shared" si="1154"/>
        <v>2025</v>
      </c>
      <c r="N4100" s="153">
        <v>380</v>
      </c>
      <c r="P4100" s="12">
        <f t="shared" si="1155"/>
        <v>380</v>
      </c>
      <c r="Q4100" s="7">
        <f t="shared" si="1156"/>
        <v>6778438.0500000026</v>
      </c>
      <c r="R4100" s="44" t="str">
        <f>VLOOKUP(F4100,'Set up'!$A$2:$E$64,5,FALSE)</f>
        <v>Trsf</v>
      </c>
    </row>
    <row r="4101" spans="1:18" ht="16.2" customHeight="1" x14ac:dyDescent="0.3">
      <c r="A4101" s="151" t="s">
        <v>3881</v>
      </c>
      <c r="B4101" s="5">
        <f t="shared" si="1150"/>
        <v>6</v>
      </c>
      <c r="C4101" s="5">
        <f t="shared" si="1151"/>
        <v>2025</v>
      </c>
      <c r="D4101" s="151" t="s">
        <v>3860</v>
      </c>
      <c r="E4101" s="5" t="str">
        <f>VLOOKUP(F4101,'[1]Set up'!$A$2:$C$64,2,FALSE)</f>
        <v>C00000042</v>
      </c>
      <c r="F4101" s="152" t="s">
        <v>2012</v>
      </c>
      <c r="G4101" s="152" t="s">
        <v>1073</v>
      </c>
      <c r="H4101" s="151">
        <v>1</v>
      </c>
      <c r="I4101" s="5" t="str">
        <f>VLOOKUP(F4101,'Set up'!$A$2:$C$64,3,FALSE)</f>
        <v>Cash</v>
      </c>
      <c r="J4101" s="5">
        <f>VLOOKUP(F4101,'Set up'!$A$2:$D$64,4,FALSE)</f>
        <v>0</v>
      </c>
      <c r="K4101" s="4">
        <f t="shared" si="1152"/>
        <v>45827</v>
      </c>
      <c r="L4101" s="5">
        <f t="shared" si="1153"/>
        <v>6</v>
      </c>
      <c r="M4101" s="5">
        <f t="shared" si="1154"/>
        <v>2025</v>
      </c>
      <c r="N4101" s="153">
        <v>1000</v>
      </c>
      <c r="P4101" s="12">
        <f t="shared" si="1155"/>
        <v>1000</v>
      </c>
      <c r="Q4101" s="7">
        <f t="shared" si="1156"/>
        <v>6779438.0500000026</v>
      </c>
      <c r="R4101" s="44" t="str">
        <f>VLOOKUP(F4101,'Set up'!$A$2:$E$64,5,FALSE)</f>
        <v>Trsf</v>
      </c>
    </row>
    <row r="4102" spans="1:18" ht="16.2" customHeight="1" x14ac:dyDescent="0.3">
      <c r="A4102" s="151" t="s">
        <v>3882</v>
      </c>
      <c r="B4102" s="5">
        <f t="shared" si="1150"/>
        <v>6</v>
      </c>
      <c r="C4102" s="5">
        <f t="shared" si="1151"/>
        <v>2025</v>
      </c>
      <c r="D4102" s="151" t="s">
        <v>3861</v>
      </c>
      <c r="E4102" s="5" t="str">
        <f>VLOOKUP(F4102,'[1]Set up'!$A$2:$C$64,2,FALSE)</f>
        <v>C00000042</v>
      </c>
      <c r="F4102" s="152" t="s">
        <v>2012</v>
      </c>
      <c r="G4102" s="152" t="s">
        <v>2646</v>
      </c>
      <c r="H4102" s="151">
        <v>3</v>
      </c>
      <c r="I4102" s="5" t="str">
        <f>VLOOKUP(F4102,'Set up'!$A$2:$C$64,3,FALSE)</f>
        <v>Cash</v>
      </c>
      <c r="J4102" s="5">
        <f>VLOOKUP(F4102,'Set up'!$A$2:$D$64,4,FALSE)</f>
        <v>0</v>
      </c>
      <c r="K4102" s="4">
        <f t="shared" si="1152"/>
        <v>45829</v>
      </c>
      <c r="L4102" s="5">
        <f t="shared" si="1153"/>
        <v>6</v>
      </c>
      <c r="M4102" s="5">
        <f t="shared" si="1154"/>
        <v>2025</v>
      </c>
      <c r="N4102" s="153">
        <v>187.5</v>
      </c>
      <c r="P4102" s="12">
        <f t="shared" si="1155"/>
        <v>187.5</v>
      </c>
      <c r="Q4102" s="7">
        <f t="shared" si="1156"/>
        <v>6779625.5500000026</v>
      </c>
      <c r="R4102" s="44" t="str">
        <f>VLOOKUP(F4102,'Set up'!$A$2:$E$64,5,FALSE)</f>
        <v>Trsf</v>
      </c>
    </row>
    <row r="4103" spans="1:18" ht="16.2" customHeight="1" x14ac:dyDescent="0.3">
      <c r="A4103" s="151" t="s">
        <v>3882</v>
      </c>
      <c r="B4103" s="5">
        <f t="shared" si="1150"/>
        <v>6</v>
      </c>
      <c r="C4103" s="5">
        <f t="shared" si="1151"/>
        <v>2025</v>
      </c>
      <c r="D4103" s="151" t="s">
        <v>3862</v>
      </c>
      <c r="E4103" s="5" t="str">
        <f>VLOOKUP(F4103,'[1]Set up'!$A$2:$C$64,2,FALSE)</f>
        <v>C00000042</v>
      </c>
      <c r="F4103" s="152" t="s">
        <v>2012</v>
      </c>
      <c r="G4103" s="152" t="s">
        <v>3217</v>
      </c>
      <c r="H4103" s="151">
        <v>5</v>
      </c>
      <c r="I4103" s="5" t="str">
        <f>VLOOKUP(F4103,'Set up'!$A$2:$C$64,3,FALSE)</f>
        <v>Cash</v>
      </c>
      <c r="J4103" s="5">
        <f>VLOOKUP(F4103,'Set up'!$A$2:$D$64,4,FALSE)</f>
        <v>0</v>
      </c>
      <c r="K4103" s="4">
        <f t="shared" si="1152"/>
        <v>45829</v>
      </c>
      <c r="L4103" s="5">
        <f t="shared" si="1153"/>
        <v>6</v>
      </c>
      <c r="M4103" s="5">
        <f t="shared" si="1154"/>
        <v>2025</v>
      </c>
      <c r="N4103" s="153">
        <v>8100</v>
      </c>
      <c r="P4103" s="12">
        <f t="shared" si="1155"/>
        <v>8100</v>
      </c>
      <c r="Q4103" s="7">
        <f t="shared" si="1156"/>
        <v>6787725.5500000026</v>
      </c>
      <c r="R4103" s="44" t="str">
        <f>VLOOKUP(F4103,'Set up'!$A$2:$E$64,5,FALSE)</f>
        <v>Trsf</v>
      </c>
    </row>
    <row r="4104" spans="1:18" ht="16.2" customHeight="1" x14ac:dyDescent="0.3">
      <c r="A4104" s="151" t="s">
        <v>3882</v>
      </c>
      <c r="B4104" s="5">
        <f t="shared" si="1150"/>
        <v>6</v>
      </c>
      <c r="C4104" s="5">
        <f t="shared" si="1151"/>
        <v>2025</v>
      </c>
      <c r="D4104" s="151" t="s">
        <v>3862</v>
      </c>
      <c r="E4104" s="5" t="str">
        <f>VLOOKUP(F4104,'[1]Set up'!$A$2:$C$64,2,FALSE)</f>
        <v>C00000042</v>
      </c>
      <c r="F4104" s="152" t="s">
        <v>2012</v>
      </c>
      <c r="G4104" s="152" t="s">
        <v>1392</v>
      </c>
      <c r="H4104" s="151">
        <v>15</v>
      </c>
      <c r="I4104" s="5" t="str">
        <f>VLOOKUP(F4104,'Set up'!$A$2:$C$64,3,FALSE)</f>
        <v>Cash</v>
      </c>
      <c r="J4104" s="5">
        <f>VLOOKUP(F4104,'Set up'!$A$2:$D$64,4,FALSE)</f>
        <v>0</v>
      </c>
      <c r="K4104" s="4">
        <f t="shared" si="1152"/>
        <v>45829</v>
      </c>
      <c r="L4104" s="5">
        <f t="shared" si="1153"/>
        <v>6</v>
      </c>
      <c r="M4104" s="5">
        <f t="shared" si="1154"/>
        <v>2025</v>
      </c>
      <c r="N4104" s="153">
        <v>2655</v>
      </c>
      <c r="P4104" s="12">
        <f t="shared" si="1155"/>
        <v>2655</v>
      </c>
      <c r="Q4104" s="7">
        <f t="shared" si="1156"/>
        <v>6790380.5500000026</v>
      </c>
      <c r="R4104" s="44" t="str">
        <f>VLOOKUP(F4104,'Set up'!$A$2:$E$64,5,FALSE)</f>
        <v>Trsf</v>
      </c>
    </row>
    <row r="4105" spans="1:18" ht="16.2" customHeight="1" x14ac:dyDescent="0.3">
      <c r="A4105" s="151" t="s">
        <v>3882</v>
      </c>
      <c r="B4105" s="5">
        <f t="shared" si="1150"/>
        <v>6</v>
      </c>
      <c r="C4105" s="5">
        <f t="shared" si="1151"/>
        <v>2025</v>
      </c>
      <c r="D4105" s="151" t="s">
        <v>3862</v>
      </c>
      <c r="E4105" s="5" t="str">
        <f>VLOOKUP(F4105,'[1]Set up'!$A$2:$C$64,2,FALSE)</f>
        <v>C00000042</v>
      </c>
      <c r="F4105" s="152" t="s">
        <v>2012</v>
      </c>
      <c r="G4105" s="152" t="s">
        <v>1922</v>
      </c>
      <c r="H4105" s="151">
        <v>8</v>
      </c>
      <c r="I4105" s="5" t="str">
        <f>VLOOKUP(F4105,'Set up'!$A$2:$C$64,3,FALSE)</f>
        <v>Cash</v>
      </c>
      <c r="J4105" s="5">
        <f>VLOOKUP(F4105,'Set up'!$A$2:$D$64,4,FALSE)</f>
        <v>0</v>
      </c>
      <c r="K4105" s="4">
        <f t="shared" si="1152"/>
        <v>45829</v>
      </c>
      <c r="L4105" s="5">
        <f t="shared" si="1153"/>
        <v>6</v>
      </c>
      <c r="M4105" s="5">
        <f t="shared" si="1154"/>
        <v>2025</v>
      </c>
      <c r="N4105" s="153">
        <v>1980</v>
      </c>
      <c r="P4105" s="12">
        <f t="shared" si="1155"/>
        <v>1980</v>
      </c>
      <c r="Q4105" s="7">
        <f t="shared" si="1156"/>
        <v>6792360.5500000026</v>
      </c>
      <c r="R4105" s="44" t="str">
        <f>VLOOKUP(F4105,'Set up'!$A$2:$E$64,5,FALSE)</f>
        <v>Trsf</v>
      </c>
    </row>
    <row r="4106" spans="1:18" ht="16.2" customHeight="1" x14ac:dyDescent="0.3">
      <c r="A4106" s="151" t="s">
        <v>3882</v>
      </c>
      <c r="B4106" s="5">
        <f t="shared" si="1150"/>
        <v>6</v>
      </c>
      <c r="C4106" s="5">
        <f t="shared" si="1151"/>
        <v>2025</v>
      </c>
      <c r="D4106" s="151" t="s">
        <v>3862</v>
      </c>
      <c r="E4106" s="5" t="str">
        <f>VLOOKUP(F4106,'[1]Set up'!$A$2:$C$64,2,FALSE)</f>
        <v>C00000042</v>
      </c>
      <c r="F4106" s="152" t="s">
        <v>2012</v>
      </c>
      <c r="G4106" s="152" t="s">
        <v>1061</v>
      </c>
      <c r="H4106" s="151">
        <v>4</v>
      </c>
      <c r="I4106" s="5" t="str">
        <f>VLOOKUP(F4106,'Set up'!$A$2:$C$64,3,FALSE)</f>
        <v>Cash</v>
      </c>
      <c r="J4106" s="5">
        <f>VLOOKUP(F4106,'Set up'!$A$2:$D$64,4,FALSE)</f>
        <v>0</v>
      </c>
      <c r="K4106" s="4">
        <f t="shared" si="1152"/>
        <v>45829</v>
      </c>
      <c r="L4106" s="5">
        <f t="shared" si="1153"/>
        <v>6</v>
      </c>
      <c r="M4106" s="5">
        <f t="shared" si="1154"/>
        <v>2025</v>
      </c>
      <c r="N4106" s="153">
        <v>380</v>
      </c>
      <c r="P4106" s="12">
        <f t="shared" si="1155"/>
        <v>380</v>
      </c>
      <c r="Q4106" s="7">
        <f t="shared" si="1156"/>
        <v>6792740.5500000026</v>
      </c>
      <c r="R4106" s="44" t="str">
        <f>VLOOKUP(F4106,'Set up'!$A$2:$E$64,5,FALSE)</f>
        <v>Trsf</v>
      </c>
    </row>
    <row r="4107" spans="1:18" ht="16.2" customHeight="1" x14ac:dyDescent="0.3">
      <c r="A4107" s="151" t="s">
        <v>3882</v>
      </c>
      <c r="B4107" s="5">
        <f t="shared" si="1150"/>
        <v>6</v>
      </c>
      <c r="C4107" s="5">
        <f t="shared" si="1151"/>
        <v>2025</v>
      </c>
      <c r="D4107" s="151" t="s">
        <v>3862</v>
      </c>
      <c r="E4107" s="5" t="str">
        <f>VLOOKUP(F4107,'[1]Set up'!$A$2:$C$64,2,FALSE)</f>
        <v>C00000042</v>
      </c>
      <c r="F4107" s="152" t="s">
        <v>2012</v>
      </c>
      <c r="G4107" s="152" t="s">
        <v>1073</v>
      </c>
      <c r="H4107" s="151">
        <v>1</v>
      </c>
      <c r="I4107" s="5" t="str">
        <f>VLOOKUP(F4107,'Set up'!$A$2:$C$64,3,FALSE)</f>
        <v>Cash</v>
      </c>
      <c r="J4107" s="5">
        <f>VLOOKUP(F4107,'Set up'!$A$2:$D$64,4,FALSE)</f>
        <v>0</v>
      </c>
      <c r="K4107" s="4">
        <f t="shared" si="1152"/>
        <v>45829</v>
      </c>
      <c r="L4107" s="5">
        <f t="shared" si="1153"/>
        <v>6</v>
      </c>
      <c r="M4107" s="5">
        <f t="shared" si="1154"/>
        <v>2025</v>
      </c>
      <c r="N4107" s="153">
        <v>1000</v>
      </c>
      <c r="P4107" s="12">
        <f t="shared" si="1155"/>
        <v>1000</v>
      </c>
      <c r="Q4107" s="7">
        <f t="shared" si="1156"/>
        <v>6793740.5500000026</v>
      </c>
      <c r="R4107" s="44" t="str">
        <f>VLOOKUP(F4107,'Set up'!$A$2:$E$64,5,FALSE)</f>
        <v>Trsf</v>
      </c>
    </row>
    <row r="4108" spans="1:18" ht="16.2" customHeight="1" x14ac:dyDescent="0.3">
      <c r="A4108" s="151" t="s">
        <v>3883</v>
      </c>
      <c r="B4108" s="5">
        <f t="shared" si="1150"/>
        <v>6</v>
      </c>
      <c r="C4108" s="5">
        <f t="shared" si="1151"/>
        <v>2025</v>
      </c>
      <c r="D4108" s="151" t="s">
        <v>3863</v>
      </c>
      <c r="E4108" s="5" t="str">
        <f>VLOOKUP(F4108,'[1]Set up'!$A$2:$C$64,2,FALSE)</f>
        <v>C00000061</v>
      </c>
      <c r="F4108" s="152" t="s">
        <v>3532</v>
      </c>
      <c r="G4108" s="152" t="s">
        <v>3122</v>
      </c>
      <c r="H4108" s="151">
        <v>1</v>
      </c>
      <c r="I4108" s="5" t="str">
        <f>VLOOKUP(F4108,'Set up'!$A$2:$C$64,3,FALSE)</f>
        <v>Cash</v>
      </c>
      <c r="J4108" s="5">
        <f>VLOOKUP(F4108,'Set up'!$A$2:$D$64,4,FALSE)</f>
        <v>0</v>
      </c>
      <c r="K4108" s="4">
        <f t="shared" si="1152"/>
        <v>45833</v>
      </c>
      <c r="L4108" s="5">
        <f t="shared" si="1153"/>
        <v>6</v>
      </c>
      <c r="M4108" s="5">
        <f t="shared" si="1154"/>
        <v>2025</v>
      </c>
      <c r="N4108" s="153">
        <v>1642.5</v>
      </c>
      <c r="P4108" s="12">
        <f t="shared" si="1155"/>
        <v>1642.5</v>
      </c>
      <c r="Q4108" s="7">
        <f t="shared" si="1156"/>
        <v>6795383.0500000026</v>
      </c>
      <c r="R4108" s="44" t="str">
        <f>VLOOKUP(F4108,'Set up'!$A$2:$E$64,5,FALSE)</f>
        <v>Cash</v>
      </c>
    </row>
    <row r="4109" spans="1:18" ht="16.2" customHeight="1" x14ac:dyDescent="0.3">
      <c r="A4109" s="151" t="s">
        <v>3883</v>
      </c>
      <c r="B4109" s="5">
        <f t="shared" si="1150"/>
        <v>6</v>
      </c>
      <c r="C4109" s="5">
        <f t="shared" si="1151"/>
        <v>2025</v>
      </c>
      <c r="D4109" s="151" t="s">
        <v>3863</v>
      </c>
      <c r="E4109" s="5" t="str">
        <f>VLOOKUP(F4109,'[1]Set up'!$A$2:$C$64,2,FALSE)</f>
        <v>C00000061</v>
      </c>
      <c r="F4109" s="152" t="s">
        <v>3532</v>
      </c>
      <c r="G4109" s="152" t="s">
        <v>2635</v>
      </c>
      <c r="H4109" s="151">
        <v>4</v>
      </c>
      <c r="I4109" s="5" t="str">
        <f>VLOOKUP(F4109,'Set up'!$A$2:$C$64,3,FALSE)</f>
        <v>Cash</v>
      </c>
      <c r="J4109" s="5">
        <f>VLOOKUP(F4109,'Set up'!$A$2:$D$64,4,FALSE)</f>
        <v>0</v>
      </c>
      <c r="K4109" s="4">
        <f t="shared" si="1152"/>
        <v>45833</v>
      </c>
      <c r="L4109" s="5">
        <f t="shared" si="1153"/>
        <v>6</v>
      </c>
      <c r="M4109" s="5">
        <f t="shared" si="1154"/>
        <v>2025</v>
      </c>
      <c r="N4109" s="153">
        <v>230</v>
      </c>
      <c r="P4109" s="12">
        <f t="shared" si="1155"/>
        <v>230</v>
      </c>
      <c r="Q4109" s="7">
        <f t="shared" si="1156"/>
        <v>6795613.0500000026</v>
      </c>
      <c r="R4109" s="44" t="str">
        <f>VLOOKUP(F4109,'Set up'!$A$2:$E$64,5,FALSE)</f>
        <v>Cash</v>
      </c>
    </row>
    <row r="4110" spans="1:18" ht="16.2" customHeight="1" x14ac:dyDescent="0.3">
      <c r="A4110" s="151" t="s">
        <v>3883</v>
      </c>
      <c r="B4110" s="5">
        <f t="shared" si="1150"/>
        <v>6</v>
      </c>
      <c r="C4110" s="5">
        <f t="shared" si="1151"/>
        <v>2025</v>
      </c>
      <c r="D4110" s="151" t="s">
        <v>3864</v>
      </c>
      <c r="E4110" s="5" t="str">
        <f>VLOOKUP(F4110,'[1]Set up'!$A$2:$C$64,2,FALSE)</f>
        <v>C00000042</v>
      </c>
      <c r="F4110" s="152" t="s">
        <v>2012</v>
      </c>
      <c r="G4110" s="152" t="s">
        <v>2646</v>
      </c>
      <c r="H4110" s="151">
        <v>3</v>
      </c>
      <c r="I4110" s="5" t="str">
        <f>VLOOKUP(F4110,'Set up'!$A$2:$C$64,3,FALSE)</f>
        <v>Cash</v>
      </c>
      <c r="J4110" s="5">
        <f>VLOOKUP(F4110,'Set up'!$A$2:$D$64,4,FALSE)</f>
        <v>0</v>
      </c>
      <c r="K4110" s="4">
        <f t="shared" si="1152"/>
        <v>45833</v>
      </c>
      <c r="L4110" s="5">
        <f t="shared" si="1153"/>
        <v>6</v>
      </c>
      <c r="M4110" s="5">
        <f t="shared" si="1154"/>
        <v>2025</v>
      </c>
      <c r="N4110" s="153">
        <v>187.5</v>
      </c>
      <c r="P4110" s="12">
        <f t="shared" si="1155"/>
        <v>187.5</v>
      </c>
      <c r="Q4110" s="7">
        <f t="shared" si="1156"/>
        <v>6795800.5500000026</v>
      </c>
      <c r="R4110" s="44" t="str">
        <f>VLOOKUP(F4110,'Set up'!$A$2:$E$64,5,FALSE)</f>
        <v>Trsf</v>
      </c>
    </row>
    <row r="4111" spans="1:18" ht="16.2" customHeight="1" x14ac:dyDescent="0.3">
      <c r="A4111" s="151" t="s">
        <v>3883</v>
      </c>
      <c r="B4111" s="5">
        <f t="shared" si="1150"/>
        <v>6</v>
      </c>
      <c r="C4111" s="5">
        <f t="shared" si="1151"/>
        <v>2025</v>
      </c>
      <c r="D4111" s="151" t="s">
        <v>3865</v>
      </c>
      <c r="E4111" s="5" t="str">
        <f>VLOOKUP(F4111,'[1]Set up'!$A$2:$C$64,2,FALSE)</f>
        <v>C00000042</v>
      </c>
      <c r="F4111" s="152" t="s">
        <v>2012</v>
      </c>
      <c r="G4111" s="152" t="s">
        <v>3217</v>
      </c>
      <c r="H4111" s="151">
        <v>5</v>
      </c>
      <c r="I4111" s="5" t="str">
        <f>VLOOKUP(F4111,'Set up'!$A$2:$C$64,3,FALSE)</f>
        <v>Cash</v>
      </c>
      <c r="J4111" s="5">
        <f>VLOOKUP(F4111,'Set up'!$A$2:$D$64,4,FALSE)</f>
        <v>0</v>
      </c>
      <c r="K4111" s="4">
        <f t="shared" si="1152"/>
        <v>45833</v>
      </c>
      <c r="L4111" s="5">
        <f t="shared" si="1153"/>
        <v>6</v>
      </c>
      <c r="M4111" s="5">
        <f t="shared" si="1154"/>
        <v>2025</v>
      </c>
      <c r="N4111" s="153">
        <v>8100</v>
      </c>
      <c r="P4111" s="12">
        <f t="shared" si="1155"/>
        <v>8100</v>
      </c>
      <c r="Q4111" s="7">
        <f t="shared" si="1156"/>
        <v>6803900.5500000026</v>
      </c>
      <c r="R4111" s="44" t="str">
        <f>VLOOKUP(F4111,'Set up'!$A$2:$E$64,5,FALSE)</f>
        <v>Trsf</v>
      </c>
    </row>
    <row r="4112" spans="1:18" ht="16.2" customHeight="1" x14ac:dyDescent="0.3">
      <c r="A4112" s="151" t="s">
        <v>3883</v>
      </c>
      <c r="B4112" s="5">
        <f t="shared" si="1150"/>
        <v>6</v>
      </c>
      <c r="C4112" s="5">
        <f t="shared" si="1151"/>
        <v>2025</v>
      </c>
      <c r="D4112" s="151" t="s">
        <v>3865</v>
      </c>
      <c r="E4112" s="5" t="str">
        <f>VLOOKUP(F4112,'[1]Set up'!$A$2:$C$64,2,FALSE)</f>
        <v>C00000042</v>
      </c>
      <c r="F4112" s="152" t="s">
        <v>2012</v>
      </c>
      <c r="G4112" s="152" t="s">
        <v>1392</v>
      </c>
      <c r="H4112" s="151">
        <v>12</v>
      </c>
      <c r="I4112" s="5" t="str">
        <f>VLOOKUP(F4112,'Set up'!$A$2:$C$64,3,FALSE)</f>
        <v>Cash</v>
      </c>
      <c r="J4112" s="5">
        <f>VLOOKUP(F4112,'Set up'!$A$2:$D$64,4,FALSE)</f>
        <v>0</v>
      </c>
      <c r="K4112" s="4">
        <f t="shared" si="1152"/>
        <v>45833</v>
      </c>
      <c r="L4112" s="5">
        <f t="shared" si="1153"/>
        <v>6</v>
      </c>
      <c r="M4112" s="5">
        <f t="shared" si="1154"/>
        <v>2025</v>
      </c>
      <c r="N4112" s="153">
        <v>2124</v>
      </c>
      <c r="P4112" s="12">
        <f t="shared" si="1155"/>
        <v>2124</v>
      </c>
      <c r="Q4112" s="7">
        <f t="shared" si="1156"/>
        <v>6806024.5500000026</v>
      </c>
      <c r="R4112" s="44" t="str">
        <f>VLOOKUP(F4112,'Set up'!$A$2:$E$64,5,FALSE)</f>
        <v>Trsf</v>
      </c>
    </row>
    <row r="4113" spans="1:18" ht="16.2" customHeight="1" x14ac:dyDescent="0.3">
      <c r="A4113" s="151" t="s">
        <v>3883</v>
      </c>
      <c r="B4113" s="5">
        <f t="shared" si="1150"/>
        <v>6</v>
      </c>
      <c r="C4113" s="5">
        <f t="shared" si="1151"/>
        <v>2025</v>
      </c>
      <c r="D4113" s="151" t="s">
        <v>3865</v>
      </c>
      <c r="E4113" s="5" t="str">
        <f>VLOOKUP(F4113,'[1]Set up'!$A$2:$C$64,2,FALSE)</f>
        <v>C00000042</v>
      </c>
      <c r="F4113" s="152" t="s">
        <v>2012</v>
      </c>
      <c r="G4113" s="152" t="s">
        <v>1922</v>
      </c>
      <c r="H4113" s="151">
        <v>7</v>
      </c>
      <c r="I4113" s="5" t="str">
        <f>VLOOKUP(F4113,'Set up'!$A$2:$C$64,3,FALSE)</f>
        <v>Cash</v>
      </c>
      <c r="J4113" s="5">
        <f>VLOOKUP(F4113,'Set up'!$A$2:$D$64,4,FALSE)</f>
        <v>0</v>
      </c>
      <c r="K4113" s="4">
        <f t="shared" si="1152"/>
        <v>45833</v>
      </c>
      <c r="L4113" s="5">
        <f t="shared" si="1153"/>
        <v>6</v>
      </c>
      <c r="M4113" s="5">
        <f t="shared" si="1154"/>
        <v>2025</v>
      </c>
      <c r="N4113" s="153">
        <v>1732.5</v>
      </c>
      <c r="P4113" s="12">
        <f t="shared" si="1155"/>
        <v>1732.5</v>
      </c>
      <c r="Q4113" s="7">
        <f t="shared" si="1156"/>
        <v>6807757.0500000026</v>
      </c>
      <c r="R4113" s="44" t="str">
        <f>VLOOKUP(F4113,'Set up'!$A$2:$E$64,5,FALSE)</f>
        <v>Trsf</v>
      </c>
    </row>
    <row r="4114" spans="1:18" ht="16.2" customHeight="1" x14ac:dyDescent="0.3">
      <c r="A4114" s="151" t="s">
        <v>3883</v>
      </c>
      <c r="B4114" s="5">
        <f t="shared" si="1150"/>
        <v>6</v>
      </c>
      <c r="C4114" s="5">
        <f t="shared" si="1151"/>
        <v>2025</v>
      </c>
      <c r="D4114" s="151" t="s">
        <v>3865</v>
      </c>
      <c r="E4114" s="5" t="str">
        <f>VLOOKUP(F4114,'[1]Set up'!$A$2:$C$64,2,FALSE)</f>
        <v>C00000042</v>
      </c>
      <c r="F4114" s="152" t="s">
        <v>2012</v>
      </c>
      <c r="G4114" s="152" t="s">
        <v>46</v>
      </c>
      <c r="H4114" s="151">
        <v>4</v>
      </c>
      <c r="I4114" s="5" t="str">
        <f>VLOOKUP(F4114,'Set up'!$A$2:$C$64,3,FALSE)</f>
        <v>Cash</v>
      </c>
      <c r="J4114" s="5">
        <f>VLOOKUP(F4114,'Set up'!$A$2:$D$64,4,FALSE)</f>
        <v>0</v>
      </c>
      <c r="K4114" s="4">
        <f t="shared" si="1152"/>
        <v>45833</v>
      </c>
      <c r="L4114" s="5">
        <f t="shared" si="1153"/>
        <v>6</v>
      </c>
      <c r="M4114" s="5">
        <f t="shared" si="1154"/>
        <v>2025</v>
      </c>
      <c r="N4114" s="153">
        <v>460</v>
      </c>
      <c r="P4114" s="12">
        <f t="shared" si="1155"/>
        <v>460</v>
      </c>
      <c r="Q4114" s="7">
        <f t="shared" si="1156"/>
        <v>6808217.0500000026</v>
      </c>
      <c r="R4114" s="44" t="str">
        <f>VLOOKUP(F4114,'Set up'!$A$2:$E$64,5,FALSE)</f>
        <v>Trsf</v>
      </c>
    </row>
    <row r="4115" spans="1:18" ht="16.2" customHeight="1" x14ac:dyDescent="0.3">
      <c r="A4115" s="151" t="s">
        <v>3883</v>
      </c>
      <c r="B4115" s="5">
        <f t="shared" si="1150"/>
        <v>6</v>
      </c>
      <c r="C4115" s="5">
        <f t="shared" si="1151"/>
        <v>2025</v>
      </c>
      <c r="D4115" s="151" t="s">
        <v>3865</v>
      </c>
      <c r="E4115" s="5" t="str">
        <f>VLOOKUP(F4115,'[1]Set up'!$A$2:$C$64,2,FALSE)</f>
        <v>C00000042</v>
      </c>
      <c r="F4115" s="152" t="s">
        <v>2012</v>
      </c>
      <c r="G4115" s="152" t="s">
        <v>2744</v>
      </c>
      <c r="H4115" s="151">
        <v>1</v>
      </c>
      <c r="I4115" s="5" t="str">
        <f>VLOOKUP(F4115,'Set up'!$A$2:$C$64,3,FALSE)</f>
        <v>Cash</v>
      </c>
      <c r="J4115" s="5">
        <f>VLOOKUP(F4115,'Set up'!$A$2:$D$64,4,FALSE)</f>
        <v>0</v>
      </c>
      <c r="K4115" s="4">
        <f t="shared" si="1152"/>
        <v>45833</v>
      </c>
      <c r="L4115" s="5">
        <f t="shared" si="1153"/>
        <v>6</v>
      </c>
      <c r="M4115" s="5">
        <f t="shared" si="1154"/>
        <v>2025</v>
      </c>
      <c r="N4115" s="153">
        <v>975</v>
      </c>
      <c r="P4115" s="12">
        <f t="shared" si="1155"/>
        <v>975</v>
      </c>
      <c r="Q4115" s="7">
        <f t="shared" si="1156"/>
        <v>6809192.0500000026</v>
      </c>
      <c r="R4115" s="44" t="str">
        <f>VLOOKUP(F4115,'Set up'!$A$2:$E$64,5,FALSE)</f>
        <v>Trsf</v>
      </c>
    </row>
    <row r="4116" spans="1:18" ht="16.2" customHeight="1" x14ac:dyDescent="0.3">
      <c r="A4116" s="151" t="s">
        <v>3884</v>
      </c>
      <c r="B4116" s="5">
        <f t="shared" si="1150"/>
        <v>6</v>
      </c>
      <c r="C4116" s="5">
        <f t="shared" si="1151"/>
        <v>2025</v>
      </c>
      <c r="D4116" s="151" t="s">
        <v>3866</v>
      </c>
      <c r="E4116" s="5" t="str">
        <f>VLOOKUP(F4116,'[1]Set up'!$A$2:$C$64,2,FALSE)</f>
        <v>C00000010</v>
      </c>
      <c r="F4116" s="152" t="s">
        <v>62</v>
      </c>
      <c r="G4116" s="152" t="s">
        <v>3645</v>
      </c>
      <c r="H4116" s="151">
        <v>10</v>
      </c>
      <c r="I4116" s="5">
        <f>VLOOKUP(F4116,'Set up'!$A$2:$C$64,3,FALSE)</f>
        <v>120</v>
      </c>
      <c r="J4116" s="5">
        <f>VLOOKUP(F4116,'Set up'!$A$2:$D$64,4,FALSE)</f>
        <v>120</v>
      </c>
      <c r="K4116" s="4">
        <f t="shared" si="1152"/>
        <v>45954</v>
      </c>
      <c r="L4116" s="5">
        <f t="shared" si="1153"/>
        <v>10</v>
      </c>
      <c r="M4116" s="5">
        <f t="shared" si="1154"/>
        <v>2025</v>
      </c>
      <c r="N4116" s="153">
        <v>15525</v>
      </c>
      <c r="P4116" s="12">
        <f t="shared" si="1155"/>
        <v>15525</v>
      </c>
      <c r="Q4116" s="7">
        <f t="shared" si="1156"/>
        <v>6824717.0500000026</v>
      </c>
      <c r="R4116" s="44" t="str">
        <f>VLOOKUP(F4116,'Set up'!$A$2:$E$64,5,FALSE)</f>
        <v>Trsf</v>
      </c>
    </row>
    <row r="4117" spans="1:18" ht="16.2" customHeight="1" x14ac:dyDescent="0.3">
      <c r="A4117" s="151" t="s">
        <v>3884</v>
      </c>
      <c r="B4117" s="5">
        <f t="shared" si="1150"/>
        <v>6</v>
      </c>
      <c r="C4117" s="5">
        <f t="shared" si="1151"/>
        <v>2025</v>
      </c>
      <c r="D4117" s="151" t="s">
        <v>3866</v>
      </c>
      <c r="E4117" s="5" t="str">
        <f>VLOOKUP(F4117,'[1]Set up'!$A$2:$C$64,2,FALSE)</f>
        <v>C00000010</v>
      </c>
      <c r="F4117" s="152" t="s">
        <v>62</v>
      </c>
      <c r="G4117" s="152" t="s">
        <v>1543</v>
      </c>
      <c r="H4117" s="151">
        <v>15</v>
      </c>
      <c r="I4117" s="5">
        <f>VLOOKUP(F4117,'Set up'!$A$2:$C$64,3,FALSE)</f>
        <v>120</v>
      </c>
      <c r="J4117" s="5">
        <f>VLOOKUP(F4117,'Set up'!$A$2:$D$64,4,FALSE)</f>
        <v>120</v>
      </c>
      <c r="K4117" s="4">
        <f t="shared" si="1152"/>
        <v>45954</v>
      </c>
      <c r="L4117" s="5">
        <f t="shared" si="1153"/>
        <v>10</v>
      </c>
      <c r="M4117" s="5">
        <f t="shared" si="1154"/>
        <v>2025</v>
      </c>
      <c r="N4117" s="153">
        <v>2610</v>
      </c>
      <c r="P4117" s="12">
        <f t="shared" si="1155"/>
        <v>2610</v>
      </c>
      <c r="Q4117" s="7">
        <f t="shared" si="1156"/>
        <v>6827327.0500000026</v>
      </c>
      <c r="R4117" s="44" t="str">
        <f>VLOOKUP(F4117,'Set up'!$A$2:$E$64,5,FALSE)</f>
        <v>Trsf</v>
      </c>
    </row>
    <row r="4118" spans="1:18" ht="16.2" customHeight="1" x14ac:dyDescent="0.3">
      <c r="A4118" s="151" t="s">
        <v>3884</v>
      </c>
      <c r="B4118" s="5">
        <f t="shared" si="1150"/>
        <v>6</v>
      </c>
      <c r="C4118" s="5">
        <f t="shared" si="1151"/>
        <v>2025</v>
      </c>
      <c r="D4118" s="151" t="s">
        <v>3866</v>
      </c>
      <c r="E4118" s="5" t="str">
        <f>VLOOKUP(F4118,'[1]Set up'!$A$2:$C$64,2,FALSE)</f>
        <v>C00000010</v>
      </c>
      <c r="F4118" s="152" t="s">
        <v>62</v>
      </c>
      <c r="G4118" s="152" t="s">
        <v>946</v>
      </c>
      <c r="H4118" s="151">
        <v>4</v>
      </c>
      <c r="I4118" s="5">
        <f>VLOOKUP(F4118,'Set up'!$A$2:$C$64,3,FALSE)</f>
        <v>120</v>
      </c>
      <c r="J4118" s="5">
        <f>VLOOKUP(F4118,'Set up'!$A$2:$D$64,4,FALSE)</f>
        <v>120</v>
      </c>
      <c r="K4118" s="4">
        <f t="shared" si="1152"/>
        <v>45954</v>
      </c>
      <c r="L4118" s="5">
        <f t="shared" si="1153"/>
        <v>10</v>
      </c>
      <c r="M4118" s="5">
        <f t="shared" si="1154"/>
        <v>2025</v>
      </c>
      <c r="N4118" s="153">
        <v>230.4</v>
      </c>
      <c r="P4118" s="12">
        <f t="shared" si="1155"/>
        <v>230.4</v>
      </c>
      <c r="Q4118" s="7">
        <f t="shared" si="1156"/>
        <v>6827557.450000003</v>
      </c>
      <c r="R4118" s="44" t="str">
        <f>VLOOKUP(F4118,'Set up'!$A$2:$E$64,5,FALSE)</f>
        <v>Trsf</v>
      </c>
    </row>
    <row r="4119" spans="1:18" ht="16.2" customHeight="1" x14ac:dyDescent="0.3">
      <c r="A4119" s="151" t="s">
        <v>3884</v>
      </c>
      <c r="B4119" s="5">
        <f t="shared" si="1150"/>
        <v>6</v>
      </c>
      <c r="C4119" s="5">
        <f t="shared" si="1151"/>
        <v>2025</v>
      </c>
      <c r="D4119" s="151" t="s">
        <v>3866</v>
      </c>
      <c r="E4119" s="5" t="str">
        <f>VLOOKUP(F4119,'[1]Set up'!$A$2:$C$64,2,FALSE)</f>
        <v>C00000010</v>
      </c>
      <c r="F4119" s="152" t="s">
        <v>62</v>
      </c>
      <c r="G4119" s="152" t="s">
        <v>46</v>
      </c>
      <c r="H4119" s="151">
        <v>8</v>
      </c>
      <c r="I4119" s="5">
        <f>VLOOKUP(F4119,'Set up'!$A$2:$C$64,3,FALSE)</f>
        <v>120</v>
      </c>
      <c r="J4119" s="5">
        <f>VLOOKUP(F4119,'Set up'!$A$2:$D$64,4,FALSE)</f>
        <v>120</v>
      </c>
      <c r="K4119" s="4">
        <f t="shared" si="1152"/>
        <v>45954</v>
      </c>
      <c r="L4119" s="5">
        <f t="shared" si="1153"/>
        <v>10</v>
      </c>
      <c r="M4119" s="5">
        <f t="shared" si="1154"/>
        <v>2025</v>
      </c>
      <c r="N4119" s="153">
        <v>880</v>
      </c>
      <c r="P4119" s="12">
        <f t="shared" si="1155"/>
        <v>880</v>
      </c>
      <c r="Q4119" s="7">
        <f t="shared" si="1156"/>
        <v>6828437.450000003</v>
      </c>
      <c r="R4119" s="44" t="str">
        <f>VLOOKUP(F4119,'Set up'!$A$2:$E$64,5,FALSE)</f>
        <v>Trsf</v>
      </c>
    </row>
    <row r="4120" spans="1:18" ht="16.2" customHeight="1" x14ac:dyDescent="0.3">
      <c r="A4120" s="151" t="s">
        <v>3885</v>
      </c>
      <c r="B4120" s="5">
        <f t="shared" si="1150"/>
        <v>6</v>
      </c>
      <c r="C4120" s="5">
        <f t="shared" si="1151"/>
        <v>2025</v>
      </c>
      <c r="D4120" s="151" t="s">
        <v>3867</v>
      </c>
      <c r="E4120" s="5" t="str">
        <f>VLOOKUP(F4120,'[1]Set up'!$A$2:$C$64,2,FALSE)</f>
        <v>C00000044</v>
      </c>
      <c r="F4120" s="152" t="s">
        <v>2929</v>
      </c>
      <c r="G4120" s="152" t="s">
        <v>3122</v>
      </c>
      <c r="H4120" s="151">
        <v>1</v>
      </c>
      <c r="I4120" s="5" t="str">
        <f>VLOOKUP(F4120,'Set up'!$A$2:$C$64,3,FALSE)</f>
        <v>Cash</v>
      </c>
      <c r="J4120" s="5">
        <f>VLOOKUP(F4120,'Set up'!$A$2:$D$64,4,FALSE)</f>
        <v>0</v>
      </c>
      <c r="K4120" s="4">
        <f t="shared" si="1152"/>
        <v>45836</v>
      </c>
      <c r="L4120" s="5">
        <f t="shared" si="1153"/>
        <v>6</v>
      </c>
      <c r="M4120" s="5">
        <f t="shared" si="1154"/>
        <v>2025</v>
      </c>
      <c r="N4120" s="153">
        <v>1687.5</v>
      </c>
      <c r="P4120" s="12">
        <f t="shared" si="1155"/>
        <v>1687.5</v>
      </c>
      <c r="Q4120" s="7">
        <f t="shared" si="1156"/>
        <v>6830124.950000003</v>
      </c>
      <c r="R4120" s="44" t="str">
        <f>VLOOKUP(F4120,'Set up'!$A$2:$E$64,5,FALSE)</f>
        <v>Cash</v>
      </c>
    </row>
    <row r="4121" spans="1:18" ht="16.2" customHeight="1" x14ac:dyDescent="0.3">
      <c r="A4121" s="151" t="s">
        <v>3885</v>
      </c>
      <c r="B4121" s="5">
        <f t="shared" si="1150"/>
        <v>6</v>
      </c>
      <c r="C4121" s="5">
        <f t="shared" si="1151"/>
        <v>2025</v>
      </c>
      <c r="D4121" s="151" t="s">
        <v>3867</v>
      </c>
      <c r="E4121" s="5" t="str">
        <f>VLOOKUP(F4121,'[1]Set up'!$A$2:$C$64,2,FALSE)</f>
        <v>C00000044</v>
      </c>
      <c r="F4121" s="152" t="s">
        <v>2929</v>
      </c>
      <c r="G4121" s="152" t="s">
        <v>2570</v>
      </c>
      <c r="H4121" s="151">
        <v>2</v>
      </c>
      <c r="I4121" s="5" t="str">
        <f>VLOOKUP(F4121,'Set up'!$A$2:$C$64,3,FALSE)</f>
        <v>Cash</v>
      </c>
      <c r="J4121" s="5">
        <f>VLOOKUP(F4121,'Set up'!$A$2:$D$64,4,FALSE)</f>
        <v>0</v>
      </c>
      <c r="K4121" s="4">
        <f t="shared" si="1152"/>
        <v>45836</v>
      </c>
      <c r="L4121" s="5">
        <f t="shared" si="1153"/>
        <v>6</v>
      </c>
      <c r="M4121" s="5">
        <f t="shared" si="1154"/>
        <v>2025</v>
      </c>
      <c r="N4121" s="153">
        <v>432</v>
      </c>
      <c r="P4121" s="12">
        <f t="shared" si="1155"/>
        <v>432</v>
      </c>
      <c r="Q4121" s="7">
        <f t="shared" si="1156"/>
        <v>6830556.950000003</v>
      </c>
      <c r="R4121" s="44" t="str">
        <f>VLOOKUP(F4121,'Set up'!$A$2:$E$64,5,FALSE)</f>
        <v>Cash</v>
      </c>
    </row>
    <row r="4122" spans="1:18" ht="16.2" customHeight="1" x14ac:dyDescent="0.3">
      <c r="A4122" s="151" t="s">
        <v>3885</v>
      </c>
      <c r="B4122" s="5">
        <f t="shared" si="1150"/>
        <v>6</v>
      </c>
      <c r="C4122" s="5">
        <f t="shared" si="1151"/>
        <v>2025</v>
      </c>
      <c r="D4122" s="151" t="s">
        <v>3867</v>
      </c>
      <c r="E4122" s="5" t="str">
        <f>VLOOKUP(F4122,'[1]Set up'!$A$2:$C$64,2,FALSE)</f>
        <v>C00000044</v>
      </c>
      <c r="F4122" s="152" t="s">
        <v>2929</v>
      </c>
      <c r="G4122" s="152" t="s">
        <v>3255</v>
      </c>
      <c r="H4122" s="151">
        <v>3</v>
      </c>
      <c r="I4122" s="5" t="str">
        <f>VLOOKUP(F4122,'Set up'!$A$2:$C$64,3,FALSE)</f>
        <v>Cash</v>
      </c>
      <c r="J4122" s="5">
        <f>VLOOKUP(F4122,'Set up'!$A$2:$D$64,4,FALSE)</f>
        <v>0</v>
      </c>
      <c r="K4122" s="4">
        <f t="shared" si="1152"/>
        <v>45836</v>
      </c>
      <c r="L4122" s="5">
        <f t="shared" si="1153"/>
        <v>6</v>
      </c>
      <c r="M4122" s="5">
        <f t="shared" si="1154"/>
        <v>2025</v>
      </c>
      <c r="N4122" s="153">
        <v>525</v>
      </c>
      <c r="P4122" s="12">
        <f t="shared" si="1155"/>
        <v>525</v>
      </c>
      <c r="Q4122" s="7">
        <f t="shared" si="1156"/>
        <v>6831081.950000003</v>
      </c>
      <c r="R4122" s="44" t="str">
        <f>VLOOKUP(F4122,'Set up'!$A$2:$E$64,5,FALSE)</f>
        <v>Cash</v>
      </c>
    </row>
    <row r="4123" spans="1:18" ht="16.2" customHeight="1" x14ac:dyDescent="0.3">
      <c r="A4123" s="151" t="s">
        <v>3886</v>
      </c>
      <c r="B4123" s="5">
        <f t="shared" si="1150"/>
        <v>6</v>
      </c>
      <c r="C4123" s="5">
        <f t="shared" si="1151"/>
        <v>2025</v>
      </c>
      <c r="D4123" s="151" t="s">
        <v>3868</v>
      </c>
      <c r="E4123" s="5" t="str">
        <f>VLOOKUP(F4123,'[1]Set up'!$A$2:$C$64,2,FALSE)</f>
        <v>C00000013</v>
      </c>
      <c r="F4123" s="152" t="s">
        <v>3549</v>
      </c>
      <c r="G4123" s="152" t="s">
        <v>3508</v>
      </c>
      <c r="H4123" s="151">
        <v>6</v>
      </c>
      <c r="I4123" s="5" t="str">
        <f>VLOOKUP(F4123,'Set up'!$A$2:$C$64,3,FALSE)</f>
        <v>Cash</v>
      </c>
      <c r="J4123" s="5">
        <f>VLOOKUP(F4123,'Set up'!$A$2:$D$64,4,FALSE)</f>
        <v>0</v>
      </c>
      <c r="K4123" s="4">
        <f t="shared" si="1152"/>
        <v>45838</v>
      </c>
      <c r="L4123" s="5">
        <f t="shared" si="1153"/>
        <v>6</v>
      </c>
      <c r="M4123" s="5">
        <f t="shared" si="1154"/>
        <v>2025</v>
      </c>
      <c r="N4123" s="153">
        <v>1702.8</v>
      </c>
      <c r="P4123" s="12">
        <f t="shared" si="1155"/>
        <v>1702.8</v>
      </c>
      <c r="Q4123" s="7">
        <f t="shared" si="1156"/>
        <v>6832784.7500000028</v>
      </c>
      <c r="R4123" s="44" t="str">
        <f>VLOOKUP(F4123,'Set up'!$A$2:$E$64,5,FALSE)</f>
        <v>Chq</v>
      </c>
    </row>
    <row r="4124" spans="1:18" ht="16.2" customHeight="1" x14ac:dyDescent="0.3">
      <c r="A4124" s="151" t="s">
        <v>3886</v>
      </c>
      <c r="B4124" s="5">
        <f t="shared" si="1150"/>
        <v>6</v>
      </c>
      <c r="C4124" s="5">
        <f t="shared" si="1151"/>
        <v>2025</v>
      </c>
      <c r="D4124" s="151" t="s">
        <v>3868</v>
      </c>
      <c r="E4124" s="5" t="str">
        <f>VLOOKUP(F4124,'[1]Set up'!$A$2:$C$64,2,FALSE)</f>
        <v>C00000013</v>
      </c>
      <c r="F4124" s="152" t="s">
        <v>3549</v>
      </c>
      <c r="G4124" s="152" t="s">
        <v>3897</v>
      </c>
      <c r="H4124" s="151">
        <v>1</v>
      </c>
      <c r="I4124" s="5" t="str">
        <f>VLOOKUP(F4124,'Set up'!$A$2:$C$64,3,FALSE)</f>
        <v>Cash</v>
      </c>
      <c r="J4124" s="5">
        <f>VLOOKUP(F4124,'Set up'!$A$2:$D$64,4,FALSE)</f>
        <v>0</v>
      </c>
      <c r="K4124" s="4">
        <f t="shared" si="1152"/>
        <v>45838</v>
      </c>
      <c r="L4124" s="5">
        <f t="shared" si="1153"/>
        <v>6</v>
      </c>
      <c r="M4124" s="5">
        <f t="shared" si="1154"/>
        <v>2025</v>
      </c>
      <c r="N4124" s="153">
        <v>525</v>
      </c>
      <c r="P4124" s="12">
        <f t="shared" si="1155"/>
        <v>525</v>
      </c>
      <c r="Q4124" s="7">
        <f t="shared" si="1156"/>
        <v>6833309.7500000028</v>
      </c>
      <c r="R4124" s="44" t="str">
        <f>VLOOKUP(F4124,'Set up'!$A$2:$E$64,5,FALSE)</f>
        <v>Chq</v>
      </c>
    </row>
    <row r="4125" spans="1:18" ht="16.2" customHeight="1" x14ac:dyDescent="0.3">
      <c r="A4125" s="151" t="s">
        <v>3886</v>
      </c>
      <c r="B4125" s="5">
        <f t="shared" si="1150"/>
        <v>6</v>
      </c>
      <c r="C4125" s="5">
        <f t="shared" si="1151"/>
        <v>2025</v>
      </c>
      <c r="D4125" s="151" t="s">
        <v>3868</v>
      </c>
      <c r="E4125" s="5" t="str">
        <f>VLOOKUP(F4125,'[1]Set up'!$A$2:$C$64,2,FALSE)</f>
        <v>C00000013</v>
      </c>
      <c r="F4125" s="152" t="s">
        <v>3549</v>
      </c>
      <c r="G4125" s="152" t="s">
        <v>3510</v>
      </c>
      <c r="H4125" s="151">
        <v>1</v>
      </c>
      <c r="I4125" s="5" t="str">
        <f>VLOOKUP(F4125,'Set up'!$A$2:$C$64,3,FALSE)</f>
        <v>Cash</v>
      </c>
      <c r="J4125" s="5">
        <f>VLOOKUP(F4125,'Set up'!$A$2:$D$64,4,FALSE)</f>
        <v>0</v>
      </c>
      <c r="K4125" s="4">
        <f t="shared" si="1152"/>
        <v>45838</v>
      </c>
      <c r="L4125" s="5">
        <f t="shared" si="1153"/>
        <v>6</v>
      </c>
      <c r="M4125" s="5">
        <f t="shared" si="1154"/>
        <v>2025</v>
      </c>
      <c r="N4125" s="153">
        <v>260</v>
      </c>
      <c r="P4125" s="12">
        <f t="shared" si="1155"/>
        <v>260</v>
      </c>
      <c r="Q4125" s="7">
        <f t="shared" si="1156"/>
        <v>6833569.7500000028</v>
      </c>
      <c r="R4125" s="44" t="str">
        <f>VLOOKUP(F4125,'Set up'!$A$2:$E$64,5,FALSE)</f>
        <v>Chq</v>
      </c>
    </row>
    <row r="4126" spans="1:18" ht="16.2" customHeight="1" x14ac:dyDescent="0.3">
      <c r="A4126" s="105"/>
      <c r="D4126" s="105"/>
      <c r="F4126" s="99"/>
      <c r="G4126" s="99"/>
      <c r="H4126" s="105"/>
      <c r="K4126" s="4"/>
      <c r="N4126" s="135"/>
      <c r="P4126" s="12"/>
      <c r="Q4126" s="7"/>
      <c r="R4126" s="44"/>
    </row>
    <row r="4127" spans="1:18" ht="16.2" customHeight="1" x14ac:dyDescent="0.3">
      <c r="A4127" s="4"/>
      <c r="F4127" s="132"/>
      <c r="G4127" s="133"/>
      <c r="K4127" s="4"/>
      <c r="N4127" s="12"/>
      <c r="O4127" s="12"/>
      <c r="P4127" s="12"/>
      <c r="Q4127" s="7"/>
      <c r="R4127" s="44"/>
    </row>
    <row r="4128" spans="1:18" ht="15" customHeight="1" x14ac:dyDescent="0.3">
      <c r="A4128" s="4"/>
      <c r="G4128" s="99"/>
      <c r="K4128" s="4"/>
      <c r="Q4128" s="7"/>
      <c r="R4128" s="44"/>
    </row>
    <row r="4129" spans="11:17" x14ac:dyDescent="0.3">
      <c r="K4129" s="4"/>
      <c r="Q4129" s="51"/>
    </row>
    <row r="4130" spans="11:17" x14ac:dyDescent="0.3">
      <c r="K4130" s="11" t="s">
        <v>194</v>
      </c>
      <c r="N4130" s="30">
        <f>SUM(N2:N4129)</f>
        <v>6833569.7500000028</v>
      </c>
      <c r="O4130" s="32">
        <f>SUM(O2:O4129)</f>
        <v>-5905286.7500000047</v>
      </c>
      <c r="P4130" s="34">
        <f>SUM(P2:P4129)</f>
        <v>928283</v>
      </c>
      <c r="Q4130" s="52">
        <f>SUM(N4130+O4130)</f>
        <v>928282.99999999814</v>
      </c>
    </row>
    <row r="4131" spans="11:17" x14ac:dyDescent="0.3">
      <c r="N4131" s="31" t="s">
        <v>197</v>
      </c>
      <c r="O4131" s="33" t="s">
        <v>195</v>
      </c>
      <c r="P4131" s="35" t="s">
        <v>196</v>
      </c>
      <c r="Q4131" s="53"/>
    </row>
    <row r="4132" spans="11:17" x14ac:dyDescent="0.3">
      <c r="N4132" s="28"/>
      <c r="O4132" s="28"/>
      <c r="P4132" s="28"/>
      <c r="Q4132" s="28"/>
    </row>
    <row r="4133" spans="11:17" x14ac:dyDescent="0.3">
      <c r="Q4133" s="51"/>
    </row>
    <row r="4134" spans="11:17" x14ac:dyDescent="0.3">
      <c r="O4134" s="32">
        <f>SUM(O4130)</f>
        <v>-5905286.7500000047</v>
      </c>
      <c r="P4134" s="27" t="s">
        <v>193</v>
      </c>
      <c r="Q4134" s="54" t="s">
        <v>195</v>
      </c>
    </row>
    <row r="4135" spans="11:17" x14ac:dyDescent="0.3">
      <c r="O4135" s="6">
        <v>0.5</v>
      </c>
      <c r="P4135" s="27" t="s">
        <v>193</v>
      </c>
      <c r="Q4135" s="50" t="s">
        <v>284</v>
      </c>
    </row>
    <row r="4136" spans="11:17" x14ac:dyDescent="0.3">
      <c r="P4136" s="27"/>
      <c r="Q4136" s="50"/>
    </row>
    <row r="4137" spans="11:17" ht="16.2" thickBot="1" x14ac:dyDescent="0.35">
      <c r="O4137" s="29">
        <f>SUM(O4134:O4136)</f>
        <v>-5905286.2500000047</v>
      </c>
      <c r="P4137" s="27" t="s">
        <v>193</v>
      </c>
      <c r="Q4137" s="49" t="s">
        <v>3834</v>
      </c>
    </row>
    <row r="4138" spans="11:17" ht="16.2" thickTop="1" x14ac:dyDescent="0.3">
      <c r="Q4138" s="51"/>
    </row>
    <row r="4139" spans="11:17" x14ac:dyDescent="0.3">
      <c r="Q4139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"/>
  <sheetViews>
    <sheetView topLeftCell="A49" workbookViewId="0">
      <selection activeCell="A66" sqref="A66"/>
    </sheetView>
  </sheetViews>
  <sheetFormatPr defaultRowHeight="14.4" x14ac:dyDescent="0.3"/>
  <cols>
    <col min="1" max="1" width="38.33203125" bestFit="1" customWidth="1"/>
    <col min="2" max="2" width="16" style="125" bestFit="1" customWidth="1"/>
    <col min="3" max="3" width="17.5546875" style="125" bestFit="1" customWidth="1"/>
    <col min="4" max="4" width="7.44140625" style="125" bestFit="1" customWidth="1"/>
    <col min="5" max="5" width="13.44140625" style="125" bestFit="1" customWidth="1"/>
  </cols>
  <sheetData>
    <row r="1" spans="1:5" x14ac:dyDescent="0.3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">
      <c r="A12" t="s">
        <v>173</v>
      </c>
      <c r="B12" s="125" t="s">
        <v>174</v>
      </c>
      <c r="C12" s="125" t="s">
        <v>5</v>
      </c>
      <c r="D12" s="125">
        <v>0</v>
      </c>
      <c r="E12" s="125" t="s">
        <v>84</v>
      </c>
    </row>
    <row r="13" spans="1:5" x14ac:dyDescent="0.3">
      <c r="A13" t="s">
        <v>2928</v>
      </c>
      <c r="B13" s="125" t="s">
        <v>1696</v>
      </c>
      <c r="C13" s="125" t="s">
        <v>5</v>
      </c>
      <c r="D13" s="125">
        <v>0</v>
      </c>
      <c r="E13" s="125" t="s">
        <v>5</v>
      </c>
    </row>
    <row r="14" spans="1:5" x14ac:dyDescent="0.3">
      <c r="A14" t="s">
        <v>1453</v>
      </c>
      <c r="B14" s="125" t="s">
        <v>3506</v>
      </c>
      <c r="C14" s="125" t="s">
        <v>5</v>
      </c>
      <c r="D14" s="125">
        <v>0</v>
      </c>
      <c r="E14" s="125" t="s">
        <v>85</v>
      </c>
    </row>
    <row r="15" spans="1:5" ht="15.6" x14ac:dyDescent="0.3">
      <c r="A15" s="1" t="s">
        <v>3549</v>
      </c>
      <c r="B15" s="125" t="s">
        <v>227</v>
      </c>
      <c r="C15" s="125" t="s">
        <v>5</v>
      </c>
      <c r="D15" s="125">
        <v>0</v>
      </c>
      <c r="E15" s="125" t="s">
        <v>85</v>
      </c>
    </row>
    <row r="16" spans="1:5" x14ac:dyDescent="0.3">
      <c r="A16" t="s">
        <v>262</v>
      </c>
      <c r="B16" s="125" t="s">
        <v>257</v>
      </c>
      <c r="C16" s="125" t="s">
        <v>5</v>
      </c>
      <c r="D16" s="125">
        <v>0</v>
      </c>
      <c r="E16" s="125" t="s">
        <v>5</v>
      </c>
    </row>
    <row r="17" spans="1:5" x14ac:dyDescent="0.3">
      <c r="A17" t="s">
        <v>280</v>
      </c>
      <c r="B17" s="125" t="s">
        <v>279</v>
      </c>
      <c r="C17" s="125" t="s">
        <v>5</v>
      </c>
      <c r="D17" s="125">
        <v>0</v>
      </c>
      <c r="E17" s="125" t="s">
        <v>84</v>
      </c>
    </row>
    <row r="18" spans="1:5" x14ac:dyDescent="0.3">
      <c r="A18" t="s">
        <v>289</v>
      </c>
      <c r="B18" s="125" t="s">
        <v>288</v>
      </c>
      <c r="C18" s="125" t="s">
        <v>5</v>
      </c>
      <c r="D18" s="125">
        <v>0</v>
      </c>
      <c r="E18" s="125" t="s">
        <v>84</v>
      </c>
    </row>
    <row r="19" spans="1:5" x14ac:dyDescent="0.3">
      <c r="A19" t="s">
        <v>1697</v>
      </c>
      <c r="B19" s="125" t="s">
        <v>364</v>
      </c>
      <c r="C19" s="125" t="s">
        <v>5</v>
      </c>
      <c r="D19" s="125">
        <v>0</v>
      </c>
      <c r="E19" s="125" t="s">
        <v>84</v>
      </c>
    </row>
    <row r="20" spans="1:5" x14ac:dyDescent="0.3">
      <c r="A20" t="s">
        <v>375</v>
      </c>
      <c r="B20" s="125" t="s">
        <v>374</v>
      </c>
      <c r="C20" s="125" t="s">
        <v>5</v>
      </c>
      <c r="D20" s="125">
        <v>0</v>
      </c>
      <c r="E20" s="125" t="s">
        <v>84</v>
      </c>
    </row>
    <row r="21" spans="1:5" x14ac:dyDescent="0.3">
      <c r="A21" t="s">
        <v>400</v>
      </c>
      <c r="B21" s="125" t="s">
        <v>399</v>
      </c>
      <c r="C21" s="125" t="s">
        <v>5</v>
      </c>
      <c r="D21" s="125">
        <v>0</v>
      </c>
      <c r="E21" s="125" t="s">
        <v>84</v>
      </c>
    </row>
    <row r="22" spans="1:5" x14ac:dyDescent="0.3">
      <c r="A22" t="s">
        <v>409</v>
      </c>
      <c r="B22" s="125" t="s">
        <v>408</v>
      </c>
      <c r="C22" s="125" t="s">
        <v>5</v>
      </c>
      <c r="D22" s="125">
        <v>0</v>
      </c>
      <c r="E22" s="125" t="s">
        <v>84</v>
      </c>
    </row>
    <row r="23" spans="1:5" x14ac:dyDescent="0.3">
      <c r="A23" t="s">
        <v>491</v>
      </c>
      <c r="B23" s="125" t="s">
        <v>474</v>
      </c>
      <c r="C23" s="125" t="s">
        <v>5</v>
      </c>
      <c r="D23" s="125">
        <v>0</v>
      </c>
      <c r="E23" s="126" t="s">
        <v>86</v>
      </c>
    </row>
    <row r="24" spans="1:5" x14ac:dyDescent="0.3">
      <c r="A24" t="s">
        <v>637</v>
      </c>
      <c r="B24" s="125" t="s">
        <v>636</v>
      </c>
      <c r="C24" s="125" t="s">
        <v>5</v>
      </c>
      <c r="D24" s="125">
        <v>0</v>
      </c>
      <c r="E24" s="125" t="s">
        <v>84</v>
      </c>
    </row>
    <row r="25" spans="1:5" x14ac:dyDescent="0.3">
      <c r="A25" t="s">
        <v>665</v>
      </c>
      <c r="B25" s="125" t="s">
        <v>664</v>
      </c>
      <c r="C25" s="125" t="s">
        <v>5</v>
      </c>
      <c r="D25" s="125">
        <v>0</v>
      </c>
      <c r="E25" s="125" t="s">
        <v>84</v>
      </c>
    </row>
    <row r="26" spans="1:5" x14ac:dyDescent="0.3">
      <c r="A26" t="s">
        <v>773</v>
      </c>
      <c r="B26" s="125" t="s">
        <v>704</v>
      </c>
      <c r="C26" s="125" t="s">
        <v>5</v>
      </c>
      <c r="D26" s="125">
        <v>0</v>
      </c>
      <c r="E26" s="125" t="s">
        <v>84</v>
      </c>
    </row>
    <row r="27" spans="1:5" x14ac:dyDescent="0.3">
      <c r="A27" t="s">
        <v>709</v>
      </c>
      <c r="B27" s="125" t="s">
        <v>710</v>
      </c>
      <c r="C27" s="125" t="s">
        <v>5</v>
      </c>
      <c r="D27" s="125">
        <v>0</v>
      </c>
      <c r="E27" s="125" t="s">
        <v>84</v>
      </c>
    </row>
    <row r="28" spans="1:5" x14ac:dyDescent="0.3">
      <c r="A28" t="s">
        <v>784</v>
      </c>
      <c r="B28" s="125" t="s">
        <v>785</v>
      </c>
      <c r="C28" s="125" t="s">
        <v>5</v>
      </c>
      <c r="D28" s="125">
        <v>0</v>
      </c>
      <c r="E28" s="125" t="s">
        <v>84</v>
      </c>
    </row>
    <row r="29" spans="1:5" x14ac:dyDescent="0.3">
      <c r="A29" t="s">
        <v>859</v>
      </c>
      <c r="B29" s="125" t="s">
        <v>860</v>
      </c>
      <c r="C29" s="125" t="s">
        <v>5</v>
      </c>
      <c r="D29" s="125">
        <v>0</v>
      </c>
      <c r="E29" s="125" t="s">
        <v>84</v>
      </c>
    </row>
    <row r="30" spans="1:5" x14ac:dyDescent="0.3">
      <c r="A30" t="s">
        <v>1699</v>
      </c>
      <c r="B30" s="125" t="s">
        <v>1698</v>
      </c>
      <c r="C30" s="125" t="s">
        <v>5</v>
      </c>
      <c r="D30" s="125">
        <v>0</v>
      </c>
      <c r="E30" s="125" t="s">
        <v>84</v>
      </c>
    </row>
    <row r="31" spans="1:5" x14ac:dyDescent="0.3">
      <c r="A31" t="s">
        <v>958</v>
      </c>
      <c r="B31" s="125" t="s">
        <v>929</v>
      </c>
      <c r="C31" s="125" t="s">
        <v>5</v>
      </c>
      <c r="D31" s="125">
        <v>0</v>
      </c>
      <c r="E31" s="125" t="s">
        <v>84</v>
      </c>
    </row>
    <row r="32" spans="1:5" x14ac:dyDescent="0.3">
      <c r="A32" t="s">
        <v>1057</v>
      </c>
      <c r="B32" s="125" t="s">
        <v>1700</v>
      </c>
      <c r="C32" s="125" t="s">
        <v>5</v>
      </c>
      <c r="D32" s="125">
        <v>0</v>
      </c>
      <c r="E32" s="125" t="s">
        <v>84</v>
      </c>
    </row>
    <row r="33" spans="1:5" x14ac:dyDescent="0.3">
      <c r="A33" t="s">
        <v>1051</v>
      </c>
      <c r="B33" s="125" t="s">
        <v>1052</v>
      </c>
      <c r="C33" s="125" t="s">
        <v>5</v>
      </c>
      <c r="D33" s="125">
        <v>0</v>
      </c>
      <c r="E33" s="125" t="s">
        <v>84</v>
      </c>
    </row>
    <row r="34" spans="1:5" x14ac:dyDescent="0.3">
      <c r="A34" t="s">
        <v>1057</v>
      </c>
      <c r="B34" s="125" t="s">
        <v>1052</v>
      </c>
      <c r="C34" s="125" t="s">
        <v>5</v>
      </c>
      <c r="D34" s="125">
        <v>0</v>
      </c>
      <c r="E34" s="125" t="s">
        <v>84</v>
      </c>
    </row>
    <row r="35" spans="1:5" x14ac:dyDescent="0.3">
      <c r="A35" t="s">
        <v>1101</v>
      </c>
      <c r="B35" s="125" t="s">
        <v>1098</v>
      </c>
      <c r="C35" s="125" t="s">
        <v>5</v>
      </c>
      <c r="D35" s="125">
        <v>0</v>
      </c>
      <c r="E35" s="125" t="s">
        <v>84</v>
      </c>
    </row>
    <row r="36" spans="1:5" x14ac:dyDescent="0.3">
      <c r="A36" t="s">
        <v>1100</v>
      </c>
      <c r="B36" s="125" t="s">
        <v>1099</v>
      </c>
      <c r="C36" s="125" t="s">
        <v>5</v>
      </c>
      <c r="D36" s="125">
        <v>0</v>
      </c>
      <c r="E36" s="125" t="s">
        <v>84</v>
      </c>
    </row>
    <row r="37" spans="1:5" x14ac:dyDescent="0.3">
      <c r="A37" t="s">
        <v>1196</v>
      </c>
      <c r="B37" s="125" t="s">
        <v>1202</v>
      </c>
      <c r="C37" s="125" t="s">
        <v>5</v>
      </c>
      <c r="D37" s="125">
        <v>0</v>
      </c>
      <c r="E37" s="125" t="s">
        <v>84</v>
      </c>
    </row>
    <row r="38" spans="1:5" x14ac:dyDescent="0.3">
      <c r="A38" t="s">
        <v>1257</v>
      </c>
      <c r="B38" s="125" t="s">
        <v>1261</v>
      </c>
      <c r="C38" s="125" t="s">
        <v>5</v>
      </c>
      <c r="D38" s="125">
        <v>0</v>
      </c>
      <c r="E38" s="125" t="s">
        <v>84</v>
      </c>
    </row>
    <row r="39" spans="1:5" x14ac:dyDescent="0.3">
      <c r="A39" t="s">
        <v>1304</v>
      </c>
      <c r="B39" s="125" t="s">
        <v>1305</v>
      </c>
      <c r="C39" s="125" t="s">
        <v>5</v>
      </c>
      <c r="D39" s="125">
        <v>0</v>
      </c>
      <c r="E39" s="125" t="s">
        <v>84</v>
      </c>
    </row>
    <row r="40" spans="1:5" x14ac:dyDescent="0.3">
      <c r="A40" t="s">
        <v>1309</v>
      </c>
      <c r="B40" s="125" t="s">
        <v>1310</v>
      </c>
      <c r="C40" s="125">
        <v>30</v>
      </c>
      <c r="D40" s="125">
        <v>30</v>
      </c>
      <c r="E40" s="126" t="s">
        <v>85</v>
      </c>
    </row>
    <row r="41" spans="1:5" x14ac:dyDescent="0.3">
      <c r="A41" t="s">
        <v>1420</v>
      </c>
      <c r="B41" s="125" t="s">
        <v>1421</v>
      </c>
      <c r="C41" s="125" t="s">
        <v>5</v>
      </c>
      <c r="D41" s="125">
        <v>0</v>
      </c>
      <c r="E41" s="125" t="s">
        <v>84</v>
      </c>
    </row>
    <row r="42" spans="1:5" x14ac:dyDescent="0.3">
      <c r="A42" t="s">
        <v>1620</v>
      </c>
      <c r="B42" s="125" t="s">
        <v>1619</v>
      </c>
      <c r="C42" s="125" t="s">
        <v>5</v>
      </c>
      <c r="D42" s="125">
        <v>0</v>
      </c>
      <c r="E42" s="125" t="s">
        <v>84</v>
      </c>
    </row>
    <row r="43" spans="1:5" x14ac:dyDescent="0.3">
      <c r="A43" t="s">
        <v>1702</v>
      </c>
      <c r="B43" s="125" t="s">
        <v>1701</v>
      </c>
      <c r="C43" s="125" t="s">
        <v>5</v>
      </c>
      <c r="D43" s="125">
        <v>0</v>
      </c>
      <c r="E43" s="125" t="s">
        <v>5</v>
      </c>
    </row>
    <row r="44" spans="1:5" x14ac:dyDescent="0.3">
      <c r="A44" t="s">
        <v>1704</v>
      </c>
      <c r="B44" s="125" t="s">
        <v>1703</v>
      </c>
      <c r="C44" s="125" t="s">
        <v>5</v>
      </c>
      <c r="D44" s="125">
        <v>0</v>
      </c>
      <c r="E44" s="125" t="s">
        <v>84</v>
      </c>
    </row>
    <row r="45" spans="1:5" x14ac:dyDescent="0.3">
      <c r="A45" t="s">
        <v>2012</v>
      </c>
      <c r="B45" s="125" t="s">
        <v>2015</v>
      </c>
      <c r="C45" s="125" t="s">
        <v>5</v>
      </c>
      <c r="D45" s="125">
        <v>0</v>
      </c>
      <c r="E45" s="125" t="s">
        <v>84</v>
      </c>
    </row>
    <row r="46" spans="1:5" x14ac:dyDescent="0.3">
      <c r="A46" t="s">
        <v>2134</v>
      </c>
      <c r="B46" s="125" t="s">
        <v>2146</v>
      </c>
      <c r="C46" s="125" t="s">
        <v>5</v>
      </c>
      <c r="D46" s="125">
        <v>0</v>
      </c>
      <c r="E46" s="125" t="s">
        <v>84</v>
      </c>
    </row>
    <row r="47" spans="1:5" x14ac:dyDescent="0.3">
      <c r="A47" t="s">
        <v>2929</v>
      </c>
      <c r="B47" s="125" t="s">
        <v>2147</v>
      </c>
      <c r="C47" s="125" t="s">
        <v>5</v>
      </c>
      <c r="D47" s="125">
        <v>0</v>
      </c>
      <c r="E47" s="125" t="s">
        <v>5</v>
      </c>
    </row>
    <row r="48" spans="1:5" x14ac:dyDescent="0.3">
      <c r="A48" t="s">
        <v>2271</v>
      </c>
      <c r="B48" s="125" t="s">
        <v>2302</v>
      </c>
      <c r="C48" s="125" t="s">
        <v>5</v>
      </c>
      <c r="D48" s="125">
        <v>0</v>
      </c>
      <c r="E48" s="125" t="s">
        <v>84</v>
      </c>
    </row>
    <row r="49" spans="1:5" x14ac:dyDescent="0.3">
      <c r="A49" t="s">
        <v>2284</v>
      </c>
      <c r="B49" s="125" t="s">
        <v>2303</v>
      </c>
      <c r="C49" s="125" t="s">
        <v>5</v>
      </c>
      <c r="D49" s="125">
        <v>0</v>
      </c>
      <c r="E49" s="125" t="s">
        <v>5</v>
      </c>
    </row>
    <row r="50" spans="1:5" x14ac:dyDescent="0.3">
      <c r="A50" t="s">
        <v>2362</v>
      </c>
      <c r="B50" s="125" t="s">
        <v>2361</v>
      </c>
      <c r="C50" s="125" t="s">
        <v>5</v>
      </c>
      <c r="D50" s="125">
        <v>0</v>
      </c>
      <c r="E50" s="125" t="s">
        <v>5</v>
      </c>
    </row>
    <row r="51" spans="1:5" x14ac:dyDescent="0.3">
      <c r="A51" t="s">
        <v>2440</v>
      </c>
      <c r="B51" s="125" t="s">
        <v>2547</v>
      </c>
      <c r="C51" s="125" t="s">
        <v>5</v>
      </c>
      <c r="D51" s="125">
        <v>0</v>
      </c>
      <c r="E51" s="125" t="s">
        <v>5</v>
      </c>
    </row>
    <row r="52" spans="1:5" x14ac:dyDescent="0.3">
      <c r="A52" s="127" t="s">
        <v>2728</v>
      </c>
      <c r="B52" s="125" t="s">
        <v>2729</v>
      </c>
      <c r="C52" s="125" t="s">
        <v>5</v>
      </c>
      <c r="D52" s="125">
        <v>0</v>
      </c>
      <c r="E52" s="125" t="s">
        <v>5</v>
      </c>
    </row>
    <row r="53" spans="1:5" x14ac:dyDescent="0.3">
      <c r="A53" t="s">
        <v>2656</v>
      </c>
      <c r="B53" s="125" t="s">
        <v>2655</v>
      </c>
      <c r="C53" s="125" t="s">
        <v>5</v>
      </c>
      <c r="D53" s="125">
        <v>0</v>
      </c>
      <c r="E53" s="125" t="s">
        <v>5</v>
      </c>
    </row>
    <row r="54" spans="1:5" ht="15.6" x14ac:dyDescent="0.3">
      <c r="A54" s="1" t="s">
        <v>3061</v>
      </c>
      <c r="B54" s="125" t="s">
        <v>2663</v>
      </c>
      <c r="C54" s="125" t="s">
        <v>5</v>
      </c>
      <c r="D54" s="125">
        <v>0</v>
      </c>
      <c r="E54" s="125" t="s">
        <v>5</v>
      </c>
    </row>
    <row r="55" spans="1:5" x14ac:dyDescent="0.3">
      <c r="A55" t="s">
        <v>2734</v>
      </c>
      <c r="B55" s="125" t="s">
        <v>2747</v>
      </c>
      <c r="C55" s="125" t="s">
        <v>5</v>
      </c>
      <c r="D55" s="125">
        <v>0</v>
      </c>
      <c r="E55" s="125" t="s">
        <v>5</v>
      </c>
    </row>
    <row r="56" spans="1:5" x14ac:dyDescent="0.3">
      <c r="A56" t="s">
        <v>2740</v>
      </c>
      <c r="B56" s="125" t="s">
        <v>2775</v>
      </c>
      <c r="C56" s="125" t="s">
        <v>5</v>
      </c>
      <c r="D56" s="125">
        <v>0</v>
      </c>
      <c r="E56" s="125" t="s">
        <v>5</v>
      </c>
    </row>
    <row r="57" spans="1:5" ht="15.6" x14ac:dyDescent="0.3">
      <c r="A57" s="1" t="s">
        <v>2939</v>
      </c>
      <c r="B57" s="125" t="s">
        <v>2963</v>
      </c>
      <c r="C57" s="125" t="s">
        <v>5</v>
      </c>
      <c r="D57" s="125">
        <v>0</v>
      </c>
      <c r="E57" s="125" t="s">
        <v>5</v>
      </c>
    </row>
    <row r="58" spans="1:5" x14ac:dyDescent="0.3">
      <c r="A58" t="s">
        <v>3063</v>
      </c>
      <c r="B58" s="125" t="s">
        <v>3062</v>
      </c>
      <c r="C58" s="125" t="s">
        <v>5</v>
      </c>
      <c r="D58" s="125">
        <v>0</v>
      </c>
      <c r="E58" s="125" t="s">
        <v>5</v>
      </c>
    </row>
    <row r="59" spans="1:5" x14ac:dyDescent="0.3">
      <c r="A59" t="s">
        <v>3225</v>
      </c>
      <c r="B59" s="125" t="s">
        <v>3283</v>
      </c>
      <c r="C59" s="125" t="s">
        <v>5</v>
      </c>
      <c r="D59" s="125">
        <v>0</v>
      </c>
      <c r="E59" s="125" t="s">
        <v>5</v>
      </c>
    </row>
    <row r="60" spans="1:5" ht="15.6" x14ac:dyDescent="0.3">
      <c r="A60" s="1" t="s">
        <v>3230</v>
      </c>
      <c r="B60" s="125" t="s">
        <v>3328</v>
      </c>
      <c r="C60" s="125" t="s">
        <v>5</v>
      </c>
      <c r="D60" s="125">
        <v>0</v>
      </c>
      <c r="E60" s="125" t="s">
        <v>5</v>
      </c>
    </row>
    <row r="61" spans="1:5" ht="15.6" x14ac:dyDescent="0.3">
      <c r="A61" s="1" t="s">
        <v>3268</v>
      </c>
      <c r="B61" s="125" t="s">
        <v>3284</v>
      </c>
      <c r="C61" s="125" t="s">
        <v>5</v>
      </c>
      <c r="D61" s="125">
        <v>0</v>
      </c>
      <c r="E61" s="125" t="s">
        <v>5</v>
      </c>
    </row>
    <row r="62" spans="1:5" ht="15.6" x14ac:dyDescent="0.3">
      <c r="A62" s="1" t="s">
        <v>3329</v>
      </c>
      <c r="B62" s="125" t="s">
        <v>3331</v>
      </c>
      <c r="C62" s="125" t="s">
        <v>5</v>
      </c>
      <c r="D62" s="125">
        <v>0</v>
      </c>
      <c r="E62" s="125" t="s">
        <v>5</v>
      </c>
    </row>
    <row r="63" spans="1:5" ht="15.6" x14ac:dyDescent="0.3">
      <c r="A63" s="1" t="s">
        <v>3330</v>
      </c>
      <c r="B63" s="125" t="s">
        <v>3332</v>
      </c>
      <c r="C63" s="125" t="s">
        <v>5</v>
      </c>
      <c r="D63" s="125">
        <v>0</v>
      </c>
      <c r="E63" s="125" t="s">
        <v>5</v>
      </c>
    </row>
    <row r="64" spans="1:5" ht="15.6" x14ac:dyDescent="0.3">
      <c r="A64" s="99" t="s">
        <v>3532</v>
      </c>
      <c r="B64" s="125" t="s">
        <v>3531</v>
      </c>
      <c r="C64" s="125" t="s">
        <v>5</v>
      </c>
      <c r="D64" s="125">
        <v>0</v>
      </c>
      <c r="E64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Q119"/>
  <sheetViews>
    <sheetView topLeftCell="A101" zoomScaleNormal="100" workbookViewId="0">
      <selection activeCell="I121" sqref="I121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8.33203125" bestFit="1" customWidth="1"/>
    <col min="23" max="23" width="12.77734375" bestFit="1" customWidth="1"/>
    <col min="24" max="24" width="9.5546875" bestFit="1" customWidth="1"/>
    <col min="25" max="41" width="9.88671875" bestFit="1" customWidth="1"/>
    <col min="42" max="43" width="11.44140625" bestFit="1" customWidth="1"/>
    <col min="44" max="44" width="9.88671875" bestFit="1" customWidth="1"/>
    <col min="45" max="45" width="11.44140625" bestFit="1" customWidth="1"/>
  </cols>
  <sheetData>
    <row r="1" spans="1:43" x14ac:dyDescent="0.3">
      <c r="A1" t="s">
        <v>203</v>
      </c>
      <c r="V1" t="s">
        <v>203</v>
      </c>
    </row>
    <row r="4" spans="1:43" x14ac:dyDescent="0.3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2134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">
      <c r="B91" t="s">
        <v>2928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">
      <c r="B92" t="s">
        <v>2929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">
      <c r="A94">
        <v>2024</v>
      </c>
      <c r="B94" t="s">
        <v>58</v>
      </c>
      <c r="C94" s="18"/>
      <c r="D94" s="18"/>
      <c r="E94" s="18">
        <v>38345.300000000003</v>
      </c>
      <c r="F94" s="18"/>
      <c r="G94" s="18"/>
      <c r="H94" s="18"/>
      <c r="I94" s="18">
        <v>38345.300000000003</v>
      </c>
    </row>
    <row r="95" spans="1:9" x14ac:dyDescent="0.3">
      <c r="B95" t="s">
        <v>20</v>
      </c>
      <c r="C95" s="18"/>
      <c r="D95" s="18">
        <v>8386</v>
      </c>
      <c r="E95" s="18"/>
      <c r="F95" s="18"/>
      <c r="G95" s="18"/>
      <c r="H95" s="18"/>
      <c r="I95" s="18">
        <v>8386</v>
      </c>
    </row>
    <row r="96" spans="1:9" x14ac:dyDescent="0.3">
      <c r="B96" t="s">
        <v>43</v>
      </c>
      <c r="C96" s="18">
        <v>27746.5</v>
      </c>
      <c r="D96" s="18"/>
      <c r="E96" s="18"/>
      <c r="F96" s="18"/>
      <c r="G96" s="18"/>
      <c r="H96" s="18"/>
      <c r="I96" s="18">
        <v>27746.5</v>
      </c>
    </row>
    <row r="97" spans="2:9" x14ac:dyDescent="0.3">
      <c r="B97" t="s">
        <v>62</v>
      </c>
      <c r="C97" s="18"/>
      <c r="D97" s="18"/>
      <c r="E97" s="18"/>
      <c r="F97" s="18">
        <v>188680.1</v>
      </c>
      <c r="G97" s="18"/>
      <c r="H97" s="18"/>
      <c r="I97" s="18">
        <v>188680.1</v>
      </c>
    </row>
    <row r="98" spans="2:9" x14ac:dyDescent="0.3">
      <c r="B98" t="s">
        <v>262</v>
      </c>
      <c r="C98" s="18">
        <v>16315.999999999998</v>
      </c>
      <c r="D98" s="18"/>
      <c r="E98" s="18"/>
      <c r="F98" s="18"/>
      <c r="G98" s="18"/>
      <c r="H98" s="18"/>
      <c r="I98" s="18">
        <v>16315.999999999998</v>
      </c>
    </row>
    <row r="99" spans="2:9" x14ac:dyDescent="0.3">
      <c r="B99" t="s">
        <v>400</v>
      </c>
      <c r="C99" s="18">
        <v>55770.200000000004</v>
      </c>
      <c r="D99" s="18"/>
      <c r="E99" s="18"/>
      <c r="F99" s="18"/>
      <c r="G99" s="18"/>
      <c r="H99" s="18"/>
      <c r="I99" s="18">
        <v>55770.200000000004</v>
      </c>
    </row>
    <row r="100" spans="2:9" x14ac:dyDescent="0.3">
      <c r="B100" t="s">
        <v>491</v>
      </c>
      <c r="C100" s="18">
        <v>26160.6</v>
      </c>
      <c r="D100" s="18"/>
      <c r="E100" s="18"/>
      <c r="F100" s="18"/>
      <c r="G100" s="18"/>
      <c r="H100" s="18"/>
      <c r="I100" s="18">
        <v>26160.6</v>
      </c>
    </row>
    <row r="101" spans="2:9" x14ac:dyDescent="0.3">
      <c r="B101" t="s">
        <v>784</v>
      </c>
      <c r="C101" s="18">
        <v>12534.400000000001</v>
      </c>
      <c r="D101" s="18"/>
      <c r="E101" s="18"/>
      <c r="F101" s="18"/>
      <c r="G101" s="18"/>
      <c r="H101" s="18"/>
      <c r="I101" s="18">
        <v>12534.400000000001</v>
      </c>
    </row>
    <row r="102" spans="2:9" x14ac:dyDescent="0.3">
      <c r="B102" t="s">
        <v>859</v>
      </c>
      <c r="C102" s="18">
        <v>36704</v>
      </c>
      <c r="D102" s="18"/>
      <c r="E102" s="18"/>
      <c r="F102" s="18"/>
      <c r="G102" s="18"/>
      <c r="H102" s="18"/>
      <c r="I102" s="18">
        <v>36704</v>
      </c>
    </row>
    <row r="103" spans="2:9" x14ac:dyDescent="0.3">
      <c r="B103" t="s">
        <v>1309</v>
      </c>
      <c r="C103" s="18"/>
      <c r="D103" s="18"/>
      <c r="E103" s="18"/>
      <c r="F103" s="18"/>
      <c r="G103" s="18"/>
      <c r="H103" s="18">
        <v>38494.9</v>
      </c>
      <c r="I103" s="18">
        <v>38494.9</v>
      </c>
    </row>
    <row r="104" spans="2:9" x14ac:dyDescent="0.3">
      <c r="B104" t="s">
        <v>1704</v>
      </c>
      <c r="C104" s="18">
        <v>659</v>
      </c>
      <c r="D104" s="18"/>
      <c r="E104" s="18"/>
      <c r="F104" s="18"/>
      <c r="G104" s="18"/>
      <c r="H104" s="18"/>
      <c r="I104" s="18">
        <v>659</v>
      </c>
    </row>
    <row r="105" spans="2:9" x14ac:dyDescent="0.3">
      <c r="B105" t="s">
        <v>2012</v>
      </c>
      <c r="C105" s="18">
        <v>569762.4</v>
      </c>
      <c r="D105" s="18"/>
      <c r="E105" s="18"/>
      <c r="F105" s="18"/>
      <c r="G105" s="18"/>
      <c r="H105" s="18"/>
      <c r="I105" s="18">
        <v>569762.4</v>
      </c>
    </row>
    <row r="106" spans="2:9" x14ac:dyDescent="0.3">
      <c r="B106" t="s">
        <v>2134</v>
      </c>
      <c r="C106" s="18">
        <v>7721.6</v>
      </c>
      <c r="D106" s="18"/>
      <c r="E106" s="18"/>
      <c r="F106" s="18"/>
      <c r="G106" s="18"/>
      <c r="H106" s="18"/>
      <c r="I106" s="18">
        <v>7721.6</v>
      </c>
    </row>
    <row r="107" spans="2:9" x14ac:dyDescent="0.3">
      <c r="B107" t="s">
        <v>2928</v>
      </c>
      <c r="C107" s="18">
        <v>1185</v>
      </c>
      <c r="D107" s="18"/>
      <c r="E107" s="18"/>
      <c r="F107" s="18"/>
      <c r="G107" s="18"/>
      <c r="H107" s="18"/>
      <c r="I107" s="18">
        <v>1185</v>
      </c>
    </row>
    <row r="108" spans="2:9" x14ac:dyDescent="0.3">
      <c r="B108" t="s">
        <v>2929</v>
      </c>
      <c r="C108" s="18">
        <v>25628.3</v>
      </c>
      <c r="D108" s="18"/>
      <c r="E108" s="18"/>
      <c r="F108" s="18"/>
      <c r="G108" s="18"/>
      <c r="H108" s="18"/>
      <c r="I108" s="18">
        <v>25628.3</v>
      </c>
    </row>
    <row r="109" spans="2:9" x14ac:dyDescent="0.3">
      <c r="B109" t="s">
        <v>2271</v>
      </c>
      <c r="C109" s="18">
        <v>2826</v>
      </c>
      <c r="D109" s="18"/>
      <c r="E109" s="18"/>
      <c r="F109" s="18"/>
      <c r="G109" s="18"/>
      <c r="H109" s="18"/>
      <c r="I109" s="18">
        <v>2826</v>
      </c>
    </row>
    <row r="110" spans="2:9" x14ac:dyDescent="0.3">
      <c r="B110" t="s">
        <v>2284</v>
      </c>
      <c r="C110" s="18">
        <v>9182.7999999999993</v>
      </c>
      <c r="D110" s="18"/>
      <c r="E110" s="18"/>
      <c r="F110" s="18"/>
      <c r="G110" s="18"/>
      <c r="H110" s="18"/>
      <c r="I110" s="18">
        <v>9182.7999999999993</v>
      </c>
    </row>
    <row r="111" spans="2:9" x14ac:dyDescent="0.3">
      <c r="B111" t="s">
        <v>2362</v>
      </c>
      <c r="C111" s="18">
        <v>623</v>
      </c>
      <c r="D111" s="18"/>
      <c r="E111" s="18"/>
      <c r="F111" s="18"/>
      <c r="G111" s="18"/>
      <c r="H111" s="18"/>
      <c r="I111" s="18">
        <v>623</v>
      </c>
    </row>
    <row r="112" spans="2:9" x14ac:dyDescent="0.3">
      <c r="B112" t="s">
        <v>2440</v>
      </c>
      <c r="C112" s="18">
        <v>200</v>
      </c>
      <c r="D112" s="18"/>
      <c r="E112" s="18"/>
      <c r="F112" s="18"/>
      <c r="G112" s="18"/>
      <c r="H112" s="18"/>
      <c r="I112" s="18">
        <v>200</v>
      </c>
    </row>
    <row r="113" spans="1:9" x14ac:dyDescent="0.3">
      <c r="B113" t="s">
        <v>2728</v>
      </c>
      <c r="C113" s="18">
        <v>31121</v>
      </c>
      <c r="D113" s="18"/>
      <c r="E113" s="18"/>
      <c r="F113" s="18"/>
      <c r="G113" s="18"/>
      <c r="H113" s="18"/>
      <c r="I113" s="18">
        <v>31121</v>
      </c>
    </row>
    <row r="114" spans="1:9" x14ac:dyDescent="0.3">
      <c r="B114" t="s">
        <v>2656</v>
      </c>
      <c r="C114" s="18">
        <v>13510</v>
      </c>
      <c r="D114" s="18"/>
      <c r="E114" s="18"/>
      <c r="F114" s="18"/>
      <c r="G114" s="18"/>
      <c r="H114" s="18"/>
      <c r="I114" s="18">
        <v>13510</v>
      </c>
    </row>
    <row r="115" spans="1:9" x14ac:dyDescent="0.3">
      <c r="B115" t="s">
        <v>2734</v>
      </c>
      <c r="C115" s="18">
        <v>1131.5</v>
      </c>
      <c r="D115" s="18"/>
      <c r="E115" s="18"/>
      <c r="F115" s="18"/>
      <c r="G115" s="18"/>
      <c r="H115" s="18"/>
      <c r="I115" s="18">
        <v>1131.5</v>
      </c>
    </row>
    <row r="116" spans="1:9" x14ac:dyDescent="0.3">
      <c r="B116" t="s">
        <v>2740</v>
      </c>
      <c r="C116" s="18">
        <v>625</v>
      </c>
      <c r="D116" s="18"/>
      <c r="E116" s="18"/>
      <c r="F116" s="18"/>
      <c r="G116" s="18"/>
      <c r="H116" s="18"/>
      <c r="I116" s="18">
        <v>625</v>
      </c>
    </row>
    <row r="117" spans="1:9" x14ac:dyDescent="0.3">
      <c r="B117" t="s">
        <v>3061</v>
      </c>
      <c r="C117" s="18">
        <v>755</v>
      </c>
      <c r="D117" s="18"/>
      <c r="E117" s="18"/>
      <c r="F117" s="18"/>
      <c r="G117" s="18"/>
      <c r="H117" s="18"/>
      <c r="I117" s="18">
        <v>755</v>
      </c>
    </row>
    <row r="118" spans="1:9" x14ac:dyDescent="0.3">
      <c r="A118" s="36" t="s">
        <v>2932</v>
      </c>
      <c r="B118" s="36"/>
      <c r="C118" s="37">
        <v>840162.30000000016</v>
      </c>
      <c r="D118" s="37">
        <v>8386</v>
      </c>
      <c r="E118" s="37">
        <v>38345.300000000003</v>
      </c>
      <c r="F118" s="37">
        <v>188680.1</v>
      </c>
      <c r="G118" s="37"/>
      <c r="H118" s="37">
        <v>38494.9</v>
      </c>
      <c r="I118" s="37">
        <v>1114068.6000000001</v>
      </c>
    </row>
    <row r="119" spans="1:9" x14ac:dyDescent="0.3">
      <c r="A119" t="s">
        <v>131</v>
      </c>
      <c r="C119" s="18">
        <v>3723176.0500000007</v>
      </c>
      <c r="D119" s="18">
        <v>133076.20000000001</v>
      </c>
      <c r="E119" s="18">
        <v>144621.60000000003</v>
      </c>
      <c r="F119" s="18">
        <v>1037040.1000000001</v>
      </c>
      <c r="G119" s="18">
        <v>4109.2</v>
      </c>
      <c r="H119" s="18">
        <v>153560.59999999998</v>
      </c>
      <c r="I119" s="18">
        <v>5195583.7500000009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">
      <c r="A5" s="17" t="s">
        <v>222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">
      <c r="B66" s="57">
        <v>44145</v>
      </c>
      <c r="C66" t="s">
        <v>153</v>
      </c>
      <c r="D66" t="s">
        <v>7</v>
      </c>
      <c r="E66" s="16">
        <v>80</v>
      </c>
    </row>
    <row r="67" spans="1:5" x14ac:dyDescent="0.3">
      <c r="C67" t="s">
        <v>154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">
      <c r="C75" t="s">
        <v>179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">
      <c r="C79" t="s">
        <v>334</v>
      </c>
      <c r="D79" t="s">
        <v>62</v>
      </c>
      <c r="E79" s="16">
        <v>80</v>
      </c>
    </row>
    <row r="80" spans="1:5" ht="15" customHeight="1" x14ac:dyDescent="0.3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">
      <c r="B97" s="57">
        <v>44225</v>
      </c>
      <c r="C97" t="s">
        <v>252</v>
      </c>
      <c r="D97" t="s">
        <v>7</v>
      </c>
      <c r="E97" s="45">
        <v>80</v>
      </c>
    </row>
    <row r="98" spans="1:7" x14ac:dyDescent="0.3">
      <c r="C98" t="s">
        <v>253</v>
      </c>
      <c r="D98" t="s">
        <v>62</v>
      </c>
      <c r="E98" s="45">
        <v>80</v>
      </c>
    </row>
    <row r="99" spans="1:7" x14ac:dyDescent="0.3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">
      <c r="C119" t="s">
        <v>320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">
      <c r="C125" t="s">
        <v>326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">
      <c r="B150" s="57">
        <v>44464</v>
      </c>
      <c r="C150" t="s">
        <v>376</v>
      </c>
      <c r="D150" t="s">
        <v>7</v>
      </c>
      <c r="E150" s="45">
        <v>80</v>
      </c>
    </row>
    <row r="151" spans="1:5" ht="13.95" customHeight="1" x14ac:dyDescent="0.3">
      <c r="B151" t="s">
        <v>756</v>
      </c>
      <c r="C151" t="s">
        <v>466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379</v>
      </c>
      <c r="D152" t="s">
        <v>35</v>
      </c>
      <c r="E152" s="45">
        <v>80</v>
      </c>
    </row>
    <row r="153" spans="1:5" ht="13.95" customHeight="1" x14ac:dyDescent="0.3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">
      <c r="C243" t="s">
        <v>633</v>
      </c>
      <c r="D243" t="s">
        <v>491</v>
      </c>
      <c r="E243" s="16">
        <v>180</v>
      </c>
    </row>
    <row r="244" spans="1:5" x14ac:dyDescent="0.3">
      <c r="C244" t="s">
        <v>634</v>
      </c>
      <c r="D244" t="s">
        <v>637</v>
      </c>
      <c r="E244" s="16">
        <v>80</v>
      </c>
    </row>
    <row r="245" spans="1:5" x14ac:dyDescent="0.3">
      <c r="C245" t="s">
        <v>635</v>
      </c>
      <c r="D245" t="s">
        <v>62</v>
      </c>
      <c r="E245" s="16">
        <v>150</v>
      </c>
    </row>
    <row r="246" spans="1:5" x14ac:dyDescent="0.3">
      <c r="C246" t="s">
        <v>642</v>
      </c>
      <c r="D246" t="s">
        <v>637</v>
      </c>
      <c r="E246" s="16">
        <v>80</v>
      </c>
    </row>
    <row r="247" spans="1:5" x14ac:dyDescent="0.3">
      <c r="C247" t="s">
        <v>643</v>
      </c>
      <c r="D247" t="s">
        <v>400</v>
      </c>
      <c r="E247" s="16">
        <v>120</v>
      </c>
    </row>
    <row r="248" spans="1:5" x14ac:dyDescent="0.3">
      <c r="C248" t="s">
        <v>644</v>
      </c>
      <c r="D248" t="s">
        <v>637</v>
      </c>
      <c r="E248" s="16">
        <v>80</v>
      </c>
    </row>
    <row r="249" spans="1:5" x14ac:dyDescent="0.3">
      <c r="C249" t="s">
        <v>645</v>
      </c>
      <c r="D249" t="s">
        <v>43</v>
      </c>
      <c r="E249" s="16">
        <v>80</v>
      </c>
    </row>
    <row r="250" spans="1:5" x14ac:dyDescent="0.3">
      <c r="C250" t="s">
        <v>646</v>
      </c>
      <c r="D250" t="s">
        <v>409</v>
      </c>
      <c r="E250" s="16">
        <v>180</v>
      </c>
    </row>
    <row r="251" spans="1:5" x14ac:dyDescent="0.3">
      <c r="C251" t="s">
        <v>647</v>
      </c>
      <c r="D251" t="s">
        <v>62</v>
      </c>
      <c r="E251" s="16">
        <v>150</v>
      </c>
    </row>
    <row r="252" spans="1:5" x14ac:dyDescent="0.3">
      <c r="C252" t="s">
        <v>648</v>
      </c>
      <c r="D252" t="s">
        <v>409</v>
      </c>
      <c r="E252" s="16">
        <v>180</v>
      </c>
    </row>
    <row r="253" spans="1:5" x14ac:dyDescent="0.3">
      <c r="C253" t="s">
        <v>649</v>
      </c>
      <c r="D253" t="s">
        <v>400</v>
      </c>
      <c r="E253" s="16">
        <v>120</v>
      </c>
    </row>
    <row r="254" spans="1:5" x14ac:dyDescent="0.3">
      <c r="C254" t="s">
        <v>650</v>
      </c>
      <c r="D254" t="s">
        <v>409</v>
      </c>
      <c r="E254" s="16">
        <v>180</v>
      </c>
    </row>
    <row r="255" spans="1:5" x14ac:dyDescent="0.3">
      <c r="C255" t="s">
        <v>651</v>
      </c>
      <c r="D255" t="s">
        <v>491</v>
      </c>
      <c r="E255" s="16">
        <v>150</v>
      </c>
    </row>
    <row r="256" spans="1:5" x14ac:dyDescent="0.3">
      <c r="C256" t="s">
        <v>652</v>
      </c>
      <c r="D256" t="s">
        <v>43</v>
      </c>
      <c r="E256" s="16">
        <v>80</v>
      </c>
    </row>
    <row r="257" spans="1:5" x14ac:dyDescent="0.3">
      <c r="C257" t="s">
        <v>653</v>
      </c>
      <c r="D257" t="s">
        <v>409</v>
      </c>
      <c r="E257" s="16">
        <v>180</v>
      </c>
    </row>
    <row r="258" spans="1:5" x14ac:dyDescent="0.3">
      <c r="C258" t="s">
        <v>660</v>
      </c>
      <c r="D258" t="s">
        <v>409</v>
      </c>
      <c r="E258" s="16">
        <v>180</v>
      </c>
    </row>
    <row r="259" spans="1:5" x14ac:dyDescent="0.3">
      <c r="C259" t="s">
        <v>661</v>
      </c>
      <c r="D259" t="s">
        <v>7</v>
      </c>
      <c r="E259" s="16">
        <v>100</v>
      </c>
    </row>
    <row r="260" spans="1:5" x14ac:dyDescent="0.3">
      <c r="C260" t="s">
        <v>662</v>
      </c>
      <c r="D260" t="s">
        <v>409</v>
      </c>
      <c r="E260" s="16">
        <v>180</v>
      </c>
    </row>
    <row r="261" spans="1:5" x14ac:dyDescent="0.3">
      <c r="C261" t="s">
        <v>663</v>
      </c>
      <c r="D261" t="s">
        <v>665</v>
      </c>
      <c r="E261" s="16">
        <v>150</v>
      </c>
    </row>
    <row r="262" spans="1:5" x14ac:dyDescent="0.3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680</v>
      </c>
      <c r="D263" t="s">
        <v>491</v>
      </c>
      <c r="E263" s="45">
        <v>150</v>
      </c>
    </row>
    <row r="264" spans="1:5" x14ac:dyDescent="0.3">
      <c r="A264" s="93"/>
      <c r="C264" t="s">
        <v>683</v>
      </c>
      <c r="D264" t="s">
        <v>409</v>
      </c>
      <c r="E264" s="45">
        <v>180</v>
      </c>
    </row>
    <row r="265" spans="1:5" x14ac:dyDescent="0.3">
      <c r="A265" s="93"/>
      <c r="C265" t="s">
        <v>684</v>
      </c>
      <c r="D265" t="s">
        <v>637</v>
      </c>
      <c r="E265" s="45">
        <v>80</v>
      </c>
    </row>
    <row r="266" spans="1:5" x14ac:dyDescent="0.3">
      <c r="A266" s="93"/>
      <c r="C266" t="s">
        <v>685</v>
      </c>
      <c r="D266" t="s">
        <v>409</v>
      </c>
      <c r="E266" s="45">
        <v>180</v>
      </c>
    </row>
    <row r="267" spans="1:5" x14ac:dyDescent="0.3">
      <c r="A267" s="93"/>
      <c r="C267" t="s">
        <v>686</v>
      </c>
      <c r="D267" t="s">
        <v>400</v>
      </c>
      <c r="E267" s="45">
        <v>120</v>
      </c>
    </row>
    <row r="268" spans="1:5" x14ac:dyDescent="0.3">
      <c r="A268" s="93"/>
      <c r="C268" t="s">
        <v>687</v>
      </c>
      <c r="D268" t="s">
        <v>20</v>
      </c>
      <c r="E268" s="45">
        <v>150</v>
      </c>
    </row>
    <row r="269" spans="1:5" x14ac:dyDescent="0.3">
      <c r="A269" s="93"/>
      <c r="C269" t="s">
        <v>688</v>
      </c>
      <c r="D269" t="s">
        <v>58</v>
      </c>
      <c r="E269" s="45">
        <v>120</v>
      </c>
    </row>
    <row r="270" spans="1:5" x14ac:dyDescent="0.3">
      <c r="A270" s="93"/>
      <c r="C270" t="s">
        <v>689</v>
      </c>
      <c r="D270" t="s">
        <v>409</v>
      </c>
      <c r="E270" s="45">
        <v>180</v>
      </c>
    </row>
    <row r="271" spans="1:5" x14ac:dyDescent="0.3">
      <c r="A271" s="93"/>
      <c r="C271" t="s">
        <v>690</v>
      </c>
      <c r="D271" t="s">
        <v>773</v>
      </c>
      <c r="E271" s="45">
        <v>150</v>
      </c>
    </row>
    <row r="272" spans="1:5" x14ac:dyDescent="0.3">
      <c r="A272" s="93"/>
      <c r="C272" t="s">
        <v>691</v>
      </c>
      <c r="D272" t="s">
        <v>637</v>
      </c>
      <c r="E272" s="45">
        <v>80</v>
      </c>
    </row>
    <row r="273" spans="1:5" x14ac:dyDescent="0.3">
      <c r="A273" s="93"/>
      <c r="C273" t="s">
        <v>692</v>
      </c>
      <c r="D273" t="s">
        <v>773</v>
      </c>
      <c r="E273" s="45">
        <v>50</v>
      </c>
    </row>
    <row r="274" spans="1:5" x14ac:dyDescent="0.3">
      <c r="A274" s="93"/>
      <c r="C274" t="s">
        <v>693</v>
      </c>
      <c r="D274" t="s">
        <v>409</v>
      </c>
      <c r="E274" s="45">
        <v>180</v>
      </c>
    </row>
    <row r="275" spans="1:5" x14ac:dyDescent="0.3">
      <c r="A275" s="93"/>
      <c r="C275" t="s">
        <v>694</v>
      </c>
      <c r="D275" t="s">
        <v>491</v>
      </c>
      <c r="E275" s="45">
        <v>150</v>
      </c>
    </row>
    <row r="276" spans="1:5" x14ac:dyDescent="0.3">
      <c r="A276" s="93"/>
      <c r="C276" t="s">
        <v>695</v>
      </c>
      <c r="D276" t="s">
        <v>773</v>
      </c>
      <c r="E276" s="45">
        <v>180</v>
      </c>
    </row>
    <row r="277" spans="1:5" x14ac:dyDescent="0.3">
      <c r="A277" s="93"/>
      <c r="C277" t="s">
        <v>696</v>
      </c>
      <c r="D277" t="s">
        <v>409</v>
      </c>
      <c r="E277" s="45"/>
    </row>
    <row r="278" spans="1:5" x14ac:dyDescent="0.3">
      <c r="A278" s="93"/>
      <c r="C278" t="s">
        <v>697</v>
      </c>
      <c r="D278" t="s">
        <v>665</v>
      </c>
      <c r="E278" s="45"/>
    </row>
    <row r="279" spans="1:5" x14ac:dyDescent="0.3">
      <c r="A279" s="93"/>
      <c r="C279" t="s">
        <v>698</v>
      </c>
      <c r="D279" t="s">
        <v>409</v>
      </c>
      <c r="E279" s="45"/>
    </row>
    <row r="280" spans="1:5" x14ac:dyDescent="0.3">
      <c r="A280" s="93"/>
      <c r="C280" t="s">
        <v>699</v>
      </c>
      <c r="D280" t="s">
        <v>709</v>
      </c>
      <c r="E280" s="45"/>
    </row>
    <row r="281" spans="1:5" x14ac:dyDescent="0.3">
      <c r="A281" s="93"/>
      <c r="C281" t="s">
        <v>700</v>
      </c>
      <c r="D281" t="s">
        <v>23</v>
      </c>
      <c r="E281" s="45"/>
    </row>
    <row r="282" spans="1:5" x14ac:dyDescent="0.3">
      <c r="A282" s="93"/>
      <c r="C282" t="s">
        <v>701</v>
      </c>
      <c r="D282" t="s">
        <v>709</v>
      </c>
      <c r="E282" s="45"/>
    </row>
    <row r="283" spans="1:5" x14ac:dyDescent="0.3">
      <c r="A283" s="93"/>
      <c r="C283" t="s">
        <v>715</v>
      </c>
      <c r="D283" t="s">
        <v>7</v>
      </c>
      <c r="E283" s="45"/>
    </row>
    <row r="284" spans="1:5" x14ac:dyDescent="0.3">
      <c r="A284" s="93"/>
      <c r="C284" t="s">
        <v>718</v>
      </c>
      <c r="D284" t="s">
        <v>409</v>
      </c>
      <c r="E284" s="45"/>
    </row>
    <row r="285" spans="1:5" x14ac:dyDescent="0.3">
      <c r="A285" s="93"/>
      <c r="C285" t="s">
        <v>720</v>
      </c>
      <c r="D285" t="s">
        <v>665</v>
      </c>
      <c r="E285" s="45"/>
    </row>
    <row r="286" spans="1:5" x14ac:dyDescent="0.3">
      <c r="A286" s="93"/>
      <c r="C286" t="s">
        <v>723</v>
      </c>
      <c r="D286" t="s">
        <v>62</v>
      </c>
      <c r="E286" s="45"/>
    </row>
    <row r="287" spans="1:5" x14ac:dyDescent="0.3">
      <c r="A287" s="93"/>
      <c r="C287" t="s">
        <v>724</v>
      </c>
      <c r="D287" t="s">
        <v>491</v>
      </c>
      <c r="E287" s="45"/>
    </row>
    <row r="288" spans="1:5" x14ac:dyDescent="0.3">
      <c r="A288" s="93"/>
      <c r="C288" t="s">
        <v>725</v>
      </c>
      <c r="D288" t="s">
        <v>409</v>
      </c>
      <c r="E288" s="45"/>
    </row>
    <row r="289" spans="1:5" x14ac:dyDescent="0.3">
      <c r="A289" s="93"/>
      <c r="C289" t="s">
        <v>726</v>
      </c>
      <c r="D289" t="s">
        <v>400</v>
      </c>
      <c r="E289" s="45"/>
    </row>
    <row r="290" spans="1:5" x14ac:dyDescent="0.3">
      <c r="A290" s="93"/>
      <c r="C290" t="s">
        <v>728</v>
      </c>
      <c r="D290" t="s">
        <v>665</v>
      </c>
      <c r="E290" s="45"/>
    </row>
    <row r="291" spans="1:5" x14ac:dyDescent="0.3">
      <c r="A291" s="93"/>
      <c r="C291" t="s">
        <v>729</v>
      </c>
      <c r="D291" t="s">
        <v>409</v>
      </c>
      <c r="E291" s="45"/>
    </row>
    <row r="292" spans="1:5" x14ac:dyDescent="0.3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762</v>
      </c>
      <c r="D293" t="s">
        <v>409</v>
      </c>
      <c r="E293" s="45"/>
    </row>
    <row r="294" spans="1:5" x14ac:dyDescent="0.3">
      <c r="A294" s="93"/>
      <c r="C294" t="s">
        <v>763</v>
      </c>
      <c r="D294" t="s">
        <v>665</v>
      </c>
      <c r="E294" s="45"/>
    </row>
    <row r="295" spans="1:5" x14ac:dyDescent="0.3">
      <c r="A295" s="93"/>
      <c r="C295" t="s">
        <v>764</v>
      </c>
      <c r="D295" t="s">
        <v>409</v>
      </c>
      <c r="E295" s="45"/>
    </row>
    <row r="296" spans="1:5" x14ac:dyDescent="0.3">
      <c r="A296" s="93"/>
      <c r="C296" t="s">
        <v>765</v>
      </c>
      <c r="D296" t="s">
        <v>58</v>
      </c>
      <c r="E296" s="45"/>
    </row>
    <row r="297" spans="1:5" x14ac:dyDescent="0.3">
      <c r="A297" s="93"/>
      <c r="C297" t="s">
        <v>766</v>
      </c>
      <c r="D297" t="s">
        <v>43</v>
      </c>
      <c r="E297" s="45"/>
    </row>
    <row r="298" spans="1:5" x14ac:dyDescent="0.3">
      <c r="A298" s="93"/>
      <c r="C298" t="s">
        <v>769</v>
      </c>
      <c r="D298" t="s">
        <v>637</v>
      </c>
      <c r="E298" s="45"/>
    </row>
    <row r="299" spans="1:5" x14ac:dyDescent="0.3">
      <c r="A299" s="93"/>
      <c r="C299" t="s">
        <v>774</v>
      </c>
      <c r="D299" t="s">
        <v>773</v>
      </c>
      <c r="E299" s="45"/>
    </row>
    <row r="300" spans="1:5" x14ac:dyDescent="0.3">
      <c r="A300" s="93"/>
      <c r="C300" t="s">
        <v>776</v>
      </c>
      <c r="D300" t="s">
        <v>43</v>
      </c>
      <c r="E300" s="45"/>
    </row>
    <row r="301" spans="1:5" x14ac:dyDescent="0.3">
      <c r="A301" s="93"/>
      <c r="C301" t="s">
        <v>777</v>
      </c>
      <c r="D301" t="s">
        <v>409</v>
      </c>
      <c r="E301" s="45"/>
    </row>
    <row r="302" spans="1:5" x14ac:dyDescent="0.3">
      <c r="A302" s="93"/>
      <c r="C302" t="s">
        <v>779</v>
      </c>
      <c r="D302" t="s">
        <v>20</v>
      </c>
      <c r="E302" s="45"/>
    </row>
    <row r="303" spans="1:5" x14ac:dyDescent="0.3">
      <c r="A303" s="93"/>
      <c r="C303" t="s">
        <v>780</v>
      </c>
      <c r="D303" t="s">
        <v>409</v>
      </c>
      <c r="E303" s="45"/>
    </row>
    <row r="304" spans="1:5" x14ac:dyDescent="0.3">
      <c r="A304" s="93"/>
      <c r="C304" t="s">
        <v>781</v>
      </c>
      <c r="D304" t="s">
        <v>491</v>
      </c>
      <c r="E304" s="45"/>
    </row>
    <row r="305" spans="1:5" x14ac:dyDescent="0.3">
      <c r="A305" s="93"/>
      <c r="C305" t="s">
        <v>783</v>
      </c>
      <c r="D305" t="s">
        <v>409</v>
      </c>
      <c r="E305" s="45"/>
    </row>
    <row r="306" spans="1:5" x14ac:dyDescent="0.3">
      <c r="A306" s="93"/>
      <c r="C306" t="s">
        <v>788</v>
      </c>
      <c r="D306" t="s">
        <v>784</v>
      </c>
      <c r="E306" s="45"/>
    </row>
    <row r="307" spans="1:5" x14ac:dyDescent="0.3">
      <c r="A307" s="93"/>
      <c r="C307" t="s">
        <v>789</v>
      </c>
      <c r="D307" t="s">
        <v>409</v>
      </c>
      <c r="E307" s="45"/>
    </row>
    <row r="308" spans="1:5" x14ac:dyDescent="0.3">
      <c r="A308" s="93"/>
      <c r="C308" t="s">
        <v>790</v>
      </c>
      <c r="D308" t="s">
        <v>62</v>
      </c>
      <c r="E308" s="45"/>
    </row>
    <row r="309" spans="1:5" x14ac:dyDescent="0.3">
      <c r="A309" s="93"/>
      <c r="C309" t="s">
        <v>793</v>
      </c>
      <c r="D309" t="s">
        <v>409</v>
      </c>
      <c r="E309" s="45"/>
    </row>
    <row r="310" spans="1:5" x14ac:dyDescent="0.3">
      <c r="A310" s="93"/>
      <c r="C310" t="s">
        <v>794</v>
      </c>
      <c r="D310" t="s">
        <v>400</v>
      </c>
      <c r="E310" s="45"/>
    </row>
    <row r="311" spans="1:5" x14ac:dyDescent="0.3">
      <c r="A311" s="93"/>
      <c r="C311" t="s">
        <v>795</v>
      </c>
      <c r="D311" t="s">
        <v>23</v>
      </c>
      <c r="E311" s="45"/>
    </row>
    <row r="312" spans="1:5" x14ac:dyDescent="0.3">
      <c r="A312" s="93"/>
      <c r="C312" t="s">
        <v>796</v>
      </c>
      <c r="D312" t="s">
        <v>409</v>
      </c>
      <c r="E312" s="45"/>
    </row>
    <row r="313" spans="1:5" x14ac:dyDescent="0.3">
      <c r="A313" s="93"/>
      <c r="C313" t="s">
        <v>797</v>
      </c>
      <c r="D313" t="s">
        <v>491</v>
      </c>
      <c r="E313" s="45"/>
    </row>
    <row r="314" spans="1:5" x14ac:dyDescent="0.3">
      <c r="A314" s="87" t="s">
        <v>938</v>
      </c>
      <c r="B314" s="17"/>
      <c r="C314" s="17"/>
      <c r="D314" s="17"/>
      <c r="E314" s="23"/>
    </row>
    <row r="315" spans="1:5" x14ac:dyDescent="0.3">
      <c r="A315" s="93"/>
      <c r="C315" t="s">
        <v>826</v>
      </c>
      <c r="D315" t="s">
        <v>409</v>
      </c>
      <c r="E315" s="45"/>
    </row>
    <row r="316" spans="1:5" x14ac:dyDescent="0.3">
      <c r="A316" s="93"/>
      <c r="C316" t="s">
        <v>827</v>
      </c>
      <c r="D316" t="s">
        <v>637</v>
      </c>
      <c r="E316" s="45"/>
    </row>
    <row r="317" spans="1:5" x14ac:dyDescent="0.3">
      <c r="A317" s="93"/>
      <c r="C317" t="s">
        <v>828</v>
      </c>
      <c r="D317" t="s">
        <v>409</v>
      </c>
      <c r="E317" s="45"/>
    </row>
    <row r="318" spans="1:5" x14ac:dyDescent="0.3">
      <c r="A318" s="93"/>
      <c r="C318" t="s">
        <v>829</v>
      </c>
      <c r="D318" t="s">
        <v>7</v>
      </c>
      <c r="E318" s="45"/>
    </row>
    <row r="319" spans="1:5" x14ac:dyDescent="0.3">
      <c r="A319" s="93"/>
      <c r="C319" t="s">
        <v>831</v>
      </c>
      <c r="D319" t="s">
        <v>62</v>
      </c>
      <c r="E319" s="45"/>
    </row>
    <row r="320" spans="1:5" x14ac:dyDescent="0.3">
      <c r="A320" s="93"/>
      <c r="C320" t="s">
        <v>832</v>
      </c>
      <c r="D320" t="s">
        <v>637</v>
      </c>
      <c r="E320" s="45"/>
    </row>
    <row r="321" spans="1:5" x14ac:dyDescent="0.3">
      <c r="A321" s="93"/>
      <c r="C321" t="s">
        <v>833</v>
      </c>
      <c r="D321" t="s">
        <v>491</v>
      </c>
      <c r="E321" s="45"/>
    </row>
    <row r="322" spans="1:5" x14ac:dyDescent="0.3">
      <c r="A322" s="93"/>
      <c r="C322" t="s">
        <v>834</v>
      </c>
      <c r="D322" t="s">
        <v>409</v>
      </c>
      <c r="E322" s="45"/>
    </row>
    <row r="323" spans="1:5" x14ac:dyDescent="0.3">
      <c r="A323" s="93"/>
      <c r="C323" t="s">
        <v>835</v>
      </c>
      <c r="D323" t="s">
        <v>665</v>
      </c>
      <c r="E323" s="45"/>
    </row>
    <row r="324" spans="1:5" x14ac:dyDescent="0.3">
      <c r="A324" s="93"/>
      <c r="C324" t="s">
        <v>836</v>
      </c>
      <c r="D324" t="s">
        <v>58</v>
      </c>
      <c r="E324" s="45"/>
    </row>
    <row r="325" spans="1:5" x14ac:dyDescent="0.3">
      <c r="A325" s="93"/>
      <c r="C325" t="s">
        <v>837</v>
      </c>
      <c r="D325" t="s">
        <v>7</v>
      </c>
      <c r="E325" s="45"/>
    </row>
    <row r="326" spans="1:5" x14ac:dyDescent="0.3">
      <c r="A326" s="93"/>
      <c r="C326" t="s">
        <v>842</v>
      </c>
      <c r="D326" t="s">
        <v>409</v>
      </c>
      <c r="E326" s="45"/>
    </row>
    <row r="327" spans="1:5" x14ac:dyDescent="0.3">
      <c r="A327" s="93"/>
      <c r="C327" t="s">
        <v>843</v>
      </c>
      <c r="D327" t="s">
        <v>43</v>
      </c>
      <c r="E327" s="45"/>
    </row>
    <row r="328" spans="1:5" x14ac:dyDescent="0.3">
      <c r="A328" s="93"/>
      <c r="C328" t="s">
        <v>844</v>
      </c>
      <c r="D328" t="s">
        <v>491</v>
      </c>
      <c r="E328" s="45"/>
    </row>
    <row r="329" spans="1:5" x14ac:dyDescent="0.3">
      <c r="A329" s="93"/>
      <c r="C329" t="s">
        <v>845</v>
      </c>
      <c r="D329" t="s">
        <v>409</v>
      </c>
      <c r="E329" s="45"/>
    </row>
    <row r="330" spans="1:5" x14ac:dyDescent="0.3">
      <c r="A330" s="93"/>
      <c r="C330" t="s">
        <v>846</v>
      </c>
      <c r="D330" t="s">
        <v>400</v>
      </c>
      <c r="E330" s="45"/>
    </row>
    <row r="331" spans="1:5" x14ac:dyDescent="0.3">
      <c r="A331" s="93"/>
      <c r="C331" t="s">
        <v>847</v>
      </c>
      <c r="D331" t="s">
        <v>62</v>
      </c>
      <c r="E331" s="45"/>
    </row>
    <row r="332" spans="1:5" x14ac:dyDescent="0.3">
      <c r="A332" s="87" t="s">
        <v>939</v>
      </c>
      <c r="B332" s="17"/>
      <c r="C332" s="17"/>
      <c r="D332" s="17"/>
      <c r="E332" s="23"/>
    </row>
    <row r="333" spans="1:5" x14ac:dyDescent="0.3">
      <c r="A333" s="93"/>
      <c r="C333" t="s">
        <v>856</v>
      </c>
      <c r="D333" t="s">
        <v>58</v>
      </c>
      <c r="E333" s="45"/>
    </row>
    <row r="334" spans="1:5" x14ac:dyDescent="0.3">
      <c r="A334" s="93"/>
      <c r="C334" t="s">
        <v>857</v>
      </c>
      <c r="D334" t="s">
        <v>400</v>
      </c>
      <c r="E334" s="45"/>
    </row>
    <row r="335" spans="1:5" x14ac:dyDescent="0.3">
      <c r="A335" s="93"/>
      <c r="C335" t="s">
        <v>858</v>
      </c>
      <c r="D335" t="s">
        <v>409</v>
      </c>
      <c r="E335" s="45"/>
    </row>
    <row r="336" spans="1:5" x14ac:dyDescent="0.3">
      <c r="A336" s="93"/>
      <c r="C336" t="s">
        <v>861</v>
      </c>
      <c r="D336" t="s">
        <v>859</v>
      </c>
      <c r="E336" s="45"/>
    </row>
    <row r="337" spans="1:5" x14ac:dyDescent="0.3">
      <c r="A337" s="93"/>
      <c r="C337" t="s">
        <v>866</v>
      </c>
      <c r="D337" t="s">
        <v>409</v>
      </c>
      <c r="E337" s="45"/>
    </row>
    <row r="338" spans="1:5" x14ac:dyDescent="0.3">
      <c r="A338" s="93"/>
      <c r="C338" t="s">
        <v>867</v>
      </c>
      <c r="D338" t="s">
        <v>409</v>
      </c>
      <c r="E338" s="45"/>
    </row>
    <row r="339" spans="1:5" x14ac:dyDescent="0.3">
      <c r="A339" s="93"/>
      <c r="C339" t="s">
        <v>868</v>
      </c>
      <c r="D339" t="s">
        <v>409</v>
      </c>
      <c r="E339" s="45"/>
    </row>
    <row r="340" spans="1:5" x14ac:dyDescent="0.3">
      <c r="A340" s="93"/>
      <c r="C340" t="s">
        <v>869</v>
      </c>
      <c r="D340" t="s">
        <v>7</v>
      </c>
      <c r="E340" s="45"/>
    </row>
    <row r="341" spans="1:5" x14ac:dyDescent="0.3">
      <c r="A341" s="93"/>
      <c r="C341" t="s">
        <v>870</v>
      </c>
      <c r="D341" t="s">
        <v>62</v>
      </c>
      <c r="E341" s="45"/>
    </row>
    <row r="342" spans="1:5" x14ac:dyDescent="0.3">
      <c r="A342" s="93"/>
      <c r="C342" t="s">
        <v>871</v>
      </c>
      <c r="D342" t="s">
        <v>491</v>
      </c>
      <c r="E342" s="45"/>
    </row>
    <row r="343" spans="1:5" x14ac:dyDescent="0.3">
      <c r="A343" s="93"/>
      <c r="C343" t="s">
        <v>873</v>
      </c>
      <c r="D343" t="s">
        <v>58</v>
      </c>
      <c r="E343" s="45"/>
    </row>
    <row r="344" spans="1:5" x14ac:dyDescent="0.3">
      <c r="A344" s="87" t="s">
        <v>940</v>
      </c>
      <c r="B344" s="17"/>
      <c r="C344" s="17"/>
      <c r="D344" s="17"/>
      <c r="E344" s="23"/>
    </row>
    <row r="345" spans="1:5" x14ac:dyDescent="0.3">
      <c r="A345" s="93"/>
      <c r="C345" t="s">
        <v>891</v>
      </c>
      <c r="D345" t="s">
        <v>859</v>
      </c>
      <c r="E345" s="45"/>
    </row>
    <row r="346" spans="1:5" x14ac:dyDescent="0.3">
      <c r="A346" s="93"/>
      <c r="C346" t="s">
        <v>895</v>
      </c>
      <c r="D346" t="s">
        <v>409</v>
      </c>
      <c r="E346" s="45"/>
    </row>
    <row r="347" spans="1:5" x14ac:dyDescent="0.3">
      <c r="A347" s="93"/>
      <c r="C347" t="s">
        <v>897</v>
      </c>
      <c r="D347" t="s">
        <v>7</v>
      </c>
      <c r="E347" s="45"/>
    </row>
    <row r="348" spans="1:5" x14ac:dyDescent="0.3">
      <c r="A348" s="93"/>
      <c r="C348" t="s">
        <v>898</v>
      </c>
      <c r="D348" t="s">
        <v>784</v>
      </c>
      <c r="E348" s="45"/>
    </row>
    <row r="349" spans="1:5" x14ac:dyDescent="0.3">
      <c r="A349" s="93"/>
      <c r="C349" t="s">
        <v>899</v>
      </c>
      <c r="D349" t="s">
        <v>409</v>
      </c>
      <c r="E349" s="45"/>
    </row>
    <row r="350" spans="1:5" x14ac:dyDescent="0.3">
      <c r="A350" s="93"/>
      <c r="C350" t="s">
        <v>900</v>
      </c>
      <c r="D350" t="s">
        <v>901</v>
      </c>
      <c r="E350" s="45"/>
    </row>
    <row r="351" spans="1:5" x14ac:dyDescent="0.3">
      <c r="A351" s="93"/>
      <c r="C351" t="s">
        <v>902</v>
      </c>
      <c r="D351" t="s">
        <v>23</v>
      </c>
      <c r="E351" s="45"/>
    </row>
    <row r="352" spans="1:5" x14ac:dyDescent="0.3">
      <c r="A352" s="93"/>
      <c r="C352" t="s">
        <v>906</v>
      </c>
      <c r="D352" t="s">
        <v>20</v>
      </c>
      <c r="E352" s="45"/>
    </row>
    <row r="353" spans="1:5" x14ac:dyDescent="0.3">
      <c r="A353" s="93"/>
      <c r="C353" t="s">
        <v>907</v>
      </c>
      <c r="D353" t="s">
        <v>491</v>
      </c>
      <c r="E353" s="45"/>
    </row>
    <row r="354" spans="1:5" x14ac:dyDescent="0.3">
      <c r="A354" s="93"/>
      <c r="C354" t="s">
        <v>909</v>
      </c>
      <c r="D354" t="s">
        <v>859</v>
      </c>
      <c r="E354" s="45"/>
    </row>
    <row r="355" spans="1:5" x14ac:dyDescent="0.3">
      <c r="A355" s="93"/>
      <c r="C355" t="s">
        <v>910</v>
      </c>
      <c r="D355" t="s">
        <v>409</v>
      </c>
      <c r="E355" s="45"/>
    </row>
    <row r="356" spans="1:5" x14ac:dyDescent="0.3">
      <c r="A356" s="93"/>
      <c r="C356" t="s">
        <v>911</v>
      </c>
      <c r="D356" t="s">
        <v>58</v>
      </c>
      <c r="E356" s="45"/>
    </row>
    <row r="357" spans="1:5" x14ac:dyDescent="0.3">
      <c r="A357" s="93"/>
      <c r="C357" t="s">
        <v>912</v>
      </c>
      <c r="D357" t="s">
        <v>62</v>
      </c>
      <c r="E357" s="45"/>
    </row>
    <row r="358" spans="1:5" x14ac:dyDescent="0.3">
      <c r="A358" s="93"/>
      <c r="C358" t="s">
        <v>914</v>
      </c>
      <c r="D358" t="s">
        <v>859</v>
      </c>
      <c r="E358" s="45"/>
    </row>
    <row r="359" spans="1:5" x14ac:dyDescent="0.3">
      <c r="A359" s="93"/>
      <c r="C359" t="s">
        <v>915</v>
      </c>
      <c r="D359" t="s">
        <v>400</v>
      </c>
      <c r="E359" s="45"/>
    </row>
    <row r="360" spans="1:5" x14ac:dyDescent="0.3">
      <c r="A360" s="87" t="s">
        <v>941</v>
      </c>
      <c r="B360" s="17"/>
      <c r="C360" s="17"/>
      <c r="D360" s="17"/>
      <c r="E360" s="23"/>
    </row>
    <row r="361" spans="1:5" x14ac:dyDescent="0.3">
      <c r="A361" s="93"/>
      <c r="C361" t="s">
        <v>924</v>
      </c>
      <c r="D361" t="s">
        <v>409</v>
      </c>
      <c r="E361" s="45"/>
    </row>
    <row r="362" spans="1:5" x14ac:dyDescent="0.3">
      <c r="A362" s="93"/>
      <c r="C362" t="s">
        <v>925</v>
      </c>
      <c r="D362" t="s">
        <v>58</v>
      </c>
      <c r="E362" s="45"/>
    </row>
    <row r="363" spans="1:5" x14ac:dyDescent="0.3">
      <c r="A363" s="93"/>
      <c r="C363" t="s">
        <v>927</v>
      </c>
      <c r="D363" t="s">
        <v>409</v>
      </c>
      <c r="E363" s="45"/>
    </row>
    <row r="364" spans="1:5" x14ac:dyDescent="0.3">
      <c r="A364" s="93"/>
      <c r="C364" t="s">
        <v>930</v>
      </c>
      <c r="D364" t="s">
        <v>928</v>
      </c>
      <c r="E364" s="45"/>
    </row>
    <row r="365" spans="1:5" x14ac:dyDescent="0.3">
      <c r="A365" s="93"/>
      <c r="C365" t="s">
        <v>931</v>
      </c>
      <c r="D365" t="s">
        <v>409</v>
      </c>
      <c r="E365" s="45"/>
    </row>
    <row r="366" spans="1:5" x14ac:dyDescent="0.3">
      <c r="A366" s="93"/>
      <c r="C366" t="s">
        <v>932</v>
      </c>
      <c r="D366" t="s">
        <v>491</v>
      </c>
      <c r="E366" s="45"/>
    </row>
    <row r="367" spans="1:5" x14ac:dyDescent="0.3">
      <c r="A367" s="93"/>
      <c r="C367" t="s">
        <v>933</v>
      </c>
      <c r="D367" t="s">
        <v>409</v>
      </c>
      <c r="E367" s="45"/>
    </row>
    <row r="368" spans="1:5" x14ac:dyDescent="0.3">
      <c r="A368" s="93"/>
      <c r="C368" t="s">
        <v>934</v>
      </c>
      <c r="D368" t="s">
        <v>409</v>
      </c>
      <c r="E368" s="45"/>
    </row>
    <row r="369" spans="1:5" x14ac:dyDescent="0.3">
      <c r="A369" s="93"/>
      <c r="C369" t="s">
        <v>936</v>
      </c>
      <c r="D369" t="s">
        <v>7</v>
      </c>
      <c r="E369" s="45"/>
    </row>
    <row r="370" spans="1:5" x14ac:dyDescent="0.3">
      <c r="A370" s="93"/>
      <c r="C370" t="s">
        <v>937</v>
      </c>
      <c r="D370" t="s">
        <v>491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942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225</v>
      </c>
      <c r="B1" s="92">
        <v>2022</v>
      </c>
    </row>
    <row r="3" spans="1:5" x14ac:dyDescent="0.3">
      <c r="A3" s="14" t="s">
        <v>198</v>
      </c>
    </row>
    <row r="4" spans="1:5" x14ac:dyDescent="0.3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">
      <c r="A5">
        <v>3</v>
      </c>
      <c r="B5" s="57">
        <v>44625</v>
      </c>
      <c r="C5" t="s">
        <v>633</v>
      </c>
      <c r="D5" t="s">
        <v>491</v>
      </c>
      <c r="E5" s="18">
        <v>6301</v>
      </c>
    </row>
    <row r="6" spans="1:5" x14ac:dyDescent="0.3">
      <c r="B6" s="57">
        <v>44628</v>
      </c>
      <c r="C6" t="s">
        <v>634</v>
      </c>
      <c r="D6" t="s">
        <v>637</v>
      </c>
      <c r="E6" s="18">
        <v>4873</v>
      </c>
    </row>
    <row r="7" spans="1:5" x14ac:dyDescent="0.3">
      <c r="C7" t="s">
        <v>635</v>
      </c>
      <c r="D7" t="s">
        <v>62</v>
      </c>
      <c r="E7" s="18">
        <v>15280</v>
      </c>
    </row>
    <row r="8" spans="1:5" x14ac:dyDescent="0.3">
      <c r="B8" s="57">
        <v>44629</v>
      </c>
      <c r="C8" t="s">
        <v>642</v>
      </c>
      <c r="D8" t="s">
        <v>637</v>
      </c>
      <c r="E8" s="18">
        <v>65</v>
      </c>
    </row>
    <row r="9" spans="1:5" x14ac:dyDescent="0.3">
      <c r="B9" s="57">
        <v>44631</v>
      </c>
      <c r="C9" t="s">
        <v>643</v>
      </c>
      <c r="D9" t="s">
        <v>400</v>
      </c>
      <c r="E9" s="18">
        <v>6379.9</v>
      </c>
    </row>
    <row r="10" spans="1:5" x14ac:dyDescent="0.3">
      <c r="B10" s="57">
        <v>44632</v>
      </c>
      <c r="C10" t="s">
        <v>644</v>
      </c>
      <c r="D10" t="s">
        <v>637</v>
      </c>
      <c r="E10" s="18">
        <v>390</v>
      </c>
    </row>
    <row r="11" spans="1:5" x14ac:dyDescent="0.3">
      <c r="C11" t="s">
        <v>645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646</v>
      </c>
      <c r="D12" t="s">
        <v>409</v>
      </c>
      <c r="E12" s="18">
        <v>3029</v>
      </c>
    </row>
    <row r="13" spans="1:5" x14ac:dyDescent="0.3">
      <c r="B13" s="57">
        <v>44635</v>
      </c>
      <c r="C13" t="s">
        <v>647</v>
      </c>
      <c r="D13" t="s">
        <v>62</v>
      </c>
      <c r="E13" s="18">
        <v>14185</v>
      </c>
    </row>
    <row r="14" spans="1:5" x14ac:dyDescent="0.3">
      <c r="C14" t="s">
        <v>648</v>
      </c>
      <c r="D14" t="s">
        <v>409</v>
      </c>
      <c r="E14" s="18">
        <v>11425</v>
      </c>
    </row>
    <row r="15" spans="1:5" x14ac:dyDescent="0.3">
      <c r="B15" s="57">
        <v>44637</v>
      </c>
      <c r="C15" t="s">
        <v>649</v>
      </c>
      <c r="D15" t="s">
        <v>400</v>
      </c>
      <c r="E15" s="18">
        <v>315</v>
      </c>
    </row>
    <row r="16" spans="1:5" x14ac:dyDescent="0.3">
      <c r="B16" s="57">
        <v>44638</v>
      </c>
      <c r="C16" t="s">
        <v>650</v>
      </c>
      <c r="D16" t="s">
        <v>409</v>
      </c>
      <c r="E16" s="18">
        <v>9888</v>
      </c>
    </row>
    <row r="17" spans="1:5" x14ac:dyDescent="0.3">
      <c r="B17" s="57">
        <v>44639</v>
      </c>
      <c r="C17" t="s">
        <v>651</v>
      </c>
      <c r="D17" t="s">
        <v>491</v>
      </c>
      <c r="E17" s="18">
        <v>8127.5</v>
      </c>
    </row>
    <row r="18" spans="1:5" x14ac:dyDescent="0.3">
      <c r="B18" s="57">
        <v>44641</v>
      </c>
      <c r="C18" t="s">
        <v>652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653</v>
      </c>
      <c r="D19" t="s">
        <v>409</v>
      </c>
      <c r="E19" s="18">
        <v>8819</v>
      </c>
    </row>
    <row r="20" spans="1:5" x14ac:dyDescent="0.3">
      <c r="B20" s="57">
        <v>44645</v>
      </c>
      <c r="C20" t="s">
        <v>660</v>
      </c>
      <c r="D20" t="s">
        <v>409</v>
      </c>
      <c r="E20" s="18">
        <v>14422</v>
      </c>
    </row>
    <row r="21" spans="1:5" x14ac:dyDescent="0.3">
      <c r="B21" s="57">
        <v>44649</v>
      </c>
      <c r="C21" t="s">
        <v>661</v>
      </c>
      <c r="D21" t="s">
        <v>7</v>
      </c>
      <c r="E21" s="18">
        <v>3232</v>
      </c>
    </row>
    <row r="22" spans="1:5" x14ac:dyDescent="0.3">
      <c r="C22" t="s">
        <v>662</v>
      </c>
      <c r="D22" t="s">
        <v>409</v>
      </c>
      <c r="E22" s="18">
        <v>7593</v>
      </c>
    </row>
    <row r="23" spans="1:5" x14ac:dyDescent="0.3">
      <c r="B23" s="57">
        <v>44651</v>
      </c>
      <c r="C23" t="s">
        <v>663</v>
      </c>
      <c r="D23" t="s">
        <v>665</v>
      </c>
      <c r="E23" s="18">
        <v>3555</v>
      </c>
    </row>
    <row r="24" spans="1:5" x14ac:dyDescent="0.3">
      <c r="A24" s="58" t="s">
        <v>287</v>
      </c>
      <c r="B24" s="58"/>
      <c r="C24" s="58"/>
      <c r="D24" s="58"/>
      <c r="E24" s="102">
        <v>120284.9</v>
      </c>
    </row>
    <row r="25" spans="1:5" x14ac:dyDescent="0.3">
      <c r="A25">
        <v>4</v>
      </c>
      <c r="B25" t="s">
        <v>721</v>
      </c>
      <c r="C25" t="s">
        <v>720</v>
      </c>
      <c r="D25" t="s">
        <v>665</v>
      </c>
      <c r="E25" s="18">
        <v>3799</v>
      </c>
    </row>
    <row r="26" spans="1:5" x14ac:dyDescent="0.3">
      <c r="B26" s="57">
        <v>44652</v>
      </c>
      <c r="C26" t="s">
        <v>680</v>
      </c>
      <c r="D26" t="s">
        <v>491</v>
      </c>
      <c r="E26" s="18">
        <v>6083.5</v>
      </c>
    </row>
    <row r="27" spans="1:5" x14ac:dyDescent="0.3">
      <c r="C27" t="s">
        <v>683</v>
      </c>
      <c r="D27" t="s">
        <v>409</v>
      </c>
      <c r="E27" s="18">
        <v>9157.5</v>
      </c>
    </row>
    <row r="28" spans="1:5" x14ac:dyDescent="0.3">
      <c r="C28" t="s">
        <v>684</v>
      </c>
      <c r="D28" t="s">
        <v>637</v>
      </c>
      <c r="E28" s="18">
        <v>3480</v>
      </c>
    </row>
    <row r="29" spans="1:5" x14ac:dyDescent="0.3">
      <c r="B29" s="57">
        <v>44656</v>
      </c>
      <c r="C29" t="s">
        <v>685</v>
      </c>
      <c r="D29" t="s">
        <v>409</v>
      </c>
      <c r="E29" s="18">
        <v>10497.5</v>
      </c>
    </row>
    <row r="30" spans="1:5" x14ac:dyDescent="0.3">
      <c r="B30" s="57">
        <v>44659</v>
      </c>
      <c r="C30" t="s">
        <v>686</v>
      </c>
      <c r="D30" t="s">
        <v>400</v>
      </c>
      <c r="E30" s="18">
        <v>6361.1</v>
      </c>
    </row>
    <row r="31" spans="1:5" x14ac:dyDescent="0.3">
      <c r="C31" t="s">
        <v>687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688</v>
      </c>
      <c r="D32" t="s">
        <v>58</v>
      </c>
      <c r="E32" s="18">
        <v>5043</v>
      </c>
    </row>
    <row r="33" spans="2:5" x14ac:dyDescent="0.3">
      <c r="C33" t="s">
        <v>689</v>
      </c>
      <c r="D33" t="s">
        <v>409</v>
      </c>
      <c r="E33" s="18">
        <v>8569.5</v>
      </c>
    </row>
    <row r="34" spans="2:5" x14ac:dyDescent="0.3">
      <c r="C34" t="s">
        <v>690</v>
      </c>
      <c r="D34" t="s">
        <v>773</v>
      </c>
      <c r="E34" s="18">
        <v>3881.5</v>
      </c>
    </row>
    <row r="35" spans="2:5" x14ac:dyDescent="0.3">
      <c r="B35" s="57">
        <v>44663</v>
      </c>
      <c r="C35" t="s">
        <v>691</v>
      </c>
      <c r="D35" t="s">
        <v>637</v>
      </c>
      <c r="E35" s="18">
        <v>590</v>
      </c>
    </row>
    <row r="36" spans="2:5" x14ac:dyDescent="0.3">
      <c r="B36" s="57">
        <v>44664</v>
      </c>
      <c r="C36" t="s">
        <v>692</v>
      </c>
      <c r="D36" t="s">
        <v>773</v>
      </c>
      <c r="E36" s="18">
        <v>588</v>
      </c>
    </row>
    <row r="37" spans="2:5" x14ac:dyDescent="0.3">
      <c r="C37" t="s">
        <v>693</v>
      </c>
      <c r="D37" t="s">
        <v>409</v>
      </c>
      <c r="E37" s="18">
        <v>10975.5</v>
      </c>
    </row>
    <row r="38" spans="2:5" x14ac:dyDescent="0.3">
      <c r="B38" s="57">
        <v>44665</v>
      </c>
      <c r="C38" t="s">
        <v>694</v>
      </c>
      <c r="D38" t="s">
        <v>491</v>
      </c>
      <c r="E38" s="18">
        <v>5746</v>
      </c>
    </row>
    <row r="39" spans="2:5" x14ac:dyDescent="0.3">
      <c r="B39" s="57">
        <v>44666</v>
      </c>
      <c r="C39" t="s">
        <v>695</v>
      </c>
      <c r="D39" t="s">
        <v>773</v>
      </c>
      <c r="E39" s="18">
        <v>2175</v>
      </c>
    </row>
    <row r="40" spans="2:5" x14ac:dyDescent="0.3">
      <c r="B40" s="57">
        <v>44667</v>
      </c>
      <c r="C40" t="s">
        <v>696</v>
      </c>
      <c r="D40" t="s">
        <v>409</v>
      </c>
      <c r="E40" s="18">
        <v>10103.5</v>
      </c>
    </row>
    <row r="41" spans="2:5" x14ac:dyDescent="0.3">
      <c r="C41" t="s">
        <v>697</v>
      </c>
      <c r="D41" t="s">
        <v>665</v>
      </c>
      <c r="E41" s="18">
        <v>14088.5</v>
      </c>
    </row>
    <row r="42" spans="2:5" x14ac:dyDescent="0.3">
      <c r="B42" s="57">
        <v>44670</v>
      </c>
      <c r="C42" t="s">
        <v>698</v>
      </c>
      <c r="D42" t="s">
        <v>409</v>
      </c>
      <c r="E42" s="18">
        <v>3076</v>
      </c>
    </row>
    <row r="43" spans="2:5" x14ac:dyDescent="0.3">
      <c r="B43" s="57">
        <v>44671</v>
      </c>
      <c r="C43" t="s">
        <v>699</v>
      </c>
      <c r="D43" t="s">
        <v>709</v>
      </c>
      <c r="E43" s="18">
        <v>1170</v>
      </c>
    </row>
    <row r="44" spans="2:5" x14ac:dyDescent="0.3">
      <c r="B44" s="57">
        <v>44672</v>
      </c>
      <c r="C44" t="s">
        <v>700</v>
      </c>
      <c r="D44" t="s">
        <v>23</v>
      </c>
      <c r="E44" s="18">
        <v>15222</v>
      </c>
    </row>
    <row r="45" spans="2:5" x14ac:dyDescent="0.3">
      <c r="C45" t="s">
        <v>701</v>
      </c>
      <c r="D45" t="s">
        <v>709</v>
      </c>
      <c r="E45" s="18">
        <v>68</v>
      </c>
    </row>
    <row r="46" spans="2:5" x14ac:dyDescent="0.3">
      <c r="C46" t="s">
        <v>715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715</v>
      </c>
      <c r="D47" t="s">
        <v>7</v>
      </c>
      <c r="E47" s="18">
        <v>420</v>
      </c>
    </row>
    <row r="48" spans="2:5" x14ac:dyDescent="0.3">
      <c r="B48" s="57">
        <v>44674</v>
      </c>
      <c r="C48" t="s">
        <v>718</v>
      </c>
      <c r="D48" t="s">
        <v>409</v>
      </c>
      <c r="E48" s="18">
        <v>11151</v>
      </c>
    </row>
    <row r="49" spans="1:5" x14ac:dyDescent="0.3">
      <c r="B49" s="57">
        <v>44678</v>
      </c>
      <c r="C49" t="s">
        <v>723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724</v>
      </c>
      <c r="D50" t="s">
        <v>491</v>
      </c>
      <c r="E50" s="18">
        <v>5458</v>
      </c>
    </row>
    <row r="51" spans="1:5" x14ac:dyDescent="0.3">
      <c r="C51" t="s">
        <v>725</v>
      </c>
      <c r="D51" t="s">
        <v>409</v>
      </c>
      <c r="E51" s="18">
        <v>11858.5</v>
      </c>
    </row>
    <row r="52" spans="1:5" x14ac:dyDescent="0.3">
      <c r="C52" t="s">
        <v>726</v>
      </c>
      <c r="D52" t="s">
        <v>400</v>
      </c>
      <c r="E52" s="18">
        <v>6096.1</v>
      </c>
    </row>
    <row r="53" spans="1:5" x14ac:dyDescent="0.3">
      <c r="B53" s="57">
        <v>44680</v>
      </c>
      <c r="C53" t="s">
        <v>728</v>
      </c>
      <c r="D53" t="s">
        <v>665</v>
      </c>
      <c r="E53" s="18">
        <v>1350</v>
      </c>
    </row>
    <row r="54" spans="1:5" x14ac:dyDescent="0.3">
      <c r="B54" s="57">
        <v>44681</v>
      </c>
      <c r="C54" t="s">
        <v>729</v>
      </c>
      <c r="D54" t="s">
        <v>409</v>
      </c>
      <c r="E54" s="18">
        <v>15244</v>
      </c>
    </row>
    <row r="55" spans="1:5" x14ac:dyDescent="0.3">
      <c r="A55" s="58" t="s">
        <v>308</v>
      </c>
      <c r="B55" s="58"/>
      <c r="C55" s="58"/>
      <c r="D55" s="58"/>
      <c r="E55" s="102">
        <v>192796.7</v>
      </c>
    </row>
    <row r="56" spans="1:5" x14ac:dyDescent="0.3">
      <c r="A56">
        <v>5</v>
      </c>
      <c r="B56" t="s">
        <v>767</v>
      </c>
      <c r="C56" t="s">
        <v>766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762</v>
      </c>
      <c r="D57" t="s">
        <v>409</v>
      </c>
      <c r="E57" s="18">
        <v>11530</v>
      </c>
    </row>
    <row r="58" spans="1:5" x14ac:dyDescent="0.3">
      <c r="C58" t="s">
        <v>763</v>
      </c>
      <c r="D58" t="s">
        <v>665</v>
      </c>
      <c r="E58" s="18">
        <v>1350</v>
      </c>
    </row>
    <row r="59" spans="1:5" x14ac:dyDescent="0.3">
      <c r="B59" s="57">
        <v>44688</v>
      </c>
      <c r="C59" t="s">
        <v>764</v>
      </c>
      <c r="D59" t="s">
        <v>409</v>
      </c>
      <c r="E59" s="18">
        <v>16245</v>
      </c>
    </row>
    <row r="60" spans="1:5" x14ac:dyDescent="0.3">
      <c r="B60" s="57">
        <v>44691</v>
      </c>
      <c r="C60" t="s">
        <v>765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769</v>
      </c>
      <c r="D61" t="s">
        <v>637</v>
      </c>
      <c r="E61" s="18">
        <v>4317.8999999999996</v>
      </c>
    </row>
    <row r="62" spans="1:5" x14ac:dyDescent="0.3">
      <c r="C62" t="s">
        <v>774</v>
      </c>
      <c r="D62" t="s">
        <v>773</v>
      </c>
      <c r="E62" s="18">
        <v>8524.5</v>
      </c>
    </row>
    <row r="63" spans="1:5" x14ac:dyDescent="0.3">
      <c r="B63" s="57">
        <v>44695</v>
      </c>
      <c r="C63" t="s">
        <v>776</v>
      </c>
      <c r="D63" t="s">
        <v>43</v>
      </c>
      <c r="E63" s="18">
        <v>100</v>
      </c>
    </row>
    <row r="64" spans="1:5" x14ac:dyDescent="0.3">
      <c r="C64" t="s">
        <v>777</v>
      </c>
      <c r="D64" t="s">
        <v>409</v>
      </c>
      <c r="E64" s="18">
        <v>10369.5</v>
      </c>
    </row>
    <row r="65" spans="1:5" x14ac:dyDescent="0.3">
      <c r="B65" s="57">
        <v>44697</v>
      </c>
      <c r="C65" t="s">
        <v>779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780</v>
      </c>
      <c r="D66" t="s">
        <v>409</v>
      </c>
      <c r="E66" s="18">
        <v>8417</v>
      </c>
    </row>
    <row r="67" spans="1:5" x14ac:dyDescent="0.3">
      <c r="B67" s="57">
        <v>44700</v>
      </c>
      <c r="C67" t="s">
        <v>781</v>
      </c>
      <c r="D67" t="s">
        <v>491</v>
      </c>
      <c r="E67" s="18">
        <v>3484</v>
      </c>
    </row>
    <row r="68" spans="1:5" x14ac:dyDescent="0.3">
      <c r="B68" s="57">
        <v>44701</v>
      </c>
      <c r="C68" t="s">
        <v>783</v>
      </c>
      <c r="D68" t="s">
        <v>409</v>
      </c>
      <c r="E68" s="18">
        <v>13110</v>
      </c>
    </row>
    <row r="69" spans="1:5" x14ac:dyDescent="0.3">
      <c r="B69" s="57">
        <v>44702</v>
      </c>
      <c r="C69" t="s">
        <v>788</v>
      </c>
      <c r="D69" t="s">
        <v>784</v>
      </c>
      <c r="E69" s="18">
        <v>1239.5999999999999</v>
      </c>
    </row>
    <row r="70" spans="1:5" x14ac:dyDescent="0.3">
      <c r="C70" t="s">
        <v>789</v>
      </c>
      <c r="D70" t="s">
        <v>409</v>
      </c>
      <c r="E70" s="18">
        <v>13110</v>
      </c>
    </row>
    <row r="71" spans="1:5" x14ac:dyDescent="0.3">
      <c r="B71" s="57">
        <v>44704</v>
      </c>
      <c r="C71" t="s">
        <v>790</v>
      </c>
      <c r="D71" t="s">
        <v>62</v>
      </c>
      <c r="E71" s="18">
        <v>14715</v>
      </c>
    </row>
    <row r="72" spans="1:5" x14ac:dyDescent="0.3">
      <c r="C72" t="s">
        <v>793</v>
      </c>
      <c r="D72" t="s">
        <v>409</v>
      </c>
      <c r="E72" s="18">
        <v>6750</v>
      </c>
    </row>
    <row r="73" spans="1:5" x14ac:dyDescent="0.3">
      <c r="C73" t="s">
        <v>794</v>
      </c>
      <c r="D73" t="s">
        <v>400</v>
      </c>
      <c r="E73" s="18">
        <v>6201.1</v>
      </c>
    </row>
    <row r="74" spans="1:5" x14ac:dyDescent="0.3">
      <c r="B74" s="57">
        <v>44705</v>
      </c>
      <c r="C74" t="s">
        <v>795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796</v>
      </c>
      <c r="D75" t="s">
        <v>409</v>
      </c>
      <c r="E75" s="18">
        <v>14068</v>
      </c>
    </row>
    <row r="76" spans="1:5" x14ac:dyDescent="0.3">
      <c r="B76" s="57">
        <v>44709</v>
      </c>
      <c r="C76" t="s">
        <v>797</v>
      </c>
      <c r="D76" t="s">
        <v>491</v>
      </c>
      <c r="E76" s="18">
        <v>3241</v>
      </c>
    </row>
    <row r="77" spans="1:5" x14ac:dyDescent="0.3">
      <c r="A77" s="58" t="s">
        <v>330</v>
      </c>
      <c r="B77" s="58"/>
      <c r="C77" s="58"/>
      <c r="D77" s="58"/>
      <c r="E77" s="102">
        <v>161862.6</v>
      </c>
    </row>
    <row r="78" spans="1:5" x14ac:dyDescent="0.3">
      <c r="A78">
        <v>6</v>
      </c>
      <c r="B78" s="57">
        <v>44714</v>
      </c>
      <c r="C78" t="s">
        <v>826</v>
      </c>
      <c r="D78" t="s">
        <v>409</v>
      </c>
      <c r="E78" s="18">
        <v>12427</v>
      </c>
    </row>
    <row r="79" spans="1:5" x14ac:dyDescent="0.3">
      <c r="B79" s="57">
        <v>44715</v>
      </c>
      <c r="C79" t="s">
        <v>827</v>
      </c>
      <c r="D79" t="s">
        <v>637</v>
      </c>
      <c r="E79" s="18">
        <v>2112</v>
      </c>
    </row>
    <row r="80" spans="1:5" x14ac:dyDescent="0.3">
      <c r="B80" s="57">
        <v>44716</v>
      </c>
      <c r="C80" t="s">
        <v>828</v>
      </c>
      <c r="D80" t="s">
        <v>409</v>
      </c>
      <c r="E80" s="18">
        <v>9000</v>
      </c>
    </row>
    <row r="81" spans="1:5" x14ac:dyDescent="0.3">
      <c r="B81" s="57">
        <v>44719</v>
      </c>
      <c r="C81" t="s">
        <v>829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831</v>
      </c>
      <c r="D82" t="s">
        <v>62</v>
      </c>
      <c r="E82" s="18">
        <v>12690</v>
      </c>
    </row>
    <row r="83" spans="1:5" x14ac:dyDescent="0.3">
      <c r="C83" t="s">
        <v>832</v>
      </c>
      <c r="D83" t="s">
        <v>637</v>
      </c>
      <c r="E83" s="18">
        <v>2112</v>
      </c>
    </row>
    <row r="84" spans="1:5" x14ac:dyDescent="0.3">
      <c r="B84" s="57">
        <v>44722</v>
      </c>
      <c r="C84" t="s">
        <v>833</v>
      </c>
      <c r="D84" t="s">
        <v>491</v>
      </c>
      <c r="E84" s="18">
        <v>2746</v>
      </c>
    </row>
    <row r="85" spans="1:5" x14ac:dyDescent="0.3">
      <c r="B85" s="57">
        <v>44723</v>
      </c>
      <c r="C85" t="s">
        <v>834</v>
      </c>
      <c r="D85" t="s">
        <v>409</v>
      </c>
      <c r="E85" s="18">
        <v>4950</v>
      </c>
    </row>
    <row r="86" spans="1:5" x14ac:dyDescent="0.3">
      <c r="B86" s="57">
        <v>44725</v>
      </c>
      <c r="C86" t="s">
        <v>835</v>
      </c>
      <c r="D86" t="s">
        <v>665</v>
      </c>
      <c r="E86" s="18">
        <v>2158</v>
      </c>
    </row>
    <row r="87" spans="1:5" x14ac:dyDescent="0.3">
      <c r="B87" s="57">
        <v>44726</v>
      </c>
      <c r="C87" t="s">
        <v>836</v>
      </c>
      <c r="D87" t="s">
        <v>58</v>
      </c>
      <c r="E87" s="18">
        <v>3960</v>
      </c>
    </row>
    <row r="88" spans="1:5" x14ac:dyDescent="0.3">
      <c r="C88" t="s">
        <v>837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842</v>
      </c>
      <c r="D89" t="s">
        <v>409</v>
      </c>
      <c r="E89" s="18">
        <v>4431.5</v>
      </c>
    </row>
    <row r="90" spans="1:5" x14ac:dyDescent="0.3">
      <c r="B90" s="57">
        <v>44732</v>
      </c>
      <c r="C90" t="s">
        <v>843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844</v>
      </c>
      <c r="D91" t="s">
        <v>491</v>
      </c>
      <c r="E91" s="18">
        <v>3374.5</v>
      </c>
    </row>
    <row r="92" spans="1:5" x14ac:dyDescent="0.3">
      <c r="C92" t="s">
        <v>845</v>
      </c>
      <c r="D92" t="s">
        <v>409</v>
      </c>
      <c r="E92" s="18">
        <v>5889</v>
      </c>
    </row>
    <row r="93" spans="1:5" x14ac:dyDescent="0.3">
      <c r="B93" s="57">
        <v>44740</v>
      </c>
      <c r="C93" t="s">
        <v>846</v>
      </c>
      <c r="D93" t="s">
        <v>400</v>
      </c>
      <c r="E93" s="18">
        <v>6223.6</v>
      </c>
    </row>
    <row r="94" spans="1:5" x14ac:dyDescent="0.3">
      <c r="B94" s="57">
        <v>44741</v>
      </c>
      <c r="C94" t="s">
        <v>847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2">
        <v>98244.6</v>
      </c>
    </row>
    <row r="96" spans="1:5" x14ac:dyDescent="0.3">
      <c r="A96">
        <v>7</v>
      </c>
      <c r="B96" s="57">
        <v>44743</v>
      </c>
      <c r="C96" t="s">
        <v>856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857</v>
      </c>
      <c r="D97" t="s">
        <v>400</v>
      </c>
      <c r="E97" s="18">
        <v>5183.6000000000004</v>
      </c>
    </row>
    <row r="98" spans="1:5" x14ac:dyDescent="0.3">
      <c r="B98" s="57">
        <v>44756</v>
      </c>
      <c r="C98" t="s">
        <v>858</v>
      </c>
      <c r="D98" t="s">
        <v>409</v>
      </c>
      <c r="E98" s="18">
        <v>12855.5</v>
      </c>
    </row>
    <row r="99" spans="1:5" x14ac:dyDescent="0.3">
      <c r="C99" t="s">
        <v>861</v>
      </c>
      <c r="D99" t="s">
        <v>859</v>
      </c>
      <c r="E99" s="18">
        <v>8568.2000000000007</v>
      </c>
    </row>
    <row r="100" spans="1:5" x14ac:dyDescent="0.3">
      <c r="B100" s="57">
        <v>44760</v>
      </c>
      <c r="C100" t="s">
        <v>866</v>
      </c>
      <c r="D100" t="s">
        <v>409</v>
      </c>
      <c r="E100" s="18">
        <v>9153</v>
      </c>
    </row>
    <row r="101" spans="1:5" x14ac:dyDescent="0.3">
      <c r="B101" s="57">
        <v>44762</v>
      </c>
      <c r="C101" t="s">
        <v>867</v>
      </c>
      <c r="D101" t="s">
        <v>409</v>
      </c>
      <c r="E101" s="18">
        <v>925.5</v>
      </c>
    </row>
    <row r="102" spans="1:5" x14ac:dyDescent="0.3">
      <c r="B102" s="57">
        <v>44765</v>
      </c>
      <c r="C102" t="s">
        <v>868</v>
      </c>
      <c r="D102" t="s">
        <v>409</v>
      </c>
      <c r="E102" s="18">
        <v>6625</v>
      </c>
    </row>
    <row r="103" spans="1:5" x14ac:dyDescent="0.3">
      <c r="C103" t="s">
        <v>869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870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871</v>
      </c>
      <c r="D105" t="s">
        <v>491</v>
      </c>
      <c r="E105" s="18">
        <v>2180</v>
      </c>
    </row>
    <row r="106" spans="1:5" x14ac:dyDescent="0.3">
      <c r="C106" t="s">
        <v>873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2">
        <v>69163.3</v>
      </c>
    </row>
    <row r="108" spans="1:5" x14ac:dyDescent="0.3">
      <c r="A108">
        <v>8</v>
      </c>
      <c r="B108" s="57">
        <v>44777</v>
      </c>
      <c r="C108" t="s">
        <v>891</v>
      </c>
      <c r="D108" t="s">
        <v>859</v>
      </c>
      <c r="E108" s="18">
        <v>12643.199999999999</v>
      </c>
    </row>
    <row r="109" spans="1:5" x14ac:dyDescent="0.3">
      <c r="B109" s="57">
        <v>44779</v>
      </c>
      <c r="C109" t="s">
        <v>895</v>
      </c>
      <c r="D109" t="s">
        <v>409</v>
      </c>
      <c r="E109" s="18">
        <v>5268.6</v>
      </c>
    </row>
    <row r="110" spans="1:5" x14ac:dyDescent="0.3">
      <c r="C110" t="s">
        <v>897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898</v>
      </c>
      <c r="D111" t="s">
        <v>784</v>
      </c>
      <c r="E111" s="18">
        <v>2068</v>
      </c>
    </row>
    <row r="112" spans="1:5" x14ac:dyDescent="0.3">
      <c r="B112" s="57">
        <v>44785</v>
      </c>
      <c r="C112" t="s">
        <v>899</v>
      </c>
      <c r="D112" t="s">
        <v>409</v>
      </c>
      <c r="E112" s="18">
        <v>4312.5</v>
      </c>
    </row>
    <row r="113" spans="1:5" x14ac:dyDescent="0.3">
      <c r="B113" s="57">
        <v>44788</v>
      </c>
      <c r="C113" t="s">
        <v>900</v>
      </c>
      <c r="D113" t="s">
        <v>1044</v>
      </c>
      <c r="E113" s="18">
        <v>0</v>
      </c>
    </row>
    <row r="114" spans="1:5" x14ac:dyDescent="0.3">
      <c r="C114" t="s">
        <v>902</v>
      </c>
      <c r="D114" t="s">
        <v>23</v>
      </c>
      <c r="E114" s="18">
        <v>16536.7</v>
      </c>
    </row>
    <row r="115" spans="1:5" x14ac:dyDescent="0.3">
      <c r="C115" t="s">
        <v>906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907</v>
      </c>
      <c r="D116" t="s">
        <v>491</v>
      </c>
      <c r="E116" s="18">
        <v>3459</v>
      </c>
    </row>
    <row r="117" spans="1:5" x14ac:dyDescent="0.3">
      <c r="B117" s="57">
        <v>44796</v>
      </c>
      <c r="C117" t="s">
        <v>909</v>
      </c>
      <c r="D117" t="s">
        <v>859</v>
      </c>
      <c r="E117" s="18">
        <v>5840</v>
      </c>
    </row>
    <row r="118" spans="1:5" x14ac:dyDescent="0.3">
      <c r="C118" t="s">
        <v>910</v>
      </c>
      <c r="D118" t="s">
        <v>409</v>
      </c>
      <c r="E118" s="18">
        <v>6838.5</v>
      </c>
    </row>
    <row r="119" spans="1:5" x14ac:dyDescent="0.3">
      <c r="C119" t="s">
        <v>911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912</v>
      </c>
      <c r="D120" t="s">
        <v>62</v>
      </c>
      <c r="E120" s="18">
        <v>15671</v>
      </c>
    </row>
    <row r="121" spans="1:5" x14ac:dyDescent="0.3">
      <c r="C121" t="s">
        <v>914</v>
      </c>
      <c r="D121" t="s">
        <v>859</v>
      </c>
      <c r="E121" s="18">
        <v>6006</v>
      </c>
    </row>
    <row r="122" spans="1:5" x14ac:dyDescent="0.3">
      <c r="C122" t="s">
        <v>915</v>
      </c>
      <c r="D122" t="s">
        <v>400</v>
      </c>
      <c r="E122" s="18">
        <v>5886.8</v>
      </c>
    </row>
    <row r="123" spans="1:5" x14ac:dyDescent="0.3">
      <c r="B123" s="57">
        <v>44799</v>
      </c>
      <c r="C123" t="s">
        <v>915</v>
      </c>
      <c r="D123" t="s">
        <v>400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2">
        <v>93927.3</v>
      </c>
    </row>
    <row r="125" spans="1:5" x14ac:dyDescent="0.3">
      <c r="A125">
        <v>9</v>
      </c>
      <c r="B125" t="s">
        <v>926</v>
      </c>
      <c r="C125" t="s">
        <v>925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924</v>
      </c>
      <c r="D126" t="s">
        <v>409</v>
      </c>
      <c r="E126" s="18">
        <v>9343.9</v>
      </c>
    </row>
    <row r="127" spans="1:5" x14ac:dyDescent="0.3">
      <c r="B127" s="57">
        <v>44810</v>
      </c>
      <c r="C127" t="s">
        <v>927</v>
      </c>
      <c r="D127" t="s">
        <v>409</v>
      </c>
      <c r="E127" s="18">
        <v>11453.6</v>
      </c>
    </row>
    <row r="128" spans="1:5" x14ac:dyDescent="0.3">
      <c r="B128" s="57">
        <v>44813</v>
      </c>
      <c r="C128" t="s">
        <v>930</v>
      </c>
      <c r="D128" t="s">
        <v>958</v>
      </c>
      <c r="E128" s="18">
        <v>2452</v>
      </c>
    </row>
    <row r="129" spans="1:5" x14ac:dyDescent="0.3">
      <c r="C129" t="s">
        <v>931</v>
      </c>
      <c r="D129" t="s">
        <v>409</v>
      </c>
      <c r="E129" s="18">
        <v>1914</v>
      </c>
    </row>
    <row r="130" spans="1:5" x14ac:dyDescent="0.3">
      <c r="C130" t="s">
        <v>932</v>
      </c>
      <c r="D130" t="s">
        <v>491</v>
      </c>
      <c r="E130" s="18">
        <v>2251</v>
      </c>
    </row>
    <row r="131" spans="1:5" x14ac:dyDescent="0.3">
      <c r="B131" s="57">
        <v>44817</v>
      </c>
      <c r="C131" t="s">
        <v>933</v>
      </c>
      <c r="D131" t="s">
        <v>409</v>
      </c>
      <c r="E131" s="18">
        <v>13163</v>
      </c>
    </row>
    <row r="132" spans="1:5" x14ac:dyDescent="0.3">
      <c r="C132" t="s">
        <v>934</v>
      </c>
      <c r="D132" t="s">
        <v>409</v>
      </c>
      <c r="E132" s="18">
        <v>11823</v>
      </c>
    </row>
    <row r="133" spans="1:5" x14ac:dyDescent="0.3">
      <c r="B133" s="57">
        <v>44818</v>
      </c>
      <c r="C133" t="s">
        <v>936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937</v>
      </c>
      <c r="D134" t="s">
        <v>491</v>
      </c>
      <c r="E134" s="18">
        <v>3655.7</v>
      </c>
    </row>
    <row r="135" spans="1:5" x14ac:dyDescent="0.3">
      <c r="B135" s="57">
        <v>44827</v>
      </c>
      <c r="C135" t="s">
        <v>943</v>
      </c>
      <c r="D135" t="s">
        <v>400</v>
      </c>
      <c r="E135" s="18">
        <v>3546.1</v>
      </c>
    </row>
    <row r="136" spans="1:5" x14ac:dyDescent="0.3">
      <c r="B136" s="57">
        <v>44828</v>
      </c>
      <c r="C136" t="s">
        <v>947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950</v>
      </c>
      <c r="D137" t="s">
        <v>491</v>
      </c>
      <c r="E137" s="18">
        <v>3595.6</v>
      </c>
    </row>
    <row r="138" spans="1:5" x14ac:dyDescent="0.3">
      <c r="C138" t="s">
        <v>952</v>
      </c>
      <c r="D138" t="s">
        <v>637</v>
      </c>
      <c r="E138" s="18">
        <v>2968.8</v>
      </c>
    </row>
    <row r="139" spans="1:5" x14ac:dyDescent="0.3">
      <c r="C139" t="s">
        <v>953</v>
      </c>
      <c r="D139" t="s">
        <v>637</v>
      </c>
      <c r="E139" s="18">
        <v>840</v>
      </c>
    </row>
    <row r="140" spans="1:5" x14ac:dyDescent="0.3">
      <c r="B140" s="57">
        <v>44832</v>
      </c>
      <c r="C140" t="s">
        <v>955</v>
      </c>
      <c r="D140" t="s">
        <v>859</v>
      </c>
      <c r="E140" s="18">
        <v>11266.8</v>
      </c>
    </row>
    <row r="141" spans="1:5" x14ac:dyDescent="0.3">
      <c r="C141" t="s">
        <v>956</v>
      </c>
      <c r="D141" t="s">
        <v>958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2">
        <v>97650.5</v>
      </c>
    </row>
    <row r="143" spans="1:5" x14ac:dyDescent="0.3">
      <c r="A143">
        <v>10</v>
      </c>
      <c r="B143" t="s">
        <v>994</v>
      </c>
      <c r="C143" t="s">
        <v>993</v>
      </c>
      <c r="D143" t="s">
        <v>491</v>
      </c>
      <c r="E143" s="18">
        <v>2636.5</v>
      </c>
    </row>
    <row r="144" spans="1:5" x14ac:dyDescent="0.3">
      <c r="B144" t="s">
        <v>992</v>
      </c>
      <c r="C144" t="s">
        <v>987</v>
      </c>
      <c r="D144" t="s">
        <v>409</v>
      </c>
      <c r="E144" s="18">
        <v>48172.5</v>
      </c>
    </row>
    <row r="145" spans="2:5" x14ac:dyDescent="0.3">
      <c r="B145" s="57">
        <v>44835</v>
      </c>
      <c r="C145" t="s">
        <v>986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995</v>
      </c>
      <c r="D146" t="s">
        <v>20</v>
      </c>
      <c r="E146" s="18">
        <v>2849</v>
      </c>
    </row>
    <row r="147" spans="2:5" x14ac:dyDescent="0.3">
      <c r="C147" t="s">
        <v>996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997</v>
      </c>
      <c r="D148" t="s">
        <v>43</v>
      </c>
      <c r="E148" s="18">
        <v>2237</v>
      </c>
    </row>
    <row r="149" spans="2:5" x14ac:dyDescent="0.3">
      <c r="C149" t="s">
        <v>998</v>
      </c>
      <c r="D149" t="s">
        <v>400</v>
      </c>
      <c r="E149" s="18">
        <v>3137.3</v>
      </c>
    </row>
    <row r="150" spans="2:5" x14ac:dyDescent="0.3">
      <c r="B150" s="57">
        <v>44847</v>
      </c>
      <c r="C150" t="s">
        <v>999</v>
      </c>
      <c r="D150" t="s">
        <v>409</v>
      </c>
      <c r="E150" s="18">
        <v>10166.299999999999</v>
      </c>
    </row>
    <row r="151" spans="2:5" x14ac:dyDescent="0.3">
      <c r="C151" t="s">
        <v>1000</v>
      </c>
      <c r="D151" t="s">
        <v>491</v>
      </c>
      <c r="E151" s="18">
        <v>2570</v>
      </c>
    </row>
    <row r="152" spans="2:5" x14ac:dyDescent="0.3">
      <c r="B152" s="57">
        <v>44849</v>
      </c>
      <c r="C152" t="s">
        <v>1001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1004</v>
      </c>
      <c r="D153" t="s">
        <v>784</v>
      </c>
      <c r="E153" s="18">
        <v>3600</v>
      </c>
    </row>
    <row r="154" spans="2:5" x14ac:dyDescent="0.3">
      <c r="C154" t="s">
        <v>1005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1006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1008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1009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1010</v>
      </c>
      <c r="D158" t="s">
        <v>409</v>
      </c>
      <c r="E158" s="18">
        <v>7590.5</v>
      </c>
    </row>
    <row r="159" spans="2:5" x14ac:dyDescent="0.3">
      <c r="C159" t="s">
        <v>1011</v>
      </c>
      <c r="D159" t="s">
        <v>491</v>
      </c>
      <c r="E159" s="18">
        <v>2837</v>
      </c>
    </row>
    <row r="160" spans="2:5" x14ac:dyDescent="0.3">
      <c r="B160" s="57">
        <v>44861</v>
      </c>
      <c r="C160" t="s">
        <v>1012</v>
      </c>
      <c r="D160" t="s">
        <v>409</v>
      </c>
      <c r="E160" s="18">
        <v>250</v>
      </c>
    </row>
    <row r="161" spans="1:5" x14ac:dyDescent="0.3">
      <c r="B161" s="57">
        <v>44865</v>
      </c>
      <c r="C161" t="s">
        <v>1014</v>
      </c>
      <c r="D161" t="s">
        <v>409</v>
      </c>
      <c r="E161" s="18">
        <v>47685</v>
      </c>
    </row>
    <row r="162" spans="1:5" x14ac:dyDescent="0.3">
      <c r="C162" t="s">
        <v>1015</v>
      </c>
      <c r="D162" t="s">
        <v>491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2">
        <v>186455.5</v>
      </c>
    </row>
    <row r="164" spans="1:5" x14ac:dyDescent="0.3">
      <c r="A164">
        <v>11</v>
      </c>
      <c r="B164" t="s">
        <v>1069</v>
      </c>
      <c r="C164" t="s">
        <v>1067</v>
      </c>
      <c r="D164" t="s">
        <v>400</v>
      </c>
      <c r="E164" s="18">
        <v>105</v>
      </c>
    </row>
    <row r="165" spans="1:5" x14ac:dyDescent="0.3">
      <c r="B165" t="s">
        <v>1070</v>
      </c>
      <c r="C165" t="s">
        <v>1068</v>
      </c>
      <c r="D165" t="s">
        <v>7</v>
      </c>
      <c r="E165" s="18">
        <v>1936</v>
      </c>
    </row>
    <row r="166" spans="1:5" x14ac:dyDescent="0.3">
      <c r="C166" t="s">
        <v>1071</v>
      </c>
      <c r="D166" t="s">
        <v>1051</v>
      </c>
      <c r="E166" s="18">
        <v>780</v>
      </c>
    </row>
    <row r="167" spans="1:5" x14ac:dyDescent="0.3">
      <c r="C167" t="s">
        <v>1075</v>
      </c>
      <c r="D167" t="s">
        <v>409</v>
      </c>
      <c r="E167" s="18">
        <v>17236.599999999999</v>
      </c>
    </row>
    <row r="168" spans="1:5" x14ac:dyDescent="0.3">
      <c r="B168" s="57">
        <v>44866</v>
      </c>
      <c r="C168" t="s">
        <v>1046</v>
      </c>
      <c r="D168" t="s">
        <v>23</v>
      </c>
      <c r="E168" s="18">
        <v>10824</v>
      </c>
    </row>
    <row r="169" spans="1:5" x14ac:dyDescent="0.3">
      <c r="C169" t="s">
        <v>1047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1048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1050</v>
      </c>
      <c r="D171" t="s">
        <v>409</v>
      </c>
      <c r="E171" s="18">
        <v>403.8</v>
      </c>
    </row>
    <row r="172" spans="1:5" x14ac:dyDescent="0.3">
      <c r="B172" s="57">
        <v>44870</v>
      </c>
      <c r="C172" t="s">
        <v>1053</v>
      </c>
      <c r="D172" t="s">
        <v>1051</v>
      </c>
      <c r="E172" s="18">
        <v>892.6</v>
      </c>
    </row>
    <row r="173" spans="1:5" x14ac:dyDescent="0.3">
      <c r="B173" s="57">
        <v>44872</v>
      </c>
      <c r="C173" t="s">
        <v>1055</v>
      </c>
      <c r="D173" t="s">
        <v>637</v>
      </c>
      <c r="E173" s="18">
        <v>1316</v>
      </c>
    </row>
    <row r="174" spans="1:5" x14ac:dyDescent="0.3">
      <c r="B174" s="57">
        <v>44873</v>
      </c>
      <c r="C174" t="s">
        <v>1062</v>
      </c>
      <c r="D174" t="s">
        <v>1057</v>
      </c>
      <c r="E174" s="18">
        <v>4373</v>
      </c>
    </row>
    <row r="175" spans="1:5" x14ac:dyDescent="0.3">
      <c r="B175" s="57">
        <v>44874</v>
      </c>
      <c r="C175" t="s">
        <v>1063</v>
      </c>
      <c r="D175" t="s">
        <v>491</v>
      </c>
      <c r="E175" s="18">
        <v>3094</v>
      </c>
    </row>
    <row r="176" spans="1:5" x14ac:dyDescent="0.3">
      <c r="B176" s="57">
        <v>44876</v>
      </c>
      <c r="C176" t="s">
        <v>1064</v>
      </c>
      <c r="D176" t="s">
        <v>409</v>
      </c>
      <c r="E176" s="18">
        <v>14886.5</v>
      </c>
    </row>
    <row r="177" spans="1:5" x14ac:dyDescent="0.3">
      <c r="B177" s="57">
        <v>44879</v>
      </c>
      <c r="C177" t="s">
        <v>1065</v>
      </c>
      <c r="D177" t="s">
        <v>859</v>
      </c>
      <c r="E177" s="18">
        <v>14564.6</v>
      </c>
    </row>
    <row r="178" spans="1:5" x14ac:dyDescent="0.3">
      <c r="B178" s="57">
        <v>44880</v>
      </c>
      <c r="C178" t="s">
        <v>1066</v>
      </c>
      <c r="D178" t="s">
        <v>400</v>
      </c>
      <c r="E178" s="18">
        <v>5283.2</v>
      </c>
    </row>
    <row r="179" spans="1:5" x14ac:dyDescent="0.3">
      <c r="B179" s="57">
        <v>44894</v>
      </c>
      <c r="C179" t="s">
        <v>1091</v>
      </c>
      <c r="D179" t="s">
        <v>20</v>
      </c>
      <c r="E179" s="18">
        <v>7219</v>
      </c>
    </row>
    <row r="180" spans="1:5" x14ac:dyDescent="0.3">
      <c r="C180" t="s">
        <v>1092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1096</v>
      </c>
      <c r="D181" t="s">
        <v>1101</v>
      </c>
      <c r="E181" s="18">
        <v>260</v>
      </c>
    </row>
    <row r="182" spans="1:5" x14ac:dyDescent="0.3">
      <c r="C182" t="s">
        <v>1097</v>
      </c>
      <c r="D182" t="s">
        <v>1100</v>
      </c>
      <c r="E182" s="18">
        <v>375</v>
      </c>
    </row>
    <row r="183" spans="1:5" x14ac:dyDescent="0.3">
      <c r="A183" s="58" t="s">
        <v>160</v>
      </c>
      <c r="B183" s="58"/>
      <c r="C183" s="58"/>
      <c r="D183" s="58"/>
      <c r="E183" s="102">
        <v>110702.6</v>
      </c>
    </row>
    <row r="184" spans="1:5" x14ac:dyDescent="0.3">
      <c r="A184">
        <v>12</v>
      </c>
      <c r="B184" s="57">
        <v>44896</v>
      </c>
      <c r="C184" t="s">
        <v>1106</v>
      </c>
      <c r="D184" t="s">
        <v>1051</v>
      </c>
      <c r="E184" s="18">
        <v>60</v>
      </c>
    </row>
    <row r="185" spans="1:5" x14ac:dyDescent="0.3">
      <c r="C185" t="s">
        <v>1108</v>
      </c>
      <c r="D185" t="s">
        <v>637</v>
      </c>
      <c r="E185" s="18">
        <v>855</v>
      </c>
    </row>
    <row r="186" spans="1:5" x14ac:dyDescent="0.3">
      <c r="B186" s="57">
        <v>44897</v>
      </c>
      <c r="C186" t="s">
        <v>1109</v>
      </c>
      <c r="D186" t="s">
        <v>409</v>
      </c>
      <c r="E186" s="18">
        <v>4489</v>
      </c>
    </row>
    <row r="187" spans="1:5" x14ac:dyDescent="0.3">
      <c r="C187" t="s">
        <v>1111</v>
      </c>
      <c r="D187" t="s">
        <v>409</v>
      </c>
      <c r="E187" s="18">
        <v>3915</v>
      </c>
    </row>
    <row r="188" spans="1:5" x14ac:dyDescent="0.3">
      <c r="B188" s="57">
        <v>44898</v>
      </c>
      <c r="C188" t="s">
        <v>1113</v>
      </c>
      <c r="D188" t="s">
        <v>58</v>
      </c>
      <c r="E188" s="18">
        <v>4632.8</v>
      </c>
    </row>
    <row r="189" spans="1:5" x14ac:dyDescent="0.3">
      <c r="C189" t="s">
        <v>1115</v>
      </c>
      <c r="D189" t="s">
        <v>409</v>
      </c>
      <c r="E189" s="18">
        <v>7395.5</v>
      </c>
    </row>
    <row r="190" spans="1:5" x14ac:dyDescent="0.3">
      <c r="B190" s="57">
        <v>44900</v>
      </c>
      <c r="C190" t="s">
        <v>1116</v>
      </c>
      <c r="D190" t="s">
        <v>637</v>
      </c>
      <c r="E190" s="18">
        <v>93</v>
      </c>
    </row>
    <row r="191" spans="1:5" x14ac:dyDescent="0.3">
      <c r="B191" s="57">
        <v>44901</v>
      </c>
      <c r="C191" t="s">
        <v>1119</v>
      </c>
      <c r="D191" t="s">
        <v>491</v>
      </c>
      <c r="E191" s="18">
        <v>3067</v>
      </c>
    </row>
    <row r="192" spans="1:5" x14ac:dyDescent="0.3">
      <c r="B192" s="57">
        <v>44902</v>
      </c>
      <c r="C192" t="s">
        <v>1120</v>
      </c>
      <c r="D192" t="s">
        <v>637</v>
      </c>
      <c r="E192" s="18">
        <v>2024</v>
      </c>
    </row>
    <row r="193" spans="1:5" x14ac:dyDescent="0.3">
      <c r="B193" s="57">
        <v>44904</v>
      </c>
      <c r="C193" t="s">
        <v>1122</v>
      </c>
      <c r="D193" t="s">
        <v>409</v>
      </c>
      <c r="E193" s="18">
        <v>49088.1</v>
      </c>
    </row>
    <row r="194" spans="1:5" x14ac:dyDescent="0.3">
      <c r="B194" s="57">
        <v>44908</v>
      </c>
      <c r="C194" t="s">
        <v>1123</v>
      </c>
      <c r="D194" t="s">
        <v>491</v>
      </c>
      <c r="E194" s="18">
        <v>2842</v>
      </c>
    </row>
    <row r="195" spans="1:5" x14ac:dyDescent="0.3">
      <c r="B195" t="s">
        <v>1124</v>
      </c>
      <c r="C195" t="s">
        <v>1125</v>
      </c>
      <c r="D195" t="s">
        <v>784</v>
      </c>
      <c r="E195" s="18">
        <v>2063</v>
      </c>
    </row>
    <row r="196" spans="1:5" x14ac:dyDescent="0.3">
      <c r="B196" s="57">
        <v>44917</v>
      </c>
      <c r="C196" t="s">
        <v>1127</v>
      </c>
      <c r="D196" t="s">
        <v>409</v>
      </c>
      <c r="E196" s="18">
        <v>47686.5</v>
      </c>
    </row>
    <row r="197" spans="1:5" x14ac:dyDescent="0.3">
      <c r="C197" t="s">
        <v>1130</v>
      </c>
      <c r="D197" t="s">
        <v>637</v>
      </c>
      <c r="E197" s="18">
        <v>50</v>
      </c>
    </row>
    <row r="198" spans="1:5" x14ac:dyDescent="0.3">
      <c r="B198" s="57">
        <v>44915</v>
      </c>
      <c r="C198" t="s">
        <v>1128</v>
      </c>
      <c r="D198" t="s">
        <v>7</v>
      </c>
      <c r="E198" s="18">
        <v>3332</v>
      </c>
    </row>
    <row r="199" spans="1:5" x14ac:dyDescent="0.3">
      <c r="B199" t="s">
        <v>1134</v>
      </c>
      <c r="C199" t="s">
        <v>1133</v>
      </c>
      <c r="D199" t="s">
        <v>400</v>
      </c>
      <c r="E199" s="18">
        <v>6136.1</v>
      </c>
    </row>
    <row r="200" spans="1:5" x14ac:dyDescent="0.3">
      <c r="B200" s="57">
        <v>44919</v>
      </c>
      <c r="C200" t="s">
        <v>1135</v>
      </c>
      <c r="D200" t="s">
        <v>491</v>
      </c>
      <c r="E200" s="18">
        <v>2842</v>
      </c>
    </row>
    <row r="201" spans="1:5" x14ac:dyDescent="0.3">
      <c r="B201" s="57">
        <v>44922</v>
      </c>
      <c r="C201" t="s">
        <v>1137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1138</v>
      </c>
      <c r="D202" t="s">
        <v>409</v>
      </c>
      <c r="E202" s="18">
        <v>1008</v>
      </c>
    </row>
    <row r="203" spans="1:5" x14ac:dyDescent="0.3">
      <c r="B203" s="57">
        <v>44925</v>
      </c>
      <c r="C203" t="s">
        <v>1139</v>
      </c>
      <c r="D203" t="s">
        <v>409</v>
      </c>
      <c r="E203" s="18">
        <v>21740.5</v>
      </c>
    </row>
    <row r="204" spans="1:5" x14ac:dyDescent="0.3">
      <c r="A204" s="58" t="s">
        <v>222</v>
      </c>
      <c r="B204" s="58"/>
      <c r="C204" s="58"/>
      <c r="D204" s="58"/>
      <c r="E204" s="102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2" width="11.44140625" bestFit="1" customWidth="1"/>
    <col min="63" max="70" width="9.88671875" bestFit="1" customWidth="1"/>
    <col min="71" max="72" width="11.44140625" bestFit="1" customWidth="1"/>
  </cols>
  <sheetData>
    <row r="1" spans="1:72" x14ac:dyDescent="0.3">
      <c r="A1" s="14" t="s">
        <v>225</v>
      </c>
      <c r="B1" s="92">
        <v>2022</v>
      </c>
    </row>
    <row r="3" spans="1:72" ht="28.8" x14ac:dyDescent="0.3">
      <c r="D3" s="14" t="s">
        <v>205</v>
      </c>
      <c r="N3" s="14" t="s">
        <v>198</v>
      </c>
      <c r="P3" s="14" t="s">
        <v>225</v>
      </c>
      <c r="Q3" s="26" t="s">
        <v>162</v>
      </c>
    </row>
    <row r="4" spans="1:72" x14ac:dyDescent="0.3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>
        <v>2024</v>
      </c>
      <c r="BS4" t="s">
        <v>2932</v>
      </c>
      <c r="BT4" t="s">
        <v>131</v>
      </c>
    </row>
    <row r="5" spans="1:72" x14ac:dyDescent="0.3">
      <c r="A5">
        <v>6</v>
      </c>
      <c r="B5" t="s">
        <v>826</v>
      </c>
      <c r="C5" t="s">
        <v>409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">
      <c r="B6" t="s">
        <v>827</v>
      </c>
      <c r="C6" t="s">
        <v>637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">
      <c r="B7" t="s">
        <v>828</v>
      </c>
      <c r="C7" t="s">
        <v>409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">
      <c r="B8" t="s">
        <v>829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">
      <c r="B9" t="s">
        <v>831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">
      <c r="B10" t="s">
        <v>832</v>
      </c>
      <c r="C10" t="s">
        <v>637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">
      <c r="B11" t="s">
        <v>833</v>
      </c>
      <c r="C11" t="s">
        <v>491</v>
      </c>
      <c r="D11" s="18">
        <v>2746</v>
      </c>
      <c r="E11" s="38">
        <v>-2746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">
      <c r="B12" t="s">
        <v>834</v>
      </c>
      <c r="C12" t="s">
        <v>409</v>
      </c>
      <c r="D12" s="18">
        <v>4950</v>
      </c>
      <c r="E12" s="38">
        <v>-4950</v>
      </c>
      <c r="F12" s="18">
        <v>0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">
      <c r="B13" t="s">
        <v>835</v>
      </c>
      <c r="C13" t="s">
        <v>665</v>
      </c>
      <c r="D13" s="18">
        <v>2158</v>
      </c>
      <c r="E13" s="38">
        <v>-2158</v>
      </c>
      <c r="F13" s="18">
        <v>0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">
      <c r="B14" t="s">
        <v>836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">
      <c r="B15" t="s">
        <v>837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">
      <c r="B16" t="s">
        <v>842</v>
      </c>
      <c r="C16" t="s">
        <v>409</v>
      </c>
      <c r="D16" s="18">
        <v>4431.5</v>
      </c>
      <c r="E16" s="38">
        <v>-4431.5</v>
      </c>
      <c r="F16" s="18">
        <v>0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">
      <c r="B17" t="s">
        <v>843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">
      <c r="B18" t="s">
        <v>844</v>
      </c>
      <c r="C18" t="s">
        <v>491</v>
      </c>
      <c r="D18" s="18">
        <v>3374.5</v>
      </c>
      <c r="E18" s="38">
        <v>-3374.5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">
      <c r="B19" t="s">
        <v>845</v>
      </c>
      <c r="C19" t="s">
        <v>409</v>
      </c>
      <c r="D19" s="18">
        <v>5889</v>
      </c>
      <c r="E19" s="38">
        <v>-5889</v>
      </c>
      <c r="F19" s="18">
        <v>0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">
      <c r="B20" t="s">
        <v>846</v>
      </c>
      <c r="C20" t="s">
        <v>400</v>
      </c>
      <c r="D20" s="18">
        <v>6223.6</v>
      </c>
      <c r="E20" s="38">
        <v>-6223.6</v>
      </c>
      <c r="F20" s="18">
        <v>0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">
      <c r="B21" t="s">
        <v>847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">
      <c r="A23">
        <v>7</v>
      </c>
      <c r="B23" t="s">
        <v>856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">
      <c r="B24" t="s">
        <v>857</v>
      </c>
      <c r="C24" t="s">
        <v>400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">
      <c r="B25" t="s">
        <v>858</v>
      </c>
      <c r="C25" t="s">
        <v>409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">
      <c r="B26" t="s">
        <v>861</v>
      </c>
      <c r="C26" t="s">
        <v>859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">
      <c r="B27" t="s">
        <v>866</v>
      </c>
      <c r="C27" t="s">
        <v>409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">
      <c r="B28" t="s">
        <v>867</v>
      </c>
      <c r="C28" t="s">
        <v>409</v>
      </c>
      <c r="D28" s="18">
        <v>925.5</v>
      </c>
      <c r="E28" s="38">
        <v>-925.5</v>
      </c>
      <c r="F28" s="18">
        <v>0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">
      <c r="B29" t="s">
        <v>868</v>
      </c>
      <c r="C29" t="s">
        <v>409</v>
      </c>
      <c r="D29" s="18">
        <v>6625</v>
      </c>
      <c r="E29" s="38">
        <v>-6625</v>
      </c>
      <c r="F29" s="18">
        <v>0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">
      <c r="B30" t="s">
        <v>869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">
      <c r="B31" t="s">
        <v>870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">
      <c r="B32" t="s">
        <v>871</v>
      </c>
      <c r="C32" t="s">
        <v>491</v>
      </c>
      <c r="D32" s="18">
        <v>2180</v>
      </c>
      <c r="E32" s="38">
        <v>-2180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">
      <c r="B33" t="s">
        <v>873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">
      <c r="A35">
        <v>8</v>
      </c>
      <c r="B35" t="s">
        <v>891</v>
      </c>
      <c r="C35" t="s">
        <v>859</v>
      </c>
      <c r="D35" s="18">
        <v>12643.199999999999</v>
      </c>
      <c r="E35" s="38">
        <v>-12643</v>
      </c>
      <c r="F35" s="18">
        <v>0.20000000000004547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">
      <c r="B36" t="s">
        <v>895</v>
      </c>
      <c r="C36" t="s">
        <v>409</v>
      </c>
      <c r="D36" s="18">
        <v>5268.6</v>
      </c>
      <c r="E36" s="38">
        <v>-5268.6</v>
      </c>
      <c r="F36" s="18">
        <v>0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">
      <c r="B37" t="s">
        <v>897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">
      <c r="B38" t="s">
        <v>898</v>
      </c>
      <c r="C38" t="s">
        <v>784</v>
      </c>
      <c r="D38" s="18">
        <v>2068</v>
      </c>
      <c r="E38" s="38">
        <v>-2068</v>
      </c>
      <c r="F38" s="18">
        <v>0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">
      <c r="B39" t="s">
        <v>899</v>
      </c>
      <c r="C39" t="s">
        <v>409</v>
      </c>
      <c r="D39" s="18">
        <v>4312.5</v>
      </c>
      <c r="E39" s="38">
        <v>-4312.5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">
      <c r="B40" t="s">
        <v>900</v>
      </c>
      <c r="C40" t="s">
        <v>1044</v>
      </c>
      <c r="D40" s="18">
        <v>0</v>
      </c>
      <c r="E40" s="38"/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">
      <c r="B41" t="s">
        <v>902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">
      <c r="B42" t="s">
        <v>906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">
      <c r="B43" t="s">
        <v>907</v>
      </c>
      <c r="C43" t="s">
        <v>491</v>
      </c>
      <c r="D43" s="18">
        <v>3459</v>
      </c>
      <c r="E43" s="38">
        <v>-3459</v>
      </c>
      <c r="F43" s="18">
        <v>0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">
      <c r="B44" t="s">
        <v>909</v>
      </c>
      <c r="C44" t="s">
        <v>859</v>
      </c>
      <c r="D44" s="18">
        <v>5840</v>
      </c>
      <c r="E44" s="38">
        <v>-5840</v>
      </c>
      <c r="F44" s="18">
        <v>0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">
      <c r="B45" t="s">
        <v>910</v>
      </c>
      <c r="C45" t="s">
        <v>409</v>
      </c>
      <c r="D45" s="18">
        <v>6838.5</v>
      </c>
      <c r="E45" s="38">
        <v>-6838.5</v>
      </c>
      <c r="F45" s="18">
        <v>0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">
      <c r="B46" t="s">
        <v>911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">
      <c r="B47" t="s">
        <v>912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">
      <c r="B48" t="s">
        <v>914</v>
      </c>
      <c r="C48" t="s">
        <v>859</v>
      </c>
      <c r="D48" s="18">
        <v>6006</v>
      </c>
      <c r="E48" s="38">
        <v>-6006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">
      <c r="B49" t="s">
        <v>915</v>
      </c>
      <c r="C49" t="s">
        <v>400</v>
      </c>
      <c r="D49" s="18">
        <v>6136.8</v>
      </c>
      <c r="E49" s="38">
        <v>-6136.8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">
      <c r="A51">
        <v>9</v>
      </c>
      <c r="B51" t="s">
        <v>924</v>
      </c>
      <c r="C51" t="s">
        <v>409</v>
      </c>
      <c r="D51" s="18">
        <v>9343.9</v>
      </c>
      <c r="E51" s="38">
        <v>-9343.9</v>
      </c>
      <c r="F51" s="18">
        <v>0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">
      <c r="B52" t="s">
        <v>925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">
      <c r="B53" t="s">
        <v>927</v>
      </c>
      <c r="C53" t="s">
        <v>409</v>
      </c>
      <c r="D53" s="18">
        <v>11453.6</v>
      </c>
      <c r="E53" s="38">
        <v>-11453.6</v>
      </c>
      <c r="F53" s="18">
        <v>0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">
      <c r="B54" t="s">
        <v>930</v>
      </c>
      <c r="C54" t="s">
        <v>958</v>
      </c>
      <c r="D54" s="18">
        <v>2452</v>
      </c>
      <c r="E54" s="38">
        <v>-2452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">
      <c r="B55" t="s">
        <v>931</v>
      </c>
      <c r="C55" t="s">
        <v>409</v>
      </c>
      <c r="D55" s="18">
        <v>1914</v>
      </c>
      <c r="E55" s="38">
        <v>-1914</v>
      </c>
      <c r="F55" s="18">
        <v>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">
      <c r="B56" t="s">
        <v>932</v>
      </c>
      <c r="C56" t="s">
        <v>491</v>
      </c>
      <c r="D56" s="18">
        <v>2251</v>
      </c>
      <c r="E56" s="38">
        <v>-2251</v>
      </c>
      <c r="F56" s="18">
        <v>0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">
      <c r="B57" t="s">
        <v>933</v>
      </c>
      <c r="C57" t="s">
        <v>409</v>
      </c>
      <c r="D57" s="18">
        <v>13163</v>
      </c>
      <c r="E57" s="38">
        <v>-13163</v>
      </c>
      <c r="F57" s="18">
        <v>0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">
      <c r="B58" t="s">
        <v>934</v>
      </c>
      <c r="C58" t="s">
        <v>409</v>
      </c>
      <c r="D58" s="18">
        <v>11823</v>
      </c>
      <c r="E58" s="38">
        <v>-11823</v>
      </c>
      <c r="F58" s="18">
        <v>0</v>
      </c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">
      <c r="B59" t="s">
        <v>936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2189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">
      <c r="B60" t="s">
        <v>937</v>
      </c>
      <c r="C60" t="s">
        <v>491</v>
      </c>
      <c r="D60" s="18">
        <v>3655.7</v>
      </c>
      <c r="E60" s="38">
        <v>-3655.7</v>
      </c>
      <c r="F60" s="18">
        <v>0</v>
      </c>
      <c r="J60" s="18"/>
      <c r="O60" t="s">
        <v>2274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">
      <c r="B61" t="s">
        <v>943</v>
      </c>
      <c r="C61" t="s">
        <v>400</v>
      </c>
      <c r="D61" s="18">
        <v>3546.1</v>
      </c>
      <c r="E61" s="38">
        <v>-3546.1</v>
      </c>
      <c r="F61" s="18">
        <v>0</v>
      </c>
      <c r="J61" s="18"/>
      <c r="O61" t="s">
        <v>2365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">
      <c r="B62" t="s">
        <v>947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2428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">
      <c r="B63" t="s">
        <v>950</v>
      </c>
      <c r="C63" t="s">
        <v>491</v>
      </c>
      <c r="D63" s="18">
        <v>3595.6</v>
      </c>
      <c r="E63" s="38">
        <v>-3595.6</v>
      </c>
      <c r="F63" s="18">
        <v>0</v>
      </c>
      <c r="J63" s="18"/>
      <c r="O63" t="s">
        <v>2507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">
      <c r="B64" t="s">
        <v>952</v>
      </c>
      <c r="C64" t="s">
        <v>637</v>
      </c>
      <c r="D64" s="18">
        <v>2968.8</v>
      </c>
      <c r="E64" s="38">
        <v>-2968.8</v>
      </c>
      <c r="F64" s="18">
        <v>0</v>
      </c>
      <c r="J64" s="18"/>
      <c r="O64" t="s">
        <v>2508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">
      <c r="B65" t="s">
        <v>953</v>
      </c>
      <c r="C65" t="s">
        <v>637</v>
      </c>
      <c r="D65" s="18">
        <v>840</v>
      </c>
      <c r="E65" s="38">
        <v>-840</v>
      </c>
      <c r="F65" s="18">
        <v>0</v>
      </c>
      <c r="J65" s="18"/>
      <c r="O65" t="s">
        <v>2525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">
      <c r="B66" t="s">
        <v>955</v>
      </c>
      <c r="C66" t="s">
        <v>859</v>
      </c>
      <c r="D66" s="18">
        <v>11266.8</v>
      </c>
      <c r="E66" s="38">
        <v>-11266.8</v>
      </c>
      <c r="F66" s="18">
        <v>0</v>
      </c>
      <c r="J66" s="18"/>
      <c r="O66" t="s">
        <v>2659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">
      <c r="B67" t="s">
        <v>956</v>
      </c>
      <c r="C67" t="s">
        <v>958</v>
      </c>
      <c r="D67" s="18">
        <v>1995.5</v>
      </c>
      <c r="E67" s="38">
        <v>-1995.5</v>
      </c>
      <c r="F67" s="18">
        <v>0</v>
      </c>
      <c r="J67" s="18"/>
      <c r="O67" t="s">
        <v>2759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2766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">
      <c r="A69">
        <v>10</v>
      </c>
      <c r="B69" t="s">
        <v>986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">
      <c r="B70" t="s">
        <v>987</v>
      </c>
      <c r="C70" t="s">
        <v>409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">
      <c r="B71" t="s">
        <v>993</v>
      </c>
      <c r="C71" t="s">
        <v>491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">
      <c r="B72" t="s">
        <v>995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">
      <c r="B73" t="s">
        <v>996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">
      <c r="B74" t="s">
        <v>997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">
      <c r="B75" t="s">
        <v>998</v>
      </c>
      <c r="C75" t="s">
        <v>400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">
      <c r="B76" t="s">
        <v>999</v>
      </c>
      <c r="C76" t="s">
        <v>409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">
      <c r="B77" t="s">
        <v>1000</v>
      </c>
      <c r="C77" t="s">
        <v>491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">
      <c r="B78" t="s">
        <v>1001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">
      <c r="B79" t="s">
        <v>1004</v>
      </c>
      <c r="C79" t="s">
        <v>784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">
      <c r="B80" t="s">
        <v>1005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">
      <c r="B81" t="s">
        <v>1006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">
      <c r="B82" t="s">
        <v>1008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">
      <c r="B83" t="s">
        <v>1009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">
      <c r="B84" t="s">
        <v>1010</v>
      </c>
      <c r="C84" t="s">
        <v>409</v>
      </c>
      <c r="D84" s="18">
        <v>7590.5</v>
      </c>
      <c r="E84" s="38">
        <v>-7590.5</v>
      </c>
      <c r="F84" s="18">
        <v>0</v>
      </c>
      <c r="O84" t="s">
        <v>153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">
      <c r="B85" t="s">
        <v>1011</v>
      </c>
      <c r="C85" t="s">
        <v>491</v>
      </c>
      <c r="D85" s="18">
        <v>2837</v>
      </c>
      <c r="E85" s="38">
        <v>-2837</v>
      </c>
      <c r="F85" s="18">
        <v>0</v>
      </c>
      <c r="O85" t="s">
        <v>165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">
      <c r="B86" t="s">
        <v>1012</v>
      </c>
      <c r="C86" t="s">
        <v>409</v>
      </c>
      <c r="D86" s="18">
        <v>250</v>
      </c>
      <c r="E86" s="38">
        <v>-250</v>
      </c>
      <c r="F86" s="18">
        <v>0</v>
      </c>
      <c r="O86" t="s">
        <v>166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">
      <c r="B87" t="s">
        <v>1014</v>
      </c>
      <c r="C87" t="s">
        <v>409</v>
      </c>
      <c r="D87" s="18">
        <v>47685</v>
      </c>
      <c r="E87" s="38">
        <v>-47685</v>
      </c>
      <c r="F87" s="18">
        <v>0</v>
      </c>
      <c r="O87" t="s">
        <v>181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">
      <c r="B88" t="s">
        <v>1015</v>
      </c>
      <c r="C88" t="s">
        <v>491</v>
      </c>
      <c r="D88" s="18">
        <v>3095</v>
      </c>
      <c r="E88" s="38">
        <v>-3095</v>
      </c>
      <c r="F88" s="18">
        <v>0</v>
      </c>
      <c r="O88" t="s">
        <v>210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252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">
      <c r="A90">
        <v>11</v>
      </c>
      <c r="B90" t="s">
        <v>1046</v>
      </c>
      <c r="C90" t="s">
        <v>23</v>
      </c>
      <c r="D90" s="18">
        <v>10824</v>
      </c>
      <c r="E90" s="38">
        <v>-10824</v>
      </c>
      <c r="F90" s="18">
        <v>0</v>
      </c>
      <c r="O90" t="s">
        <v>273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">
      <c r="B91" t="s">
        <v>1047</v>
      </c>
      <c r="C91" t="s">
        <v>62</v>
      </c>
      <c r="D91" s="18">
        <v>11260</v>
      </c>
      <c r="E91" s="38">
        <v>-11260</v>
      </c>
      <c r="F91" s="18">
        <v>0</v>
      </c>
      <c r="O91" t="s">
        <v>311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">
      <c r="B92" t="s">
        <v>1048</v>
      </c>
      <c r="C92" t="s">
        <v>58</v>
      </c>
      <c r="D92" s="18">
        <v>4482.8</v>
      </c>
      <c r="E92" s="38">
        <v>-4482.8</v>
      </c>
      <c r="F92" s="18">
        <v>0</v>
      </c>
      <c r="O92" t="s">
        <v>327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">
      <c r="B93" t="s">
        <v>1050</v>
      </c>
      <c r="C93" t="s">
        <v>409</v>
      </c>
      <c r="D93" s="18">
        <v>403.8</v>
      </c>
      <c r="E93" s="38">
        <v>-403.8</v>
      </c>
      <c r="F93" s="18">
        <v>0</v>
      </c>
      <c r="O93" t="s">
        <v>338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">
      <c r="B94" t="s">
        <v>1053</v>
      </c>
      <c r="C94" t="s">
        <v>1051</v>
      </c>
      <c r="D94" s="18">
        <v>892.6</v>
      </c>
      <c r="E94" s="38">
        <v>-892.6</v>
      </c>
      <c r="F94" s="18">
        <v>0</v>
      </c>
      <c r="O94" t="s">
        <v>376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">
      <c r="B95" t="s">
        <v>1055</v>
      </c>
      <c r="C95" t="s">
        <v>637</v>
      </c>
      <c r="D95" s="18">
        <v>1316</v>
      </c>
      <c r="E95" s="38">
        <v>-1316</v>
      </c>
      <c r="F95" s="18">
        <v>0</v>
      </c>
      <c r="O95" t="s">
        <v>442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">
      <c r="B96" t="s">
        <v>1062</v>
      </c>
      <c r="C96" t="s">
        <v>1057</v>
      </c>
      <c r="D96" s="18">
        <v>4373</v>
      </c>
      <c r="E96" s="38">
        <v>-4373</v>
      </c>
      <c r="F96" s="18">
        <v>0</v>
      </c>
      <c r="O96" t="s">
        <v>531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">
      <c r="B97" t="s">
        <v>1063</v>
      </c>
      <c r="C97" t="s">
        <v>491</v>
      </c>
      <c r="D97" s="18">
        <v>3094</v>
      </c>
      <c r="E97" s="38">
        <v>-3094</v>
      </c>
      <c r="F97" s="18">
        <v>0</v>
      </c>
      <c r="O97" t="s">
        <v>661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">
      <c r="B98" t="s">
        <v>1064</v>
      </c>
      <c r="C98" t="s">
        <v>409</v>
      </c>
      <c r="D98" s="18">
        <v>14886.5</v>
      </c>
      <c r="E98" s="38">
        <v>-14886.5</v>
      </c>
      <c r="F98" s="18">
        <v>0</v>
      </c>
      <c r="O98" t="s">
        <v>715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">
      <c r="B99" t="s">
        <v>1065</v>
      </c>
      <c r="C99" t="s">
        <v>859</v>
      </c>
      <c r="D99" s="18">
        <v>14564.6</v>
      </c>
      <c r="E99" s="38">
        <v>-14564.6</v>
      </c>
      <c r="F99" s="18">
        <v>0</v>
      </c>
      <c r="O99" t="s">
        <v>829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">
      <c r="B100" t="s">
        <v>1066</v>
      </c>
      <c r="C100" t="s">
        <v>400</v>
      </c>
      <c r="D100" s="18">
        <v>5283.2</v>
      </c>
      <c r="E100" s="38">
        <v>-5283.2</v>
      </c>
      <c r="F100" s="18">
        <v>0</v>
      </c>
      <c r="O100" t="s">
        <v>837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">
      <c r="B101" t="s">
        <v>1067</v>
      </c>
      <c r="C101" t="s">
        <v>400</v>
      </c>
      <c r="D101" s="18">
        <v>105</v>
      </c>
      <c r="E101" s="38">
        <v>-105</v>
      </c>
      <c r="F101" s="18">
        <v>0</v>
      </c>
      <c r="O101" t="s">
        <v>869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">
      <c r="B102" t="s">
        <v>1068</v>
      </c>
      <c r="C102" t="s">
        <v>7</v>
      </c>
      <c r="D102" s="18">
        <v>1936</v>
      </c>
      <c r="E102" s="38">
        <v>-1936</v>
      </c>
      <c r="F102" s="18">
        <v>0</v>
      </c>
      <c r="O102" t="s">
        <v>897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">
      <c r="B103" t="s">
        <v>1071</v>
      </c>
      <c r="C103" t="s">
        <v>1051</v>
      </c>
      <c r="D103" s="18">
        <v>780</v>
      </c>
      <c r="E103" s="38">
        <v>-780</v>
      </c>
      <c r="F103" s="18">
        <v>0</v>
      </c>
      <c r="O103" t="s">
        <v>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">
      <c r="B104" t="s">
        <v>1075</v>
      </c>
      <c r="C104" t="s">
        <v>409</v>
      </c>
      <c r="D104" s="18">
        <v>17236.599999999999</v>
      </c>
      <c r="E104" s="38">
        <v>-17236.599999999999</v>
      </c>
      <c r="F104" s="18">
        <v>0</v>
      </c>
      <c r="O104" t="s">
        <v>1009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">
      <c r="B105" t="s">
        <v>1091</v>
      </c>
      <c r="C105" t="s">
        <v>20</v>
      </c>
      <c r="D105" s="18">
        <v>7219</v>
      </c>
      <c r="E105" s="38">
        <v>-7219</v>
      </c>
      <c r="F105" s="18">
        <v>0</v>
      </c>
      <c r="O105" t="s">
        <v>1068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">
      <c r="B106" t="s">
        <v>1092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1128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">
      <c r="B107" t="s">
        <v>1096</v>
      </c>
      <c r="C107" t="s">
        <v>1101</v>
      </c>
      <c r="D107" s="18">
        <v>260</v>
      </c>
      <c r="E107" s="38">
        <v>-260</v>
      </c>
      <c r="F107" s="18">
        <v>0</v>
      </c>
      <c r="O107" t="s">
        <v>1176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">
      <c r="B108" t="s">
        <v>1097</v>
      </c>
      <c r="C108" t="s">
        <v>1100</v>
      </c>
      <c r="D108" s="18">
        <v>375</v>
      </c>
      <c r="E108" s="38">
        <v>-375</v>
      </c>
      <c r="F108" s="18">
        <v>0</v>
      </c>
      <c r="O108" t="s">
        <v>1302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">
      <c r="A109" s="17" t="s">
        <v>160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1457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">
      <c r="A110">
        <v>12</v>
      </c>
      <c r="B110" t="s">
        <v>1106</v>
      </c>
      <c r="C110" t="s">
        <v>1051</v>
      </c>
      <c r="D110" s="18">
        <v>60</v>
      </c>
      <c r="E110" s="38">
        <v>-60</v>
      </c>
      <c r="F110" s="18">
        <v>0</v>
      </c>
      <c r="O110" t="s">
        <v>1565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">
      <c r="B111" t="s">
        <v>1108</v>
      </c>
      <c r="C111" t="s">
        <v>637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">
      <c r="B112" t="s">
        <v>1109</v>
      </c>
      <c r="C112" t="s">
        <v>409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">
      <c r="B113" t="s">
        <v>1111</v>
      </c>
      <c r="C113" t="s">
        <v>409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">
      <c r="B114" t="s">
        <v>1113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">
      <c r="B115" t="s">
        <v>1115</v>
      </c>
      <c r="C115" t="s">
        <v>409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">
      <c r="B116" t="s">
        <v>1116</v>
      </c>
      <c r="C116" t="s">
        <v>637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">
      <c r="B117" t="s">
        <v>1119</v>
      </c>
      <c r="C117" t="s">
        <v>491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">
      <c r="B118" t="s">
        <v>1120</v>
      </c>
      <c r="C118" t="s">
        <v>637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">
      <c r="B119" t="s">
        <v>1122</v>
      </c>
      <c r="C119" t="s">
        <v>409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">
      <c r="B120" t="s">
        <v>1123</v>
      </c>
      <c r="C120" t="s">
        <v>491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">
      <c r="B121" t="s">
        <v>1125</v>
      </c>
      <c r="C121" t="s">
        <v>784</v>
      </c>
      <c r="D121" s="18">
        <v>2063</v>
      </c>
      <c r="E121" s="38">
        <v>-2063</v>
      </c>
      <c r="F121" s="18">
        <v>0</v>
      </c>
      <c r="O121" t="s">
        <v>179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">
      <c r="B122" t="s">
        <v>1127</v>
      </c>
      <c r="C122" t="s">
        <v>409</v>
      </c>
      <c r="D122" s="18">
        <v>47686.5</v>
      </c>
      <c r="E122" s="38">
        <v>-47686.5</v>
      </c>
      <c r="F122" s="18">
        <v>0</v>
      </c>
      <c r="O122" t="s">
        <v>216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">
      <c r="B123" t="s">
        <v>1128</v>
      </c>
      <c r="C123" t="s">
        <v>7</v>
      </c>
      <c r="D123" s="18">
        <v>3332</v>
      </c>
      <c r="E123" s="38">
        <v>-3332</v>
      </c>
      <c r="F123" s="18">
        <v>0</v>
      </c>
      <c r="O123" t="s">
        <v>244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">
      <c r="B124" t="s">
        <v>1130</v>
      </c>
      <c r="C124" t="s">
        <v>637</v>
      </c>
      <c r="D124" s="18">
        <v>50</v>
      </c>
      <c r="E124" s="38">
        <v>-50</v>
      </c>
      <c r="F124" s="18">
        <v>0</v>
      </c>
      <c r="O124" t="s">
        <v>250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">
      <c r="B125" t="s">
        <v>1133</v>
      </c>
      <c r="C125" t="s">
        <v>400</v>
      </c>
      <c r="D125" s="18">
        <v>6136.1</v>
      </c>
      <c r="E125" s="38">
        <v>-6136.1</v>
      </c>
      <c r="F125" s="18">
        <v>0</v>
      </c>
      <c r="O125" t="s">
        <v>323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">
      <c r="B126" t="s">
        <v>1135</v>
      </c>
      <c r="C126" t="s">
        <v>491</v>
      </c>
      <c r="D126" s="18">
        <v>2842</v>
      </c>
      <c r="E126" s="38">
        <v>-2842</v>
      </c>
      <c r="F126" s="18">
        <v>0</v>
      </c>
      <c r="O126" t="s">
        <v>324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">
      <c r="B127" t="s">
        <v>1137</v>
      </c>
      <c r="C127" t="s">
        <v>62</v>
      </c>
      <c r="D127" s="18">
        <v>14227</v>
      </c>
      <c r="E127" s="38">
        <v>-14227</v>
      </c>
      <c r="F127" s="18">
        <v>0</v>
      </c>
      <c r="O127" t="s">
        <v>341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">
      <c r="B128" t="s">
        <v>1138</v>
      </c>
      <c r="C128" t="s">
        <v>409</v>
      </c>
      <c r="D128" s="18">
        <v>1008</v>
      </c>
      <c r="E128" s="38">
        <v>-1008</v>
      </c>
      <c r="F128" s="18">
        <v>0</v>
      </c>
      <c r="O128" t="s">
        <v>371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">
      <c r="B129" t="s">
        <v>1139</v>
      </c>
      <c r="C129" t="s">
        <v>409</v>
      </c>
      <c r="D129" s="18">
        <v>21740.5</v>
      </c>
      <c r="E129" s="38">
        <v>-21740.5</v>
      </c>
      <c r="F129" s="18">
        <v>0</v>
      </c>
      <c r="O129" t="s">
        <v>403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">
      <c r="A130" s="17" t="s">
        <v>222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">
      <c r="A131">
        <v>1</v>
      </c>
      <c r="B131" t="s">
        <v>546</v>
      </c>
      <c r="C131" t="s">
        <v>409</v>
      </c>
      <c r="D131" s="18">
        <v>8273</v>
      </c>
      <c r="E131" s="38">
        <v>-8273</v>
      </c>
      <c r="F131" s="18">
        <v>0</v>
      </c>
      <c r="O131" t="s">
        <v>458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">
      <c r="B132" t="s">
        <v>547</v>
      </c>
      <c r="C132" t="s">
        <v>400</v>
      </c>
      <c r="D132" s="18">
        <v>1080</v>
      </c>
      <c r="E132" s="38">
        <v>-1080</v>
      </c>
      <c r="F132" s="18">
        <v>0</v>
      </c>
      <c r="O132" t="s">
        <v>480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">
      <c r="B133" t="s">
        <v>548</v>
      </c>
      <c r="C133" t="s">
        <v>409</v>
      </c>
      <c r="D133" s="18">
        <v>1233</v>
      </c>
      <c r="E133" s="38">
        <v>-1233</v>
      </c>
      <c r="F133" s="18">
        <v>0</v>
      </c>
      <c r="O133" t="s">
        <v>550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">
      <c r="B134" t="s">
        <v>549</v>
      </c>
      <c r="C134" t="s">
        <v>409</v>
      </c>
      <c r="D134" s="18">
        <v>7377</v>
      </c>
      <c r="E134" s="38">
        <v>-7377</v>
      </c>
      <c r="F134" s="18">
        <v>0</v>
      </c>
      <c r="O134" t="s">
        <v>605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">
      <c r="B135" t="s">
        <v>550</v>
      </c>
      <c r="C135" t="s">
        <v>20</v>
      </c>
      <c r="D135" s="18">
        <v>7335</v>
      </c>
      <c r="E135" s="38">
        <v>-7335</v>
      </c>
      <c r="F135" s="18">
        <v>0</v>
      </c>
      <c r="O135" t="s">
        <v>611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">
      <c r="B136" t="s">
        <v>552</v>
      </c>
      <c r="C136" t="s">
        <v>62</v>
      </c>
      <c r="D136" s="18">
        <v>15346</v>
      </c>
      <c r="E136" s="38">
        <v>-15346</v>
      </c>
      <c r="F136" s="18">
        <v>0</v>
      </c>
      <c r="O136" t="s">
        <v>687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">
      <c r="B137" t="s">
        <v>557</v>
      </c>
      <c r="C137" t="s">
        <v>400</v>
      </c>
      <c r="D137" s="18">
        <v>5183.6000000000004</v>
      </c>
      <c r="E137" s="38">
        <v>-5183.6000000000004</v>
      </c>
      <c r="F137" s="18">
        <v>0</v>
      </c>
      <c r="O137" t="s">
        <v>779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">
      <c r="B138" t="s">
        <v>558</v>
      </c>
      <c r="C138" t="s">
        <v>409</v>
      </c>
      <c r="D138" s="18">
        <v>28549</v>
      </c>
      <c r="E138" s="38">
        <v>-28549</v>
      </c>
      <c r="F138" s="18">
        <v>0</v>
      </c>
      <c r="O138" t="s">
        <v>906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">
      <c r="B139" t="s">
        <v>559</v>
      </c>
      <c r="C139" t="s">
        <v>23</v>
      </c>
      <c r="D139" s="18">
        <v>6803</v>
      </c>
      <c r="E139" s="38">
        <v>-6803</v>
      </c>
      <c r="F139" s="18">
        <v>0</v>
      </c>
      <c r="O139" t="s">
        <v>995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">
      <c r="B140" t="s">
        <v>561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996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">
      <c r="B141" t="s">
        <v>562</v>
      </c>
      <c r="C141" t="s">
        <v>23</v>
      </c>
      <c r="D141" s="18">
        <v>8486</v>
      </c>
      <c r="E141" s="38">
        <v>-8486</v>
      </c>
      <c r="F141" s="18">
        <v>0</v>
      </c>
      <c r="O141" t="s">
        <v>1091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">
      <c r="B142" t="s">
        <v>564</v>
      </c>
      <c r="C142" t="s">
        <v>409</v>
      </c>
      <c r="D142" s="18">
        <v>11502</v>
      </c>
      <c r="E142" s="38">
        <v>-11502</v>
      </c>
      <c r="F142" s="18">
        <v>0</v>
      </c>
      <c r="O142" t="s">
        <v>1547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">
      <c r="B143" t="s">
        <v>565</v>
      </c>
      <c r="C143" t="s">
        <v>400</v>
      </c>
      <c r="D143" s="18">
        <v>2696.8</v>
      </c>
      <c r="E143" s="38">
        <v>-2696.8</v>
      </c>
      <c r="F143" s="18">
        <v>0</v>
      </c>
      <c r="O143" t="s">
        <v>1737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">
      <c r="B144" t="s">
        <v>567</v>
      </c>
      <c r="C144" t="s">
        <v>62</v>
      </c>
      <c r="D144" s="18">
        <v>13474</v>
      </c>
      <c r="E144" s="38">
        <v>-13474</v>
      </c>
      <c r="F144" s="18">
        <v>0</v>
      </c>
      <c r="O144" t="s">
        <v>1819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">
      <c r="B145" t="s">
        <v>568</v>
      </c>
      <c r="C145" t="s">
        <v>43</v>
      </c>
      <c r="D145" s="18">
        <v>2309</v>
      </c>
      <c r="E145" s="38">
        <v>-2309</v>
      </c>
      <c r="F145" s="18">
        <v>0</v>
      </c>
      <c r="O145" t="s">
        <v>1898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">
      <c r="B146" t="s">
        <v>569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2432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">
      <c r="A147" s="17" t="s">
        <v>254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2456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">
      <c r="A148">
        <v>2</v>
      </c>
      <c r="B148" t="s">
        <v>601</v>
      </c>
      <c r="C148" t="s">
        <v>400</v>
      </c>
      <c r="D148" s="18">
        <v>6532.4</v>
      </c>
      <c r="E148" s="38">
        <v>-6532.4</v>
      </c>
      <c r="F148" s="18">
        <v>0</v>
      </c>
      <c r="O148" t="s">
        <v>2638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">
      <c r="B149" t="s">
        <v>602</v>
      </c>
      <c r="C149" t="s">
        <v>23</v>
      </c>
      <c r="D149" s="18">
        <v>1480</v>
      </c>
      <c r="E149" s="38">
        <v>-1480</v>
      </c>
      <c r="F149" s="18">
        <v>0</v>
      </c>
      <c r="O149" t="s">
        <v>2751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">
      <c r="B150" t="s">
        <v>603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">
      <c r="B151" t="s">
        <v>604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">
      <c r="B152" t="s">
        <v>605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">
      <c r="B153" t="s">
        <v>606</v>
      </c>
      <c r="C153" t="s">
        <v>491</v>
      </c>
      <c r="D153" s="18">
        <v>5822</v>
      </c>
      <c r="E153" s="38">
        <v>-5822</v>
      </c>
      <c r="F153" s="18">
        <v>0</v>
      </c>
      <c r="O153" t="s">
        <v>151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">
      <c r="B154" t="s">
        <v>607</v>
      </c>
      <c r="C154" t="s">
        <v>43</v>
      </c>
      <c r="D154" s="18">
        <v>175</v>
      </c>
      <c r="E154" s="38">
        <v>-175</v>
      </c>
      <c r="F154" s="18">
        <v>0</v>
      </c>
      <c r="O154" t="s">
        <v>397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">
      <c r="B155" t="s">
        <v>608</v>
      </c>
      <c r="C155" t="s">
        <v>400</v>
      </c>
      <c r="D155" s="18">
        <v>5877.3</v>
      </c>
      <c r="E155" s="38">
        <v>-5877.3</v>
      </c>
      <c r="F155" s="18">
        <v>0</v>
      </c>
      <c r="O155" t="s">
        <v>568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">
      <c r="B156" t="s">
        <v>609</v>
      </c>
      <c r="C156" t="s">
        <v>409</v>
      </c>
      <c r="D156" s="18">
        <v>7961</v>
      </c>
      <c r="E156" s="38">
        <v>-7961</v>
      </c>
      <c r="F156" s="18">
        <v>0</v>
      </c>
      <c r="O156" t="s">
        <v>607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">
      <c r="B157" t="s">
        <v>610</v>
      </c>
      <c r="C157" t="s">
        <v>409</v>
      </c>
      <c r="D157" s="18">
        <v>2678</v>
      </c>
      <c r="E157" s="38">
        <v>-2678</v>
      </c>
      <c r="F157" s="18">
        <v>0</v>
      </c>
      <c r="O157" t="s">
        <v>645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">
      <c r="B158" t="s">
        <v>611</v>
      </c>
      <c r="C158" t="s">
        <v>20</v>
      </c>
      <c r="D158" s="18">
        <v>315</v>
      </c>
      <c r="E158" s="38">
        <v>-315</v>
      </c>
      <c r="F158" s="18">
        <v>0</v>
      </c>
      <c r="O158" t="s">
        <v>652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">
      <c r="A159" s="17" t="s">
        <v>272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">
      <c r="A160">
        <v>3</v>
      </c>
      <c r="B160" t="s">
        <v>633</v>
      </c>
      <c r="C160" t="s">
        <v>491</v>
      </c>
      <c r="D160" s="18">
        <v>6301</v>
      </c>
      <c r="E160" s="38">
        <v>-6301</v>
      </c>
      <c r="F160" s="18">
        <v>0</v>
      </c>
      <c r="O160" t="s">
        <v>776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">
      <c r="B161" t="s">
        <v>634</v>
      </c>
      <c r="C161" t="s">
        <v>637</v>
      </c>
      <c r="D161" s="18">
        <v>4873</v>
      </c>
      <c r="E161" s="38">
        <v>-4873</v>
      </c>
      <c r="F161" s="18">
        <v>0</v>
      </c>
      <c r="O161" t="s">
        <v>843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">
      <c r="B162" t="s">
        <v>635</v>
      </c>
      <c r="C162" t="s">
        <v>62</v>
      </c>
      <c r="D162" s="18">
        <v>15280</v>
      </c>
      <c r="E162" s="38">
        <v>-15280</v>
      </c>
      <c r="F162" s="18">
        <v>0</v>
      </c>
      <c r="O162" t="s">
        <v>997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">
      <c r="B163" t="s">
        <v>642</v>
      </c>
      <c r="C163" t="s">
        <v>637</v>
      </c>
      <c r="D163" s="18">
        <v>65</v>
      </c>
      <c r="E163" s="38">
        <v>-65</v>
      </c>
      <c r="F163" s="18">
        <v>0</v>
      </c>
      <c r="O163" t="s">
        <v>1415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">
      <c r="B164" t="s">
        <v>643</v>
      </c>
      <c r="C164" t="s">
        <v>400</v>
      </c>
      <c r="D164" s="18">
        <v>6379.9</v>
      </c>
      <c r="E164" s="38">
        <v>-6379.9</v>
      </c>
      <c r="F164" s="18">
        <v>0</v>
      </c>
      <c r="O164" t="s">
        <v>1797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">
      <c r="B165" t="s">
        <v>644</v>
      </c>
      <c r="C165" t="s">
        <v>637</v>
      </c>
      <c r="D165" s="18">
        <v>390</v>
      </c>
      <c r="E165" s="38">
        <v>-390</v>
      </c>
      <c r="F165" s="18">
        <v>0</v>
      </c>
      <c r="O165" t="s">
        <v>1822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">
      <c r="B166" t="s">
        <v>645</v>
      </c>
      <c r="C166" t="s">
        <v>43</v>
      </c>
      <c r="D166" s="18">
        <v>2068</v>
      </c>
      <c r="E166" s="38">
        <v>-2068</v>
      </c>
      <c r="F166" s="18">
        <v>0</v>
      </c>
      <c r="O166" t="s">
        <v>2000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">
      <c r="B167" t="s">
        <v>646</v>
      </c>
      <c r="C167" t="s">
        <v>409</v>
      </c>
      <c r="D167" s="18">
        <v>3029</v>
      </c>
      <c r="E167" s="38">
        <v>-3029</v>
      </c>
      <c r="F167" s="18">
        <v>0</v>
      </c>
      <c r="O167" t="s">
        <v>2167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">
      <c r="B168" t="s">
        <v>647</v>
      </c>
      <c r="C168" t="s">
        <v>62</v>
      </c>
      <c r="D168" s="18">
        <v>14185</v>
      </c>
      <c r="E168" s="38">
        <v>-14185</v>
      </c>
      <c r="F168" s="18">
        <v>0</v>
      </c>
      <c r="O168" t="s">
        <v>2269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">
      <c r="B169" t="s">
        <v>648</v>
      </c>
      <c r="C169" t="s">
        <v>409</v>
      </c>
      <c r="D169" s="18">
        <v>11425</v>
      </c>
      <c r="E169" s="38">
        <v>-11425</v>
      </c>
      <c r="F169" s="18">
        <v>0</v>
      </c>
      <c r="O169" t="s">
        <v>2512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">
      <c r="B170" t="s">
        <v>649</v>
      </c>
      <c r="C170" t="s">
        <v>400</v>
      </c>
      <c r="D170" s="18">
        <v>315</v>
      </c>
      <c r="E170" s="38">
        <v>-315</v>
      </c>
      <c r="F170" s="18">
        <v>0</v>
      </c>
      <c r="O170" t="s">
        <v>2557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">
      <c r="B171" t="s">
        <v>650</v>
      </c>
      <c r="C171" t="s">
        <v>409</v>
      </c>
      <c r="D171" s="18">
        <v>9888</v>
      </c>
      <c r="E171" s="38">
        <v>-9888</v>
      </c>
      <c r="F171" s="18">
        <v>0</v>
      </c>
      <c r="O171" t="s">
        <v>2753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">
      <c r="B172" t="s">
        <v>651</v>
      </c>
      <c r="C172" t="s">
        <v>491</v>
      </c>
      <c r="D172" s="18">
        <v>8127.5</v>
      </c>
      <c r="E172" s="38">
        <v>-8127.5</v>
      </c>
      <c r="F172" s="18">
        <v>0</v>
      </c>
      <c r="O172" t="s">
        <v>2842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">
      <c r="B173" t="s">
        <v>652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">
      <c r="B174" t="s">
        <v>653</v>
      </c>
      <c r="C174" t="s">
        <v>409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">
      <c r="B175" t="s">
        <v>660</v>
      </c>
      <c r="C175" t="s">
        <v>409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">
      <c r="B176" t="s">
        <v>661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">
      <c r="B177" t="s">
        <v>662</v>
      </c>
      <c r="C177" t="s">
        <v>409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">
      <c r="B178" t="s">
        <v>663</v>
      </c>
      <c r="C178" t="s">
        <v>665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">
      <c r="A179" s="17" t="s">
        <v>287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">
      <c r="A180">
        <v>4</v>
      </c>
      <c r="B180" t="s">
        <v>680</v>
      </c>
      <c r="C180" t="s">
        <v>491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">
      <c r="B181" t="s">
        <v>683</v>
      </c>
      <c r="C181" t="s">
        <v>409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">
      <c r="B182" t="s">
        <v>684</v>
      </c>
      <c r="C182" t="s">
        <v>637</v>
      </c>
      <c r="D182" s="18">
        <v>3480</v>
      </c>
      <c r="E182" s="38">
        <v>-3480</v>
      </c>
      <c r="F182" s="18">
        <v>0</v>
      </c>
      <c r="O182" t="s">
        <v>211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">
      <c r="B183" t="s">
        <v>685</v>
      </c>
      <c r="C183" t="s">
        <v>409</v>
      </c>
      <c r="D183" s="18">
        <v>10497.5</v>
      </c>
      <c r="E183" s="38">
        <v>-10497.5</v>
      </c>
      <c r="F183" s="18">
        <v>0</v>
      </c>
      <c r="O183" t="s">
        <v>274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">
      <c r="B184" t="s">
        <v>686</v>
      </c>
      <c r="C184" t="s">
        <v>400</v>
      </c>
      <c r="D184" s="18">
        <v>6361.1</v>
      </c>
      <c r="E184" s="38">
        <v>-6361.1</v>
      </c>
      <c r="F184" s="18">
        <v>0</v>
      </c>
      <c r="O184" t="s">
        <v>285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">
      <c r="B185" t="s">
        <v>687</v>
      </c>
      <c r="C185" t="s">
        <v>20</v>
      </c>
      <c r="D185" s="18">
        <v>7316</v>
      </c>
      <c r="E185" s="38">
        <v>-7316</v>
      </c>
      <c r="F185" s="18">
        <v>0</v>
      </c>
      <c r="O185" t="s">
        <v>318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">
      <c r="B186" t="s">
        <v>688</v>
      </c>
      <c r="C186" t="s">
        <v>58</v>
      </c>
      <c r="D186" s="18">
        <v>5043</v>
      </c>
      <c r="E186" s="38">
        <v>-5043</v>
      </c>
      <c r="F186" s="18">
        <v>0</v>
      </c>
      <c r="O186" t="s">
        <v>322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">
      <c r="B187" t="s">
        <v>689</v>
      </c>
      <c r="C187" t="s">
        <v>409</v>
      </c>
      <c r="D187" s="18">
        <v>8569.5</v>
      </c>
      <c r="E187" s="38">
        <v>-8569.5</v>
      </c>
      <c r="F187" s="18">
        <v>0</v>
      </c>
      <c r="O187" t="s">
        <v>329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">
      <c r="B188" t="s">
        <v>690</v>
      </c>
      <c r="C188" t="s">
        <v>773</v>
      </c>
      <c r="D188" s="18">
        <v>3881.5</v>
      </c>
      <c r="E188" s="38">
        <v>-3881.5</v>
      </c>
      <c r="F188" s="18">
        <v>0</v>
      </c>
      <c r="O188" t="s">
        <v>369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">
      <c r="B189" t="s">
        <v>691</v>
      </c>
      <c r="C189" t="s">
        <v>637</v>
      </c>
      <c r="D189" s="18">
        <v>590</v>
      </c>
      <c r="E189" s="38">
        <v>-590</v>
      </c>
      <c r="F189" s="18">
        <v>0</v>
      </c>
      <c r="O189" t="s">
        <v>377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">
      <c r="B190" t="s">
        <v>692</v>
      </c>
      <c r="C190" t="s">
        <v>773</v>
      </c>
      <c r="D190" s="18">
        <v>588</v>
      </c>
      <c r="E190" s="38">
        <v>-588</v>
      </c>
      <c r="F190" s="18">
        <v>0</v>
      </c>
      <c r="O190" t="s">
        <v>380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">
      <c r="B191" t="s">
        <v>693</v>
      </c>
      <c r="C191" t="s">
        <v>409</v>
      </c>
      <c r="D191" s="18">
        <v>10975.5</v>
      </c>
      <c r="E191" s="38">
        <v>-10975.5</v>
      </c>
      <c r="F191" s="18">
        <v>0</v>
      </c>
      <c r="O191" t="s">
        <v>508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">
      <c r="B192" t="s">
        <v>694</v>
      </c>
      <c r="C192" t="s">
        <v>491</v>
      </c>
      <c r="D192" s="18">
        <v>5746</v>
      </c>
      <c r="E192" s="38">
        <v>-5746</v>
      </c>
      <c r="F192" s="18">
        <v>0</v>
      </c>
      <c r="O192" t="s">
        <v>510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">
      <c r="B193" t="s">
        <v>695</v>
      </c>
      <c r="C193" t="s">
        <v>773</v>
      </c>
      <c r="D193" s="18">
        <v>2175</v>
      </c>
      <c r="E193" s="38">
        <v>-2175</v>
      </c>
      <c r="F193" s="18">
        <v>0</v>
      </c>
      <c r="O193" t="s">
        <v>512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">
      <c r="B194" t="s">
        <v>696</v>
      </c>
      <c r="C194" t="s">
        <v>409</v>
      </c>
      <c r="D194" s="18">
        <v>10103.5</v>
      </c>
      <c r="E194" s="38">
        <v>-10103.5</v>
      </c>
      <c r="F194" s="18">
        <v>0</v>
      </c>
      <c r="O194" t="s">
        <v>559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">
      <c r="B195" t="s">
        <v>697</v>
      </c>
      <c r="C195" t="s">
        <v>665</v>
      </c>
      <c r="D195" s="18">
        <v>14088.5</v>
      </c>
      <c r="E195" s="38">
        <v>-14088.5</v>
      </c>
      <c r="F195" s="18">
        <v>0</v>
      </c>
      <c r="O195" t="s">
        <v>561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">
      <c r="B196" t="s">
        <v>698</v>
      </c>
      <c r="C196" t="s">
        <v>409</v>
      </c>
      <c r="D196" s="18">
        <v>3076</v>
      </c>
      <c r="E196" s="38">
        <v>-3076</v>
      </c>
      <c r="F196" s="18">
        <v>0</v>
      </c>
      <c r="O196" t="s">
        <v>562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">
      <c r="B197" t="s">
        <v>699</v>
      </c>
      <c r="C197" t="s">
        <v>709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">
      <c r="B198" t="s">
        <v>700</v>
      </c>
      <c r="C198" t="s">
        <v>23</v>
      </c>
      <c r="D198" s="18">
        <v>15222</v>
      </c>
      <c r="E198" s="38">
        <v>-15222</v>
      </c>
      <c r="F198" s="18">
        <v>0</v>
      </c>
      <c r="O198" t="s">
        <v>602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">
      <c r="B199" t="s">
        <v>701</v>
      </c>
      <c r="C199" t="s">
        <v>709</v>
      </c>
      <c r="D199" s="18">
        <v>68</v>
      </c>
      <c r="E199" s="38">
        <v>-68</v>
      </c>
      <c r="F199" s="18">
        <v>0</v>
      </c>
      <c r="O199" t="s">
        <v>700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">
      <c r="B200" t="s">
        <v>715</v>
      </c>
      <c r="C200" t="s">
        <v>7</v>
      </c>
      <c r="D200" s="18">
        <v>2488</v>
      </c>
      <c r="E200" s="38">
        <v>-2488</v>
      </c>
      <c r="F200" s="18">
        <v>0</v>
      </c>
      <c r="O200" t="s">
        <v>795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">
      <c r="B201" t="s">
        <v>718</v>
      </c>
      <c r="C201" t="s">
        <v>409</v>
      </c>
      <c r="D201" s="18">
        <v>11151</v>
      </c>
      <c r="E201" s="38">
        <v>-11151</v>
      </c>
      <c r="F201" s="18">
        <v>0</v>
      </c>
      <c r="O201" t="s">
        <v>902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">
      <c r="B202" t="s">
        <v>720</v>
      </c>
      <c r="C202" t="s">
        <v>665</v>
      </c>
      <c r="D202" s="18">
        <v>3799</v>
      </c>
      <c r="E202" s="38">
        <v>-3799</v>
      </c>
      <c r="F202" s="18">
        <v>0</v>
      </c>
      <c r="O202" t="s">
        <v>1008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">
      <c r="B203" t="s">
        <v>723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1046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">
      <c r="B204" t="s">
        <v>724</v>
      </c>
      <c r="C204" t="s">
        <v>491</v>
      </c>
      <c r="D204" s="18">
        <v>5458</v>
      </c>
      <c r="E204" s="38">
        <v>-5458</v>
      </c>
      <c r="F204" s="18">
        <v>0</v>
      </c>
      <c r="O204" t="s">
        <v>1273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">
      <c r="B205" t="s">
        <v>725</v>
      </c>
      <c r="C205" t="s">
        <v>409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">
      <c r="B206" t="s">
        <v>726</v>
      </c>
      <c r="C206" t="s">
        <v>400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">
      <c r="B207" t="s">
        <v>728</v>
      </c>
      <c r="C207" t="s">
        <v>665</v>
      </c>
      <c r="D207" s="18">
        <v>1350</v>
      </c>
      <c r="E207" s="38">
        <v>-1350</v>
      </c>
      <c r="F207" s="18">
        <v>0</v>
      </c>
      <c r="O207" t="s">
        <v>370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">
      <c r="B208" t="s">
        <v>729</v>
      </c>
      <c r="C208" t="s">
        <v>409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">
      <c r="A209" s="17" t="s">
        <v>308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">
      <c r="A210">
        <v>5</v>
      </c>
      <c r="B210" t="s">
        <v>762</v>
      </c>
      <c r="C210" t="s">
        <v>409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">
      <c r="B211" t="s">
        <v>763</v>
      </c>
      <c r="C211" t="s">
        <v>665</v>
      </c>
      <c r="D211" s="18">
        <v>1350</v>
      </c>
      <c r="E211" s="38">
        <v>-1350</v>
      </c>
      <c r="F211" s="18">
        <v>0</v>
      </c>
      <c r="O211" t="s">
        <v>170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">
      <c r="B212" t="s">
        <v>764</v>
      </c>
      <c r="C212" t="s">
        <v>409</v>
      </c>
      <c r="D212" s="18">
        <v>16245</v>
      </c>
      <c r="E212" s="38">
        <v>-16245</v>
      </c>
      <c r="F212" s="18">
        <v>0</v>
      </c>
      <c r="O212" t="s">
        <v>183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">
      <c r="B213" t="s">
        <v>765</v>
      </c>
      <c r="C213" t="s">
        <v>58</v>
      </c>
      <c r="D213" s="18">
        <v>5100</v>
      </c>
      <c r="E213" s="38">
        <v>-5100</v>
      </c>
      <c r="F213" s="18">
        <v>0</v>
      </c>
      <c r="O213" t="s">
        <v>275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">
      <c r="B214" t="s">
        <v>766</v>
      </c>
      <c r="C214" t="s">
        <v>43</v>
      </c>
      <c r="D214" s="18">
        <v>2534</v>
      </c>
      <c r="E214" s="38">
        <v>-2534</v>
      </c>
      <c r="F214" s="18">
        <v>0</v>
      </c>
      <c r="O214" t="s">
        <v>441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">
      <c r="B215" t="s">
        <v>769</v>
      </c>
      <c r="C215" t="s">
        <v>637</v>
      </c>
      <c r="D215" s="18">
        <v>4317.8999999999996</v>
      </c>
      <c r="E215" s="38">
        <v>-4317.8999999999996</v>
      </c>
      <c r="F215" s="18">
        <v>0</v>
      </c>
      <c r="O215" t="s">
        <v>444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">
      <c r="B216" t="s">
        <v>774</v>
      </c>
      <c r="C216" t="s">
        <v>773</v>
      </c>
      <c r="D216" s="18">
        <v>8524.5</v>
      </c>
      <c r="E216" s="38">
        <v>-8524.5</v>
      </c>
      <c r="F216" s="18">
        <v>0</v>
      </c>
      <c r="O216" t="s">
        <v>484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">
      <c r="B217" t="s">
        <v>776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">
      <c r="B218" t="s">
        <v>777</v>
      </c>
      <c r="C218" t="s">
        <v>409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">
      <c r="B219" t="s">
        <v>779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">
      <c r="B220" t="s">
        <v>780</v>
      </c>
      <c r="C220" t="s">
        <v>409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">
      <c r="B221" t="s">
        <v>781</v>
      </c>
      <c r="C221" t="s">
        <v>491</v>
      </c>
      <c r="D221" s="18">
        <v>3484</v>
      </c>
      <c r="E221" s="38">
        <v>-3484</v>
      </c>
      <c r="F221" s="18">
        <v>0</v>
      </c>
      <c r="O221" t="s">
        <v>167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">
      <c r="B222" t="s">
        <v>783</v>
      </c>
      <c r="C222" t="s">
        <v>409</v>
      </c>
      <c r="D222" s="18">
        <v>13110</v>
      </c>
      <c r="E222" s="38">
        <v>-13110</v>
      </c>
      <c r="F222" s="18">
        <v>0</v>
      </c>
      <c r="O222" t="s">
        <v>184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">
      <c r="B223" t="s">
        <v>788</v>
      </c>
      <c r="C223" t="s">
        <v>784</v>
      </c>
      <c r="D223" s="18">
        <v>1239.5999999999999</v>
      </c>
      <c r="E223" s="38">
        <v>-1239.5999999999999</v>
      </c>
      <c r="F223" s="18">
        <v>0</v>
      </c>
      <c r="O223" t="s">
        <v>200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">
      <c r="B224" t="s">
        <v>789</v>
      </c>
      <c r="C224" t="s">
        <v>409</v>
      </c>
      <c r="D224" s="18">
        <v>13110</v>
      </c>
      <c r="E224" s="38">
        <v>-13110</v>
      </c>
      <c r="F224" s="18">
        <v>0</v>
      </c>
      <c r="O224" t="s">
        <v>217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">
      <c r="B225" t="s">
        <v>790</v>
      </c>
      <c r="C225" t="s">
        <v>62</v>
      </c>
      <c r="D225" s="18">
        <v>14715</v>
      </c>
      <c r="E225" s="38">
        <v>-14715</v>
      </c>
      <c r="F225" s="18">
        <v>0</v>
      </c>
      <c r="O225" t="s">
        <v>239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">
      <c r="B226" t="s">
        <v>793</v>
      </c>
      <c r="C226" t="s">
        <v>409</v>
      </c>
      <c r="D226" s="18">
        <v>6750</v>
      </c>
      <c r="E226" s="38">
        <v>-6750</v>
      </c>
      <c r="F226" s="18">
        <v>0</v>
      </c>
      <c r="O226" t="s">
        <v>253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">
      <c r="B227" t="s">
        <v>794</v>
      </c>
      <c r="C227" t="s">
        <v>400</v>
      </c>
      <c r="D227" s="18">
        <v>6201.1</v>
      </c>
      <c r="E227" s="38">
        <v>-6201.1</v>
      </c>
      <c r="F227" s="18">
        <v>0</v>
      </c>
      <c r="O227" t="s">
        <v>320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">
      <c r="B228" t="s">
        <v>795</v>
      </c>
      <c r="C228" t="s">
        <v>23</v>
      </c>
      <c r="D228" s="18">
        <v>10120</v>
      </c>
      <c r="E228" s="38">
        <v>-10120</v>
      </c>
      <c r="F228" s="18">
        <v>0</v>
      </c>
      <c r="O228" t="s">
        <v>326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">
      <c r="B229" t="s">
        <v>796</v>
      </c>
      <c r="C229" t="s">
        <v>409</v>
      </c>
      <c r="D229" s="18">
        <v>14068</v>
      </c>
      <c r="E229" s="38">
        <v>-14068</v>
      </c>
      <c r="F229" s="18">
        <v>0</v>
      </c>
      <c r="O229" t="s">
        <v>331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">
      <c r="B230" t="s">
        <v>797</v>
      </c>
      <c r="C230" t="s">
        <v>491</v>
      </c>
      <c r="D230" s="18">
        <v>3241</v>
      </c>
      <c r="E230" s="38">
        <v>-3241</v>
      </c>
      <c r="F230" s="18">
        <v>0</v>
      </c>
      <c r="O230" t="s">
        <v>355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">
      <c r="A231" s="17" t="s">
        <v>330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358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">
      <c r="O233" t="s">
        <v>402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">
      <c r="O234" t="s">
        <v>446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">
      <c r="O235" t="s">
        <v>449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">
      <c r="O236" t="s">
        <v>460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">
      <c r="O237" t="s">
        <v>465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">
      <c r="O238" t="s">
        <v>507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">
      <c r="O239" t="s">
        <v>535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">
      <c r="O240" t="s">
        <v>552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">
      <c r="O241" t="s">
        <v>567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">
      <c r="O242" t="s">
        <v>603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">
      <c r="O243" t="s">
        <v>635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">
      <c r="O244" t="s">
        <v>647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">
      <c r="O245" t="s">
        <v>723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">
      <c r="O246" t="s">
        <v>790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">
      <c r="O247" t="s">
        <v>831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">
      <c r="O248" t="s">
        <v>847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">
      <c r="O249" t="s">
        <v>870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">
      <c r="O250" t="s">
        <v>912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">
      <c r="O251" t="s">
        <v>947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">
      <c r="O252" t="s">
        <v>986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">
      <c r="O253" t="s">
        <v>1001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">
      <c r="O254" t="s">
        <v>1005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">
      <c r="O255" t="s">
        <v>1047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">
      <c r="O256" t="s">
        <v>1092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">
      <c r="O257" t="s">
        <v>1137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">
      <c r="O258" t="s">
        <v>1180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">
      <c r="O259" t="s">
        <v>1192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">
      <c r="O260" t="s">
        <v>1251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">
      <c r="O261" t="s">
        <v>1333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">
      <c r="O262" t="s">
        <v>1404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">
      <c r="O263" t="s">
        <v>1542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">
      <c r="O264" t="s">
        <v>1616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">
      <c r="O265" t="s">
        <v>1716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">
      <c r="O266" t="s">
        <v>1727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">
      <c r="O267" t="s">
        <v>1795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">
      <c r="O268" t="s">
        <v>1883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">
      <c r="O269" t="s">
        <v>1998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">
      <c r="O270" t="s">
        <v>2159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">
      <c r="O271" t="s">
        <v>2160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">
      <c r="O272" t="s">
        <v>2175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">
      <c r="O273" t="s">
        <v>2199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">
      <c r="O274" t="s">
        <v>2280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">
      <c r="O275" t="s">
        <v>2348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">
      <c r="O276" t="s">
        <v>2353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">
      <c r="O277" t="s">
        <v>2355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">
      <c r="O278" t="s">
        <v>2424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">
      <c r="O279" t="s">
        <v>2433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">
      <c r="O280" t="s">
        <v>2448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">
      <c r="O281" t="s">
        <v>2516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">
      <c r="O282" t="s">
        <v>2562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">
      <c r="O283" t="s">
        <v>2634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">
      <c r="O284" t="s">
        <v>2658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">
      <c r="O285" t="s">
        <v>2660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">
      <c r="O286" t="s">
        <v>2748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">
      <c r="O287" t="s">
        <v>2763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">
      <c r="O288" t="s">
        <v>2764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">
      <c r="O289" t="s">
        <v>2846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">
      <c r="O290" t="s">
        <v>2868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">
      <c r="O291" t="s">
        <v>2875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">
      <c r="N292" s="17" t="s">
        <v>204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">
      <c r="N293" t="s">
        <v>173</v>
      </c>
      <c r="O293" t="s">
        <v>175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">
      <c r="N294" s="17" t="s">
        <v>185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">
      <c r="N295" t="s">
        <v>223</v>
      </c>
      <c r="O295" t="s">
        <v>209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">
      <c r="N296" s="17" t="s">
        <v>224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">
      <c r="N297" t="s">
        <v>228</v>
      </c>
      <c r="O297" t="s">
        <v>476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">
      <c r="N298" s="17" t="s">
        <v>255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">
      <c r="N299" t="s">
        <v>262</v>
      </c>
      <c r="O299" t="s">
        <v>256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">
      <c r="O300" t="s">
        <v>261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">
      <c r="O301" t="s">
        <v>321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">
      <c r="O302" t="s">
        <v>419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">
      <c r="O303" t="s">
        <v>1177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">
      <c r="O304" t="s">
        <v>1329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">
      <c r="O305" t="s">
        <v>1341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">
      <c r="O306" t="s">
        <v>1456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">
      <c r="O307" t="s">
        <v>1540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">
      <c r="O308" t="s">
        <v>1557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">
      <c r="O309" t="s">
        <v>1561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">
      <c r="O310" t="s">
        <v>1617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">
      <c r="O311" t="s">
        <v>1628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">
      <c r="O312" t="s">
        <v>1650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">
      <c r="O313" t="s">
        <v>1714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">
      <c r="O314" t="s">
        <v>1794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">
      <c r="O315" t="s">
        <v>1804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">
      <c r="O316" t="s">
        <v>1820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">
      <c r="O317" t="s">
        <v>1885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">
      <c r="O318" t="s">
        <v>1887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">
      <c r="O319" t="s">
        <v>1899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">
      <c r="O320" t="s">
        <v>1914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">
      <c r="O321" t="s">
        <v>1988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">
      <c r="O322" t="s">
        <v>2005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">
      <c r="O323" t="s">
        <v>2154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">
      <c r="O324" t="s">
        <v>2158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">
      <c r="O325" t="s">
        <v>2164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">
      <c r="O326" t="s">
        <v>2179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">
      <c r="O327" t="s">
        <v>2194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">
      <c r="O328" t="s">
        <v>2268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">
      <c r="O329" t="s">
        <v>2438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">
      <c r="O330" t="s">
        <v>2517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">
      <c r="O331" t="s">
        <v>2549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">
      <c r="O332" t="s">
        <v>2569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">
      <c r="O333" t="s">
        <v>2637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">
      <c r="O334" t="s">
        <v>2870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">
      <c r="N335" s="17" t="s">
        <v>263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">
      <c r="N336" t="s">
        <v>280</v>
      </c>
      <c r="O336" t="s">
        <v>278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">
      <c r="O337" t="s">
        <v>325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">
      <c r="N338" s="17" t="s">
        <v>281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">
      <c r="N339" t="s">
        <v>289</v>
      </c>
      <c r="O339" t="s">
        <v>315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">
      <c r="N340" s="17" t="s">
        <v>291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">
      <c r="N341" t="s">
        <v>375</v>
      </c>
      <c r="O341" t="s">
        <v>373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">
      <c r="N342" s="17" t="s">
        <v>382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">
      <c r="N343" t="s">
        <v>400</v>
      </c>
      <c r="O343" t="s">
        <v>398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">
      <c r="O344" t="s">
        <v>401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">
      <c r="O345" t="s">
        <v>415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">
      <c r="O346" t="s">
        <v>416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">
      <c r="O347" t="s">
        <v>447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">
      <c r="O348" t="s">
        <v>457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">
      <c r="O349" t="s">
        <v>477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">
      <c r="O350" t="s">
        <v>481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">
      <c r="O351" t="s">
        <v>482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">
      <c r="O352" t="s">
        <v>536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">
      <c r="O353" t="s">
        <v>547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">
      <c r="O354" t="s">
        <v>557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">
      <c r="O355" t="s">
        <v>565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">
      <c r="O356" t="s">
        <v>601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">
      <c r="O357" t="s">
        <v>608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">
      <c r="O358" t="s">
        <v>643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">
      <c r="O359" t="s">
        <v>649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">
      <c r="O360" t="s">
        <v>686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">
      <c r="O361" t="s">
        <v>726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">
      <c r="O362" t="s">
        <v>794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">
      <c r="O363" t="s">
        <v>846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">
      <c r="O364" t="s">
        <v>857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">
      <c r="O365" t="s">
        <v>915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">
      <c r="O366" t="s">
        <v>943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">
      <c r="O367" t="s">
        <v>998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">
      <c r="O368" t="s">
        <v>1066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">
      <c r="O369" t="s">
        <v>1067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">
      <c r="O370" t="s">
        <v>1133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">
      <c r="O371" t="s">
        <v>1194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">
      <c r="O372" t="s">
        <v>1256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">
      <c r="O373" t="s">
        <v>1280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">
      <c r="O374" t="s">
        <v>1281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">
      <c r="O375" t="s">
        <v>1319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">
      <c r="O376" t="s">
        <v>1320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">
      <c r="O377" t="s">
        <v>1337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">
      <c r="O378" t="s">
        <v>1412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">
      <c r="O379" t="s">
        <v>1461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">
      <c r="O380" t="s">
        <v>1467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">
      <c r="O381" t="s">
        <v>1541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">
      <c r="O382" t="s">
        <v>1610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">
      <c r="O383" t="s">
        <v>1626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">
      <c r="O384" t="s">
        <v>1651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">
      <c r="O385" t="s">
        <v>1723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">
      <c r="O386" t="s">
        <v>1726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">
      <c r="O387" t="s">
        <v>1798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">
      <c r="O388" t="s">
        <v>1812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">
      <c r="O389" t="s">
        <v>1821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">
      <c r="O390" t="s">
        <v>1826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">
      <c r="O391" t="s">
        <v>1830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">
      <c r="O392" t="s">
        <v>1835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">
      <c r="O393" t="s">
        <v>1889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">
      <c r="O394" t="s">
        <v>1902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">
      <c r="O395" t="s">
        <v>1916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">
      <c r="O396" t="s">
        <v>1920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">
      <c r="O397" t="s">
        <v>1991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">
      <c r="O398" t="s">
        <v>2010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">
      <c r="O399" t="s">
        <v>2030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">
      <c r="O400" t="s">
        <v>2032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">
      <c r="O401" t="s">
        <v>2149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">
      <c r="O402" t="s">
        <v>2161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">
      <c r="O403" t="s">
        <v>2174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">
      <c r="O404" t="s">
        <v>2186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">
      <c r="O405" t="s">
        <v>2200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">
      <c r="O406" t="s">
        <v>2214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">
      <c r="O407" t="s">
        <v>2276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">
      <c r="O408" t="s">
        <v>2282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">
      <c r="O409" t="s">
        <v>2286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">
      <c r="O410" t="s">
        <v>2342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">
      <c r="O411" t="s">
        <v>2354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">
      <c r="O412" t="s">
        <v>2366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">
      <c r="O413" t="s">
        <v>2430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">
      <c r="O414" t="s">
        <v>2441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">
      <c r="O415" t="s">
        <v>2452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">
      <c r="O416" t="s">
        <v>2509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">
      <c r="O417" t="s">
        <v>2515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">
      <c r="O418" t="s">
        <v>2521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">
      <c r="O419" t="s">
        <v>2548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">
      <c r="O420" t="s">
        <v>2561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">
      <c r="O421" t="s">
        <v>2568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">
      <c r="O422" t="s">
        <v>2642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">
      <c r="O423" t="s">
        <v>2657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">
      <c r="O424" t="s">
        <v>2754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">
      <c r="O425" t="s">
        <v>2762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">
      <c r="O426" t="s">
        <v>2767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">
      <c r="O427" t="s">
        <v>2847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">
      <c r="O428" t="s">
        <v>2860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">
      <c r="O429" t="s">
        <v>2872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">
      <c r="N430" s="17" t="s">
        <v>421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">
      <c r="N431" t="s">
        <v>409</v>
      </c>
      <c r="O431" t="s">
        <v>407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">
      <c r="O432" t="s">
        <v>411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">
      <c r="O433" t="s">
        <v>424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">
      <c r="O434" t="s">
        <v>425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">
      <c r="O435" t="s">
        <v>426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">
      <c r="O436" t="s">
        <v>427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">
      <c r="O437" t="s">
        <v>443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">
      <c r="O438" t="s">
        <v>445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">
      <c r="O439" t="s">
        <v>459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">
      <c r="O440" t="s">
        <v>464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">
      <c r="O441" t="s">
        <v>473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">
      <c r="O442" t="s">
        <v>475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">
      <c r="O443" t="s">
        <v>501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">
      <c r="O444" t="s">
        <v>504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">
      <c r="O445" t="s">
        <v>511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">
      <c r="O446" t="s">
        <v>522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">
      <c r="O447" t="s">
        <v>529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">
      <c r="O448" t="s">
        <v>530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">
      <c r="O449" t="s">
        <v>532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">
      <c r="O450" t="s">
        <v>546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">
      <c r="O451" t="s">
        <v>548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">
      <c r="O452" t="s">
        <v>549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">
      <c r="O453" t="s">
        <v>558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">
      <c r="O454" t="s">
        <v>564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">
      <c r="O455" t="s">
        <v>609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">
      <c r="O456" t="s">
        <v>610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">
      <c r="O457" t="s">
        <v>646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">
      <c r="O458" t="s">
        <v>648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">
      <c r="O459" t="s">
        <v>650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">
      <c r="O460" t="s">
        <v>653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">
      <c r="O461" t="s">
        <v>660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">
      <c r="O462" t="s">
        <v>662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">
      <c r="O463" t="s">
        <v>683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">
      <c r="O464" t="s">
        <v>685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">
      <c r="O465" t="s">
        <v>689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">
      <c r="O466" t="s">
        <v>693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">
      <c r="O467" t="s">
        <v>696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">
      <c r="O468" t="s">
        <v>698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">
      <c r="O469" t="s">
        <v>718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">
      <c r="O470" t="s">
        <v>725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">
      <c r="O471" t="s">
        <v>729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">
      <c r="O472" t="s">
        <v>762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">
      <c r="O473" t="s">
        <v>764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">
      <c r="O474" t="s">
        <v>777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">
      <c r="O475" t="s">
        <v>780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">
      <c r="O476" t="s">
        <v>783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">
      <c r="O477" t="s">
        <v>789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">
      <c r="O478" t="s">
        <v>793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">
      <c r="O479" t="s">
        <v>796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">
      <c r="O480" t="s">
        <v>826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">
      <c r="O481" t="s">
        <v>828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">
      <c r="O482" t="s">
        <v>834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">
      <c r="O483" t="s">
        <v>842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">
      <c r="O484" t="s">
        <v>845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">
      <c r="O485" t="s">
        <v>858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">
      <c r="O486" t="s">
        <v>866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">
      <c r="O487" t="s">
        <v>867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">
      <c r="O488" t="s">
        <v>868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">
      <c r="O489" t="s">
        <v>895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">
      <c r="O490" t="s">
        <v>899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">
      <c r="O491" t="s">
        <v>910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">
      <c r="O492" t="s">
        <v>924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">
      <c r="O493" t="s">
        <v>927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">
      <c r="O494" t="s">
        <v>931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">
      <c r="O495" t="s">
        <v>933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">
      <c r="O496" t="s">
        <v>934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">
      <c r="O497" t="s">
        <v>987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">
      <c r="O498" t="s">
        <v>999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">
      <c r="O499" t="s">
        <v>1010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">
      <c r="O500" t="s">
        <v>1012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">
      <c r="O501" t="s">
        <v>1014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">
      <c r="O502" t="s">
        <v>1050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">
      <c r="O503" t="s">
        <v>1064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">
      <c r="O504" t="s">
        <v>1075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">
      <c r="O505" t="s">
        <v>1109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">
      <c r="O506" t="s">
        <v>1111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">
      <c r="O507" t="s">
        <v>1115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">
      <c r="O508" t="s">
        <v>1122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">
      <c r="O509" t="s">
        <v>1127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">
      <c r="O510" t="s">
        <v>1138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">
      <c r="O511" t="s">
        <v>1139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">
      <c r="O512" t="s">
        <v>1167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">
      <c r="O513" t="s">
        <v>1171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">
      <c r="O514" t="s">
        <v>1174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">
      <c r="O515" t="s">
        <v>1181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">
      <c r="O516" t="s">
        <v>1189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">
      <c r="O517" t="s">
        <v>1193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">
      <c r="O518" t="s">
        <v>1204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">
      <c r="O519" t="s">
        <v>1237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">
      <c r="O520" t="s">
        <v>1245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">
      <c r="O521" t="s">
        <v>1247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">
      <c r="O522" t="s">
        <v>1254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">
      <c r="O523" t="s">
        <v>1255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">
      <c r="O524" t="s">
        <v>1263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">
      <c r="O525" t="s">
        <v>1266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">
      <c r="O526" t="s">
        <v>1267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">
      <c r="O527" t="s">
        <v>1274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">
      <c r="O528" t="s">
        <v>1275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">
      <c r="O529" t="s">
        <v>1277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">
      <c r="O530" t="s">
        <v>1307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">
      <c r="O531" t="s">
        <v>1311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">
      <c r="O532" t="s">
        <v>1331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">
      <c r="O533" t="s">
        <v>1335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">
      <c r="O534" t="s">
        <v>1336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">
      <c r="O535" t="s">
        <v>1346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">
      <c r="O536" t="s">
        <v>1347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">
      <c r="O537" t="s">
        <v>1365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">
      <c r="O538" t="s">
        <v>1366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">
      <c r="O539" t="s">
        <v>1407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">
      <c r="O540" t="s">
        <v>1418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">
      <c r="O541" t="s">
        <v>1433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">
      <c r="O542" t="s">
        <v>1434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">
      <c r="O543" t="s">
        <v>1463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">
      <c r="O544" t="s">
        <v>1531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">
      <c r="O545" t="s">
        <v>1532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">
      <c r="O546" t="s">
        <v>1538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">
      <c r="O547" t="s">
        <v>1539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">
      <c r="O548" t="s">
        <v>1555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">
      <c r="O549" t="s">
        <v>1556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">
      <c r="O550" t="s">
        <v>1559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">
      <c r="O551" t="s">
        <v>1633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">
      <c r="O552" t="s">
        <v>1634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">
      <c r="O553" t="s">
        <v>1706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">
      <c r="O554" t="s">
        <v>1725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">
      <c r="O555" t="s">
        <v>1731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">
      <c r="O556" t="s">
        <v>1735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">
      <c r="O557" t="s">
        <v>1736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">
      <c r="O558" t="s">
        <v>1799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">
      <c r="O559" t="s">
        <v>1805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">
      <c r="O560" t="s">
        <v>1806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">
      <c r="O561" t="s">
        <v>1813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">
      <c r="O562" t="s">
        <v>1814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">
      <c r="O563" t="s">
        <v>1824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">
      <c r="O564" t="s">
        <v>1825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">
      <c r="O565" t="s">
        <v>1833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">
      <c r="O566" t="s">
        <v>1834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">
      <c r="O567" t="s">
        <v>1876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">
      <c r="O568" t="s">
        <v>1877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">
      <c r="O569" t="s">
        <v>1881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">
      <c r="O570" t="s">
        <v>1882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">
      <c r="O571" t="s">
        <v>1891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">
      <c r="O572" t="s">
        <v>1892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">
      <c r="O573" t="s">
        <v>1900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">
      <c r="O574" t="s">
        <v>1901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">
      <c r="O575" t="s">
        <v>1903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">
      <c r="O576" t="s">
        <v>1904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">
      <c r="O577" t="s">
        <v>1910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">
      <c r="O578" t="s">
        <v>1911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">
      <c r="O579" t="s">
        <v>1921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">
      <c r="O580" t="s">
        <v>1923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">
      <c r="O581" t="s">
        <v>1925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">
      <c r="O582" t="s">
        <v>1926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">
      <c r="O583" t="s">
        <v>1993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">
      <c r="O584" t="s">
        <v>1994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">
      <c r="O585" t="s">
        <v>1999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">
      <c r="O586" t="s">
        <v>2001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">
      <c r="N587" s="17" t="s">
        <v>422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">
      <c r="N588" t="s">
        <v>469</v>
      </c>
      <c r="O588" t="s">
        <v>470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">
      <c r="N589" s="17" t="s">
        <v>483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">
      <c r="N590" t="s">
        <v>491</v>
      </c>
      <c r="O590" t="s">
        <v>472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">
      <c r="O591" t="s">
        <v>606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">
      <c r="O592" t="s">
        <v>633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">
      <c r="O593" t="s">
        <v>651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">
      <c r="O594" t="s">
        <v>680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">
      <c r="O595" t="s">
        <v>694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">
      <c r="O596" t="s">
        <v>724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">
      <c r="O597" t="s">
        <v>781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">
      <c r="O598" t="s">
        <v>797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">
      <c r="O599" t="s">
        <v>833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">
      <c r="O600" t="s">
        <v>844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">
      <c r="O601" t="s">
        <v>871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">
      <c r="O602" t="s">
        <v>907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">
      <c r="O603" t="s">
        <v>932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">
      <c r="O604" t="s">
        <v>937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">
      <c r="O605" t="s">
        <v>950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">
      <c r="O606" t="s">
        <v>993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">
      <c r="O607" t="s">
        <v>1000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">
      <c r="O608" t="s">
        <v>1011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">
      <c r="O609" t="s">
        <v>1015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">
      <c r="O610" t="s">
        <v>1063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">
      <c r="O611" t="s">
        <v>1119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">
      <c r="O612" t="s">
        <v>1123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">
      <c r="O613" t="s">
        <v>1135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">
      <c r="O614" t="s">
        <v>1172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">
      <c r="O615" t="s">
        <v>1190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">
      <c r="O616" t="s">
        <v>1236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">
      <c r="O617" t="s">
        <v>1249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">
      <c r="O618" t="s">
        <v>1271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">
      <c r="O619" t="s">
        <v>1318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">
      <c r="O620" t="s">
        <v>1339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">
      <c r="O621" t="s">
        <v>1349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">
      <c r="O622" t="s">
        <v>1406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">
      <c r="O623" t="s">
        <v>1427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">
      <c r="O624" t="s">
        <v>1438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">
      <c r="O625" t="s">
        <v>1465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">
      <c r="O626" t="s">
        <v>1550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">
      <c r="O627" t="s">
        <v>1648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">
      <c r="O628" t="s">
        <v>1664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">
      <c r="O629" t="s">
        <v>1718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">
      <c r="O630" t="s">
        <v>1722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">
      <c r="O631" t="s">
        <v>1734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">
      <c r="O632" t="s">
        <v>1829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">
      <c r="O633" t="s">
        <v>1888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">
      <c r="O634" t="s">
        <v>1992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">
      <c r="O635" t="s">
        <v>2028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">
      <c r="O636" t="s">
        <v>2153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">
      <c r="O637" t="s">
        <v>2170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">
      <c r="O638" t="s">
        <v>2180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">
      <c r="O639" t="s">
        <v>2183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">
      <c r="O640" t="s">
        <v>2192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">
      <c r="O641" t="s">
        <v>2198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">
      <c r="O642" t="s">
        <v>2208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">
      <c r="O643" t="s">
        <v>2213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">
      <c r="O644" t="s">
        <v>2272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">
      <c r="O645" t="s">
        <v>2281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">
      <c r="O646" t="s">
        <v>2356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">
      <c r="O647" t="s">
        <v>2423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">
      <c r="O648" t="s">
        <v>2455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">
      <c r="O649" t="s">
        <v>2510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">
      <c r="O650" t="s">
        <v>2518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">
      <c r="O651" t="s">
        <v>2566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">
      <c r="O652" t="s">
        <v>2567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">
      <c r="O653" t="s">
        <v>2636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">
      <c r="N654" s="17" t="s">
        <v>500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">
      <c r="N655" t="s">
        <v>637</v>
      </c>
      <c r="O655" t="s">
        <v>634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">
      <c r="O656" t="s">
        <v>642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">
      <c r="O657" t="s">
        <v>644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">
      <c r="O658" t="s">
        <v>684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">
      <c r="O659" t="s">
        <v>691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">
      <c r="O660" t="s">
        <v>769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">
      <c r="O661" t="s">
        <v>827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">
      <c r="O662" t="s">
        <v>832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">
      <c r="O663" t="s">
        <v>952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">
      <c r="O664" t="s">
        <v>953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">
      <c r="O665" t="s">
        <v>1055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">
      <c r="O666" t="s">
        <v>1108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">
      <c r="O667" t="s">
        <v>1116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">
      <c r="O668" t="s">
        <v>1120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">
      <c r="O669" t="s">
        <v>1130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">
      <c r="O670" t="s">
        <v>1182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">
      <c r="O671" t="s">
        <v>1191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">
      <c r="O672" t="s">
        <v>1205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">
      <c r="O673" t="s">
        <v>1239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">
      <c r="O674" t="s">
        <v>1248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">
      <c r="O675" t="s">
        <v>1268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">
      <c r="O676" t="s">
        <v>1282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">
      <c r="O677" t="s">
        <v>1391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">
      <c r="O678" t="s">
        <v>1413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">
      <c r="O679" t="s">
        <v>1432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">
      <c r="O680" t="s">
        <v>1710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">
      <c r="O681" t="s">
        <v>1905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">
      <c r="O682" t="s">
        <v>1996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">
      <c r="O683" t="s">
        <v>2003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">
      <c r="O684" t="s">
        <v>2011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">
      <c r="O685" t="s">
        <v>2184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">
      <c r="O686" t="s">
        <v>2185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">
      <c r="O687" t="s">
        <v>2201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">
      <c r="O688" t="s">
        <v>2265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">
      <c r="N689" s="17" t="s">
        <v>641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">
      <c r="N690" t="s">
        <v>665</v>
      </c>
      <c r="O690" t="s">
        <v>663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">
      <c r="O691" t="s">
        <v>697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">
      <c r="O692" t="s">
        <v>720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">
      <c r="O693" t="s">
        <v>728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">
      <c r="O694" t="s">
        <v>763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">
      <c r="O695" t="s">
        <v>835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">
      <c r="O696" t="s">
        <v>1170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">
      <c r="O697" t="s">
        <v>1173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">
      <c r="O698" t="s">
        <v>1179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">
      <c r="O699" t="s">
        <v>1183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">
      <c r="O700" t="s">
        <v>1613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">
      <c r="N701" s="17" t="s">
        <v>679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">
      <c r="N702" t="s">
        <v>709</v>
      </c>
      <c r="O702" t="s">
        <v>699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">
      <c r="O703" t="s">
        <v>701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">
      <c r="N704" s="17" t="s">
        <v>754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">
      <c r="N705" t="s">
        <v>773</v>
      </c>
      <c r="O705" t="s">
        <v>690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">
      <c r="O706" t="s">
        <v>692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">
      <c r="O707" t="s">
        <v>695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">
      <c r="O708" t="s">
        <v>774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">
      <c r="N709" s="17" t="s">
        <v>798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">
      <c r="N710" t="s">
        <v>784</v>
      </c>
      <c r="O710" t="s">
        <v>788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">
      <c r="O711" t="s">
        <v>898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">
      <c r="O712" t="s">
        <v>1004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">
      <c r="O713" t="s">
        <v>1125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">
      <c r="O714" t="s">
        <v>1358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">
      <c r="O715" t="s">
        <v>2205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">
      <c r="O716" t="s">
        <v>2207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">
      <c r="O717" t="s">
        <v>2351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">
      <c r="O718" t="s">
        <v>2359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">
      <c r="O719" t="s">
        <v>2371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">
      <c r="O720" t="s">
        <v>2431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">
      <c r="O721" t="s">
        <v>2553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">
      <c r="O722" t="s">
        <v>2853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">
      <c r="N723" s="17" t="s">
        <v>799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">
      <c r="N724" t="s">
        <v>859</v>
      </c>
      <c r="O724" t="s">
        <v>861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">
      <c r="O725" t="s">
        <v>891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">
      <c r="O726" t="s">
        <v>909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">
      <c r="O727" t="s">
        <v>914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">
      <c r="O728" t="s">
        <v>955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">
      <c r="O729" t="s">
        <v>1065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">
      <c r="O730" t="s">
        <v>1276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">
      <c r="O731" t="s">
        <v>1400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">
      <c r="O732" t="s">
        <v>1534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">
      <c r="O733" t="s">
        <v>1711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">
      <c r="O734" t="s">
        <v>2171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">
      <c r="O735" t="s">
        <v>2644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">
      <c r="O736" t="s">
        <v>2750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">
      <c r="O737" t="s">
        <v>2771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">
      <c r="O738" t="s">
        <v>2867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">
      <c r="N739" s="17" t="s">
        <v>874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">
      <c r="N740" t="s">
        <v>958</v>
      </c>
      <c r="O740" t="s">
        <v>930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">
      <c r="O741" t="s">
        <v>956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">
      <c r="O742" t="s">
        <v>1188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">
      <c r="N743" s="17" t="s">
        <v>985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">
      <c r="N744" t="s">
        <v>1044</v>
      </c>
      <c r="O744" t="s">
        <v>900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">
      <c r="O745" t="s">
        <v>2019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">
      <c r="N746" s="17" t="s">
        <v>1045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">
      <c r="N747" t="s">
        <v>1051</v>
      </c>
      <c r="O747" t="s">
        <v>1053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">
      <c r="O748" t="s">
        <v>1071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">
      <c r="O749" t="s">
        <v>1106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">
      <c r="N750" s="17" t="s">
        <v>1088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">
      <c r="N751" t="s">
        <v>1057</v>
      </c>
      <c r="O751" t="s">
        <v>1062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">
      <c r="N752" s="17" t="s">
        <v>1089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">
      <c r="N753" t="s">
        <v>1101</v>
      </c>
      <c r="O753" t="s">
        <v>1096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">
      <c r="N754" s="17" t="s">
        <v>1104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">
      <c r="N755" t="s">
        <v>1100</v>
      </c>
      <c r="O755" t="s">
        <v>1097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">
      <c r="N756" s="17" t="s">
        <v>1105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">
      <c r="N757" t="s">
        <v>1196</v>
      </c>
      <c r="O757" t="s">
        <v>1203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">
      <c r="O758" t="s">
        <v>1234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">
      <c r="O759" t="s">
        <v>1244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">
      <c r="O760" t="s">
        <v>1353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">
      <c r="O761" t="s">
        <v>1354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">
      <c r="O762" t="s">
        <v>1363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">
      <c r="O763" t="s">
        <v>1364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">
      <c r="O764" t="s">
        <v>1394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">
      <c r="O765" t="s">
        <v>1416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">
      <c r="O766" t="s">
        <v>1530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">
      <c r="O767" t="s">
        <v>1535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">
      <c r="O768" t="s">
        <v>1553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">
      <c r="O769" t="s">
        <v>1554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">
      <c r="O770" t="s">
        <v>1562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">
      <c r="O771" t="s">
        <v>1609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">
      <c r="O772" t="s">
        <v>1622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">
      <c r="O773" t="s">
        <v>1623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">
      <c r="O774" t="s">
        <v>1632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">
      <c r="O775" t="s">
        <v>1646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">
      <c r="O776" t="s">
        <v>1644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">
      <c r="O777" t="s">
        <v>1649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">
      <c r="O778" t="s">
        <v>1662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">
      <c r="O779" t="s">
        <v>1707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">
      <c r="O780" t="s">
        <v>1709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">
      <c r="O781" t="s">
        <v>1717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">
      <c r="O782" t="s">
        <v>1720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">
      <c r="O783" t="s">
        <v>1729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">
      <c r="O784" t="s">
        <v>1791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">
      <c r="O785" t="s">
        <v>1807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">
      <c r="O786" t="s">
        <v>1810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">
      <c r="O787" t="s">
        <v>1816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">
      <c r="O788" t="s">
        <v>1827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">
      <c r="O789" t="s">
        <v>1828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">
      <c r="O790" t="s">
        <v>1832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">
      <c r="O791" t="s">
        <v>1879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">
      <c r="O792" t="s">
        <v>1884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">
      <c r="O793" t="s">
        <v>1897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">
      <c r="O794" t="s">
        <v>1919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">
      <c r="O795" t="s">
        <v>1924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">
      <c r="O796" t="s">
        <v>2007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">
      <c r="O797" t="s">
        <v>2033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">
      <c r="O798" t="s">
        <v>2150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">
      <c r="N799" s="17" t="s">
        <v>1232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">
      <c r="N800" t="s">
        <v>1453</v>
      </c>
      <c r="O800" t="s">
        <v>226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">
      <c r="O801" t="s">
        <v>242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">
      <c r="O802" t="s">
        <v>246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">
      <c r="O803" t="s">
        <v>265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">
      <c r="O804" t="s">
        <v>317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">
      <c r="O805" t="s">
        <v>410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">
      <c r="O806" t="s">
        <v>502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">
      <c r="O807" t="s">
        <v>1454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">
      <c r="O808" t="s">
        <v>1551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">
      <c r="O809" t="s">
        <v>1635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">
      <c r="O810" t="s">
        <v>1652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">
      <c r="O811" t="s">
        <v>1747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">
      <c r="O812" t="s">
        <v>1880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">
      <c r="O813" t="s">
        <v>1909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">
      <c r="O814" t="s">
        <v>1990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">
      <c r="O815" t="s">
        <v>2091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">
      <c r="N816" s="17" t="s">
        <v>1528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">
      <c r="N817" t="s">
        <v>1697</v>
      </c>
      <c r="O817" t="s">
        <v>363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">
      <c r="N818" s="17" t="s">
        <v>1789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">
      <c r="N819" t="s">
        <v>1257</v>
      </c>
      <c r="O819" t="s">
        <v>1262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">
      <c r="O820" t="s">
        <v>1395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">
      <c r="N821" s="17" t="s">
        <v>1387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">
      <c r="N822" t="s">
        <v>1304</v>
      </c>
      <c r="O822" t="s">
        <v>1306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">
      <c r="O823" t="s">
        <v>1313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">
      <c r="N824" s="17" t="s">
        <v>1388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">
      <c r="N825" t="s">
        <v>1309</v>
      </c>
      <c r="O825" t="s">
        <v>1312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">
      <c r="O826" t="s">
        <v>1344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">
      <c r="O827" t="s">
        <v>1361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">
      <c r="O828" t="s">
        <v>1429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">
      <c r="O829" t="s">
        <v>1529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">
      <c r="O830" t="s">
        <v>1544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">
      <c r="O831" t="s">
        <v>1641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">
      <c r="O832" t="s">
        <v>1647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">
      <c r="O833" t="s">
        <v>1719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">
      <c r="O834" t="s">
        <v>1728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">
      <c r="O835" t="s">
        <v>1808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">
      <c r="O836" t="s">
        <v>1823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">
      <c r="O837" t="s">
        <v>1913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">
      <c r="O838" t="s">
        <v>2036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">
      <c r="O839" t="s">
        <v>2202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">
      <c r="O840" t="s">
        <v>2343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">
      <c r="O841" t="s">
        <v>2447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">
      <c r="O842" t="s">
        <v>2554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">
      <c r="O843" t="s">
        <v>2643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">
      <c r="O844" t="s">
        <v>2840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">
      <c r="N845" s="17" t="s">
        <v>1389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">
      <c r="N846" t="s">
        <v>1420</v>
      </c>
      <c r="O846" t="s">
        <v>1422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">
      <c r="O847" t="s">
        <v>1548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">
      <c r="O848" t="s">
        <v>1558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">
      <c r="O849" t="s">
        <v>1606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">
      <c r="O850" t="s">
        <v>1629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">
      <c r="O851" t="s">
        <v>1730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">
      <c r="N852" s="17" t="s">
        <v>1436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">
      <c r="N853" t="s">
        <v>1620</v>
      </c>
      <c r="O853" t="s">
        <v>1618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">
      <c r="O854" t="s">
        <v>1811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">
      <c r="N855" s="17" t="s">
        <v>1790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">
      <c r="N856" t="s">
        <v>1702</v>
      </c>
      <c r="O856" t="s">
        <v>1893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">
      <c r="N857" s="17" t="s">
        <v>1986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">
      <c r="N858" t="s">
        <v>1704</v>
      </c>
      <c r="O858" t="s">
        <v>1896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">
      <c r="O859" t="s">
        <v>2178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">
      <c r="O860" t="s">
        <v>2522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">
      <c r="N861" s="17" t="s">
        <v>1987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">
      <c r="N862" t="s">
        <v>2012</v>
      </c>
      <c r="O862" t="s">
        <v>2013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">
      <c r="O863" t="s">
        <v>2014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">
      <c r="O864" t="s">
        <v>2017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">
      <c r="O865" t="s">
        <v>2020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">
      <c r="O866" t="s">
        <v>2021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">
      <c r="O867" t="s">
        <v>2031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">
      <c r="O868" t="s">
        <v>2034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">
      <c r="O869" t="s">
        <v>2035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">
      <c r="O870" t="s">
        <v>2090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">
      <c r="O871" t="s">
        <v>2151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">
      <c r="O872" t="s">
        <v>2152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">
      <c r="O873" t="s">
        <v>2155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">
      <c r="O874" t="s">
        <v>2156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">
      <c r="O875" t="s">
        <v>2157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">
      <c r="O876" t="s">
        <v>2162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">
      <c r="O877" t="s">
        <v>2163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">
      <c r="O878" t="s">
        <v>2165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">
      <c r="O879" t="s">
        <v>2166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">
      <c r="O880" t="s">
        <v>2168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">
      <c r="O881" t="s">
        <v>2169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">
      <c r="O882" t="s">
        <v>2172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">
      <c r="O883" t="s">
        <v>2173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">
      <c r="O884" t="s">
        <v>2176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">
      <c r="O885" t="s">
        <v>2177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">
      <c r="O886" t="s">
        <v>2181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">
      <c r="O887" t="s">
        <v>2182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">
      <c r="O888" t="s">
        <v>2187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">
      <c r="O889" t="s">
        <v>2188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">
      <c r="O890" t="s">
        <v>2190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">
      <c r="O891" t="s">
        <v>2191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">
      <c r="O892" t="s">
        <v>2196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">
      <c r="O893" t="s">
        <v>2197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">
      <c r="O894" t="s">
        <v>2203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">
      <c r="O895" t="s">
        <v>2204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">
      <c r="O896" t="s">
        <v>2209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">
      <c r="O897" t="s">
        <v>2210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">
      <c r="O898" t="s">
        <v>2211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">
      <c r="O899" t="s">
        <v>2212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">
      <c r="O900" t="s">
        <v>2277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">
      <c r="O901" t="s">
        <v>2278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">
      <c r="O902" t="s">
        <v>2287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">
      <c r="O903" t="s">
        <v>2288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">
      <c r="O904" t="s">
        <v>2298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">
      <c r="O905" t="s">
        <v>2299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">
      <c r="O906" t="s">
        <v>2300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">
      <c r="O907" t="s">
        <v>2301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">
      <c r="O908" t="s">
        <v>2345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">
      <c r="O909" t="s">
        <v>2346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">
      <c r="O910" t="s">
        <v>2347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">
      <c r="O911" t="s">
        <v>2349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">
      <c r="O912" t="s">
        <v>2350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">
      <c r="O913" t="s">
        <v>2357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">
      <c r="O914" t="s">
        <v>2358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">
      <c r="O915" t="s">
        <v>2368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">
      <c r="O916" t="s">
        <v>2369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">
      <c r="O917" t="s">
        <v>2372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">
      <c r="O918" t="s">
        <v>2426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">
      <c r="O919" t="s">
        <v>2427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">
      <c r="O920" t="s">
        <v>2435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">
      <c r="O921" t="s">
        <v>2436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">
      <c r="O922" t="s">
        <v>2443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">
      <c r="O923" t="s">
        <v>2444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">
      <c r="O924" t="s">
        <v>2445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">
      <c r="O925" t="s">
        <v>2446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">
      <c r="O926" t="s">
        <v>2453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">
      <c r="O927" t="s">
        <v>2454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">
      <c r="O928" t="s">
        <v>2511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">
      <c r="O929" t="s">
        <v>2513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">
      <c r="O930" t="s">
        <v>2514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">
      <c r="O931" t="s">
        <v>2526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">
      <c r="O932" t="s">
        <v>2528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">
      <c r="O933" t="s">
        <v>2550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">
      <c r="O934" t="s">
        <v>2551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">
      <c r="O935" t="s">
        <v>2559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">
      <c r="O936" t="s">
        <v>2560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">
      <c r="O937" t="s">
        <v>2563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">
      <c r="O938" t="s">
        <v>2564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">
      <c r="O939" t="s">
        <v>2565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">
      <c r="O940" t="s">
        <v>2576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">
      <c r="O941" t="s">
        <v>2577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">
      <c r="O942" t="s">
        <v>2640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">
      <c r="O943" t="s">
        <v>2641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">
      <c r="O944" t="s">
        <v>2645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">
      <c r="O945" t="s">
        <v>2647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">
      <c r="O946" t="s">
        <v>2648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">
      <c r="O947" t="s">
        <v>2649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">
      <c r="O948" t="s">
        <v>2664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">
      <c r="O949" t="s">
        <v>2665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">
      <c r="O950" t="s">
        <v>2757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">
      <c r="O951" t="s">
        <v>2758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">
      <c r="O952" t="s">
        <v>2768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">
      <c r="O953" t="s">
        <v>2769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">
      <c r="O954" t="s">
        <v>2772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">
      <c r="O955" t="s">
        <v>2841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">
      <c r="O956" t="s">
        <v>2851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">
      <c r="O957" t="s">
        <v>2852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">
      <c r="O958" t="s">
        <v>2857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">
      <c r="O959" t="s">
        <v>2862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">
      <c r="O960" t="s">
        <v>2863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">
      <c r="O961" t="s">
        <v>2865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">
      <c r="O962" t="s">
        <v>2866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">
      <c r="O963" t="s">
        <v>2873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">
      <c r="O964" t="s">
        <v>2874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">
      <c r="N965" s="17" t="s">
        <v>2037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">
      <c r="N966" t="s">
        <v>2134</v>
      </c>
      <c r="O966" t="s">
        <v>2193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">
      <c r="O967" t="s">
        <v>2263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">
      <c r="O968" t="s">
        <v>2206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">
      <c r="O969" t="s">
        <v>2273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">
      <c r="O970" t="s">
        <v>2425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">
      <c r="N971" s="17" t="s">
        <v>2148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">
      <c r="N972" t="s">
        <v>2928</v>
      </c>
      <c r="O972" t="s">
        <v>2027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">
      <c r="O973" t="s">
        <v>2092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">
      <c r="O974" t="s">
        <v>2848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">
      <c r="N975" s="17" t="s">
        <v>2930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">
      <c r="N976" t="s">
        <v>2929</v>
      </c>
      <c r="O976" t="s">
        <v>2195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">
      <c r="O977" t="s">
        <v>2275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">
      <c r="O978" t="s">
        <v>2290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">
      <c r="O979" t="s">
        <v>2364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">
      <c r="O980" t="s">
        <v>2429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">
      <c r="O981" t="s">
        <v>2451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">
      <c r="O982" t="s">
        <v>2506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">
      <c r="O983" t="s">
        <v>2520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">
      <c r="O984" t="s">
        <v>2575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">
      <c r="O985" t="s">
        <v>2749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">
      <c r="O986" t="s">
        <v>2755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">
      <c r="O987" t="s">
        <v>2844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">
      <c r="N988" s="17" t="s">
        <v>2931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">
      <c r="N989" t="s">
        <v>2271</v>
      </c>
      <c r="O989" t="s">
        <v>2270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">
      <c r="N990" s="17" t="s">
        <v>2340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">
      <c r="N991" t="s">
        <v>2284</v>
      </c>
      <c r="O991" t="s">
        <v>2283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">
      <c r="O992" t="s">
        <v>2289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">
      <c r="O993" t="s">
        <v>2297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">
      <c r="O994" t="s">
        <v>2344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">
      <c r="O995" t="s">
        <v>2352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">
      <c r="O996" t="s">
        <v>2572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">
      <c r="O997" t="s">
        <v>2639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">
      <c r="N998" s="17" t="s">
        <v>2341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">
      <c r="N999" t="s">
        <v>2362</v>
      </c>
      <c r="O999" t="s">
        <v>2360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">
      <c r="N1000" s="17" t="s">
        <v>2504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">
      <c r="N1001" t="s">
        <v>2440</v>
      </c>
      <c r="O1001" t="s">
        <v>2439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">
      <c r="N1002" s="17" t="s">
        <v>2505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">
      <c r="N1003" t="s">
        <v>2728</v>
      </c>
      <c r="O1003" t="s">
        <v>2650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">
      <c r="O1004" t="s">
        <v>2752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">
      <c r="O1005" t="s">
        <v>2756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">
      <c r="O1006" t="s">
        <v>2770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">
      <c r="O1007" t="s">
        <v>2773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">
      <c r="O1008" t="s">
        <v>2850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">
      <c r="O1009" t="s">
        <v>2855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">
      <c r="O1010" t="s">
        <v>2856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">
      <c r="O1011" t="s">
        <v>2858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">
      <c r="O1012" t="s">
        <v>2861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">
      <c r="O1013" t="s">
        <v>2864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">
      <c r="N1014" s="17" t="s">
        <v>2733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">
      <c r="N1015" t="s">
        <v>2656</v>
      </c>
      <c r="O1015" t="s">
        <v>2654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">
      <c r="O1016" t="s">
        <v>2760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">
      <c r="O1017" t="s">
        <v>2765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">
      <c r="O1018" t="s">
        <v>2774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">
      <c r="O1019" t="s">
        <v>2845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">
      <c r="N1020" s="17" t="s">
        <v>2667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">
      <c r="N1021" t="s">
        <v>2734</v>
      </c>
      <c r="O1021" t="s">
        <v>2746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>
        <v>1131.5</v>
      </c>
      <c r="BM1021" s="18"/>
      <c r="BN1021" s="18"/>
      <c r="BO1021" s="18"/>
      <c r="BP1021" s="18"/>
      <c r="BQ1021" s="18"/>
      <c r="BR1021" s="18"/>
      <c r="BS1021" s="18">
        <v>1131.5</v>
      </c>
      <c r="BT1021" s="18">
        <v>1131.5</v>
      </c>
    </row>
    <row r="1022" spans="14:72" x14ac:dyDescent="0.3">
      <c r="N1022" s="17" t="s">
        <v>2838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>
        <v>1131.5</v>
      </c>
      <c r="BM1022" s="19"/>
      <c r="BN1022" s="19"/>
      <c r="BO1022" s="19"/>
      <c r="BP1022" s="19"/>
      <c r="BQ1022" s="19"/>
      <c r="BR1022" s="19"/>
      <c r="BS1022" s="19">
        <v>1131.5</v>
      </c>
      <c r="BT1022" s="19">
        <v>1131.5</v>
      </c>
    </row>
    <row r="1023" spans="14:72" x14ac:dyDescent="0.3">
      <c r="N1023" t="s">
        <v>2740</v>
      </c>
      <c r="O1023" t="s">
        <v>2761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625</v>
      </c>
      <c r="BM1023" s="18"/>
      <c r="BN1023" s="18"/>
      <c r="BO1023" s="18"/>
      <c r="BP1023" s="18"/>
      <c r="BQ1023" s="18"/>
      <c r="BR1023" s="18"/>
      <c r="BS1023" s="18">
        <v>625</v>
      </c>
      <c r="BT1023" s="18">
        <v>625</v>
      </c>
    </row>
    <row r="1024" spans="14:72" x14ac:dyDescent="0.3">
      <c r="N1024" s="17" t="s">
        <v>2839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625</v>
      </c>
      <c r="BM1024" s="19"/>
      <c r="BN1024" s="19"/>
      <c r="BO1024" s="19"/>
      <c r="BP1024" s="19"/>
      <c r="BQ1024" s="19"/>
      <c r="BR1024" s="19"/>
      <c r="BS1024" s="19">
        <v>625</v>
      </c>
      <c r="BT1024" s="19">
        <v>625</v>
      </c>
    </row>
    <row r="1025" spans="14:72" x14ac:dyDescent="0.3">
      <c r="N1025" t="s">
        <v>3061</v>
      </c>
      <c r="O1025" t="s">
        <v>2662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>
        <v>755</v>
      </c>
      <c r="BL1025" s="18"/>
      <c r="BM1025" s="18"/>
      <c r="BN1025" s="18"/>
      <c r="BO1025" s="18"/>
      <c r="BP1025" s="18"/>
      <c r="BQ1025" s="18"/>
      <c r="BR1025" s="18"/>
      <c r="BS1025" s="18">
        <v>755</v>
      </c>
      <c r="BT1025" s="18">
        <v>755</v>
      </c>
    </row>
    <row r="1026" spans="14:72" x14ac:dyDescent="0.3">
      <c r="N1026" s="17" t="s">
        <v>3097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>
        <v>755</v>
      </c>
      <c r="BL1026" s="19"/>
      <c r="BM1026" s="19"/>
      <c r="BN1026" s="19"/>
      <c r="BO1026" s="19"/>
      <c r="BP1026" s="19"/>
      <c r="BQ1026" s="19"/>
      <c r="BR1026" s="19"/>
      <c r="BS1026" s="19">
        <v>755</v>
      </c>
      <c r="BT1026" s="19">
        <v>755</v>
      </c>
    </row>
    <row r="1027" spans="14:72" x14ac:dyDescent="0.3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32"/>
  <sheetViews>
    <sheetView workbookViewId="0">
      <selection activeCell="F58" sqref="F58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3" width="5.109375" bestFit="1" customWidth="1"/>
    <col min="4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225</v>
      </c>
      <c r="B1" s="92">
        <v>2024</v>
      </c>
    </row>
    <row r="2" spans="1:2" x14ac:dyDescent="0.3">
      <c r="A2" s="26" t="s">
        <v>162</v>
      </c>
      <c r="B2" s="92">
        <v>9</v>
      </c>
    </row>
    <row r="4" spans="1:2" x14ac:dyDescent="0.3">
      <c r="A4" s="14" t="s">
        <v>169</v>
      </c>
    </row>
    <row r="5" spans="1:2" x14ac:dyDescent="0.3">
      <c r="A5" s="14" t="s">
        <v>8</v>
      </c>
      <c r="B5" s="25" t="s">
        <v>309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2</v>
      </c>
    </row>
    <row r="8" spans="1:2" x14ac:dyDescent="0.3">
      <c r="A8" t="s">
        <v>292</v>
      </c>
      <c r="B8">
        <v>1</v>
      </c>
    </row>
    <row r="9" spans="1:2" x14ac:dyDescent="0.3">
      <c r="A9" t="s">
        <v>332</v>
      </c>
      <c r="B9">
        <v>1</v>
      </c>
    </row>
    <row r="10" spans="1:2" x14ac:dyDescent="0.3">
      <c r="A10" t="s">
        <v>716</v>
      </c>
      <c r="B10">
        <v>2</v>
      </c>
    </row>
    <row r="11" spans="1:2" x14ac:dyDescent="0.3">
      <c r="A11" t="s">
        <v>894</v>
      </c>
      <c r="B11">
        <v>1</v>
      </c>
    </row>
    <row r="12" spans="1:2" x14ac:dyDescent="0.3">
      <c r="A12" t="s">
        <v>946</v>
      </c>
      <c r="B12">
        <v>8</v>
      </c>
    </row>
    <row r="13" spans="1:2" x14ac:dyDescent="0.3">
      <c r="A13" t="s">
        <v>990</v>
      </c>
      <c r="B13">
        <v>5</v>
      </c>
    </row>
    <row r="14" spans="1:2" x14ac:dyDescent="0.3">
      <c r="A14" t="s">
        <v>1061</v>
      </c>
      <c r="B14">
        <v>13</v>
      </c>
    </row>
    <row r="15" spans="1:2" x14ac:dyDescent="0.3">
      <c r="A15" t="s">
        <v>1178</v>
      </c>
      <c r="B15">
        <v>12</v>
      </c>
    </row>
    <row r="16" spans="1:2" x14ac:dyDescent="0.3">
      <c r="A16" t="s">
        <v>1402</v>
      </c>
      <c r="B16">
        <v>1</v>
      </c>
    </row>
    <row r="17" spans="1:2" x14ac:dyDescent="0.3">
      <c r="A17" t="s">
        <v>1411</v>
      </c>
      <c r="B17">
        <v>2</v>
      </c>
    </row>
    <row r="18" spans="1:2" x14ac:dyDescent="0.3">
      <c r="A18" t="s">
        <v>1469</v>
      </c>
      <c r="B18">
        <v>1</v>
      </c>
    </row>
    <row r="19" spans="1:2" x14ac:dyDescent="0.3">
      <c r="A19" t="s">
        <v>1543</v>
      </c>
      <c r="B19">
        <v>126</v>
      </c>
    </row>
    <row r="20" spans="1:2" x14ac:dyDescent="0.3">
      <c r="A20" t="s">
        <v>1630</v>
      </c>
      <c r="B20">
        <v>1</v>
      </c>
    </row>
    <row r="21" spans="1:2" x14ac:dyDescent="0.3">
      <c r="A21" t="s">
        <v>1654</v>
      </c>
      <c r="B21">
        <v>5</v>
      </c>
    </row>
    <row r="22" spans="1:2" x14ac:dyDescent="0.3">
      <c r="A22" t="s">
        <v>1661</v>
      </c>
      <c r="B22">
        <v>1</v>
      </c>
    </row>
    <row r="23" spans="1:2" x14ac:dyDescent="0.3">
      <c r="A23" t="s">
        <v>1922</v>
      </c>
      <c r="B23">
        <v>53</v>
      </c>
    </row>
    <row r="24" spans="1:2" x14ac:dyDescent="0.3">
      <c r="A24" t="s">
        <v>2098</v>
      </c>
      <c r="B24">
        <v>1</v>
      </c>
    </row>
    <row r="25" spans="1:2" x14ac:dyDescent="0.3">
      <c r="A25" t="s">
        <v>2129</v>
      </c>
      <c r="B25">
        <v>2</v>
      </c>
    </row>
    <row r="26" spans="1:2" x14ac:dyDescent="0.3">
      <c r="A26" t="s">
        <v>2552</v>
      </c>
      <c r="B26">
        <v>38</v>
      </c>
    </row>
    <row r="27" spans="1:2" x14ac:dyDescent="0.3">
      <c r="A27" t="s">
        <v>2570</v>
      </c>
      <c r="B27">
        <v>7</v>
      </c>
    </row>
    <row r="28" spans="1:2" x14ac:dyDescent="0.3">
      <c r="A28" t="s">
        <v>2635</v>
      </c>
      <c r="B28">
        <v>56</v>
      </c>
    </row>
    <row r="29" spans="1:2" x14ac:dyDescent="0.3">
      <c r="A29" t="s">
        <v>2744</v>
      </c>
      <c r="B29">
        <v>1</v>
      </c>
    </row>
    <row r="30" spans="1:2" x14ac:dyDescent="0.3">
      <c r="A30" t="s">
        <v>2869</v>
      </c>
      <c r="B30">
        <v>1</v>
      </c>
    </row>
    <row r="31" spans="1:2" x14ac:dyDescent="0.3">
      <c r="A31" t="s">
        <v>2951</v>
      </c>
      <c r="B31">
        <v>1</v>
      </c>
    </row>
    <row r="32" spans="1:2" x14ac:dyDescent="0.3">
      <c r="A32" t="s">
        <v>131</v>
      </c>
      <c r="B3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38"/>
  <sheetViews>
    <sheetView topLeftCell="A10" workbookViewId="0">
      <selection activeCell="H14" sqref="H14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1.441406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205</v>
      </c>
    </row>
    <row r="4" spans="1:7" x14ac:dyDescent="0.3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">
      <c r="A5">
        <v>2024</v>
      </c>
      <c r="B5">
        <v>8</v>
      </c>
      <c r="C5" t="s">
        <v>2840</v>
      </c>
      <c r="D5" t="s">
        <v>1309</v>
      </c>
      <c r="E5" s="18">
        <v>8732.2999999999993</v>
      </c>
      <c r="F5" s="38">
        <v>-8732.2999999999993</v>
      </c>
      <c r="G5" s="18">
        <v>0</v>
      </c>
    </row>
    <row r="6" spans="1:7" x14ac:dyDescent="0.3">
      <c r="C6" t="s">
        <v>2841</v>
      </c>
      <c r="D6" t="s">
        <v>2012</v>
      </c>
      <c r="E6" s="18">
        <v>410</v>
      </c>
      <c r="F6" s="38">
        <v>-410</v>
      </c>
      <c r="G6" s="18">
        <v>0</v>
      </c>
    </row>
    <row r="7" spans="1:7" x14ac:dyDescent="0.3">
      <c r="C7" t="s">
        <v>2842</v>
      </c>
      <c r="D7" t="s">
        <v>43</v>
      </c>
      <c r="E7" s="18">
        <v>12250</v>
      </c>
      <c r="F7" s="38">
        <v>-12250</v>
      </c>
      <c r="G7" s="18">
        <v>0</v>
      </c>
    </row>
    <row r="8" spans="1:7" x14ac:dyDescent="0.3">
      <c r="C8" t="s">
        <v>2844</v>
      </c>
      <c r="D8" t="s">
        <v>2929</v>
      </c>
      <c r="E8" s="18">
        <v>2878</v>
      </c>
      <c r="F8" s="38">
        <v>-2878</v>
      </c>
      <c r="G8" s="18">
        <v>0</v>
      </c>
    </row>
    <row r="9" spans="1:7" x14ac:dyDescent="0.3">
      <c r="C9" t="s">
        <v>2845</v>
      </c>
      <c r="D9" t="s">
        <v>2656</v>
      </c>
      <c r="E9" s="18">
        <v>2687.5</v>
      </c>
      <c r="F9" s="38">
        <v>-2687.5</v>
      </c>
      <c r="G9" s="18">
        <v>0</v>
      </c>
    </row>
    <row r="10" spans="1:7" x14ac:dyDescent="0.3">
      <c r="C10" t="s">
        <v>2846</v>
      </c>
      <c r="D10" t="s">
        <v>62</v>
      </c>
      <c r="E10" s="18">
        <v>17177.599999999999</v>
      </c>
      <c r="F10" s="38">
        <v>-17177.599999999999</v>
      </c>
      <c r="G10" s="18">
        <v>0</v>
      </c>
    </row>
    <row r="11" spans="1:7" x14ac:dyDescent="0.3">
      <c r="C11" t="s">
        <v>2847</v>
      </c>
      <c r="D11" t="s">
        <v>400</v>
      </c>
      <c r="E11" s="18">
        <v>2997.5</v>
      </c>
      <c r="F11" s="38"/>
      <c r="G11" s="18">
        <v>2997.5</v>
      </c>
    </row>
    <row r="12" spans="1:7" x14ac:dyDescent="0.3">
      <c r="C12" t="s">
        <v>2848</v>
      </c>
      <c r="D12" t="s">
        <v>2928</v>
      </c>
      <c r="E12" s="18">
        <v>1185</v>
      </c>
      <c r="F12" s="38">
        <v>-1185</v>
      </c>
      <c r="G12" s="18">
        <v>0</v>
      </c>
    </row>
    <row r="13" spans="1:7" x14ac:dyDescent="0.3">
      <c r="C13" t="s">
        <v>2850</v>
      </c>
      <c r="D13" t="s">
        <v>2728</v>
      </c>
      <c r="E13" s="18">
        <v>6210</v>
      </c>
      <c r="F13" s="38"/>
      <c r="G13" s="18">
        <v>6210</v>
      </c>
    </row>
    <row r="14" spans="1:7" x14ac:dyDescent="0.3">
      <c r="C14" t="s">
        <v>2851</v>
      </c>
      <c r="D14" t="s">
        <v>2012</v>
      </c>
      <c r="E14" s="18">
        <v>625</v>
      </c>
      <c r="F14" s="38">
        <v>-625</v>
      </c>
      <c r="G14" s="18">
        <v>0</v>
      </c>
    </row>
    <row r="15" spans="1:7" x14ac:dyDescent="0.3">
      <c r="C15" t="s">
        <v>2852</v>
      </c>
      <c r="D15" t="s">
        <v>2012</v>
      </c>
      <c r="E15" s="18">
        <v>26725</v>
      </c>
      <c r="F15" s="38">
        <v>-26725</v>
      </c>
      <c r="G15" s="18">
        <v>0</v>
      </c>
    </row>
    <row r="16" spans="1:7" x14ac:dyDescent="0.3">
      <c r="C16" t="s">
        <v>2853</v>
      </c>
      <c r="D16" t="s">
        <v>784</v>
      </c>
      <c r="E16" s="18">
        <v>2143</v>
      </c>
      <c r="F16" s="38">
        <v>-2143</v>
      </c>
      <c r="G16" s="18">
        <v>0</v>
      </c>
    </row>
    <row r="17" spans="3:7" x14ac:dyDescent="0.3">
      <c r="C17" t="s">
        <v>2854</v>
      </c>
      <c r="D17" t="s">
        <v>20</v>
      </c>
      <c r="E17" s="18">
        <v>2322</v>
      </c>
      <c r="F17" s="38">
        <v>-2322</v>
      </c>
      <c r="G17" s="18">
        <v>0</v>
      </c>
    </row>
    <row r="18" spans="3:7" x14ac:dyDescent="0.3">
      <c r="C18" t="s">
        <v>2855</v>
      </c>
      <c r="D18" t="s">
        <v>2728</v>
      </c>
      <c r="E18" s="18">
        <v>4195</v>
      </c>
      <c r="F18" s="38"/>
      <c r="G18" s="18">
        <v>4195</v>
      </c>
    </row>
    <row r="19" spans="3:7" x14ac:dyDescent="0.3">
      <c r="C19" t="s">
        <v>2856</v>
      </c>
      <c r="D19" t="s">
        <v>2728</v>
      </c>
      <c r="E19" s="18">
        <v>110</v>
      </c>
      <c r="F19" s="38"/>
      <c r="G19" s="18">
        <v>110</v>
      </c>
    </row>
    <row r="20" spans="3:7" x14ac:dyDescent="0.3">
      <c r="C20" t="s">
        <v>2857</v>
      </c>
      <c r="D20" t="s">
        <v>2012</v>
      </c>
      <c r="E20" s="18">
        <v>1000</v>
      </c>
      <c r="F20" s="38">
        <v>-1000</v>
      </c>
      <c r="G20" s="18">
        <v>0</v>
      </c>
    </row>
    <row r="21" spans="3:7" x14ac:dyDescent="0.3">
      <c r="C21" t="s">
        <v>2858</v>
      </c>
      <c r="D21" t="s">
        <v>2728</v>
      </c>
      <c r="E21" s="18">
        <v>250</v>
      </c>
      <c r="F21" s="38"/>
      <c r="G21" s="18">
        <v>250</v>
      </c>
    </row>
    <row r="22" spans="3:7" x14ac:dyDescent="0.3">
      <c r="C22" t="s">
        <v>2860</v>
      </c>
      <c r="D22" t="s">
        <v>400</v>
      </c>
      <c r="E22" s="18">
        <v>1880</v>
      </c>
      <c r="F22" s="38"/>
      <c r="G22" s="18">
        <v>1880</v>
      </c>
    </row>
    <row r="23" spans="3:7" x14ac:dyDescent="0.3">
      <c r="C23" t="s">
        <v>2861</v>
      </c>
      <c r="D23" t="s">
        <v>2728</v>
      </c>
      <c r="E23" s="18">
        <v>180</v>
      </c>
      <c r="F23" s="38"/>
      <c r="G23" s="18">
        <v>180</v>
      </c>
    </row>
    <row r="24" spans="3:7" x14ac:dyDescent="0.3">
      <c r="C24" t="s">
        <v>2862</v>
      </c>
      <c r="D24" t="s">
        <v>2012</v>
      </c>
      <c r="E24" s="18">
        <v>125</v>
      </c>
      <c r="F24" s="38">
        <v>-125</v>
      </c>
      <c r="G24" s="18">
        <v>0</v>
      </c>
    </row>
    <row r="25" spans="3:7" x14ac:dyDescent="0.3">
      <c r="C25" t="s">
        <v>2863</v>
      </c>
      <c r="D25" t="s">
        <v>2012</v>
      </c>
      <c r="E25" s="18">
        <v>4734</v>
      </c>
      <c r="F25" s="38">
        <v>-4734</v>
      </c>
      <c r="G25" s="18">
        <v>0</v>
      </c>
    </row>
    <row r="26" spans="3:7" x14ac:dyDescent="0.3">
      <c r="C26" t="s">
        <v>2864</v>
      </c>
      <c r="D26" t="s">
        <v>2728</v>
      </c>
      <c r="E26" s="18">
        <v>175</v>
      </c>
      <c r="F26" s="38"/>
      <c r="G26" s="18">
        <v>175</v>
      </c>
    </row>
    <row r="27" spans="3:7" x14ac:dyDescent="0.3">
      <c r="C27" t="s">
        <v>2865</v>
      </c>
      <c r="D27" t="s">
        <v>2012</v>
      </c>
      <c r="E27" s="18">
        <v>187.5</v>
      </c>
      <c r="F27" s="38">
        <v>-187.5</v>
      </c>
      <c r="G27" s="18">
        <v>0</v>
      </c>
    </row>
    <row r="28" spans="3:7" x14ac:dyDescent="0.3">
      <c r="C28" t="s">
        <v>2866</v>
      </c>
      <c r="D28" t="s">
        <v>2012</v>
      </c>
      <c r="E28" s="18">
        <v>9269</v>
      </c>
      <c r="F28" s="38">
        <v>-9269</v>
      </c>
      <c r="G28" s="18">
        <v>0</v>
      </c>
    </row>
    <row r="29" spans="3:7" x14ac:dyDescent="0.3">
      <c r="C29" t="s">
        <v>2867</v>
      </c>
      <c r="D29" t="s">
        <v>859</v>
      </c>
      <c r="E29" s="18">
        <v>8026.4</v>
      </c>
      <c r="F29" s="38"/>
      <c r="G29" s="18">
        <v>8026.4</v>
      </c>
    </row>
    <row r="30" spans="3:7" x14ac:dyDescent="0.3">
      <c r="C30" t="s">
        <v>2868</v>
      </c>
      <c r="D30" t="s">
        <v>62</v>
      </c>
      <c r="E30" s="18">
        <v>881</v>
      </c>
      <c r="F30" s="38">
        <v>-881</v>
      </c>
      <c r="G30" s="18">
        <v>0</v>
      </c>
    </row>
    <row r="31" spans="3:7" x14ac:dyDescent="0.3">
      <c r="C31" t="s">
        <v>2870</v>
      </c>
      <c r="D31" t="s">
        <v>262</v>
      </c>
      <c r="E31" s="18">
        <v>207</v>
      </c>
      <c r="F31" s="38">
        <v>-207</v>
      </c>
      <c r="G31" s="18">
        <v>0</v>
      </c>
    </row>
    <row r="32" spans="3:7" x14ac:dyDescent="0.3">
      <c r="C32" t="s">
        <v>2872</v>
      </c>
      <c r="D32" t="s">
        <v>400</v>
      </c>
      <c r="E32" s="18">
        <v>2772.5</v>
      </c>
      <c r="F32" s="38"/>
      <c r="G32" s="18">
        <v>2772.5</v>
      </c>
    </row>
    <row r="33" spans="1:7" x14ac:dyDescent="0.3">
      <c r="C33" t="s">
        <v>2873</v>
      </c>
      <c r="D33" t="s">
        <v>2012</v>
      </c>
      <c r="E33" s="18">
        <v>250</v>
      </c>
      <c r="F33" s="38">
        <v>-250</v>
      </c>
      <c r="G33" s="18">
        <v>0</v>
      </c>
    </row>
    <row r="34" spans="1:7" x14ac:dyDescent="0.3">
      <c r="C34" t="s">
        <v>2874</v>
      </c>
      <c r="D34" t="s">
        <v>2012</v>
      </c>
      <c r="E34" s="18">
        <v>9908</v>
      </c>
      <c r="F34" s="38">
        <v>-9908</v>
      </c>
      <c r="G34" s="18">
        <v>0</v>
      </c>
    </row>
    <row r="35" spans="1:7" x14ac:dyDescent="0.3">
      <c r="C35" t="s">
        <v>2875</v>
      </c>
      <c r="D35" t="s">
        <v>62</v>
      </c>
      <c r="E35" s="18">
        <v>2450</v>
      </c>
      <c r="F35" s="38">
        <v>-2450</v>
      </c>
      <c r="G35" s="18">
        <v>0</v>
      </c>
    </row>
    <row r="36" spans="1:7" x14ac:dyDescent="0.3">
      <c r="B36" s="17" t="s">
        <v>143</v>
      </c>
      <c r="C36" s="17"/>
      <c r="D36" s="17"/>
      <c r="E36" s="19">
        <v>132943.29999999999</v>
      </c>
      <c r="F36" s="39">
        <v>-106146.9</v>
      </c>
      <c r="G36" s="19">
        <v>26796.400000000001</v>
      </c>
    </row>
    <row r="37" spans="1:7" x14ac:dyDescent="0.3">
      <c r="A37" s="81" t="s">
        <v>2932</v>
      </c>
      <c r="B37" s="81"/>
      <c r="C37" s="81"/>
      <c r="D37" s="81"/>
      <c r="E37" s="82">
        <v>132943.29999999999</v>
      </c>
      <c r="F37" s="83">
        <v>-106146.9</v>
      </c>
      <c r="G37" s="82">
        <v>26796.400000000001</v>
      </c>
    </row>
    <row r="38" spans="1:7" x14ac:dyDescent="0.3">
      <c r="A38" t="s">
        <v>131</v>
      </c>
      <c r="E38" s="18">
        <v>132943.29999999999</v>
      </c>
      <c r="F38" s="38">
        <v>-106146.9</v>
      </c>
      <c r="G38" s="18">
        <v>26796.400000000001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2025-06-23T06:10:10Z</cp:lastPrinted>
  <dcterms:created xsi:type="dcterms:W3CDTF">2020-07-09T14:04:13Z</dcterms:created>
  <dcterms:modified xsi:type="dcterms:W3CDTF">2025-07-13T15:16:41Z</dcterms:modified>
</cp:coreProperties>
</file>