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AAAB41CF-8D8B-4CA0-AC27-87F68BB86538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Sales'!$A$1:$T$1193</definedName>
    <definedName name="_xlnm.Print_Area" localSheetId="1">'Customer Aging'!$A$1:$G$41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0" r:id="rId10"/>
    <pivotCache cacheId="1" r:id="rId11"/>
    <pivotCache cacheId="2" r:id="rId12"/>
    <pivotCache cacheId="2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96" i="4" l="1"/>
  <c r="P1196" i="4" s="1"/>
  <c r="O1195" i="4"/>
  <c r="O1194" i="4"/>
  <c r="Q1194" i="4"/>
  <c r="Q1195" i="4"/>
  <c r="Q1196" i="4"/>
  <c r="P1195" i="4"/>
  <c r="P1194" i="4"/>
  <c r="K1196" i="4"/>
  <c r="L1196" i="4" s="1"/>
  <c r="K1195" i="4"/>
  <c r="L1195" i="4" s="1"/>
  <c r="K1194" i="4"/>
  <c r="L1194" i="4" s="1"/>
  <c r="M1194" i="4"/>
  <c r="B1194" i="4"/>
  <c r="C1194" i="4"/>
  <c r="B1195" i="4"/>
  <c r="C1195" i="4"/>
  <c r="B1196" i="4"/>
  <c r="C1196" i="4"/>
  <c r="O1113" i="4"/>
  <c r="O1112" i="4"/>
  <c r="M1196" i="4" l="1"/>
  <c r="M1195" i="4"/>
  <c r="O788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7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203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1203" i="4"/>
  <c r="Q1203" i="4" s="1"/>
  <c r="P1203" i="4"/>
  <c r="O1207" i="4" l="1"/>
  <c r="O1210" i="4" s="1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<sst xmlns="http://schemas.openxmlformats.org/spreadsheetml/2006/main" count="11665" uniqueCount="1118">
  <si>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</si>
  <si>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</si>
  <si>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</si>
  <si>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</si>
  <si>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</si>
  <si>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</si>
  <si>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</si>
  <si>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</si>
  <si>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</si>
  <si>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</si>
  <si>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</si>
  <si>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</si>
  <si>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</si>
  <si>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</si>
  <si>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</si>
  <si>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</si>
  <si>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</si>
  <si>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</si>
  <si>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</si>
  <si>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</si>
  <si>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</si>
  <si>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</si>
  <si>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</si>
  <si>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</si>
  <si>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</si>
  <si>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</si>
  <si>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</si>
  <si>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</si>
  <si>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</si>
  <si>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</si>
  <si>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</si>
  <si>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</si>
  <si>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</si>
  <si>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</si>
  <si>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</si>
  <si>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</si>
  <si>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</si>
  <si>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</si>
  <si>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</si>
  <si>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</si>
  <si>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</si>
  <si>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</si>
  <si>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</si>
  <si>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</si>
  <si>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</si>
  <si>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</si>
  <si>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</si>
  <si>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</si>
  <si>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</si>
  <si>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</si>
  <si>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</si>
  <si>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</si>
  <si>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</si>
  <si>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</si>
  <si>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</si>
  <si>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</si>
  <si>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</si>
  <si>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</si>
  <si>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</si>
  <si>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</si>
  <si>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</si>
  <si>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</si>
  <si>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</si>
  <si>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</si>
  <si>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</si>
  <si>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</si>
  <si>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</si>
  <si>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</si>
  <si>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</si>
  <si>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</si>
  <si>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</si>
  <si>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</si>
  <si>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</si>
  <si>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</si>
  <si>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</si>
  <si>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</si>
  <si>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</si>
  <si>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</si>
  <si>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</si>
  <si>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</si>
  <si>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</si>
  <si>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</si>
  <si>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</si>
  <si>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</si>
  <si>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</si>
  <si>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</si>
  <si>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</si>
  <si>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</si>
  <si>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</si>
  <si>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</si>
  <si>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</si>
  <si>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</si>
  <si>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</si>
  <si>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</si>
  <si>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</si>
  <si>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</si>
  <si>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</si>
  <si>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</si>
  <si>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</si>
  <si>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</si>
  <si>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</si>
  <si>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</si>
  <si>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</si>
  <si>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</si>
  <si>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</si>
  <si>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</si>
  <si>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</si>
  <si>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</si>
  <si>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</si>
  <si>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</si>
  <si>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</si>
  <si>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</si>
  <si>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</si>
  <si>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</si>
  <si>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</si>
  <si>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</si>
  <si>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</si>
  <si>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</si>
  <si>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</si>
  <si>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</si>
  <si>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</si>
  <si>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</si>
  <si>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</si>
  <si>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</si>
  <si>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</si>
  <si>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</si>
  <si>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</si>
  <si>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</si>
  <si>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</si>
  <si>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</si>
  <si>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</si>
  <si>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</si>
  <si>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</si>
  <si>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</si>
  <si>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</si>
  <si>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</si>
  <si>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</si>
  <si>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</si>
  <si>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</si>
  <si>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</si>
  <si>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</si>
  <si>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</si>
  <si>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</si>
  <si>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</si>
  <si>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</si>
  <si>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</si>
  <si>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</si>
  <si>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</si>
  <si>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</si>
  <si>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</si>
  <si>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</si>
  <si>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</si>
  <si>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</si>
  <si>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</si>
  <si>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</si>
  <si>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</si>
  <si>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</si>
  <si>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</si>
  <si>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</si>
  <si>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</si>
  <si>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</si>
  <si>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</si>
  <si>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</si>
  <si>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</si>
  <si>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</si>
  <si>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</si>
  <si>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</si>
  <si>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</si>
  <si>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</si>
  <si>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</si>
  <si>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</si>
  <si>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</si>
  <si>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</si>
  <si>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</si>
  <si>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</si>
  <si>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</si>
  <si>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</si>
  <si>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</si>
  <si>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</si>
  <si>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</si>
  <si>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</si>
  <si>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</si>
  <si>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</si>
  <si>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</si>
  <si>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</si>
  <si>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</si>
  <si>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</si>
  <si>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</si>
  <si>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</si>
  <si>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</si>
  <si>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</si>
  <si>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</si>
  <si>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</si>
  <si>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</si>
  <si>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</si>
  <si>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</si>
  <si>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</si>
  <si>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</si>
  <si>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</si>
  <si>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</si>
  <si>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</si>
  <si>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</si>
  <si>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</si>
  <si>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</si>
  <si>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</si>
  <si>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</si>
  <si>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</si>
  <si>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</si>
  <si>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</si>
  <si>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</si>
  <si>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</si>
  <si>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</si>
  <si>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</si>
  <si>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</si>
  <si>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</si>
  <si>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</si>
  <si>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</si>
  <si>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</si>
  <si>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</si>
  <si>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</si>
  <si>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</si>
  <si>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</si>
  <si>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</si>
  <si>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</si>
  <si>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</si>
  <si>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</si>
  <si>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</si>
  <si>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</si>
  <si>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</si>
  <si>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</si>
  <si>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</si>
  <si>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</si>
  <si>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</si>
  <si>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</si>
  <si>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</si>
  <si>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</si>
  <si>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</si>
  <si>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</si>
  <si>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</si>
  <si>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</si>
  <si>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</si>
  <si>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</si>
  <si>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</si>
  <si>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</si>
  <si>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</si>
  <si>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</si>
  <si>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</si>
  <si>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</si>
  <si>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</si>
  <si>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</si>
  <si>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</si>
  <si>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</si>
  <si>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</si>
  <si>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</si>
  <si>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</si>
  <si>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</si>
  <si>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</si>
  <si>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</si>
  <si>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</si>
  <si>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</si>
  <si>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</si>
  <si>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</si>
  <si>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</si>
  <si>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</si>
  <si>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</si>
  <si>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</si>
  <si>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</si>
  <si>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</si>
  <si>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</si>
  <si>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</si>
  <si>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</si>
  <si>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</si>
  <si>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</si>
  <si>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</si>
  <si>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</si>
  <si>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</si>
  <si>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</si>
  <si>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</si>
  <si>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</si>
  <si>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</si>
  <si>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</si>
  <si>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</si>
  <si>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</si>
  <si>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</si>
  <si>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</si>
  <si>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</si>
  <si>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</si>
  <si>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</si>
  <si>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</si>
  <si>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</si>
  <si>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</si>
  <si>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</si>
  <si>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</si>
  <si>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</si>
  <si>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</si>
  <si>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</si>
  <si>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</si>
  <si>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</si>
  <si>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</si>
  <si>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</si>
  <si>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</si>
  <si>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</si>
  <si>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</si>
  <si>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</si>
  <si>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</si>
  <si>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</si>
  <si>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</si>
  <si>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</si>
  <si>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</si>
  <si>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</si>
  <si>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</si>
  <si>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</si>
  <si>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</si>
  <si>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</si>
  <si>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</si>
  <si>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</si>
  <si>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</si>
  <si>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</si>
  <si>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</si>
  <si>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</si>
  <si>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</si>
  <si>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</si>
  <si>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</si>
  <si>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</si>
  <si>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</si>
  <si>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</si>
  <si>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</si>
  <si>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</si>
  <si>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</si>
  <si>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</si>
  <si>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</si>
  <si>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</si>
  <si>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</si>
  <si>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</si>
  <si>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</si>
  <si>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</si>
  <si>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</si>
  <si>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</si>
  <si>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</si>
  <si>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</si>
  <si>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</si>
  <si>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</si>
  <si>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</si>
  <si>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</si>
  <si>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</si>
  <si>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</si>
  <si>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</si>
  <si>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</si>
  <si>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</si>
  <si>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</si>
  <si>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</si>
  <si>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</si>
  <si>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</si>
  <si>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</si>
  <si>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</si>
  <si>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</si>
  <si>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</si>
  <si>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</si>
  <si>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</si>
  <si>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</si>
  <si>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</si>
  <si>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</si>
  <si>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</si>
  <si>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</si>
  <si>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</si>
  <si>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</si>
  <si>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</si>
  <si>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</si>
  <si>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</si>
  <si>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</si>
  <si>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</si>
  <si>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</si>
  <si>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</si>
  <si>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</si>
  <si>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</si>
  <si>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</si>
  <si>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</si>
  <si>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</si>
  <si>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</si>
  <si>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</si>
  <si>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</si>
  <si>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</si>
  <si>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</si>
  <si>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</si>
  <si>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</si>
  <si>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</si>
  <si>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</si>
  <si>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</si>
  <si>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</si>
  <si>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</si>
  <si>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</si>
  <si>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</si>
  <si>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</si>
  <si>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</si>
  <si>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</si>
  <si>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</si>
  <si>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</si>
  <si>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</si>
  <si>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</si>
  <si>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</si>
  <si>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</si>
  <si>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</si>
  <si>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</si>
  <si>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</si>
  <si>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</si>
  <si>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</si>
  <si>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</si>
  <si>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</si>
  <si>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</si>
  <si>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</si>
  <si>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</si>
  <si>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</si>
  <si>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</si>
  <si>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</si>
  <si>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</si>
  <si>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</si>
  <si>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</si>
  <si>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</si>
  <si>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</si>
  <si>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</si>
  <si>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</si>
  <si>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</si>
  <si>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</si>
  <si>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</si>
  <si>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</si>
  <si>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</si>
  <si>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</si>
  <si>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</si>
  <si>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</si>
  <si>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</si>
  <si>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</si>
  <si>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</si>
  <si>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</si>
  <si>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</si>
  <si>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</si>
  <si>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</si>
  <si>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</si>
  <si>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</si>
  <si>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</si>
  <si>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</si>
  <si>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</si>
  <si>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</si>
  <si>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</si>
  <si>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</si>
  <si>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</si>
  <si>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</si>
  <si>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</si>
  <si>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</si>
  <si>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</si>
  <si>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</si>
  <si>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</si>
  <si>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</si>
  <si>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</si>
  <si>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</si>
  <si>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</si>
  <si>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</si>
  <si>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</si>
  <si>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</si>
  <si>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</si>
  <si>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</si>
  <si>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</si>
  <si>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</si>
  <si>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</si>
  <si>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</si>
  <si>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</si>
  <si>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</si>
  <si>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</si>
  <si>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</si>
  <si>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</si>
  <si>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</si>
  <si>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</si>
  <si>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</si>
  <si>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</si>
  <si>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</si>
  <si>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</si>
  <si>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</si>
  <si>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</si>
  <si>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</si>
  <si>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</si>
  <si>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</si>
  <si>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</si>
  <si>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</si>
  <si>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</si>
  <si>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</si>
  <si>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</si>
  <si>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</si>
  <si>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</si>
  <si>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</si>
  <si>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</si>
  <si>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</si>
  <si>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</si>
  <si>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</si>
  <si>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</si>
  <si>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</si>
  <si>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</si>
  <si>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</si>
  <si>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</si>
  <si>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</si>
  <si>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</si>
  <si>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</si>
  <si>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</si>
  <si>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</si>
  <si>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</si>
  <si>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</si>
  <si>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</si>
  <si>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</si>
  <si>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</si>
  <si>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</si>
  <si>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</si>
  <si>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</si>
  <si>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</si>
  <si>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</si>
  <si>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</si>
  <si>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</si>
  <si>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</si>
  <si>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</si>
  <si>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</si>
  <si>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</si>
  <si>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</si>
  <si>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</si>
  <si>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</si>
  <si>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</si>
  <si>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</si>
  <si>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</si>
  <si>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</si>
  <si>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</si>
  <si>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</si>
  <si>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</si>
  <si>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</si>
  <si>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</si>
  <si>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</si>
  <si>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</si>
  <si>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</si>
  <si>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</si>
  <si>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</si>
  <si>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</si>
  <si>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</si>
  <si>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</si>
  <si>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</si>
  <si>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</si>
  <si>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</si>
  <si>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</si>
  <si>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</si>
  <si>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</si>
  <si>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</si>
  <si>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</si>
  <si>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</si>
  <si>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</si>
  <si>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</si>
  <si>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</si>
  <si>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</si>
  <si>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</si>
  <si>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</si>
  <si>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</si>
  <si>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</si>
  <si>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</si>
  <si>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</si>
  <si>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</si>
  <si>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</si>
  <si>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</si>
  <si>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</si>
  <si>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</si>
  <si>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</si>
  <si>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</si>
  <si>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</si>
  <si>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</si>
  <si>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</si>
  <si>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</si>
  <si>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</si>
  <si>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</si>
  <si>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</si>
  <si>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</si>
  <si>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</si>
  <si>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</si>
  <si>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</si>
  <si>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</si>
  <si>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</si>
  <si>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</si>
  <si>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</si>
  <si>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</si>
  <si>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</si>
  <si>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</si>
  <si>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</si>
  <si>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</si>
  <si>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</si>
  <si>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</si>
  <si>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</si>
  <si>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</si>
  <si>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</si>
  <si>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</si>
  <si>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</si>
  <si>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</si>
  <si>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</si>
  <si>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</si>
  <si>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</si>
  <si>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</si>
  <si>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</si>
  <si>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</si>
  <si>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</si>
  <si>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</si>
  <si>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</si>
  <si>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</si>
  <si>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</si>
  <si>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</si>
  <si>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</si>
  <si>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</si>
  <si>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</si>
  <si>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</si>
  <si>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</si>
  <si>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</si>
  <si>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</si>
  <si>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</si>
  <si>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</si>
  <si>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</si>
  <si>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</si>
  <si>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</si>
  <si>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</si>
  <si>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</si>
  <si>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</si>
  <si>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</si>
  <si>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</si>
  <si>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</si>
  <si>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</si>
  <si>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</si>
  <si>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</si>
  <si>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</si>
  <si>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</si>
  <si>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</si>
  <si>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</si>
  <si>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</si>
  <si>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</si>
  <si>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</si>
  <si>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</si>
  <si>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</si>
  <si>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</si>
  <si>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</si>
  <si>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</si>
  <si>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</si>
  <si>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</si>
  <si>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</si>
  <si>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</si>
  <si>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</si>
  <si>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</si>
  <si>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</si>
  <si>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</si>
  <si>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</si>
  <si>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</si>
  <si>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</si>
  <si>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</si>
  <si>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</si>
  <si>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</si>
  <si>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</si>
  <si>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</si>
  <si>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</si>
  <si>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</si>
  <si>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</si>
  <si>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</si>
  <si>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</si>
  <si>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</si>
  <si>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</si>
  <si>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</si>
  <si>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</si>
  <si>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</si>
  <si>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</si>
  <si>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</si>
  <si>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</si>
  <si>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</si>
  <si>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</si>
  <si>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</si>
  <si>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</si>
  <si>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</si>
  <si>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</si>
  <si>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</si>
  <si>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</si>
  <si>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</si>
  <si>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</si>
  <si>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</si>
  <si>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</si>
  <si>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</si>
  <si>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</si>
  <si>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</si>
  <si>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</si>
  <si>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</si>
  <si>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</si>
  <si>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</si>
  <si>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</si>
  <si>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</si>
  <si>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</si>
  <si>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</si>
  <si>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</si>
  <si>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</si>
  <si>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</si>
  <si>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</si>
  <si>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</si>
  <si>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</si>
  <si>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</si>
  <si>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</si>
  <si>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</si>
  <si>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</si>
  <si>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</si>
  <si>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</si>
  <si>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</si>
  <si>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</si>
  <si>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</si>
  <si>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</si>
  <si>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</si>
  <si>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</si>
  <si>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</si>
  <si>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</si>
  <si>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</si>
  <si>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</si>
  <si>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</si>
  <si>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</si>
  <si>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</si>
  <si>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</si>
  <si>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</si>
  <si>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</si>
  <si>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</si>
  <si>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</si>
  <si>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</si>
  <si>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</si>
  <si>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</si>
  <si>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</si>
  <si>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</si>
  <si>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</si>
  <si>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</si>
  <si>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</si>
  <si>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</si>
  <si>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</si>
  <si>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</si>
  <si>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</si>
  <si>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</si>
  <si>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</si>
  <si>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</si>
  <si>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</si>
  <si>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</si>
  <si>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</si>
  <si>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</si>
  <si>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</si>
  <si>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</si>
  <si>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</si>
  <si>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</si>
  <si>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</si>
  <si>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</si>
  <si>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</si>
  <si>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</si>
  <si>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</si>
  <si>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</si>
  <si>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</si>
  <si>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</si>
  <si>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</si>
  <si>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</si>
  <si>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</si>
  <si>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</si>
  <si>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</si>
  <si>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</si>
  <si>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</si>
  <si>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</si>
  <si>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</si>
  <si>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</si>
  <si>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</si>
  <si>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</si>
  <si>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</si>
  <si>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</si>
  <si>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</si>
  <si>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</si>
  <si>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</si>
  <si>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</si>
  <si>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</si>
  <si>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</si>
  <si>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</si>
  <si>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</si>
  <si>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</si>
  <si>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</si>
  <si>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</si>
  <si>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</si>
  <si>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</si>
  <si>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</si>
  <si>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</si>
  <si>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</si>
  <si>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</si>
  <si>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</si>
  <si>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</si>
  <si>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</si>
  <si>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</si>
  <si>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</si>
  <si>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</si>
  <si>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</si>
  <si>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</si>
  <si>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</si>
  <si>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</si>
  <si>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</si>
  <si>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</si>
  <si>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</si>
  <si>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</si>
  <si>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</si>
  <si>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</si>
  <si>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</si>
  <si>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</si>
  <si>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</si>
  <si>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</si>
  <si>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</si>
  <si>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</si>
  <si>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</si>
  <si>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</si>
  <si>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</si>
  <si>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</si>
  <si>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</si>
  <si>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</si>
  <si>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</si>
  <si>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</si>
  <si>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</si>
  <si>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</si>
  <si>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</si>
  <si>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</si>
  <si>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</si>
  <si>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</si>
  <si>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</si>
  <si>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</si>
  <si>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</si>
  <si>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</si>
  <si>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</si>
  <si>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</si>
  <si>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</si>
  <si>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</si>
  <si>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</si>
  <si>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</si>
  <si>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</si>
  <si>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</si>
  <si>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</si>
  <si>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</si>
  <si>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</si>
  <si>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</si>
  <si>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</si>
  <si>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</si>
  <si>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</si>
  <si>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</si>
  <si>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</si>
  <si>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</si>
  <si>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</si>
  <si>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</si>
  <si>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</si>
  <si>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</si>
  <si>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</si>
  <si>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</si>
  <si>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</si>
  <si>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</si>
  <si>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</si>
  <si>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</si>
  <si>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</si>
  <si>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</si>
  <si>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</si>
  <si>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</si>
  <si>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</si>
  <si>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</si>
  <si>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</si>
  <si>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</si>
  <si>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</si>
  <si>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</si>
  <si>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</si>
  <si>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</si>
  <si>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</si>
  <si>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</si>
  <si>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</si>
  <si>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</si>
  <si>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</si>
  <si>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</si>
  <si>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</si>
  <si>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</si>
  <si>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</si>
  <si>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</si>
  <si>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</si>
  <si>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</si>
  <si>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</si>
  <si>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</si>
  <si>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</si>
  <si>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</si>
  <si>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</si>
  <si>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</si>
  <si>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</si>
  <si>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</si>
  <si>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</si>
  <si>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</si>
  <si>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</si>
  <si>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</si>
  <si>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</si>
  <si>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</si>
  <si>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</si>
  <si>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</si>
  <si>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</si>
  <si>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</si>
  <si>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</si>
  <si>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</si>
  <si>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</si>
  <si>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</si>
  <si>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</si>
  <si>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</si>
  <si>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</si>
  <si>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</si>
  <si>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</si>
  <si>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</si>
  <si>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</si>
  <si>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</si>
  <si>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</si>
  <si>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</si>
  <si>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</si>
  <si>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</si>
  <si>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</si>
  <si>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</si>
  <si>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</si>
  <si>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</si>
  <si>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</si>
  <si>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</si>
  <si>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</si>
  <si>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</si>
  <si>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</si>
  <si>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</si>
  <si>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</si>
  <si>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</si>
  <si>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</si>
  <si>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</si>
  <si>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</si>
  <si>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</si>
  <si>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</si>
  <si>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</si>
  <si>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</si>
  <si>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</si>
  <si>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</si>
  <si>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</si>
  <si>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</si>
  <si>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</si>
  <si>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</si>
  <si>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</si>
  <si>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</si>
  <si>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</si>
  <si>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</si>
  <si>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</si>
  <si>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</si>
  <si>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</si>
  <si>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</si>
  <si>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</si>
  <si>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</si>
  <si>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</si>
  <si>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</si>
  <si>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</si>
  <si>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</si>
  <si>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</si>
  <si>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</si>
  <si>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</si>
  <si>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</si>
  <si>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</si>
  <si>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</si>
  <si>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</si>
  <si>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</si>
  <si>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</si>
  <si>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</si>
  <si>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</si>
  <si>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</si>
  <si>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</si>
  <si>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</si>
  <si>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</si>
  <si>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</si>
  <si>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</si>
  <si>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</si>
  <si>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</si>
  <si>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</si>
  <si>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</si>
  <si>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</si>
  <si>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</si>
  <si>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</si>
  <si>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</si>
  <si>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</si>
  <si>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</si>
  <si>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</si>
  <si>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</si>
  <si>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</si>
  <si>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</si>
  <si>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</si>
  <si>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</si>
  <si>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</si>
  <si>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</si>
  <si>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</si>
  <si>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</si>
  <si>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</si>
  <si>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</si>
  <si>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</si>
  <si>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</si>
  <si>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</si>
  <si>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</si>
  <si>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</si>
  <si>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</si>
  <si>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</si>
  <si>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</si>
  <si>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</si>
  <si>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</si>
  <si>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</si>
  <si>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</si>
  <si>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</si>
  <si>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</si>
  <si>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</si>
  <si>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</si>
  <si>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</si>
  <si>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</si>
  <si>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</si>
  <si>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</si>
  <si>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</si>
  <si>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</si>
  <si>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</si>
  <si>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</si>
  <si>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</si>
  <si>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</si>
  <si>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</si>
  <si>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</si>
  <si>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</si>
  <si>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</si>
  <si>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</si>
  <si>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</si>
  <si>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</si>
  <si>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</si>
  <si>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</si>
  <si>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</si>
  <si>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</si>
  <si>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</si>
  <si>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</si>
  <si>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</si>
  <si>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</si>
  <si>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</si>
  <si>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</si>
  <si>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</si>
  <si>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</si>
  <si>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</si>
  <si>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</si>
  <si>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</si>
  <si>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</si>
  <si>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</si>
  <si>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</si>
  <si>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</si>
  <si>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</si>
  <si>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</si>
  <si>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</si>
  <si>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</si>
  <si>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</si>
  <si>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</si>
  <si>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</si>
  <si>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</si>
  <si>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</si>
  <si>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</si>
  <si>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</si>
  <si>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</si>
  <si>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</si>
  <si>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</si>
  <si>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</si>
  <si>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</si>
  <si>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</si>
  <si>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</si>
  <si>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</si>
  <si>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</si>
  <si>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</si>
  <si>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</si>
  <si>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</si>
  <si>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</si>
  <si>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</si>
  <si>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</si>
  <si>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</si>
  <si>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</si>
  <si>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</si>
  <si>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</si>
  <si>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</si>
  <si>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</si>
  <si>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</si>
  <si>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</si>
  <si>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</si>
  <si>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</si>
  <si>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</si>
  <si>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</si>
  <si>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</si>
  <si>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</si>
  <si>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</si>
  <si>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</si>
  <si>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</si>
  <si>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</si>
  <si>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</si>
  <si>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</si>
  <si>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</si>
  <si>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</si>
  <si>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</si>
  <si>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</si>
  <si>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</si>
  <si>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</si>
  <si>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</si>
  <si>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</si>
  <si>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</si>
  <si>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</si>
  <si>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</si>
  <si>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</si>
  <si>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</si>
  <si>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</si>
  <si>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</si>
  <si>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</si>
  <si>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</si>
  <si>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</si>
  <si>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</si>
  <si>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</si>
  <si>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</si>
  <si>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</si>
  <si>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Trsf 17/11/22 RM6,000.00(RM2,626.30partial), Trsf 28/11/22 RM2,500.00, Trsf 29/11/22 RM1,000.00</t>
  </si>
  <si>
    <t>Refer Cash Book 30/11/22 - Total collection = "C" &amp; "C-Trsp"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</si>
  <si>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</si>
  <si>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</si>
  <si>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</si>
  <si>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</si>
  <si>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</si>
  <si>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</si>
  <si>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</si>
  <si>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</si>
  <si>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</si>
  <si>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</si>
  <si>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Month : 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</si>
</sst>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 applyBorder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 applyBorder="1"/>
    <xf numFmtId="0" fontId="15" fillId="0" borderId="0" xfId="0" applyFont="1" applyBorder="1"/>
    <xf numFmtId="14" fontId="15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/>
    <xf numFmtId="14" fontId="14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00000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115742" createdVersion="8" refreshedVersion="8" minRefreshableVersion="3" recordCount="1019" xr:uid="{16E4D9D3-E42B-474A-BE93-E46192D27CE5}">
  <cacheSource type="worksheet">
    <worksheetSource ref="A1:T1020" sheet="Raw Sales"/>
  </cacheSource>
  <cacheFields count="20">
    <cacheField name="Invoice Date" numFmtId="0">
      <sharedItems containsDate="1" containsMixedTypes="1" minDate="2019-12-23T00:00:00" maxDate="2022-09-16T00:00:00"/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-" u="1"/>
        <s v="Cash - Yew Kok Wah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830046.0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82997685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 count="2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 count="174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</sharedItems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6.996311342591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9">
  <r>
    <d v="2019-12-23T00:00:0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d v="2019-12-23T00:00:0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d v="2020-06-02T00:00:00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d v="2020-06-11T00:00:00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d v="2020-06-11T00:00:00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d v="2020-06-17T00:00:00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d v="2020-06-17T00:00:00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d v="2020-06-17T00:00:00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d v="2020-06-22T00:00:00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d v="2020-07-01T00:00:00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d v="2020-07-14T00:00:00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d v="2020-07-15T00:00:00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d v="2020-07-15T00:00:00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d v="2020-07-15T00:00:00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d v="2020-08-01T00:00:00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d v="2020-08-08T00:00:00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d v="2020-08-08T00:00:00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d v="2020-08-10T00:00:0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d v="2020-08-10T00:00:0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d v="2020-08-10T00:00:0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d v="2020-08-12T00:00:00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d v="2020-08-12T00:00:00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d v="2020-08-12T00:00:00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d v="2020-08-13T00:00:00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d v="2020-08-19T00:00:00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d v="2020-08-19T00:00:00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d v="2020-08-19T00:00:00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d v="2020-08-22T00:00:00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d v="2020-08-22T00:00:00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d v="2020-08-22T00:00:00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d v="2020-08-22T00:00:00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d v="2020-08-22T00:00:00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d v="2020-08-24T00:00:00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d v="2020-08-24T00:00:00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d v="2020-08-25T00:00:00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d v="2020-08-25T00:00:00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d v="2020-08-25T00:00:00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d v="2020-08-27T00:00:00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d v="2020-08-27T00:00:00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d v="2020-08-27T00:00:00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d v="2020-08-27T00:00:00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d v="2020-08-27T00:00:00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d v="2020-09-01T00:00:00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d v="2020-09-01T00:00:00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d v="2020-09-01T00:00:00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d v="2020-09-02T00:00:00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d v="2020-09-05T00:00:0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d v="2020-09-05T00:00:0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d v="2020-09-17T00:00:00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d v="2020-09-17T00:00:00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d v="2020-09-17T00:00:00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d v="2020-09-17T00:00:00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d v="2020-09-17T00:00:00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d v="2020-09-17T00:00:00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d v="2020-09-17T00:00:00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d v="2020-09-22T00:00:00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d v="2020-09-22T00:00:00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d v="2020-09-22T00:00:00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d v="2020-09-22T00:00:00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d v="2020-09-23T00:00:00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d v="2020-09-23T00:00:00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d v="2020-09-23T00:00:00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d v="2020-09-23T00:00:00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d v="2020-09-23T00:00:00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d v="2020-09-26T00:00:00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d v="2020-10-05T00:00:00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d v="2020-10-05T00:00:00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d v="2020-10-05T00:00:00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d v="2020-10-05T00:00:00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d v="2020-10-05T00:00:00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d v="2020-10-08T00:00:00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d v="2020-10-08T00:00:00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d v="2020-10-08T00:00:00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d v="2020-10-08T00:00:00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d v="2020-10-12T00:00:00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d v="2020-10-12T00:00:00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d v="2020-10-12T00:00:00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d v="2020-10-12T00:00:00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d v="2020-10-14T00:00:00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d v="2020-10-14T00:00:00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d v="2020-10-19T00:00:00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d v="2020-10-17T00:00:0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d v="2020-10-17T00:00:0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d v="2020-10-19T00:00:00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d v="2020-10-19T00:00:00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d v="2020-10-19T00:00:00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d v="2020-10-19T00:00:00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d v="2020-10-21T00:00:00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d v="2020-10-21T00:00:00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d v="2020-10-21T00:00:00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d v="2020-10-21T00:00:00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d v="2020-10-21T00:00:00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d v="2020-10-26T00:00:00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d v="2020-10-26T00:00:00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d v="2020-10-31T00:00:00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d v="2020-10-31T00:00:00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d v="2020-11-09T00:00:00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d v="2020-11-09T00:00:00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d v="2020-11-09T00:00:00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d v="2020-11-09T00:00:00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d v="2020-11-10T00:00:00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d v="2020-11-10T00:00:00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d v="2020-11-10T00:00:00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d v="2020-11-24T00:00:00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d v="2020-11-20T00:00:00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d v="2020-11-20T00:00:00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d v="2020-11-20T00:00:00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d v="2020-11-20T00:00:00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d v="2020-11-20T00:00:00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d v="2020-11-20T00:00:00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d v="2020-11-21T00:00:0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d v="2020-11-21T00:00:0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d v="2020-11-21T00:00:0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d v="2020-11-21T00:00:0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d v="2020-11-23T00:00:00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d v="2020-11-24T00:00:00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d v="2020-11-24T00:00:00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d v="2020-11-24T00:00:00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d v="2020-11-24T00:00:00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d v="2020-11-27T00:00:00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d v="2020-11-27T00:00:00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d v="2020-11-28T00:00:00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d v="2020-11-30T00:00:00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d v="2020-11-30T00:00:00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d v="2020-11-30T00:00:00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d v="2020-11-30T00:00:00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d v="2020-11-30T00:00:00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d v="2020-12-05T00:00:00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d v="2020-12-15T00:00:00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d v="2020-12-15T00:00:00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d v="2020-12-26T00:00:00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d v="2020-12-31T00:00:00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d v="2020-12-31T00:00:00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d v="2020-12-31T00:00:00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d v="2021-01-04T00:00:0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d v="2021-01-04T00:00:0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d v="2021-01-04T00:00:0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d v="2021-01-04T00:00:0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d v="2021-01-04T00:00:0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d v="2021-01-04T00:00:0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d v="2021-01-04T00:00:0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d v="2021-01-04T00:00:0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d v="2021-01-04T00:00:0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d v="2021-01-04T00:00:0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d v="2021-01-04T00:00:0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d v="2021-01-04T00:00:0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d v="2021-01-11T00:00:00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d v="2021-01-08T00:00:00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d v="2021-01-09T00:00:00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d v="2021-01-09T00:00:00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d v="2021-01-18T00:00:00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d v="2021-01-18T00:00:00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d v="2021-01-18T00:00:00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d v="2021-01-18T00:00:00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d v="2021-01-18T00:00:00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d v="2021-01-18T00:00:00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d v="2021-01-18T00:00:00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d v="2021-01-27T00:00:00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d v="2021-01-29T00:00:00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d v="2021-01-29T00:00:00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d v="2021-01-29T00:00:00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d v="2021-01-29T00:00:00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d v="2021-01-29T00:00:00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d v="2021-01-29T00:00:00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d v="2021-02-03T00:00:00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d v="2021-02-03T00:00:00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d v="2021-02-03T00:00:00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d v="2021-02-03T00:00:00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d v="2021-02-03T00:00:00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d v="2021-02-03T00:00:00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d v="2021-02-02T00:00:00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d v="2021-02-09T00:00:0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d v="2021-02-09T00:00:0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d v="2021-02-09T00:00:0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d v="2021-02-09T00:00:0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d v="2021-02-09T00:00:0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d v="2021-02-09T00:00:0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d v="2021-02-17T00:00:00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d v="2021-02-19T00:00:00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d v="2021-02-24T00:00:00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d v="2021-02-24T00:00:00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d v="2021-02-24T00:00:00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d v="2021-02-24T00:00:00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d v="2021-02-23T00:00:00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d v="2021-02-23T00:00:00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d v="2021-02-23T00:00:00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d v="2021-02-26T00:00:00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d v="2021-02-26T00:00:00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d v="2021-02-26T00:00:00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d v="2021-03-08T00:00:00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d v="2021-03-08T00:00:00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d v="2021-03-08T00:00:00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d v="2021-03-08T00:00:00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d v="2021-03-10T00:00:00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d v="2021-03-10T00:00:00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d v="2021-03-10T00:00:00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d v="2021-03-11T00:00:00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d v="2021-03-11T00:00:00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d v="2021-03-11T00:00:00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d v="2021-03-11T00:00:00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d v="2021-03-23T00:00:00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d v="2021-03-23T00:00:00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d v="2021-03-23T00:00:00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d v="2021-03-23T00:00:00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d v="2021-03-24T00:00:0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d v="2021-03-24T00:00:0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d v="2021-03-24T00:00:0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d v="2021-03-24T00:00:0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d v="2021-03-24T00:00:0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d v="2021-03-25T00:00:00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d v="2021-03-30T00:00:00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d v="2021-04-01T00:00:00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d v="2021-04-08T00:00:00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d v="2021-04-08T00:00:00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d v="2021-04-08T00:00:00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d v="2021-04-08T00:00:00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d v="2021-04-08T00:00:00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d v="2021-04-08T00:00:00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d v="2021-04-08T00:00:00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d v="2021-04-08T00:00:00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d v="2021-04-09T00:00:00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d v="2021-04-27T00:00:00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d v="2021-04-27T00:00:00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d v="2021-04-27T00:00:00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d v="2021-04-29T00:00:00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d v="2021-04-29T00:00:00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d v="2021-04-29T00:00:00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d v="2021-04-29T00:00:00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d v="2021-04-29T00:00:00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d v="2021-04-29T00:00:00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d v="2021-05-03T00:00:00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d v="2021-05-03T00:00:00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d v="2021-05-03T00:00:00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d v="2021-05-03T00:00:00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d v="2021-05-06T00:00:00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d v="2021-05-07T00:00:0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d v="2021-05-19T00:00:00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d v="2021-05-25T00:00:00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d v="2021-05-25T00:00:00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d v="2021-05-25T00:00:00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d v="2021-05-25T00:00:00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d v="2021-05-25T00:00:00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d v="2021-05-25T00:00:00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d v="2021-05-25T00:00:00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d v="2021-05-25T00:00:00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d v="2021-05-25T00:00:00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d v="2021-05-25T00:00:00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d v="2021-05-25T00:00:00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d v="2021-05-25T00:00:00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d v="2021-06-01T00:00:00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d v="2021-06-01T00:00:00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d v="2021-06-01T00:00:00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d v="2021-06-01T00:00:00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d v="2021-06-01T00:00:00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d v="2021-06-01T00:00:00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d v="2021-09-01T00:00:00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d v="2021-09-01T00:00:00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d v="2021-09-01T00:00:00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d v="2021-09-01T00:00:00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d v="2021-09-01T00:00:00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d v="2021-09-01T00:00:00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d v="2021-09-01T00:00:00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d v="2021-09-01T00:00:00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d v="2021-09-14T00:00:00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d v="2021-09-14T00:00:00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d v="2021-09-14T00:00:00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d v="2021-09-14T00:00:00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d v="2021-09-21T00:00:00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d v="2021-09-21T00:00:00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d v="2021-09-21T00:00:00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d v="2021-09-25T00:00:00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d v="2021-09-27T00:00:00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d v="2021-09-27T00:00:00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d v="2021-09-27T00:00:00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d v="2021-09-27T00:00:00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d v="2021-09-28T00:00:0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d v="2021-10-01T00:00:00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d v="2021-10-02T00:00:00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d v="2021-10-02T00:00:00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d v="2021-10-02T00:00:00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d v="2021-10-02T00:00:00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d v="2021-10-05T00:00:00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d v="2021-10-05T00:00:00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d v="2021-10-05T00:00:00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d v="2021-10-05T00:00:00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d v="2021-10-05T00:00:00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d v="2021-10-07T00:00:00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d v="2021-10-11T00:00:00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d v="2021-10-11T00:00:00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d v="2021-10-12T00:00:00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d v="2021-10-12T00:00:00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d v="2021-10-12T00:00:00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d v="2021-10-12T00:00:00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d v="2021-10-12T00:00:00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d v="2021-10-13T00:00: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d v="2021-10-13T00:00: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d v="2021-10-13T00:00: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d v="2021-10-14T00:00:00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d v="2021-10-14T00:00:00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d v="2021-10-14T00:00:00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d v="2021-10-15T00:00:00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d v="2021-10-15T00:00:00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d v="2021-10-15T00:00:00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d v="2021-10-15T00:00:00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d v="2021-10-15T00:00:00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d v="2021-10-15T00:00:00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d v="2021-10-18T00:00:00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d v="2021-10-18T00:00:00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d v="2021-10-18T00:00:00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d v="2021-10-18T00:00:00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d v="2021-10-18T00:00:00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d v="2021-10-18T00:00:00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d v="2021-10-19T00:00:00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d v="2021-10-20T00:00:00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d v="2021-10-20T00:00:00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d v="2021-10-20T00:00:00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d v="2021-10-20T00:00:00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d v="2021-10-23T00:00:00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d v="2021-10-23T00:00:00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d v="2021-10-23T00:00:00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d v="2021-10-26T00:00:00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d v="2021-10-26T00:00:00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d v="2021-10-26T00:00:00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d v="2021-10-26T00:00:00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d v="2021-10-26T00:00:00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d v="2021-10-26T00:00:00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d v="2021-10-26T00:00:00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d v="2021-10-26T00:00:00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d v="2021-10-28T00:00:00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d v="2021-10-27T00:00:00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d v="2021-10-28T00:00:00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d v="2021-10-28T00:00:00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d v="2021-10-28T00:00:00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d v="2021-10-30T00:00:0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d v="2021-10-30T00:00:0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d v="2021-10-30T00:00:0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d v="2021-10-30T00:00:0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d v="2021-11-01T00:00:00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d v="2021-11-01T00:00:00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d v="2021-11-02T00:00:00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d v="2021-11-02T00:00:00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d v="2021-11-02T00:00:00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d v="2021-11-02T00:00:00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d v="2021-11-02T00:00:00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d v="2021-11-03T00:00:00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d v="2021-11-03T00:00:00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d v="2021-11-03T00:00:00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d v="2021-11-03T00:00:00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d v="2021-11-03T00:00:00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d v="2021-11-03T00:00:00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d v="2021-11-06T00:00:00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d v="2021-11-06T00:00:00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d v="2021-11-06T00:00:00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d v="2021-11-06T00:00:00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d v="2021-11-08T00:00:00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d v="2021-11-08T00:00:00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d v="2021-11-09T00:00:00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d v="2021-11-10T00:00:00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d v="2021-11-11T00:00:00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d v="2021-11-11T00:00:00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d v="2021-11-11T00:00:00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d v="2021-11-11T00:00:00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d v="2021-11-11T00:00:00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d v="2021-11-13T00:00:00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d v="2021-11-13T00:00:00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d v="2021-11-13T00:00:00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d v="2021-11-13T00:00:00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d v="2021-11-13T00:00:00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d v="2021-11-13T00:00:00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d v="2021-11-13T00:00:00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d v="2021-11-13T00:00:00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d v="2021-11-23T00:00:0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d v="2021-11-26T00:00:00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d v="2021-11-26T00:00:00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d v="2021-11-26T00:00:00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d v="2021-11-29T00:00:00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d v="2021-11-29T00:00:00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d v="2021-12-07T00:00:00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d v="2021-12-07T00:00:00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d v="2021-12-07T00:00:00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d v="2021-12-07T00:00:00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d v="2021-12-07T00:00:00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d v="2021-12-10T00:00:00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d v="2021-12-10T00:00:00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d v="2021-12-10T00:00:00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d v="2021-12-10T00:00:00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d v="2021-12-10T00:00:00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d v="2021-12-15T00:00:00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d v="2021-12-15T00:00:00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d v="2021-12-16T00:00:00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d v="2021-12-20T00:00:00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d v="2021-12-20T00:00:00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d v="2021-12-20T00:00:00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d v="2021-12-21T00:00:00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d v="2021-12-21T00:00:00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d v="2021-12-22T00:00:00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d v="2021-12-22T00:00:00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d v="2021-12-27T00:00:00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d v="2021-12-27T00:00:00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d v="2021-12-28T00:00:00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d v="2021-12-28T00:00:00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d v="2021-12-30T00:00:00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d v="2021-12-30T00:00:00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d v="2021-12-31T00:00:00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d v="2021-12-31T00:00:00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d v="2021-12-31T00:00:00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d v="2021-12-31T00:00:00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d v="2021-12-31T00:00:00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d v="2021-12-31T00:00:00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d v="2022-01-03T00:00:00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d v="2022-01-03T00:00:00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d v="2022-01-06T00:00:00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d v="2022-01-06T00:00:00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d v="2022-01-07T00:00:00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d v="2022-01-07T00:00:00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d v="2022-01-08T00:00:00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d v="2022-01-08T00:00:00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d v="2022-01-08T00:00:00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d v="2022-01-08T00:00:00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d v="2022-01-10T00:00:00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d v="2022-01-11T00:00:0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d v="2022-01-11T00:00:0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d v="2022-01-11T00:00:0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d v="2022-01-11T00:00:0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d v="2022-01-11T00:00:0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d v="2022-01-13T00:00:00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d v="2022-01-13T00:00:00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d v="2022-01-13T00:00:00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d v="2022-01-14T00:00:00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d v="2022-01-14T00:00:00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d v="2022-01-14T00:00:00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d v="2022-01-14T00:00:00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d v="2022-01-14T00:00:00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d v="2022-01-14T00:00:00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d v="2022-01-14T00:00:00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d v="2022-01-14T00:00:00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d v="2022-01-17T00:00:00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d v="2022-01-17T00:00:00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d v="2022-01-17T00:00:00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d v="2022-01-18T00:00:00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d v="2022-01-18T00:00:00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d v="2022-01-18T00:00:00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d v="2022-01-18T00:00:00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d v="2022-01-18T00:00:00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d v="2022-01-22T00:00:00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d v="2022-01-22T00:00:00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d v="2022-01-24T00:00:00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d v="2022-01-24T00:00:00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d v="2022-01-24T00:00:00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d v="2022-01-24T00:00:00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d v="2022-01-25T00:00:00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d v="2022-01-25T00:00:00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d v="2022-01-26T00:00:00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d v="2022-01-26T00:00:00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d v="2022-01-26T00:00:00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d v="2022-01-26T00:00:00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d v="2022-02-10T00:00:00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d v="2022-02-10T00:00:00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d v="2022-02-10T00:00:00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d v="2022-02-10T00:00:00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d v="2022-02-15T00:00:0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d v="2022-02-15T00:00:0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d v="2022-02-17T00:00:00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d v="2022-02-17T00:00:00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d v="2022-02-17T00:00:00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d v="2022-02-17T00:00:00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d v="2022-02-17T00:00:00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d v="2022-02-18T00:00:00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d v="2022-02-18T00:00:00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d v="2022-02-19T00:00:00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d v="2022-02-19T00:00:00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d v="2022-02-19T00:00:00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d v="2022-02-21T00:00:00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d v="2022-02-21T00:00:00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d v="2022-02-21T00:00:00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d v="2022-02-21T00:00:00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d v="2022-02-22T00:00:00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d v="2022-02-22T00:00:00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d v="2022-02-22T00:00:00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d v="2022-02-22T00:00:00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d v="2022-02-22T00:00:00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d v="2022-02-24T00:00:00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d v="2022-02-24T00:00:00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d v="2022-02-24T00:00:00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d v="2022-02-24T00:00:00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d v="2022-02-26T00:00:00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d v="2022-02-26T00:00:00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d v="2022-02-26T00:00:00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d v="2022-03-05T00:00:00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d v="2022-03-08T00:00:00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d v="2022-03-08T00:00:00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d v="2022-03-08T00:00:00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d v="2022-03-08T00:00:00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d v="2022-03-08T00:00:00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d v="2022-03-08T00:00:00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d v="2022-03-08T00:00:00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d v="2022-03-08T00:00:00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d v="2022-03-08T00:00:00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d v="2022-03-08T00:00:00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d v="2022-03-09T00:00:0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d v="2022-03-11T00:00:00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d v="2022-03-11T00:00:00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d v="2022-03-11T00:00:00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d v="2022-03-12T00:00:00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d v="2022-03-12T00:00:00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d v="2022-03-14T00:00:00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d v="2022-03-15T00:00:00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d v="2022-03-15T00:00:00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d v="2022-03-15T00:00:00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d v="2022-03-15T00:00:00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d v="2022-03-15T00:00:00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d v="2022-03-15T00:00:00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d v="2022-03-15T00:00:00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d v="2022-03-17T00:00:00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d v="2022-03-18T00:00:00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d v="2022-03-18T00:00:00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d v="2022-03-19T00:00:00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d v="2022-03-23T00:00:00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d v="2022-03-23T00:00:00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d v="2022-03-23T00:00:00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d v="2022-03-25T00:00:0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d v="2022-03-25T00:00:0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d v="2022-03-25T00:00:0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d v="2022-03-25T00:00:0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d v="2022-03-29T00:00:00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d v="2022-03-29T00:00:00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d v="2022-03-29T00:00:00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d v="2022-03-29T00:00:00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d v="2022-03-31T00:00:00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d v="2022-03-31T00:00:00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d v="2022-03-31T00:00:00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d v="2022-04-01T00:00:00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d v="2022-04-01T00:00:00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d v="2022-04-01T00:00:00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d v="2022-04-01T00:00:00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d v="2022-04-05T00:00:00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d v="2022-04-08T00:00:00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d v="2022-04-08T00:00:00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d v="2022-04-08T00:00:00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d v="2022-04-08T00:00:00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d v="2022-04-08T00:00:00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d v="2022-04-08T00:00:00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d v="2022-04-09T00:00:00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d v="2022-04-09T00:00:00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d v="2022-04-09T00:00:00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d v="2022-04-09T00:00:00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d v="2022-04-12T00:00:00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d v="2022-04-13T00:00:00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d v="2022-04-13T00:00:00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d v="2022-04-14T00:00:00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d v="2022-04-16T00:00:00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d v="2022-04-16T00:00:00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d v="2022-04-16T00:00:00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d v="2022-04-16T00:00:00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d v="2022-04-16T00:00:00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d v="2022-04-16T00:00:00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d v="2022-04-16T00:00:00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d v="2022-04-19T00:00:00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d v="2022-04-19T00:00:00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d v="2022-04-19T00:00:00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d v="2022-04-20T00:00:00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d v="2022-04-20T00:00:00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d v="2022-04-20T00:00:00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d v="2022-04-20T00:00:00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d v="2022-04-21T00:00:00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d v="2022-04-21T00:00:00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d v="2022-04-23T00:00:00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d v="2022-04-23T00:00:00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s v="26/4/2022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s v="26/4/2022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s v="26/4/2022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s v="26/4/2022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d v="2022-04-27T00:00:00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d v="2022-04-27T00:00:00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d v="2022-04-28T00:00:00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d v="2022-04-28T00:00:00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d v="2022-04-28T00:00:00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d v="2022-04-28T00:00:00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d v="2022-04-28T00:00:00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d v="2022-04-28T00:00:00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d v="2022-04-28T00:00:00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d v="2022-04-28T00:00:00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d v="2022-04-28T00:00:00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d v="2022-04-29T00:00:0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d v="2022-04-30T00:00:00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d v="2022-04-30T00:00:00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d v="2022-04-30T00:00:00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d v="2022-04-30T00:00:00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d v="2022-05-06T00:00:00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d v="2022-05-06T00:00:00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d v="2022-05-06T00:00:00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d v="2022-05-06T00:00:00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d v="2022-05-06T00:00:00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d v="2022-05-06T00:00:00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d v="2022-05-07T00:00:00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d v="2022-05-07T00:00:00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d v="2022-05-10T00:00:00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d v="2022-05-10T00:00:00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s v="11/5/2022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s v="11/5/2022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s v="11/5/2022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d v="2022-05-12T00:00:00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d v="2022-05-12T00:00:00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d v="2022-05-12T00:00:00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d v="2022-05-12T00:00:00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d v="2022-05-14T00:00:00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d v="2022-05-14T00:00:00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d v="2022-05-14T00:00:00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d v="2022-05-16T00:00:00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d v="2022-05-18T00:00:00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d v="2022-05-18T00:00:00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d v="2022-05-18T00:00:00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d v="2022-05-18T00:00:00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d v="2022-05-19T00:00: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d v="2022-05-20T00:00:00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d v="2022-05-20T00:00:00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d v="2022-05-20T00:00:00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d v="2022-05-21T00:00:00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d v="2022-05-21T00:00:00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d v="2022-05-21T00:00:00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d v="2022-05-21T00:00:00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d v="2022-05-21T00:00:00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d v="2022-05-21T00:00:00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d v="2022-05-21T00:00:00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d v="2022-05-21T00:00:00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d v="2022-05-23T00:00:00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d v="2022-05-23T00:00:00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d v="2022-05-23T00:00:00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d v="2022-05-23T00:00:00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d v="2022-05-23T00:00:00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d v="2022-05-23T00:00:00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d v="2022-05-23T00:00:00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d v="2022-05-23T00:00:00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d v="2022-05-23T00:00:00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d v="2022-05-23T00:00:00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d v="2022-05-23T00:00:00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d v="2022-05-23T00:00:00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d v="2022-05-23T00:00:00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d v="2022-05-23T00:00:00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d v="2022-05-24T00:00:00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d v="2022-05-25T00:00:00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d v="2022-05-25T00:00:00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d v="2022-05-25T00:00:00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d v="2022-05-25T00:00:00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d v="2022-05-28T00:00:00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d v="2022-06-02T00:00:00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d v="2022-06-02T00:00:00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d v="2022-06-02T00:00:00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d v="2022-06-02T00:00:00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d v="2022-06-03T00:00:00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d v="2022-06-04T00:00:00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d v="2022-06-04T00:00:00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d v="2022-06-04T00:00:00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d v="2022-06-07T00:00:0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d v="2022-06-07T00:00:0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d v="2022-06-09T00:00:00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d v="2022-06-09T00:00:00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d v="2022-06-09T00:00:00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d v="2022-06-09T00:00:00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d v="2022-06-09T00:00:00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d v="2022-06-09T00:00:00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d v="2022-06-11T00:00:00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d v="2022-06-11T00:00:00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d v="2022-06-11T00:00:00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d v="2022-06-13T00:00:00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d v="2022-06-13T00:00:00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d v="2022-06-13T00:00:00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d v="2022-06-14T00:00:00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d v="2022-06-14T00:00:00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d v="2022-06-14T00:00:00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d v="2022-06-18T00:00:00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d v="2022-06-18T00:00:00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d v="2022-06-18T00:00:00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d v="2022-06-18T00:00:00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d v="2022-06-18T00:00:00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d v="2022-06-18T00:00:00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d v="2022-06-20T00:00:00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d v="2022-06-24T00:00:00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d v="2022-06-24T00:00:00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d v="2022-06-24T00:00:00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d v="2022-06-28T00:00:00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d v="2022-06-29T00:00:0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d v="2022-06-29T00:00:0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d v="2022-06-29T00:00:0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d v="2022-06-29T00:00:0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d v="2022-06-29T00:00:0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d v="2022-07-01T00:00:00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d v="2022-07-12T00:00:00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d v="2022-07-12T00:00:00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d v="2022-07-14T00:00:00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d v="2022-07-14T00:00:00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d v="2022-07-14T00:00:00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d v="2022-07-14T00:00:00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d v="2022-07-18T00:00:00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d v="2022-07-18T00:00:00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d v="2022-07-18T00:00:00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d v="2022-07-18T00:00:00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d v="2022-07-18T00:00:00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d v="2022-07-20T00:00:00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d v="2022-07-20T00:00:00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d v="2022-07-23T00:00:00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d v="2022-07-23T00:00:00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d v="2022-07-23T00:00:00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d v="2022-07-23T00:00:00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d v="2022-07-23T00:00:00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d v="2022-07-26T00:00:00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d v="2022-07-26T00:00:00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d v="2022-07-26T00:00:00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d v="2022-07-26T00:00:00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d v="2022-07-29T00:00:00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d v="2022-07-29T00:00:00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d v="2022-08-04T00:00:00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d v="2022-08-06T00:00:0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d v="2022-08-06T00:00:0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d v="2022-08-06T00:00:0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d v="2022-08-06T00:00:0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d v="2022-08-09T00:00:00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d v="2022-08-12T00:00:00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d v="2022-08-12T00:00:00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d v="2022-08-12T00:00:00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d v="2022-08-12T00:00:00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d v="2022-08-12T00:00:00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d v="2022-08-15T00:00:00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d v="2022-08-15T00:00:00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d v="2022-08-23T00:00:00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d v="2022-08-23T00:00:00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d v="2022-08-23T00:00:00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d v="2022-08-23T00:00:00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d v="2022-08-25T00:00:00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d v="2022-08-25T00:00:00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d v="2022-08-25T00:00:00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d v="2022-08-25T00:00:00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d v="2022-08-25T00:00:00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d v="2022-08-25T00:00:00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x v="4"/>
    <x v="3"/>
    <x v="320"/>
    <s v="C00000020"/>
    <x v="19"/>
    <s v="RM Nor 3338W (220Kg)"/>
    <n v="3"/>
    <s v="Cash"/>
    <n v="0"/>
    <d v="2022-09-02T00:00:00"/>
    <n v="9"/>
    <n v="2022"/>
    <n v="5742"/>
    <m/>
    <n v="5742"/>
    <n v="1774107.8500000006"/>
    <s v="Cash"/>
    <m/>
    <m/>
  </r>
  <r>
    <d v="2022-09-02T00:00:00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m/>
    <n v="2358.4"/>
    <n v="1776466.2500000005"/>
    <s v="Cash"/>
    <m/>
    <m/>
  </r>
  <r>
    <d v="2022-09-02T00:00:00"/>
    <x v="4"/>
    <x v="3"/>
    <x v="320"/>
    <s v="C00000020"/>
    <x v="19"/>
    <s v="RJ Woven Roving E-600gm 1000mm (40Kg)"/>
    <n v="4"/>
    <s v="Cash"/>
    <n v="0"/>
    <d v="2022-09-02T00:00:00"/>
    <n v="9"/>
    <n v="2022"/>
    <n v="1056"/>
    <m/>
    <n v="1056"/>
    <n v="1777522.2500000005"/>
    <s v="Cash"/>
    <m/>
    <m/>
  </r>
  <r>
    <d v="2022-09-02T00:00:00"/>
    <x v="4"/>
    <x v="3"/>
    <x v="320"/>
    <s v="C00000020"/>
    <x v="19"/>
    <s v="RA Talcum Powder (25kg)"/>
    <n v="3"/>
    <s v="Cash"/>
    <n v="0"/>
    <d v="2022-09-02T00:00:00"/>
    <n v="9"/>
    <n v="2022"/>
    <n v="187.5"/>
    <m/>
    <n v="187.5"/>
    <n v="1777709.7500000005"/>
    <s v="Cash"/>
    <m/>
    <m/>
  </r>
  <r>
    <s v="5/9/2022"/>
    <x v="4"/>
    <x v="3"/>
    <x v="321"/>
    <s v="C00000009"/>
    <x v="8"/>
    <s v="RM Nor 3338W (220Kg)"/>
    <n v="2"/>
    <s v="T60"/>
    <n v="60"/>
    <d v="2022-11-04T00:00:00"/>
    <n v="11"/>
    <n v="2022"/>
    <n v="3784"/>
    <m/>
    <n v="3784"/>
    <n v="1781493.7500000005"/>
    <s v="Term"/>
    <m/>
    <m/>
  </r>
  <r>
    <d v="2022-09-06T00:00:00"/>
    <x v="4"/>
    <x v="3"/>
    <x v="322"/>
    <s v="C00000020"/>
    <x v="19"/>
    <s v="RM Resin 3317AW (220Kg)"/>
    <n v="3"/>
    <s v="Cash"/>
    <n v="0"/>
    <d v="2022-09-06T00:00:00"/>
    <n v="9"/>
    <n v="2022"/>
    <n v="5742"/>
    <m/>
    <n v="5742"/>
    <n v="1787235.7500000005"/>
    <s v="Cash"/>
    <m/>
    <m/>
  </r>
  <r>
    <d v="2022-09-06T00:00:0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m/>
    <n v="3537.6000000000004"/>
    <n v="1790773.3500000006"/>
    <s v="Cash"/>
    <m/>
    <m/>
  </r>
  <r>
    <d v="2022-09-06T00:00:00"/>
    <x v="4"/>
    <x v="3"/>
    <x v="322"/>
    <s v="C00000020"/>
    <x v="19"/>
    <s v="RJ Woven Roving E-600gm 1000mm (40Kg)"/>
    <n v="6"/>
    <s v="Cash"/>
    <n v="0"/>
    <d v="2022-09-06T00:00:00"/>
    <n v="9"/>
    <n v="2022"/>
    <n v="1584"/>
    <m/>
    <n v="1584"/>
    <n v="1792357.3500000006"/>
    <s v="Cash"/>
    <m/>
    <m/>
  </r>
  <r>
    <d v="2022-09-06T00:00:00"/>
    <x v="4"/>
    <x v="3"/>
    <x v="322"/>
    <s v="C00000020"/>
    <x v="19"/>
    <s v="RA Talcum Powder (25kg)"/>
    <n v="4"/>
    <s v="Cash"/>
    <n v="0"/>
    <d v="2022-09-06T00:00:00"/>
    <n v="9"/>
    <n v="2022"/>
    <n v="250"/>
    <m/>
    <n v="250"/>
    <n v="1792607.3500000006"/>
    <s v="Cash"/>
    <m/>
    <m/>
  </r>
  <r>
    <d v="2022-09-06T00:00:00"/>
    <x v="4"/>
    <x v="3"/>
    <x v="322"/>
    <s v="C00000020"/>
    <x v="19"/>
    <s v="RJ Mepoxe (5kg)"/>
    <n v="4"/>
    <s v="Cash"/>
    <n v="0"/>
    <d v="2022-09-06T00:00:00"/>
    <n v="9"/>
    <n v="2022"/>
    <n v="340"/>
    <m/>
    <n v="340"/>
    <n v="1792947.3500000006"/>
    <s v="Cash"/>
    <m/>
    <m/>
  </r>
  <r>
    <d v="2022-09-09T00:00:00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d v="2022-09-09T00:00:00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d v="2022-09-09T00:00:00"/>
    <x v="4"/>
    <x v="3"/>
    <x v="324"/>
    <s v="C00000020"/>
    <x v="19"/>
    <s v="RM Resin 3317AW (220Kg)"/>
    <n v="1"/>
    <s v="Cash"/>
    <n v="0"/>
    <d v="2022-09-09T00:00:00"/>
    <n v="9"/>
    <n v="2022"/>
    <n v="1914"/>
    <m/>
    <n v="1914"/>
    <n v="1797313.3500000006"/>
    <s v="Cash"/>
    <m/>
    <m/>
  </r>
  <r>
    <d v="2022-09-09T00:00:00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x v="4"/>
    <x v="3"/>
    <x v="326"/>
    <s v="C00000020"/>
    <x v="19"/>
    <s v="RM Nor 3338W (220Kg)"/>
    <n v="4"/>
    <s v="Cash"/>
    <n v="0"/>
    <d v="2022-09-13T00:00:00"/>
    <n v="9"/>
    <n v="2022"/>
    <n v="7392"/>
    <m/>
    <n v="7392"/>
    <n v="1806956.3500000006"/>
    <s v="Cash"/>
    <m/>
    <m/>
  </r>
  <r>
    <d v="2022-09-13T00:00:00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m/>
    <n v="2881"/>
    <n v="1809837.3500000006"/>
    <s v="Cash"/>
    <m/>
    <m/>
  </r>
  <r>
    <d v="2022-09-13T00:00:00"/>
    <x v="4"/>
    <x v="3"/>
    <x v="326"/>
    <s v="C00000020"/>
    <x v="19"/>
    <s v="RJ Woven Roving E-600gm 1000mm (40Kg)"/>
    <n v="5"/>
    <s v="Cash"/>
    <n v="0"/>
    <d v="2022-09-13T00:00:00"/>
    <n v="9"/>
    <n v="2022"/>
    <n v="1300"/>
    <m/>
    <n v="1300"/>
    <n v="1811137.3500000006"/>
    <s v="Cash"/>
    <m/>
    <m/>
  </r>
  <r>
    <d v="2022-09-13T00:00:00"/>
    <x v="4"/>
    <x v="3"/>
    <x v="326"/>
    <s v="C00000020"/>
    <x v="19"/>
    <s v="RA Talcum Powder (25kg)"/>
    <n v="4"/>
    <s v="Cash"/>
    <n v="0"/>
    <d v="2022-09-13T00:00:00"/>
    <n v="9"/>
    <n v="2022"/>
    <n v="250"/>
    <m/>
    <n v="250"/>
    <n v="1811387.3500000006"/>
    <s v="Cash"/>
    <m/>
    <m/>
  </r>
  <r>
    <d v="2022-09-13T00:00:00"/>
    <x v="4"/>
    <x v="3"/>
    <x v="326"/>
    <s v="C00000020"/>
    <x v="19"/>
    <s v="RJ Mepoxe (5kg)"/>
    <n v="4"/>
    <s v="Cash"/>
    <n v="0"/>
    <d v="2022-09-13T00:00:00"/>
    <n v="9"/>
    <n v="2022"/>
    <n v="340"/>
    <m/>
    <n v="340"/>
    <n v="1811727.3500000006"/>
    <s v="Cash"/>
    <m/>
    <m/>
  </r>
  <r>
    <d v="2022-09-13T00:00:00"/>
    <x v="4"/>
    <x v="3"/>
    <x v="326"/>
    <s v="C00000020"/>
    <x v="19"/>
    <s v="RM Pigment Smooth Cream (25kg)"/>
    <n v="1"/>
    <s v="Cash"/>
    <n v="0"/>
    <d v="2022-09-13T00:00:00"/>
    <n v="9"/>
    <n v="2022"/>
    <n v="1000"/>
    <m/>
    <n v="1000"/>
    <n v="1812727.3500000006"/>
    <s v="Cash"/>
    <m/>
    <m/>
  </r>
  <r>
    <d v="2022-09-13T00:00:00"/>
    <x v="4"/>
    <x v="3"/>
    <x v="327"/>
    <s v="C00000020"/>
    <x v="19"/>
    <s v="RM Nor 3338W (220Kg)"/>
    <n v="4"/>
    <s v="Cash"/>
    <n v="0"/>
    <d v="2022-09-13T00:00:00"/>
    <n v="9"/>
    <n v="2022"/>
    <n v="7392"/>
    <m/>
    <n v="7392"/>
    <n v="1820119.3500000006"/>
    <s v="Cash"/>
    <m/>
    <m/>
  </r>
  <r>
    <d v="2022-09-13T00:00:00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m/>
    <n v="2881"/>
    <n v="1823000.3500000006"/>
    <s v="Cash"/>
    <m/>
    <m/>
  </r>
  <r>
    <d v="2022-09-13T00:00:00"/>
    <x v="4"/>
    <x v="3"/>
    <x v="327"/>
    <s v="C00000020"/>
    <x v="19"/>
    <s v="RJ Woven Roving E-600gm 1000mm (40Kg)"/>
    <n v="5"/>
    <s v="Cash"/>
    <n v="0"/>
    <d v="2022-09-13T00:00:00"/>
    <n v="9"/>
    <n v="2022"/>
    <n v="1300"/>
    <m/>
    <n v="1300"/>
    <n v="1824300.3500000006"/>
    <s v="Cash"/>
    <m/>
    <m/>
  </r>
  <r>
    <d v="2022-09-13T00:00:00"/>
    <x v="4"/>
    <x v="3"/>
    <x v="327"/>
    <s v="C00000020"/>
    <x v="19"/>
    <s v="RA Talcum Powder (25kg)"/>
    <n v="4"/>
    <s v="Cash"/>
    <n v="0"/>
    <d v="2022-09-13T00:00:00"/>
    <n v="9"/>
    <n v="2022"/>
    <n v="250"/>
    <m/>
    <n v="250"/>
    <n v="1824550.3500000006"/>
    <s v="Cash"/>
    <m/>
    <m/>
  </r>
  <r>
    <d v="2022-09-14T00:00:00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d v="2022-09-15T00:00:00"/>
    <x v="4"/>
    <x v="3"/>
    <x v="329"/>
    <s v="C00000021"/>
    <x v="21"/>
    <s v="RM Resin 3317AW (220Kg)"/>
    <n v="1"/>
    <s v="Cash"/>
    <n v="0"/>
    <d v="2022-09-15T00:00:00"/>
    <n v="9"/>
    <n v="2022"/>
    <n v="1936"/>
    <m/>
    <n v="1936"/>
    <n v="1828326.3500000006"/>
    <s v="Cash"/>
    <m/>
    <m/>
  </r>
  <r>
    <d v="2022-09-15T00:00:00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m/>
    <n v="1317.2"/>
    <n v="1829643.5500000005"/>
    <s v="Cash"/>
    <m/>
    <m/>
  </r>
  <r>
    <d v="2022-09-15T00:00:00"/>
    <x v="4"/>
    <x v="3"/>
    <x v="329"/>
    <s v="C00000021"/>
    <x v="21"/>
    <s v="RJ Mepoxe (5kg)"/>
    <n v="1"/>
    <s v="Cash"/>
    <n v="0"/>
    <d v="2022-09-15T00:00:00"/>
    <n v="9"/>
    <n v="2022"/>
    <n v="90"/>
    <m/>
    <n v="90"/>
    <n v="1829733.5500000005"/>
    <s v="Cash"/>
    <m/>
    <m/>
  </r>
  <r>
    <d v="2022-09-15T00:00:00"/>
    <x v="4"/>
    <x v="3"/>
    <x v="329"/>
    <s v="C00000021"/>
    <x v="21"/>
    <s v="RA Talcum Powder (25kg)"/>
    <n v="5"/>
    <s v="Cash"/>
    <n v="0"/>
    <d v="2022-09-15T00:00:00"/>
    <n v="9"/>
    <n v="2022"/>
    <n v="312.5"/>
    <m/>
    <n v="312.5"/>
    <n v="1830046.0500000005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79.4"/>
    <n v="11436.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m/>
    <n v="9130"/>
    <n v="1842722.1500000006"/>
    <s v="Cash"/>
    <m/>
    <m/>
  </r>
  <r>
    <x v="246"/>
    <x v="4"/>
    <x v="3"/>
    <x v="331"/>
    <s v="C00000010"/>
    <x v="9"/>
    <x v="148"/>
    <n v="5"/>
    <s v="T120"/>
    <x v="4"/>
    <d v="2023-01-22T00:00:00"/>
    <x v="7"/>
    <x v="4"/>
    <n v="1260"/>
    <m/>
    <n v="1260"/>
    <n v="1843982.1500000006"/>
    <s v="Cash"/>
    <m/>
    <m/>
  </r>
  <r>
    <x v="246"/>
    <x v="4"/>
    <x v="3"/>
    <x v="331"/>
    <s v="C00000010"/>
    <x v="9"/>
    <x v="12"/>
    <n v="5"/>
    <s v="T120"/>
    <x v="4"/>
    <d v="2023-01-22T00:00:00"/>
    <x v="7"/>
    <x v="4"/>
    <n v="287.5"/>
    <m/>
    <n v="287.5"/>
    <n v="1844269.6500000006"/>
    <s v="Cash"/>
    <m/>
    <m/>
  </r>
  <r>
    <x v="246"/>
    <x v="4"/>
    <x v="3"/>
    <x v="331"/>
    <s v="C00000010"/>
    <x v="9"/>
    <x v="131"/>
    <n v="1"/>
    <s v="T120"/>
    <x v="4"/>
    <d v="2023-01-22T00:00:00"/>
    <x v="7"/>
    <x v="4"/>
    <n v="440"/>
    <m/>
    <n v="440"/>
    <n v="1844709.6500000006"/>
    <s v="Cash"/>
    <m/>
    <m/>
  </r>
  <r>
    <x v="246"/>
    <x v="4"/>
    <x v="3"/>
    <x v="331"/>
    <s v="C00000010"/>
    <x v="9"/>
    <x v="150"/>
    <n v="4"/>
    <s v="T120"/>
    <x v="4"/>
    <d v="2023-01-22T00:00:00"/>
    <x v="7"/>
    <x v="4"/>
    <n v="420"/>
    <m/>
    <n v="420"/>
    <n v="1845129.6500000006"/>
    <s v="Cash"/>
    <m/>
    <m/>
  </r>
  <r>
    <x v="246"/>
    <x v="4"/>
    <x v="3"/>
    <x v="331"/>
    <s v="C00000010"/>
    <x v="9"/>
    <x v="151"/>
    <n v="4"/>
    <s v="T120"/>
    <x v="4"/>
    <d v="2023-01-22T00:00:00"/>
    <x v="7"/>
    <x v="4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x v="148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x v="12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x v="131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x v="150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x v="152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x v="12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x v="129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x v="15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x v="12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x v="4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x v="15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x v="120"/>
    <n v="1"/>
    <s v="Cash"/>
    <x v="0"/>
    <d v="2022-10-11T00:00:00"/>
    <x v="3"/>
    <x v="3"/>
    <n v="1958"/>
    <m/>
    <n v="1958"/>
    <n v="1938745.3500000008"/>
    <s v="Cash"/>
    <m/>
    <m/>
  </r>
  <r>
    <x v="253"/>
    <x v="5"/>
    <x v="3"/>
    <x v="342"/>
    <s v="C00000006"/>
    <x v="5"/>
    <x v="155"/>
    <n v="1"/>
    <s v="Cash"/>
    <x v="0"/>
    <d v="2022-10-11T00:00:00"/>
    <x v="3"/>
    <x v="3"/>
    <n v="279"/>
    <m/>
    <n v="279"/>
    <n v="1939024.3500000008"/>
    <s v="Cash"/>
    <m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x v="157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x v="152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x v="45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x v="148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x v="12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x v="150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x v="151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m/>
    <n v="1936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m/>
    <n v="1068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x v="123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x v="52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x v="4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x v="118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m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126.3"/>
    <n v="143.69999999999982"/>
    <n v="1401139.4500000002"/>
    <s v="Cash"/>
    <s v="Trsf 17/11/22 RM6,000.00(RM2,626.30partial), Trsf 28/11/22 RM2,500.00, Trsf 29/11/22 RM1,000.00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179.4"/>
    <n v="8950.6"/>
    <n v="1842722.1500000006"/>
    <s v="Term"/>
    <m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Term"/>
    <m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Term"/>
    <m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Term"/>
    <m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Term"/>
    <m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Term"/>
    <m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0947C-5448-4C4B-9279-E1693263DB52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0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D7466-89CB-49CA-92B3-FD5C7BF7870B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R4:AB419" firstHeaderRow="1" firstDataRow="2" firstDataCol="5"/>
  <pivotFields count="20">
    <pivotField axis="axisRow" compact="0" outline="0" showAll="0" defaultSubtota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</items>
    </pivotField>
    <pivotField compact="0" outline="0" showAll="0"/>
    <pivotField compact="0" outline="0" showAll="0"/>
    <pivotField axis="axisRow" compact="0" outline="0" showAll="0">
      <items count="377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t="default"/>
      </items>
    </pivotField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414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t="default">
      <x v="27"/>
    </i>
    <i>
      <x v="28"/>
      <x v="3"/>
      <x v="7"/>
      <x v="241"/>
      <x v="323"/>
    </i>
    <i r="3">
      <x v="248"/>
      <x v="336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A60F0-70BB-42B2-B627-AF88090D56AF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M4:AT140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35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9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t="default">
      <x v="26"/>
    </i>
    <i>
      <x v="27"/>
      <x v="3"/>
      <x v="5"/>
    </i>
    <i r="2">
      <x v="6"/>
    </i>
    <i r="2">
      <x v="7"/>
    </i>
    <i r="2">
      <x v="9"/>
    </i>
    <i t="default">
      <x v="27"/>
    </i>
    <i>
      <x v="28"/>
      <x v="3"/>
      <x v="7"/>
    </i>
    <i t="default">
      <x v="28"/>
    </i>
    <i>
      <x v="29"/>
      <x v="3"/>
      <x v="6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72E83-ED3E-440B-9C29-C15613AD4AA7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63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8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2BDBA-7E6E-465F-8651-2340C6A4004F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184" firstHeaderRow="2" firstDataRow="2" firstDataCol="4" rowPageCount="1" colPageCount="1"/>
  <pivotFields count="20">
    <pivotField axis="axisRow" compact="0" outline="0" showAll="0" defaultSubtotal="0">
      <items count="27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</items>
    </pivotField>
    <pivotField compact="0" outline="0" showAll="0"/>
    <pivotField axis="axisRow" compact="0" outline="0" showAll="0">
      <items count="35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180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3D1F2-A9E3-4691-92A8-3E7948584FC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W410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7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</items>
    </pivotField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05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t="default">
      <x v="28"/>
    </i>
    <i>
      <x v="29"/>
      <x v="310"/>
    </i>
    <i t="default">
      <x v="29"/>
    </i>
    <i>
      <x v="30"/>
      <x v="361"/>
    </i>
    <i r="1">
      <x v="370"/>
    </i>
    <i t="default">
      <x v="30"/>
    </i>
    <i>
      <x v="31"/>
      <x v="363"/>
    </i>
    <i t="default">
      <x v="31"/>
    </i>
    <i t="grand">
      <x/>
    </i>
  </rowItems>
  <colFields count="2">
    <field x="2"/>
    <field x="1"/>
  </colFields>
  <colItems count="34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53396-FEBA-4E25-BE2F-917782B1CD4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07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</items>
    </pivotField>
    <pivotField compact="0" outline="0" showAll="0"/>
    <pivotField axis="axisRow" compact="0" outline="0" showAll="0">
      <items count="33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03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t="default">
      <x v="5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00EB3-BE60-4E13-93EF-213FC13E2A2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39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x="6"/>
        <item h="1"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75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4">
    <i>
      <x v="4"/>
    </i>
    <i>
      <x v="21"/>
    </i>
    <i>
      <x v="24"/>
    </i>
    <i>
      <x v="45"/>
    </i>
    <i>
      <x v="50"/>
    </i>
    <i>
      <x v="96"/>
    </i>
    <i>
      <x v="100"/>
    </i>
    <i>
      <x v="104"/>
    </i>
    <i>
      <x v="106"/>
    </i>
    <i>
      <x v="112"/>
    </i>
    <i>
      <x v="118"/>
    </i>
    <i>
      <x v="120"/>
    </i>
    <i>
      <x v="123"/>
    </i>
    <i>
      <x v="125"/>
    </i>
    <i>
      <x v="131"/>
    </i>
    <i>
      <x v="137"/>
    </i>
    <i>
      <x v="140"/>
    </i>
    <i>
      <x v="141"/>
    </i>
    <i>
      <x v="148"/>
    </i>
    <i>
      <x v="150"/>
    </i>
    <i>
      <x v="156"/>
    </i>
    <i>
      <x v="157"/>
    </i>
    <i>
      <x v="158"/>
    </i>
    <i>
      <x v="159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765B1-B46F-4FD8-96A7-C0A6078E678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66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</items>
    </pivotField>
    <pivotField compact="0" outline="0" showAll="0"/>
    <pivotField axis="axisRow" compact="0" outline="0" showAll="0">
      <items count="33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m="1" x="30"/>
        <item m="1" x="31"/>
        <item x="29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62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31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30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t="default" r="1">
      <x v="8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64" sqref="A64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20" t="s">
        <v>203</v>
      </c>
      <c r="D3" s="20" t="s">
        <v>230</v>
      </c>
      <c r="E3" s="33" t="s">
        <v>167</v>
      </c>
      <c r="Z3" s="20" t="s">
        <v>203</v>
      </c>
      <c r="AC3" s="20" t="s">
        <v>230</v>
      </c>
      <c r="AD3" s="33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20" t="s">
        <v>1</v>
      </c>
      <c r="B5" s="20" t="s">
        <v>2</v>
      </c>
      <c r="C5" s="20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20" t="s">
        <v>1</v>
      </c>
      <c r="AA5" s="20" t="s">
        <v>2</v>
      </c>
      <c r="AB5" s="20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71">
        <v>44564</v>
      </c>
      <c r="D6" s="24"/>
      <c r="E6" s="24"/>
      <c r="F6" s="24"/>
      <c r="G6" s="24"/>
      <c r="H6" s="24"/>
      <c r="I6" s="24"/>
      <c r="J6" s="24">
        <v>8273</v>
      </c>
      <c r="K6" s="24"/>
      <c r="L6" s="24"/>
      <c r="M6" s="24"/>
      <c r="N6" s="24"/>
      <c r="O6" s="24">
        <v>8273</v>
      </c>
      <c r="P6" s="24">
        <v>8273</v>
      </c>
      <c r="Q6" s="24"/>
      <c r="R6" s="24"/>
      <c r="S6" s="24"/>
      <c r="T6" s="24"/>
      <c r="U6" s="24"/>
      <c r="V6" s="24"/>
      <c r="W6" s="24"/>
      <c r="X6" s="24"/>
      <c r="Z6" t="s">
        <v>64</v>
      </c>
      <c r="AA6" t="s">
        <v>561</v>
      </c>
      <c r="AB6" s="71">
        <v>44572</v>
      </c>
      <c r="AC6" s="24"/>
      <c r="AD6" s="24"/>
      <c r="AE6" s="24"/>
      <c r="AF6" s="24">
        <v>15346</v>
      </c>
      <c r="AG6" s="24"/>
      <c r="AH6" s="24"/>
      <c r="AI6" s="24"/>
      <c r="AJ6" s="24"/>
      <c r="AK6" s="24">
        <v>15346</v>
      </c>
      <c r="AL6" s="24">
        <v>15346</v>
      </c>
    </row>
    <row r="7" spans="1:38" x14ac:dyDescent="0.35">
      <c r="B7" t="s">
        <v>557</v>
      </c>
      <c r="C7" s="71">
        <v>44568</v>
      </c>
      <c r="D7" s="24"/>
      <c r="E7" s="24"/>
      <c r="F7" s="24"/>
      <c r="G7" s="24"/>
      <c r="H7" s="24"/>
      <c r="I7" s="24"/>
      <c r="J7" s="24">
        <v>1233</v>
      </c>
      <c r="K7" s="24"/>
      <c r="L7" s="24"/>
      <c r="M7" s="24"/>
      <c r="N7" s="24"/>
      <c r="O7" s="24">
        <v>1233</v>
      </c>
      <c r="P7" s="24">
        <v>1233</v>
      </c>
      <c r="Q7" s="24"/>
      <c r="R7" s="24"/>
      <c r="S7" s="24"/>
      <c r="T7" s="24"/>
      <c r="U7" s="24"/>
      <c r="V7" s="24"/>
      <c r="W7" s="24"/>
      <c r="X7" s="24"/>
      <c r="AA7" t="s">
        <v>576</v>
      </c>
      <c r="AB7" s="71">
        <v>44585</v>
      </c>
      <c r="AC7" s="24"/>
      <c r="AD7" s="24"/>
      <c r="AE7" s="24"/>
      <c r="AF7" s="24">
        <v>13474</v>
      </c>
      <c r="AG7" s="24"/>
      <c r="AH7" s="24"/>
      <c r="AI7" s="24"/>
      <c r="AJ7" s="24"/>
      <c r="AK7" s="24">
        <v>13474</v>
      </c>
      <c r="AL7" s="24">
        <v>13474</v>
      </c>
    </row>
    <row r="8" spans="1:38" x14ac:dyDescent="0.35">
      <c r="B8" t="s">
        <v>558</v>
      </c>
      <c r="C8" s="71">
        <v>44569</v>
      </c>
      <c r="D8" s="24"/>
      <c r="E8" s="24"/>
      <c r="F8" s="24"/>
      <c r="G8" s="24"/>
      <c r="H8" s="24"/>
      <c r="I8" s="24"/>
      <c r="J8" s="24">
        <v>7377</v>
      </c>
      <c r="K8" s="24"/>
      <c r="L8" s="24"/>
      <c r="M8" s="24"/>
      <c r="N8" s="24"/>
      <c r="O8" s="24">
        <v>7377</v>
      </c>
      <c r="P8" s="24">
        <v>7377</v>
      </c>
      <c r="Q8" s="24"/>
      <c r="R8" s="24"/>
      <c r="S8" s="24"/>
      <c r="T8" s="24"/>
      <c r="U8" s="24"/>
      <c r="V8" s="24"/>
      <c r="W8" s="24"/>
      <c r="X8" s="24"/>
      <c r="AA8" t="s">
        <v>612</v>
      </c>
      <c r="AB8" s="71">
        <v>44609</v>
      </c>
      <c r="AC8" s="24"/>
      <c r="AD8" s="24"/>
      <c r="AE8" s="24"/>
      <c r="AF8" s="24"/>
      <c r="AG8" s="24">
        <v>14395</v>
      </c>
      <c r="AH8" s="24"/>
      <c r="AI8" s="24"/>
      <c r="AJ8" s="24"/>
      <c r="AK8" s="24">
        <v>14395</v>
      </c>
      <c r="AL8" s="24">
        <v>14395</v>
      </c>
    </row>
    <row r="9" spans="1:38" x14ac:dyDescent="0.35">
      <c r="B9" t="s">
        <v>567</v>
      </c>
      <c r="C9" s="71">
        <v>44574</v>
      </c>
      <c r="D9" s="24"/>
      <c r="E9" s="24"/>
      <c r="F9" s="24"/>
      <c r="G9" s="24"/>
      <c r="H9" s="24"/>
      <c r="I9" s="24"/>
      <c r="J9" s="24">
        <v>28549</v>
      </c>
      <c r="K9" s="24"/>
      <c r="L9" s="24"/>
      <c r="M9" s="24"/>
      <c r="N9" s="24"/>
      <c r="O9" s="24">
        <v>28549</v>
      </c>
      <c r="P9" s="24">
        <v>28549</v>
      </c>
      <c r="Q9" s="24"/>
      <c r="R9" s="24"/>
      <c r="S9" s="24"/>
      <c r="T9" s="24"/>
      <c r="U9" s="24"/>
      <c r="V9" s="24"/>
      <c r="W9" s="24"/>
      <c r="X9" s="24"/>
      <c r="AA9" t="s">
        <v>644</v>
      </c>
      <c r="AB9" s="71">
        <v>44628</v>
      </c>
      <c r="AC9" s="24"/>
      <c r="AD9" s="24"/>
      <c r="AE9" s="24"/>
      <c r="AF9" s="24"/>
      <c r="AG9" s="24"/>
      <c r="AH9" s="24">
        <v>15280</v>
      </c>
      <c r="AI9" s="24"/>
      <c r="AJ9" s="24"/>
      <c r="AK9" s="24">
        <v>15280</v>
      </c>
      <c r="AL9" s="24">
        <v>15280</v>
      </c>
    </row>
    <row r="10" spans="1:38" x14ac:dyDescent="0.35">
      <c r="B10" t="s">
        <v>573</v>
      </c>
      <c r="C10" s="71">
        <v>44579</v>
      </c>
      <c r="D10" s="24"/>
      <c r="E10" s="24"/>
      <c r="F10" s="24"/>
      <c r="G10" s="24"/>
      <c r="H10" s="24"/>
      <c r="I10" s="24"/>
      <c r="J10" s="24">
        <v>11502</v>
      </c>
      <c r="K10" s="24"/>
      <c r="L10" s="24"/>
      <c r="M10" s="24"/>
      <c r="N10" s="24"/>
      <c r="O10" s="24">
        <v>11502</v>
      </c>
      <c r="P10" s="24">
        <v>11502</v>
      </c>
      <c r="Q10" s="24"/>
      <c r="R10" s="24"/>
      <c r="S10" s="24"/>
      <c r="T10" s="24"/>
      <c r="U10" s="24"/>
      <c r="V10" s="24"/>
      <c r="W10" s="24"/>
      <c r="X10" s="24"/>
      <c r="AA10" t="s">
        <v>656</v>
      </c>
      <c r="AB10" s="71">
        <v>44635</v>
      </c>
      <c r="AC10" s="24"/>
      <c r="AD10" s="24"/>
      <c r="AE10" s="24"/>
      <c r="AF10" s="24"/>
      <c r="AG10" s="24"/>
      <c r="AH10" s="24">
        <v>14185</v>
      </c>
      <c r="AI10" s="24"/>
      <c r="AJ10" s="24"/>
      <c r="AK10" s="24">
        <v>14185</v>
      </c>
      <c r="AL10" s="24">
        <v>14185</v>
      </c>
    </row>
    <row r="11" spans="1:38" x14ac:dyDescent="0.35">
      <c r="B11" t="s">
        <v>618</v>
      </c>
      <c r="C11" s="71">
        <v>44616</v>
      </c>
      <c r="D11" s="24"/>
      <c r="E11" s="24"/>
      <c r="F11" s="24"/>
      <c r="G11" s="24"/>
      <c r="H11" s="24"/>
      <c r="I11" s="24"/>
      <c r="J11" s="24"/>
      <c r="K11" s="24">
        <v>7961</v>
      </c>
      <c r="L11" s="24"/>
      <c r="M11" s="24"/>
      <c r="N11" s="24"/>
      <c r="O11" s="24">
        <v>7961</v>
      </c>
      <c r="P11" s="24">
        <v>7961</v>
      </c>
      <c r="Q11" s="24"/>
      <c r="R11" s="24"/>
      <c r="S11" s="24"/>
      <c r="T11" s="24"/>
      <c r="U11" s="24"/>
      <c r="V11" s="24"/>
      <c r="W11" s="24"/>
      <c r="X11" s="24"/>
      <c r="AA11" t="s">
        <v>732</v>
      </c>
      <c r="AB11" s="71">
        <v>44678</v>
      </c>
      <c r="AC11" s="24"/>
      <c r="AD11" s="24"/>
      <c r="AE11" s="24"/>
      <c r="AF11" s="24"/>
      <c r="AG11" s="24"/>
      <c r="AH11" s="24"/>
      <c r="AI11" s="24">
        <v>11160</v>
      </c>
      <c r="AJ11" s="24"/>
      <c r="AK11" s="24">
        <v>11160</v>
      </c>
      <c r="AL11" s="24">
        <v>11160</v>
      </c>
    </row>
    <row r="12" spans="1:38" x14ac:dyDescent="0.35">
      <c r="B12" t="s">
        <v>619</v>
      </c>
      <c r="C12" s="71">
        <v>44618</v>
      </c>
      <c r="D12" s="24"/>
      <c r="E12" s="24"/>
      <c r="F12" s="24"/>
      <c r="G12" s="24"/>
      <c r="H12" s="24"/>
      <c r="I12" s="24"/>
      <c r="J12" s="24"/>
      <c r="K12" s="24">
        <v>2678</v>
      </c>
      <c r="L12" s="24"/>
      <c r="M12" s="24"/>
      <c r="N12" s="24"/>
      <c r="O12" s="24">
        <v>2678</v>
      </c>
      <c r="P12" s="24">
        <v>2678</v>
      </c>
      <c r="Q12" s="24"/>
      <c r="R12" s="24"/>
      <c r="S12" s="24"/>
      <c r="T12" s="24"/>
      <c r="U12" s="24"/>
      <c r="V12" s="24"/>
      <c r="W12" s="24"/>
      <c r="X12" s="24"/>
      <c r="AA12" t="s">
        <v>799</v>
      </c>
      <c r="AB12" s="71">
        <v>44704</v>
      </c>
      <c r="AC12" s="24"/>
      <c r="AD12" s="24"/>
      <c r="AE12" s="24"/>
      <c r="AF12" s="24"/>
      <c r="AG12" s="24"/>
      <c r="AH12" s="24"/>
      <c r="AI12" s="24"/>
      <c r="AJ12" s="24">
        <v>14715</v>
      </c>
      <c r="AK12" s="24">
        <v>14715</v>
      </c>
      <c r="AL12" s="24">
        <v>14715</v>
      </c>
    </row>
    <row r="13" spans="1:38" x14ac:dyDescent="0.35">
      <c r="B13" t="s">
        <v>655</v>
      </c>
      <c r="C13" s="71">
        <v>44634</v>
      </c>
      <c r="D13" s="24"/>
      <c r="E13" s="24"/>
      <c r="F13" s="24"/>
      <c r="G13" s="24"/>
      <c r="H13" s="24"/>
      <c r="I13" s="24"/>
      <c r="J13" s="24"/>
      <c r="K13" s="24"/>
      <c r="L13" s="24">
        <v>3029</v>
      </c>
      <c r="M13" s="24"/>
      <c r="N13" s="24"/>
      <c r="O13" s="24">
        <v>3029</v>
      </c>
      <c r="P13" s="24">
        <v>3029</v>
      </c>
      <c r="Q13" s="24"/>
      <c r="R13" s="24"/>
      <c r="S13" s="24"/>
      <c r="T13" s="24"/>
      <c r="U13" s="24"/>
      <c r="V13" s="24"/>
      <c r="W13" s="24"/>
      <c r="X13" s="24"/>
      <c r="AA13" t="s">
        <v>840</v>
      </c>
      <c r="AB13" s="71">
        <v>44721</v>
      </c>
      <c r="AC13" s="24">
        <v>12690</v>
      </c>
      <c r="AD13" s="24"/>
      <c r="AE13" s="24"/>
      <c r="AF13" s="24"/>
      <c r="AG13" s="24"/>
      <c r="AH13" s="24"/>
      <c r="AI13" s="24"/>
      <c r="AJ13" s="24"/>
      <c r="AK13" s="24">
        <v>12690</v>
      </c>
      <c r="AL13" s="24">
        <v>12690</v>
      </c>
    </row>
    <row r="14" spans="1:38" x14ac:dyDescent="0.35">
      <c r="B14" t="s">
        <v>657</v>
      </c>
      <c r="C14" s="71">
        <v>44635</v>
      </c>
      <c r="D14" s="24"/>
      <c r="E14" s="24"/>
      <c r="F14" s="24"/>
      <c r="G14" s="24"/>
      <c r="H14" s="24"/>
      <c r="I14" s="24"/>
      <c r="J14" s="24"/>
      <c r="K14" s="24"/>
      <c r="L14" s="24">
        <v>11425</v>
      </c>
      <c r="M14" s="24"/>
      <c r="N14" s="24"/>
      <c r="O14" s="24">
        <v>11425</v>
      </c>
      <c r="P14" s="24">
        <v>11425</v>
      </c>
      <c r="Q14" s="24"/>
      <c r="R14" s="24"/>
      <c r="S14" s="24"/>
      <c r="T14" s="24"/>
      <c r="U14" s="24"/>
      <c r="V14" s="24"/>
      <c r="W14" s="24"/>
      <c r="X14" s="24"/>
      <c r="AA14" t="s">
        <v>856</v>
      </c>
      <c r="AB14" s="71">
        <v>44741</v>
      </c>
      <c r="AC14" s="24">
        <v>18515</v>
      </c>
      <c r="AD14" s="24"/>
      <c r="AE14" s="24"/>
      <c r="AF14" s="24"/>
      <c r="AG14" s="24"/>
      <c r="AH14" s="24"/>
      <c r="AI14" s="24"/>
      <c r="AJ14" s="24"/>
      <c r="AK14" s="24">
        <v>18515</v>
      </c>
      <c r="AL14" s="24">
        <v>18515</v>
      </c>
    </row>
    <row r="15" spans="1:38" x14ac:dyDescent="0.35">
      <c r="B15" t="s">
        <v>659</v>
      </c>
      <c r="C15" s="71">
        <v>44638</v>
      </c>
      <c r="D15" s="24"/>
      <c r="E15" s="24"/>
      <c r="F15" s="24"/>
      <c r="G15" s="24"/>
      <c r="H15" s="24"/>
      <c r="I15" s="24"/>
      <c r="J15" s="24"/>
      <c r="K15" s="24"/>
      <c r="L15" s="24">
        <v>9888</v>
      </c>
      <c r="M15" s="24"/>
      <c r="N15" s="24"/>
      <c r="O15" s="24">
        <v>9888</v>
      </c>
      <c r="P15" s="24">
        <v>9888</v>
      </c>
      <c r="Q15" s="24"/>
      <c r="R15" s="24"/>
      <c r="S15" s="24"/>
      <c r="T15" s="24"/>
      <c r="U15" s="24"/>
      <c r="V15" s="24"/>
      <c r="W15" s="24"/>
      <c r="X15" s="24"/>
      <c r="AA15" t="s">
        <v>879</v>
      </c>
      <c r="AB15" s="71">
        <v>44768</v>
      </c>
      <c r="AC15" s="24"/>
      <c r="AD15" s="24">
        <v>13445</v>
      </c>
      <c r="AE15" s="24"/>
      <c r="AF15" s="24"/>
      <c r="AG15" s="24"/>
      <c r="AH15" s="24"/>
      <c r="AI15" s="24"/>
      <c r="AJ15" s="24"/>
      <c r="AK15" s="24">
        <v>13445</v>
      </c>
      <c r="AL15" s="24">
        <v>13445</v>
      </c>
    </row>
    <row r="16" spans="1:38" x14ac:dyDescent="0.35">
      <c r="B16" t="s">
        <v>662</v>
      </c>
      <c r="C16" s="71">
        <v>44643</v>
      </c>
      <c r="D16" s="24"/>
      <c r="E16" s="24"/>
      <c r="F16" s="24"/>
      <c r="G16" s="24"/>
      <c r="H16" s="24"/>
      <c r="I16" s="24"/>
      <c r="J16" s="24"/>
      <c r="K16" s="24"/>
      <c r="L16" s="24">
        <v>8819</v>
      </c>
      <c r="M16" s="24"/>
      <c r="N16" s="24"/>
      <c r="O16" s="24">
        <v>8819</v>
      </c>
      <c r="P16" s="24">
        <v>8819</v>
      </c>
      <c r="Q16" s="24"/>
      <c r="R16" s="24"/>
      <c r="S16" s="24"/>
      <c r="T16" s="24"/>
      <c r="U16" s="24"/>
      <c r="V16" s="24"/>
      <c r="W16" s="24"/>
      <c r="X16" s="24"/>
      <c r="AA16" t="s">
        <v>921</v>
      </c>
      <c r="AB16" s="71">
        <v>44798</v>
      </c>
      <c r="AC16" s="24"/>
      <c r="AD16" s="24"/>
      <c r="AE16" s="24">
        <v>15671</v>
      </c>
      <c r="AF16" s="24"/>
      <c r="AG16" s="24"/>
      <c r="AH16" s="24"/>
      <c r="AI16" s="24"/>
      <c r="AJ16" s="24"/>
      <c r="AK16" s="24">
        <v>15671</v>
      </c>
      <c r="AL16" s="24">
        <v>15671</v>
      </c>
    </row>
    <row r="17" spans="2:38" x14ac:dyDescent="0.35">
      <c r="B17" t="s">
        <v>669</v>
      </c>
      <c r="C17" s="71">
        <v>44645</v>
      </c>
      <c r="D17" s="24"/>
      <c r="E17" s="24"/>
      <c r="F17" s="24"/>
      <c r="G17" s="24"/>
      <c r="H17" s="24"/>
      <c r="I17" s="24"/>
      <c r="J17" s="24"/>
      <c r="K17" s="24"/>
      <c r="L17" s="24">
        <v>14422</v>
      </c>
      <c r="M17" s="24"/>
      <c r="N17" s="24"/>
      <c r="O17" s="24">
        <v>14422</v>
      </c>
      <c r="P17" s="24">
        <v>14422</v>
      </c>
      <c r="Q17" s="24"/>
      <c r="R17" s="24"/>
      <c r="S17" s="24"/>
      <c r="T17" s="24"/>
      <c r="U17" s="24"/>
      <c r="V17" s="24"/>
      <c r="W17" s="24"/>
      <c r="X17" s="24"/>
      <c r="Z17" s="23" t="s">
        <v>209</v>
      </c>
      <c r="AA17" s="23"/>
      <c r="AB17" s="23"/>
      <c r="AC17" s="25">
        <v>31205</v>
      </c>
      <c r="AD17" s="25">
        <v>13445</v>
      </c>
      <c r="AE17" s="25">
        <v>15671</v>
      </c>
      <c r="AF17" s="25">
        <v>28820</v>
      </c>
      <c r="AG17" s="25">
        <v>14395</v>
      </c>
      <c r="AH17" s="25">
        <v>29465</v>
      </c>
      <c r="AI17" s="25">
        <v>11160</v>
      </c>
      <c r="AJ17" s="25">
        <v>14715</v>
      </c>
      <c r="AK17" s="25">
        <v>158876</v>
      </c>
      <c r="AL17" s="25">
        <v>158876</v>
      </c>
    </row>
    <row r="18" spans="2:38" x14ac:dyDescent="0.35">
      <c r="B18" t="s">
        <v>671</v>
      </c>
      <c r="C18" s="71">
        <v>44649</v>
      </c>
      <c r="D18" s="24"/>
      <c r="E18" s="24"/>
      <c r="F18" s="24"/>
      <c r="G18" s="24"/>
      <c r="H18" s="24"/>
      <c r="I18" s="24"/>
      <c r="J18" s="24"/>
      <c r="K18" s="24"/>
      <c r="L18" s="24">
        <v>7593</v>
      </c>
      <c r="M18" s="24"/>
      <c r="N18" s="24"/>
      <c r="O18" s="24">
        <v>7593</v>
      </c>
      <c r="P18" s="24">
        <v>7593</v>
      </c>
      <c r="Q18" s="24"/>
      <c r="R18" s="24"/>
      <c r="S18" s="24"/>
      <c r="T18" s="24"/>
      <c r="U18" s="24"/>
      <c r="V18" s="24"/>
      <c r="W18" s="24"/>
      <c r="X18" s="24"/>
      <c r="Z18" t="s">
        <v>135</v>
      </c>
      <c r="AC18" s="24">
        <v>31205</v>
      </c>
      <c r="AD18" s="24">
        <v>13445</v>
      </c>
      <c r="AE18" s="24">
        <v>15671</v>
      </c>
      <c r="AF18" s="24">
        <v>28820</v>
      </c>
      <c r="AG18" s="24">
        <v>14395</v>
      </c>
      <c r="AH18" s="24">
        <v>29465</v>
      </c>
      <c r="AI18" s="24">
        <v>11160</v>
      </c>
      <c r="AJ18" s="24">
        <v>14715</v>
      </c>
      <c r="AK18" s="24">
        <v>158876</v>
      </c>
      <c r="AL18" s="24">
        <v>158876</v>
      </c>
    </row>
    <row r="19" spans="2:38" x14ac:dyDescent="0.35">
      <c r="B19" t="s">
        <v>692</v>
      </c>
      <c r="C19" s="71">
        <v>44652</v>
      </c>
      <c r="D19" s="24"/>
      <c r="E19" s="24"/>
      <c r="F19" s="24"/>
      <c r="G19" s="24"/>
      <c r="H19" s="24"/>
      <c r="I19" s="24"/>
      <c r="J19" s="24"/>
      <c r="K19" s="24"/>
      <c r="L19" s="24"/>
      <c r="M19" s="24">
        <v>9157.5</v>
      </c>
      <c r="N19" s="24"/>
      <c r="O19" s="24">
        <v>9157.5</v>
      </c>
      <c r="P19" s="24">
        <v>9157.5</v>
      </c>
      <c r="Q19" s="24"/>
      <c r="R19" s="24"/>
      <c r="S19" s="24"/>
      <c r="T19" s="24"/>
      <c r="U19" s="24"/>
      <c r="V19" s="24"/>
      <c r="W19" s="24"/>
      <c r="X19" s="24"/>
    </row>
    <row r="20" spans="2:38" x14ac:dyDescent="0.35">
      <c r="B20" t="s">
        <v>694</v>
      </c>
      <c r="C20" s="71">
        <v>44656</v>
      </c>
      <c r="D20" s="24"/>
      <c r="E20" s="24"/>
      <c r="F20" s="24"/>
      <c r="G20" s="24"/>
      <c r="H20" s="24"/>
      <c r="I20" s="24"/>
      <c r="J20" s="24"/>
      <c r="K20" s="24"/>
      <c r="L20" s="24"/>
      <c r="M20" s="24">
        <v>10497.5</v>
      </c>
      <c r="N20" s="24"/>
      <c r="O20" s="24">
        <v>10497.5</v>
      </c>
      <c r="P20" s="24">
        <v>10497.5</v>
      </c>
      <c r="Q20" s="24"/>
      <c r="R20" s="24"/>
      <c r="S20" s="24"/>
      <c r="T20" s="24"/>
      <c r="U20" s="24"/>
      <c r="V20" s="24"/>
      <c r="W20" s="24"/>
      <c r="X20" s="24"/>
    </row>
    <row r="21" spans="2:38" x14ac:dyDescent="0.35">
      <c r="B21" t="s">
        <v>698</v>
      </c>
      <c r="C21" s="71">
        <v>44660</v>
      </c>
      <c r="D21" s="24"/>
      <c r="E21" s="24"/>
      <c r="F21" s="24"/>
      <c r="G21" s="24"/>
      <c r="H21" s="24"/>
      <c r="I21" s="24"/>
      <c r="J21" s="24"/>
      <c r="K21" s="24"/>
      <c r="L21" s="24"/>
      <c r="M21" s="24">
        <v>8569.5</v>
      </c>
      <c r="N21" s="24"/>
      <c r="O21" s="24">
        <v>8569.5</v>
      </c>
      <c r="P21" s="24">
        <v>8569.5</v>
      </c>
      <c r="Q21" s="24"/>
      <c r="R21" s="24"/>
      <c r="S21" s="24"/>
      <c r="T21" s="24"/>
      <c r="U21" s="24"/>
      <c r="V21" s="24"/>
      <c r="W21" s="24"/>
      <c r="X21" s="24"/>
    </row>
    <row r="22" spans="2:38" x14ac:dyDescent="0.35">
      <c r="B22" t="s">
        <v>702</v>
      </c>
      <c r="C22" s="71">
        <v>44664</v>
      </c>
      <c r="D22" s="24"/>
      <c r="E22" s="24"/>
      <c r="F22" s="24"/>
      <c r="G22" s="24"/>
      <c r="H22" s="24"/>
      <c r="I22" s="24"/>
      <c r="J22" s="24"/>
      <c r="K22" s="24"/>
      <c r="L22" s="24"/>
      <c r="M22" s="24">
        <v>10975.5</v>
      </c>
      <c r="N22" s="24"/>
      <c r="O22" s="24">
        <v>10975.5</v>
      </c>
      <c r="P22" s="24">
        <v>10975.5</v>
      </c>
      <c r="Q22" s="24"/>
      <c r="R22" s="24"/>
      <c r="S22" s="24"/>
      <c r="T22" s="24"/>
      <c r="U22" s="24"/>
      <c r="V22" s="24"/>
      <c r="W22" s="24"/>
      <c r="X22" s="24"/>
    </row>
    <row r="23" spans="2:38" x14ac:dyDescent="0.35">
      <c r="B23" t="s">
        <v>705</v>
      </c>
      <c r="C23" s="71">
        <v>44667</v>
      </c>
      <c r="D23" s="24"/>
      <c r="E23" s="24"/>
      <c r="F23" s="24"/>
      <c r="G23" s="24"/>
      <c r="H23" s="24"/>
      <c r="I23" s="24"/>
      <c r="J23" s="24"/>
      <c r="K23" s="24"/>
      <c r="L23" s="24"/>
      <c r="M23" s="24">
        <v>10103.5</v>
      </c>
      <c r="N23" s="24"/>
      <c r="O23" s="24">
        <v>10103.5</v>
      </c>
      <c r="P23" s="24">
        <v>10103.5</v>
      </c>
      <c r="Q23" s="24"/>
      <c r="R23" s="24"/>
      <c r="S23" s="24"/>
      <c r="T23" s="24"/>
      <c r="U23" s="24"/>
      <c r="V23" s="24"/>
      <c r="W23" s="24"/>
      <c r="X23" s="24"/>
    </row>
    <row r="24" spans="2:38" x14ac:dyDescent="0.35">
      <c r="B24" t="s">
        <v>707</v>
      </c>
      <c r="C24" s="71">
        <v>44670</v>
      </c>
      <c r="D24" s="24"/>
      <c r="E24" s="24"/>
      <c r="F24" s="24"/>
      <c r="G24" s="24"/>
      <c r="H24" s="24"/>
      <c r="I24" s="24"/>
      <c r="J24" s="24"/>
      <c r="K24" s="24"/>
      <c r="L24" s="24"/>
      <c r="M24" s="24">
        <v>3076</v>
      </c>
      <c r="N24" s="24"/>
      <c r="O24" s="24">
        <v>3076</v>
      </c>
      <c r="P24" s="24">
        <v>3076</v>
      </c>
      <c r="Q24" s="24"/>
      <c r="R24" s="24"/>
      <c r="S24" s="24"/>
      <c r="T24" s="24"/>
      <c r="U24" s="24"/>
      <c r="V24" s="24"/>
      <c r="W24" s="24"/>
      <c r="X24" s="24"/>
    </row>
    <row r="25" spans="2:38" x14ac:dyDescent="0.35">
      <c r="B25" t="s">
        <v>727</v>
      </c>
      <c r="C25" s="71">
        <v>44674</v>
      </c>
      <c r="D25" s="24"/>
      <c r="E25" s="24"/>
      <c r="F25" s="24"/>
      <c r="G25" s="24"/>
      <c r="H25" s="24"/>
      <c r="I25" s="24"/>
      <c r="J25" s="24"/>
      <c r="K25" s="24"/>
      <c r="L25" s="24"/>
      <c r="M25" s="24">
        <v>11151</v>
      </c>
      <c r="N25" s="24"/>
      <c r="O25" s="24">
        <v>11151</v>
      </c>
      <c r="P25" s="24">
        <v>11151</v>
      </c>
      <c r="Q25" s="117"/>
      <c r="R25" s="117"/>
      <c r="S25" s="117"/>
      <c r="T25" s="117"/>
      <c r="U25" s="117"/>
      <c r="V25" s="117"/>
      <c r="W25" s="117"/>
      <c r="X25" s="117"/>
    </row>
    <row r="26" spans="2:38" x14ac:dyDescent="0.35">
      <c r="B26" t="s">
        <v>734</v>
      </c>
      <c r="C26" s="71">
        <v>44679</v>
      </c>
      <c r="D26" s="24"/>
      <c r="E26" s="24"/>
      <c r="F26" s="24"/>
      <c r="G26" s="24"/>
      <c r="H26" s="24"/>
      <c r="I26" s="24"/>
      <c r="J26" s="24"/>
      <c r="K26" s="24"/>
      <c r="L26" s="24"/>
      <c r="M26" s="24">
        <v>11858.5</v>
      </c>
      <c r="N26" s="24"/>
      <c r="O26" s="24">
        <v>11858.5</v>
      </c>
      <c r="P26" s="24">
        <v>11858.5</v>
      </c>
      <c r="Q26" s="24"/>
      <c r="R26" s="24"/>
      <c r="S26" s="24"/>
      <c r="T26" s="24"/>
      <c r="U26" s="24"/>
      <c r="V26" s="24"/>
      <c r="W26" s="24"/>
      <c r="X26" s="24"/>
    </row>
    <row r="27" spans="2:38" x14ac:dyDescent="0.35">
      <c r="B27" t="s">
        <v>738</v>
      </c>
      <c r="C27" s="71">
        <v>44681</v>
      </c>
      <c r="D27" s="24"/>
      <c r="E27" s="24"/>
      <c r="F27" s="24"/>
      <c r="G27" s="24"/>
      <c r="H27" s="24"/>
      <c r="I27" s="24"/>
      <c r="J27" s="24"/>
      <c r="K27" s="24"/>
      <c r="L27" s="24"/>
      <c r="M27" s="24">
        <v>15244</v>
      </c>
      <c r="N27" s="24"/>
      <c r="O27" s="24">
        <v>15244</v>
      </c>
      <c r="P27" s="24">
        <v>15244</v>
      </c>
    </row>
    <row r="28" spans="2:38" x14ac:dyDescent="0.35">
      <c r="B28" t="s">
        <v>771</v>
      </c>
      <c r="C28" s="71">
        <v>44687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>
        <v>11530</v>
      </c>
      <c r="O28" s="24">
        <v>11530</v>
      </c>
      <c r="P28" s="24">
        <v>11530</v>
      </c>
    </row>
    <row r="29" spans="2:38" x14ac:dyDescent="0.35">
      <c r="B29" t="s">
        <v>773</v>
      </c>
      <c r="C29" s="71">
        <v>44688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>
        <v>16245</v>
      </c>
      <c r="O29" s="24">
        <v>16245</v>
      </c>
      <c r="P29" s="24">
        <v>16245</v>
      </c>
    </row>
    <row r="30" spans="2:38" x14ac:dyDescent="0.35">
      <c r="B30" t="s">
        <v>786</v>
      </c>
      <c r="C30" s="71">
        <v>44695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>
        <v>10369.5</v>
      </c>
      <c r="O30" s="24">
        <v>10369.5</v>
      </c>
      <c r="P30" s="24">
        <v>10369.5</v>
      </c>
    </row>
    <row r="31" spans="2:38" x14ac:dyDescent="0.35">
      <c r="B31" t="s">
        <v>789</v>
      </c>
      <c r="C31" s="71">
        <v>44699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>
        <v>8417</v>
      </c>
      <c r="O31" s="24">
        <v>8417</v>
      </c>
      <c r="P31" s="24">
        <v>8417</v>
      </c>
    </row>
    <row r="32" spans="2:38" x14ac:dyDescent="0.35">
      <c r="B32" t="s">
        <v>792</v>
      </c>
      <c r="C32" s="71">
        <v>44701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>
        <v>13110</v>
      </c>
      <c r="O32" s="24">
        <v>13110</v>
      </c>
      <c r="P32" s="24">
        <v>13110</v>
      </c>
    </row>
    <row r="33" spans="2:16" x14ac:dyDescent="0.35">
      <c r="B33" t="s">
        <v>798</v>
      </c>
      <c r="C33" s="71">
        <v>44702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>
        <v>13110</v>
      </c>
      <c r="O33" s="24">
        <v>13110</v>
      </c>
      <c r="P33" s="24">
        <v>13110</v>
      </c>
    </row>
    <row r="34" spans="2:16" x14ac:dyDescent="0.35">
      <c r="B34" t="s">
        <v>802</v>
      </c>
      <c r="C34" s="71">
        <v>44704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>
        <v>6750</v>
      </c>
      <c r="O34" s="24">
        <v>6750</v>
      </c>
      <c r="P34" s="24">
        <v>6750</v>
      </c>
    </row>
    <row r="35" spans="2:16" x14ac:dyDescent="0.35">
      <c r="B35" t="s">
        <v>805</v>
      </c>
      <c r="C35" s="71">
        <v>44706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>
        <v>14068</v>
      </c>
      <c r="O35" s="24">
        <v>14068</v>
      </c>
      <c r="P35" s="24">
        <v>14068</v>
      </c>
    </row>
    <row r="36" spans="2:16" x14ac:dyDescent="0.35">
      <c r="B36" t="s">
        <v>835</v>
      </c>
      <c r="C36" s="71">
        <v>44714</v>
      </c>
      <c r="D36" s="24">
        <v>12427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>
        <v>12427</v>
      </c>
      <c r="P36" s="24">
        <v>12427</v>
      </c>
    </row>
    <row r="37" spans="2:16" x14ac:dyDescent="0.35">
      <c r="B37" t="s">
        <v>837</v>
      </c>
      <c r="C37" s="71">
        <v>44716</v>
      </c>
      <c r="D37" s="24">
        <v>9000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>
        <v>9000</v>
      </c>
      <c r="P37" s="24">
        <v>9000</v>
      </c>
    </row>
    <row r="38" spans="2:16" x14ac:dyDescent="0.35">
      <c r="B38" t="s">
        <v>843</v>
      </c>
      <c r="C38" s="71">
        <v>44723</v>
      </c>
      <c r="D38" s="24">
        <v>4950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>
        <v>4950</v>
      </c>
      <c r="P38" s="24">
        <v>4950</v>
      </c>
    </row>
    <row r="39" spans="2:16" x14ac:dyDescent="0.35">
      <c r="B39" t="s">
        <v>851</v>
      </c>
      <c r="C39" s="71">
        <v>44730</v>
      </c>
      <c r="D39" s="24">
        <v>4431.5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>
        <v>4431.5</v>
      </c>
      <c r="P39" s="24">
        <v>4431.5</v>
      </c>
    </row>
    <row r="40" spans="2:16" x14ac:dyDescent="0.35">
      <c r="B40" t="s">
        <v>854</v>
      </c>
      <c r="C40" s="71">
        <v>44736</v>
      </c>
      <c r="D40" s="24">
        <v>5889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>
        <v>5889</v>
      </c>
      <c r="P40" s="24">
        <v>5889</v>
      </c>
    </row>
    <row r="41" spans="2:16" x14ac:dyDescent="0.35">
      <c r="B41" t="s">
        <v>867</v>
      </c>
      <c r="C41" s="71">
        <v>44756</v>
      </c>
      <c r="D41" s="24"/>
      <c r="E41" s="24">
        <v>12855.5</v>
      </c>
      <c r="F41" s="24"/>
      <c r="G41" s="24"/>
      <c r="H41" s="24"/>
      <c r="I41" s="24"/>
      <c r="J41" s="24"/>
      <c r="K41" s="24"/>
      <c r="L41" s="24"/>
      <c r="M41" s="24"/>
      <c r="N41" s="24"/>
      <c r="O41" s="24">
        <v>12855.5</v>
      </c>
      <c r="P41" s="24">
        <v>12855.5</v>
      </c>
    </row>
    <row r="42" spans="2:16" x14ac:dyDescent="0.35">
      <c r="B42" t="s">
        <v>875</v>
      </c>
      <c r="C42" s="71">
        <v>44760</v>
      </c>
      <c r="D42" s="24"/>
      <c r="E42" s="24">
        <v>9153</v>
      </c>
      <c r="F42" s="24"/>
      <c r="G42" s="24"/>
      <c r="H42" s="24"/>
      <c r="I42" s="24"/>
      <c r="J42" s="24"/>
      <c r="K42" s="24"/>
      <c r="L42" s="24"/>
      <c r="M42" s="24"/>
      <c r="N42" s="24"/>
      <c r="O42" s="24">
        <v>9153</v>
      </c>
      <c r="P42" s="24">
        <v>9153</v>
      </c>
    </row>
    <row r="43" spans="2:16" x14ac:dyDescent="0.35">
      <c r="B43" t="s">
        <v>876</v>
      </c>
      <c r="C43" s="71">
        <v>44762</v>
      </c>
      <c r="D43" s="24"/>
      <c r="E43" s="24">
        <v>925.5</v>
      </c>
      <c r="F43" s="24"/>
      <c r="G43" s="24"/>
      <c r="H43" s="24"/>
      <c r="I43" s="24"/>
      <c r="J43" s="24"/>
      <c r="K43" s="24"/>
      <c r="L43" s="24"/>
      <c r="M43" s="24"/>
      <c r="N43" s="24"/>
      <c r="O43" s="24">
        <v>925.5</v>
      </c>
      <c r="P43" s="24">
        <v>925.5</v>
      </c>
    </row>
    <row r="44" spans="2:16" x14ac:dyDescent="0.35">
      <c r="B44" t="s">
        <v>877</v>
      </c>
      <c r="C44" s="71">
        <v>44765</v>
      </c>
      <c r="D44" s="24"/>
      <c r="E44" s="24">
        <v>6625</v>
      </c>
      <c r="F44" s="24"/>
      <c r="G44" s="24"/>
      <c r="H44" s="24"/>
      <c r="I44" s="24"/>
      <c r="J44" s="24"/>
      <c r="K44" s="24"/>
      <c r="L44" s="24"/>
      <c r="M44" s="24"/>
      <c r="N44" s="24"/>
      <c r="O44" s="24">
        <v>6625</v>
      </c>
      <c r="P44" s="24">
        <v>6625</v>
      </c>
    </row>
    <row r="45" spans="2:16" x14ac:dyDescent="0.35">
      <c r="B45" t="s">
        <v>904</v>
      </c>
      <c r="C45" s="71">
        <v>44779</v>
      </c>
      <c r="D45" s="24"/>
      <c r="E45" s="24"/>
      <c r="F45" s="24">
        <v>5268.6</v>
      </c>
      <c r="G45" s="24"/>
      <c r="H45" s="24"/>
      <c r="I45" s="24"/>
      <c r="J45" s="24"/>
      <c r="K45" s="24"/>
      <c r="L45" s="24"/>
      <c r="M45" s="24"/>
      <c r="N45" s="24"/>
      <c r="O45" s="24">
        <v>5268.6</v>
      </c>
      <c r="P45" s="24">
        <v>5268.6</v>
      </c>
    </row>
    <row r="46" spans="2:16" x14ac:dyDescent="0.35">
      <c r="B46" t="s">
        <v>908</v>
      </c>
      <c r="C46" s="71">
        <v>44785</v>
      </c>
      <c r="D46" s="24"/>
      <c r="E46" s="24"/>
      <c r="F46" s="24">
        <v>4312.5</v>
      </c>
      <c r="G46" s="24"/>
      <c r="H46" s="24"/>
      <c r="I46" s="24"/>
      <c r="J46" s="24"/>
      <c r="K46" s="24"/>
      <c r="L46" s="24"/>
      <c r="M46" s="24"/>
      <c r="N46" s="24"/>
      <c r="O46" s="24">
        <v>4312.5</v>
      </c>
      <c r="P46" s="24">
        <v>4312.5</v>
      </c>
    </row>
    <row r="47" spans="2:16" x14ac:dyDescent="0.35">
      <c r="B47" t="s">
        <v>919</v>
      </c>
      <c r="C47" s="71">
        <v>44796</v>
      </c>
      <c r="D47" s="24"/>
      <c r="E47" s="24"/>
      <c r="F47" s="24">
        <v>6838.5</v>
      </c>
      <c r="G47" s="24"/>
      <c r="H47" s="24"/>
      <c r="I47" s="24"/>
      <c r="J47" s="24"/>
      <c r="K47" s="24"/>
      <c r="L47" s="24"/>
      <c r="M47" s="24"/>
      <c r="N47" s="24"/>
      <c r="O47" s="24">
        <v>6838.5</v>
      </c>
      <c r="P47" s="24">
        <v>6838.5</v>
      </c>
    </row>
    <row r="48" spans="2:16" x14ac:dyDescent="0.35">
      <c r="B48" t="s">
        <v>933</v>
      </c>
      <c r="C48" s="71">
        <v>44806</v>
      </c>
      <c r="D48" s="24"/>
      <c r="E48" s="24"/>
      <c r="F48" s="24"/>
      <c r="G48" s="24">
        <v>9343.9</v>
      </c>
      <c r="H48" s="24"/>
      <c r="I48" s="24"/>
      <c r="J48" s="24"/>
      <c r="K48" s="24"/>
      <c r="L48" s="24"/>
      <c r="M48" s="24"/>
      <c r="N48" s="24"/>
      <c r="O48" s="24">
        <v>9343.9</v>
      </c>
      <c r="P48" s="24">
        <v>9343.9</v>
      </c>
    </row>
    <row r="49" spans="1:16" x14ac:dyDescent="0.35">
      <c r="B49" t="s">
        <v>936</v>
      </c>
      <c r="C49" s="71">
        <v>44810</v>
      </c>
      <c r="D49" s="24"/>
      <c r="E49" s="24"/>
      <c r="F49" s="24"/>
      <c r="G49" s="24">
        <v>11453.6</v>
      </c>
      <c r="H49" s="24"/>
      <c r="I49" s="24"/>
      <c r="J49" s="24"/>
      <c r="K49" s="24"/>
      <c r="L49" s="24"/>
      <c r="M49" s="24"/>
      <c r="N49" s="24"/>
      <c r="O49" s="24">
        <v>11453.6</v>
      </c>
      <c r="P49" s="24">
        <v>11453.6</v>
      </c>
    </row>
    <row r="50" spans="1:16" x14ac:dyDescent="0.35">
      <c r="B50" t="s">
        <v>940</v>
      </c>
      <c r="C50" s="71">
        <v>44813</v>
      </c>
      <c r="D50" s="24"/>
      <c r="E50" s="24"/>
      <c r="F50" s="24"/>
      <c r="G50" s="24">
        <v>1914</v>
      </c>
      <c r="H50" s="24"/>
      <c r="I50" s="24"/>
      <c r="J50" s="24"/>
      <c r="K50" s="24"/>
      <c r="L50" s="24"/>
      <c r="M50" s="24"/>
      <c r="N50" s="24"/>
      <c r="O50" s="24">
        <v>1914</v>
      </c>
      <c r="P50" s="24">
        <v>1914</v>
      </c>
    </row>
    <row r="51" spans="1:16" x14ac:dyDescent="0.35">
      <c r="B51" t="s">
        <v>942</v>
      </c>
      <c r="C51" s="71">
        <v>44817</v>
      </c>
      <c r="D51" s="24"/>
      <c r="E51" s="24"/>
      <c r="F51" s="24"/>
      <c r="G51" s="24">
        <v>13163</v>
      </c>
      <c r="H51" s="24"/>
      <c r="I51" s="24"/>
      <c r="J51" s="24"/>
      <c r="K51" s="24"/>
      <c r="L51" s="24"/>
      <c r="M51" s="24"/>
      <c r="N51" s="24"/>
      <c r="O51" s="24">
        <v>13163</v>
      </c>
      <c r="P51" s="24">
        <v>13163</v>
      </c>
    </row>
    <row r="52" spans="1:16" x14ac:dyDescent="0.35">
      <c r="B52" t="s">
        <v>943</v>
      </c>
      <c r="C52" s="71">
        <v>44817</v>
      </c>
      <c r="D52" s="24"/>
      <c r="E52" s="24"/>
      <c r="F52" s="24"/>
      <c r="G52" s="24">
        <v>11823</v>
      </c>
      <c r="H52" s="24"/>
      <c r="I52" s="24"/>
      <c r="J52" s="24"/>
      <c r="K52" s="24"/>
      <c r="L52" s="24"/>
      <c r="M52" s="24"/>
      <c r="N52" s="24"/>
      <c r="O52" s="24">
        <v>11823</v>
      </c>
      <c r="P52" s="24">
        <v>11823</v>
      </c>
    </row>
    <row r="53" spans="1:16" x14ac:dyDescent="0.35">
      <c r="B53" t="s">
        <v>996</v>
      </c>
      <c r="C53" s="71" t="s">
        <v>1001</v>
      </c>
      <c r="D53" s="24"/>
      <c r="E53" s="24"/>
      <c r="F53" s="24"/>
      <c r="G53" s="24"/>
      <c r="H53" s="24">
        <v>48172.5</v>
      </c>
      <c r="I53" s="24"/>
      <c r="J53" s="24"/>
      <c r="K53" s="24"/>
      <c r="L53" s="24"/>
      <c r="M53" s="24"/>
      <c r="N53" s="24"/>
      <c r="O53" s="24">
        <v>48172.5</v>
      </c>
      <c r="P53" s="24">
        <v>48172.5</v>
      </c>
    </row>
    <row r="54" spans="1:16" x14ac:dyDescent="0.35">
      <c r="B54" t="s">
        <v>1008</v>
      </c>
      <c r="C54" s="71">
        <v>44847</v>
      </c>
      <c r="D54" s="24"/>
      <c r="E54" s="24"/>
      <c r="F54" s="24"/>
      <c r="G54" s="24"/>
      <c r="H54" s="24">
        <v>10166.299999999999</v>
      </c>
      <c r="I54" s="24"/>
      <c r="J54" s="24"/>
      <c r="K54" s="24"/>
      <c r="L54" s="24"/>
      <c r="M54" s="24"/>
      <c r="N54" s="24"/>
      <c r="O54" s="24">
        <v>10166.299999999999</v>
      </c>
      <c r="P54" s="24">
        <v>10166.299999999999</v>
      </c>
    </row>
    <row r="55" spans="1:16" x14ac:dyDescent="0.35">
      <c r="B55" t="s">
        <v>1019</v>
      </c>
      <c r="C55" s="71">
        <v>44856</v>
      </c>
      <c r="D55" s="24"/>
      <c r="E55" s="24"/>
      <c r="F55" s="24"/>
      <c r="G55" s="24"/>
      <c r="H55" s="24">
        <v>7590.5</v>
      </c>
      <c r="I55" s="24"/>
      <c r="J55" s="24"/>
      <c r="K55" s="24"/>
      <c r="L55" s="24"/>
      <c r="M55" s="24"/>
      <c r="N55" s="24"/>
      <c r="O55" s="24">
        <v>7590.5</v>
      </c>
      <c r="P55" s="24">
        <v>7590.5</v>
      </c>
    </row>
    <row r="56" spans="1:16" x14ac:dyDescent="0.35">
      <c r="B56" t="s">
        <v>1021</v>
      </c>
      <c r="C56" s="71">
        <v>44861</v>
      </c>
      <c r="D56" s="24"/>
      <c r="E56" s="24"/>
      <c r="F56" s="24"/>
      <c r="G56" s="24"/>
      <c r="H56" s="24">
        <v>250</v>
      </c>
      <c r="I56" s="24"/>
      <c r="J56" s="24"/>
      <c r="K56" s="24"/>
      <c r="L56" s="24"/>
      <c r="M56" s="24"/>
      <c r="N56" s="24"/>
      <c r="O56" s="24">
        <v>250</v>
      </c>
      <c r="P56" s="24">
        <v>250</v>
      </c>
    </row>
    <row r="57" spans="1:16" x14ac:dyDescent="0.35">
      <c r="B57" t="s">
        <v>1023</v>
      </c>
      <c r="C57" s="71">
        <v>44865</v>
      </c>
      <c r="D57" s="24"/>
      <c r="E57" s="24"/>
      <c r="F57" s="24"/>
      <c r="G57" s="24"/>
      <c r="H57" s="24">
        <v>47685</v>
      </c>
      <c r="I57" s="24"/>
      <c r="J57" s="24"/>
      <c r="K57" s="24"/>
      <c r="L57" s="24"/>
      <c r="M57" s="24"/>
      <c r="N57" s="24"/>
      <c r="O57" s="24">
        <v>47685</v>
      </c>
      <c r="P57" s="24">
        <v>47685</v>
      </c>
    </row>
    <row r="58" spans="1:16" x14ac:dyDescent="0.35">
      <c r="B58" t="s">
        <v>1059</v>
      </c>
      <c r="C58" s="71">
        <v>44869</v>
      </c>
      <c r="D58" s="24"/>
      <c r="E58" s="24"/>
      <c r="F58" s="24"/>
      <c r="G58" s="24"/>
      <c r="H58" s="24"/>
      <c r="I58" s="24">
        <v>403.8</v>
      </c>
      <c r="J58" s="24"/>
      <c r="K58" s="24"/>
      <c r="L58" s="24"/>
      <c r="M58" s="24"/>
      <c r="N58" s="24"/>
      <c r="O58" s="24">
        <v>403.8</v>
      </c>
      <c r="P58" s="24">
        <v>403.8</v>
      </c>
    </row>
    <row r="59" spans="1:16" x14ac:dyDescent="0.35">
      <c r="B59" t="s">
        <v>1073</v>
      </c>
      <c r="C59" s="71">
        <v>44876</v>
      </c>
      <c r="D59" s="24"/>
      <c r="E59" s="24"/>
      <c r="F59" s="24"/>
      <c r="G59" s="24"/>
      <c r="H59" s="24"/>
      <c r="I59" s="24">
        <v>14886.5</v>
      </c>
      <c r="J59" s="24"/>
      <c r="K59" s="24"/>
      <c r="L59" s="24"/>
      <c r="M59" s="24"/>
      <c r="N59" s="24"/>
      <c r="O59" s="24">
        <v>14886.5</v>
      </c>
      <c r="P59" s="24">
        <v>14886.5</v>
      </c>
    </row>
    <row r="60" spans="1:16" x14ac:dyDescent="0.35">
      <c r="B60" t="s">
        <v>1084</v>
      </c>
      <c r="C60" s="71" t="s">
        <v>1079</v>
      </c>
      <c r="D60" s="24"/>
      <c r="E60" s="24"/>
      <c r="F60" s="24"/>
      <c r="G60" s="24"/>
      <c r="H60" s="24"/>
      <c r="I60" s="24">
        <v>17236.599999999999</v>
      </c>
      <c r="J60" s="24"/>
      <c r="K60" s="24"/>
      <c r="L60" s="24"/>
      <c r="M60" s="24"/>
      <c r="N60" s="24"/>
      <c r="O60" s="24">
        <v>17236.599999999999</v>
      </c>
      <c r="P60" s="24">
        <v>17236.599999999999</v>
      </c>
    </row>
    <row r="61" spans="1:16" x14ac:dyDescent="0.35">
      <c r="A61" s="23" t="s">
        <v>429</v>
      </c>
      <c r="B61" s="23"/>
      <c r="C61" s="23"/>
      <c r="D61" s="25">
        <v>36697.5</v>
      </c>
      <c r="E61" s="25">
        <v>29559</v>
      </c>
      <c r="F61" s="25">
        <v>16419.599999999999</v>
      </c>
      <c r="G61" s="25">
        <v>47697.5</v>
      </c>
      <c r="H61" s="25">
        <v>113864.3</v>
      </c>
      <c r="I61" s="25">
        <v>32526.899999999998</v>
      </c>
      <c r="J61" s="25">
        <v>56934</v>
      </c>
      <c r="K61" s="25">
        <v>10639</v>
      </c>
      <c r="L61" s="25">
        <v>55176</v>
      </c>
      <c r="M61" s="25">
        <v>90633</v>
      </c>
      <c r="N61" s="25">
        <v>93599.5</v>
      </c>
      <c r="O61" s="25">
        <v>583746.29999999993</v>
      </c>
      <c r="P61" s="25">
        <v>583746.29999999993</v>
      </c>
    </row>
    <row r="62" spans="1:16" x14ac:dyDescent="0.35">
      <c r="A62" t="s">
        <v>135</v>
      </c>
      <c r="D62" s="24">
        <v>36697.5</v>
      </c>
      <c r="E62" s="24">
        <v>29559</v>
      </c>
      <c r="F62" s="24">
        <v>16419.599999999999</v>
      </c>
      <c r="G62" s="24">
        <v>47697.5</v>
      </c>
      <c r="H62" s="24">
        <v>113864.3</v>
      </c>
      <c r="I62" s="24">
        <v>32526.899999999998</v>
      </c>
      <c r="J62" s="24">
        <v>56934</v>
      </c>
      <c r="K62" s="24">
        <v>10639</v>
      </c>
      <c r="L62" s="24">
        <v>55176</v>
      </c>
      <c r="M62" s="24">
        <v>90633</v>
      </c>
      <c r="N62" s="24">
        <v>93599.5</v>
      </c>
      <c r="O62" s="24">
        <v>583746.29999999993</v>
      </c>
      <c r="P62" s="24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T419"/>
  <sheetViews>
    <sheetView tabSelected="1" topLeftCell="O352" workbookViewId="0">
      <selection activeCell="W362" sqref="W362"/>
    </sheetView>
  </sheetViews>
  <sheetFormatPr defaultRowHeight="14.5" x14ac:dyDescent="0.35"/>
  <cols>
    <col min="1" max="1" width="37.90625" bestFit="1" customWidth="1"/>
    <col min="2" max="6" width="9.90625" bestFit="1" customWidth="1"/>
    <col min="7" max="7" width="10.7265625" bestFit="1" customWidth="1"/>
    <col min="8" max="17" width="1.6328125" customWidth="1"/>
    <col min="18" max="18" width="17.6328125" bestFit="1" customWidth="1"/>
    <col min="19" max="19" width="11.7265625" customWidth="1"/>
    <col min="20" max="20" width="13.54296875" customWidth="1"/>
    <col min="21" max="21" width="13.453125" bestFit="1" customWidth="1"/>
    <col min="22" max="22" width="16.6328125" bestFit="1" customWidth="1"/>
    <col min="23" max="27" width="9.90625" bestFit="1" customWidth="1"/>
    <col min="28" max="28" width="10.7265625" bestFit="1" customWidth="1"/>
    <col min="29" max="38" width="1.6328125" customWidth="1"/>
    <col min="39" max="39" width="31.7265625" customWidth="1"/>
    <col min="40" max="40" width="11.6328125" customWidth="1"/>
    <col min="41" max="41" width="13.6328125" bestFit="1" customWidth="1"/>
    <col min="42" max="45" width="9.90625" bestFit="1" customWidth="1"/>
    <col min="46" max="48" width="10.7265625" bestFit="1" customWidth="1"/>
    <col min="49" max="51" width="9.90625" bestFit="1" customWidth="1"/>
    <col min="52" max="52" width="10.7265625" bestFit="1" customWidth="1"/>
  </cols>
  <sheetData>
    <row r="1" spans="1:46" x14ac:dyDescent="0.35">
      <c r="A1" t="s">
        <v>207</v>
      </c>
    </row>
    <row r="2" spans="1:46" x14ac:dyDescent="0.35">
      <c r="A2" t="s">
        <v>1117</v>
      </c>
    </row>
    <row r="4" spans="1:46" x14ac:dyDescent="0.35">
      <c r="A4" s="20" t="s">
        <v>204</v>
      </c>
      <c r="B4" s="20" t="s">
        <v>91</v>
      </c>
      <c r="R4" s="20" t="s">
        <v>204</v>
      </c>
      <c r="W4" s="20" t="s">
        <v>91</v>
      </c>
      <c r="AM4" s="20" t="s">
        <v>204</v>
      </c>
      <c r="AP4" s="20" t="s">
        <v>91</v>
      </c>
    </row>
    <row r="5" spans="1:46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R5" s="20" t="s">
        <v>1</v>
      </c>
      <c r="S5" s="20" t="s">
        <v>211</v>
      </c>
      <c r="T5" s="20" t="s">
        <v>166</v>
      </c>
      <c r="U5" s="20" t="s">
        <v>3</v>
      </c>
      <c r="V5" s="20" t="s">
        <v>2</v>
      </c>
      <c r="W5">
        <v>0</v>
      </c>
      <c r="X5">
        <v>45</v>
      </c>
      <c r="Y5">
        <v>60</v>
      </c>
      <c r="Z5" t="s">
        <v>154</v>
      </c>
      <c r="AA5">
        <v>120</v>
      </c>
      <c r="AB5" t="s">
        <v>135</v>
      </c>
      <c r="AM5" s="20" t="s">
        <v>1</v>
      </c>
      <c r="AN5" s="20" t="s">
        <v>211</v>
      </c>
      <c r="AO5" s="20" t="s">
        <v>166</v>
      </c>
      <c r="AP5">
        <v>0</v>
      </c>
      <c r="AQ5">
        <v>45</v>
      </c>
      <c r="AR5">
        <v>60</v>
      </c>
      <c r="AS5">
        <v>120</v>
      </c>
      <c r="AT5" t="s">
        <v>135</v>
      </c>
    </row>
    <row r="6" spans="1:46" x14ac:dyDescent="0.35">
      <c r="A6" t="s">
        <v>35</v>
      </c>
      <c r="B6" s="24">
        <v>0</v>
      </c>
      <c r="C6" s="24"/>
      <c r="D6" s="24"/>
      <c r="E6" s="24"/>
      <c r="F6" s="24"/>
      <c r="G6" s="24">
        <v>0</v>
      </c>
      <c r="R6" t="s">
        <v>35</v>
      </c>
      <c r="S6">
        <v>2020</v>
      </c>
      <c r="T6">
        <v>8</v>
      </c>
      <c r="U6" s="71">
        <v>44053</v>
      </c>
      <c r="V6" t="s">
        <v>33</v>
      </c>
      <c r="W6" s="24">
        <v>0</v>
      </c>
      <c r="X6" s="24"/>
      <c r="Y6" s="24"/>
      <c r="Z6" s="24"/>
      <c r="AA6" s="24"/>
      <c r="AB6" s="24">
        <v>0</v>
      </c>
      <c r="AM6" t="s">
        <v>60</v>
      </c>
      <c r="AN6">
        <v>2022</v>
      </c>
      <c r="AO6">
        <v>6</v>
      </c>
      <c r="AP6" s="24"/>
      <c r="AQ6" s="24"/>
      <c r="AR6" s="24">
        <v>0</v>
      </c>
      <c r="AS6" s="24"/>
      <c r="AT6" s="24">
        <v>0</v>
      </c>
    </row>
    <row r="7" spans="1:46" x14ac:dyDescent="0.35">
      <c r="A7" t="s">
        <v>47</v>
      </c>
      <c r="B7" s="24"/>
      <c r="C7" s="24"/>
      <c r="D7" s="24">
        <v>0</v>
      </c>
      <c r="E7" s="24"/>
      <c r="F7" s="24"/>
      <c r="G7" s="24">
        <v>0</v>
      </c>
      <c r="T7">
        <v>10</v>
      </c>
      <c r="U7" s="71">
        <v>44109</v>
      </c>
      <c r="V7" t="s">
        <v>110</v>
      </c>
      <c r="W7" s="24">
        <v>0</v>
      </c>
      <c r="X7" s="24"/>
      <c r="Y7" s="24"/>
      <c r="Z7" s="24"/>
      <c r="AA7" s="24"/>
      <c r="AB7" s="24">
        <v>0</v>
      </c>
      <c r="AO7">
        <v>7</v>
      </c>
      <c r="AP7" s="24"/>
      <c r="AQ7" s="24"/>
      <c r="AR7" s="24">
        <v>0</v>
      </c>
      <c r="AS7" s="24"/>
      <c r="AT7" s="24">
        <v>0</v>
      </c>
    </row>
    <row r="8" spans="1:46" x14ac:dyDescent="0.35">
      <c r="A8" t="s">
        <v>60</v>
      </c>
      <c r="B8" s="24"/>
      <c r="C8" s="24"/>
      <c r="D8" s="24">
        <v>14948.999999999998</v>
      </c>
      <c r="E8" s="24"/>
      <c r="F8" s="24"/>
      <c r="G8" s="24">
        <v>14948.999999999998</v>
      </c>
      <c r="U8" s="71">
        <v>44123</v>
      </c>
      <c r="V8" t="s">
        <v>127</v>
      </c>
      <c r="W8" s="24">
        <v>0</v>
      </c>
      <c r="X8" s="24"/>
      <c r="Y8" s="24"/>
      <c r="Z8" s="24"/>
      <c r="AA8" s="24"/>
      <c r="AB8" s="24">
        <v>0</v>
      </c>
      <c r="AO8">
        <v>8</v>
      </c>
      <c r="AP8" s="24"/>
      <c r="AQ8" s="24"/>
      <c r="AR8" s="24">
        <v>3960</v>
      </c>
      <c r="AS8" s="24"/>
      <c r="AT8" s="24">
        <v>3960</v>
      </c>
    </row>
    <row r="9" spans="1:46" x14ac:dyDescent="0.35">
      <c r="A9" t="s">
        <v>7</v>
      </c>
      <c r="B9" s="24">
        <v>1936</v>
      </c>
      <c r="C9" s="24"/>
      <c r="D9" s="24"/>
      <c r="E9" s="24"/>
      <c r="F9" s="24"/>
      <c r="G9" s="24">
        <v>1936</v>
      </c>
      <c r="U9" s="71">
        <v>44125</v>
      </c>
      <c r="V9" t="s">
        <v>130</v>
      </c>
      <c r="W9" s="24">
        <v>0</v>
      </c>
      <c r="X9" s="24"/>
      <c r="Y9" s="24"/>
      <c r="Z9" s="24"/>
      <c r="AA9" s="24"/>
      <c r="AB9" s="24">
        <v>0</v>
      </c>
      <c r="AO9">
        <v>9</v>
      </c>
      <c r="AP9" s="24"/>
      <c r="AQ9" s="24"/>
      <c r="AR9" s="24">
        <v>0</v>
      </c>
      <c r="AS9" s="24"/>
      <c r="AT9" s="24">
        <v>0</v>
      </c>
    </row>
    <row r="10" spans="1:46" x14ac:dyDescent="0.35">
      <c r="A10" t="s">
        <v>20</v>
      </c>
      <c r="B10" s="24"/>
      <c r="C10" s="24">
        <v>14116</v>
      </c>
      <c r="D10" s="24"/>
      <c r="E10" s="24"/>
      <c r="F10" s="24"/>
      <c r="G10" s="24">
        <v>14116</v>
      </c>
      <c r="U10" s="71">
        <v>44135</v>
      </c>
      <c r="V10" t="s">
        <v>153</v>
      </c>
      <c r="W10" s="24">
        <v>0</v>
      </c>
      <c r="X10" s="24"/>
      <c r="Y10" s="24"/>
      <c r="Z10" s="24"/>
      <c r="AA10" s="24"/>
      <c r="AB10" s="24">
        <v>0</v>
      </c>
      <c r="AO10">
        <v>10</v>
      </c>
      <c r="AP10" s="24"/>
      <c r="AQ10" s="24"/>
      <c r="AR10" s="24">
        <v>762</v>
      </c>
      <c r="AS10" s="24"/>
      <c r="AT10" s="24">
        <v>762</v>
      </c>
    </row>
    <row r="11" spans="1:46" x14ac:dyDescent="0.35">
      <c r="A11" t="s">
        <v>43</v>
      </c>
      <c r="B11" s="24">
        <v>0</v>
      </c>
      <c r="C11" s="24"/>
      <c r="D11" s="24"/>
      <c r="E11" s="24"/>
      <c r="F11" s="24"/>
      <c r="G11" s="24">
        <v>0</v>
      </c>
      <c r="T11">
        <v>11</v>
      </c>
      <c r="U11" s="71">
        <v>44145</v>
      </c>
      <c r="V11" t="s">
        <v>159</v>
      </c>
      <c r="W11" s="24">
        <v>0</v>
      </c>
      <c r="X11" s="24"/>
      <c r="Y11" s="24"/>
      <c r="Z11" s="24"/>
      <c r="AA11" s="24"/>
      <c r="AB11" s="24">
        <v>0</v>
      </c>
      <c r="AO11">
        <v>11</v>
      </c>
      <c r="AP11" s="24"/>
      <c r="AQ11" s="24"/>
      <c r="AR11" s="24">
        <v>3784</v>
      </c>
      <c r="AS11" s="24"/>
      <c r="AT11" s="24">
        <v>3784</v>
      </c>
    </row>
    <row r="12" spans="1:46" x14ac:dyDescent="0.35">
      <c r="A12" t="s">
        <v>23</v>
      </c>
      <c r="B12" s="24"/>
      <c r="C12" s="24"/>
      <c r="D12" s="24"/>
      <c r="E12" s="24">
        <v>0</v>
      </c>
      <c r="F12" s="24">
        <v>26501.200000000001</v>
      </c>
      <c r="G12" s="24">
        <v>26501.200000000001</v>
      </c>
      <c r="U12" s="71">
        <v>44158</v>
      </c>
      <c r="V12" t="s">
        <v>177</v>
      </c>
      <c r="W12" s="24">
        <v>0</v>
      </c>
      <c r="X12" s="24"/>
      <c r="Y12" s="24"/>
      <c r="Z12" s="24"/>
      <c r="AA12" s="24"/>
      <c r="AB12" s="24">
        <v>0</v>
      </c>
      <c r="AO12">
        <v>12</v>
      </c>
      <c r="AP12" s="24"/>
      <c r="AQ12" s="24"/>
      <c r="AR12" s="24">
        <v>1960.2</v>
      </c>
      <c r="AS12" s="24"/>
      <c r="AT12" s="24">
        <v>1960.2</v>
      </c>
    </row>
    <row r="13" spans="1:46" x14ac:dyDescent="0.35">
      <c r="A13" t="s">
        <v>14</v>
      </c>
      <c r="B13" s="24">
        <v>0</v>
      </c>
      <c r="C13" s="24"/>
      <c r="D13" s="24"/>
      <c r="E13" s="24"/>
      <c r="F13" s="24"/>
      <c r="G13" s="24">
        <v>0</v>
      </c>
      <c r="S13">
        <v>2021</v>
      </c>
      <c r="T13">
        <v>2</v>
      </c>
      <c r="U13" s="71">
        <v>44229</v>
      </c>
      <c r="V13" t="s">
        <v>266</v>
      </c>
      <c r="W13" s="24">
        <v>0</v>
      </c>
      <c r="X13" s="24"/>
      <c r="Y13" s="24"/>
      <c r="Z13" s="24"/>
      <c r="AA13" s="24"/>
      <c r="AB13" s="24">
        <v>0</v>
      </c>
      <c r="AO13">
        <v>4</v>
      </c>
      <c r="AP13" s="24"/>
      <c r="AQ13" s="24"/>
      <c r="AR13" s="24">
        <v>0</v>
      </c>
      <c r="AS13" s="24"/>
      <c r="AT13" s="24">
        <v>0</v>
      </c>
    </row>
    <row r="14" spans="1:46" x14ac:dyDescent="0.35">
      <c r="A14" t="s">
        <v>54</v>
      </c>
      <c r="B14" s="24">
        <v>0</v>
      </c>
      <c r="C14" s="24"/>
      <c r="D14" s="24"/>
      <c r="E14" s="24"/>
      <c r="F14" s="24"/>
      <c r="G14" s="24">
        <v>0</v>
      </c>
      <c r="U14" s="71">
        <v>44244</v>
      </c>
      <c r="V14" t="s">
        <v>272</v>
      </c>
      <c r="W14" s="24">
        <v>0</v>
      </c>
      <c r="X14" s="24"/>
      <c r="Y14" s="24"/>
      <c r="Z14" s="24"/>
      <c r="AA14" s="24"/>
      <c r="AB14" s="24">
        <v>0</v>
      </c>
      <c r="AN14">
        <v>2023</v>
      </c>
      <c r="AO14">
        <v>1</v>
      </c>
      <c r="AP14" s="24"/>
      <c r="AQ14" s="24"/>
      <c r="AR14" s="24">
        <v>4482.8</v>
      </c>
      <c r="AS14" s="24"/>
      <c r="AT14" s="24">
        <v>4482.8</v>
      </c>
    </row>
    <row r="15" spans="1:46" x14ac:dyDescent="0.35">
      <c r="A15" t="s">
        <v>64</v>
      </c>
      <c r="B15" s="24">
        <v>0</v>
      </c>
      <c r="C15" s="24"/>
      <c r="D15" s="24"/>
      <c r="E15" s="24">
        <v>0</v>
      </c>
      <c r="F15" s="24">
        <v>59188.6</v>
      </c>
      <c r="G15" s="24">
        <v>59188.6</v>
      </c>
      <c r="T15">
        <v>5</v>
      </c>
      <c r="U15" s="71">
        <v>44322</v>
      </c>
      <c r="V15" t="s">
        <v>343</v>
      </c>
      <c r="W15" s="24">
        <v>0</v>
      </c>
      <c r="X15" s="24"/>
      <c r="Y15" s="24"/>
      <c r="Z15" s="24"/>
      <c r="AA15" s="24"/>
      <c r="AB15" s="24">
        <v>0</v>
      </c>
      <c r="AM15" s="46" t="s">
        <v>138</v>
      </c>
      <c r="AN15" s="46"/>
      <c r="AO15" s="46"/>
      <c r="AP15" s="47"/>
      <c r="AQ15" s="47"/>
      <c r="AR15" s="47">
        <v>14949</v>
      </c>
      <c r="AS15" s="47"/>
      <c r="AT15" s="47">
        <v>14949</v>
      </c>
    </row>
    <row r="16" spans="1:46" x14ac:dyDescent="0.35">
      <c r="A16" t="s">
        <v>178</v>
      </c>
      <c r="B16" s="24">
        <v>0</v>
      </c>
      <c r="C16" s="24"/>
      <c r="D16" s="24"/>
      <c r="E16" s="24"/>
      <c r="F16" s="24"/>
      <c r="G16" s="24">
        <v>0</v>
      </c>
      <c r="U16" s="71">
        <v>44335</v>
      </c>
      <c r="V16" t="s">
        <v>346</v>
      </c>
      <c r="W16" s="24">
        <v>0</v>
      </c>
      <c r="X16" s="24"/>
      <c r="Y16" s="24"/>
      <c r="Z16" s="24"/>
      <c r="AA16" s="24"/>
      <c r="AB16" s="24">
        <v>0</v>
      </c>
      <c r="AM16" t="s">
        <v>7</v>
      </c>
      <c r="AN16">
        <v>2022</v>
      </c>
      <c r="AO16">
        <v>3</v>
      </c>
      <c r="AP16" s="24">
        <v>0</v>
      </c>
      <c r="AQ16" s="24"/>
      <c r="AR16" s="24"/>
      <c r="AS16" s="24"/>
      <c r="AT16" s="24">
        <v>0</v>
      </c>
    </row>
    <row r="17" spans="1:46" x14ac:dyDescent="0.35">
      <c r="A17" t="s">
        <v>228</v>
      </c>
      <c r="B17" s="24">
        <v>0</v>
      </c>
      <c r="C17" s="24"/>
      <c r="D17" s="24"/>
      <c r="E17" s="24"/>
      <c r="F17" s="24"/>
      <c r="G17" s="24">
        <v>0</v>
      </c>
      <c r="U17" s="71">
        <v>44341</v>
      </c>
      <c r="V17" t="s">
        <v>348</v>
      </c>
      <c r="W17" s="24">
        <v>0</v>
      </c>
      <c r="X17" s="24"/>
      <c r="Y17" s="24"/>
      <c r="Z17" s="24"/>
      <c r="AA17" s="24"/>
      <c r="AB17" s="24">
        <v>0</v>
      </c>
      <c r="AO17">
        <v>6</v>
      </c>
      <c r="AP17" s="24">
        <v>0</v>
      </c>
      <c r="AQ17" s="24"/>
      <c r="AR17" s="24"/>
      <c r="AS17" s="24"/>
      <c r="AT17" s="24">
        <v>0</v>
      </c>
    </row>
    <row r="18" spans="1:46" x14ac:dyDescent="0.35">
      <c r="A18" t="s">
        <v>233</v>
      </c>
      <c r="B18" s="24">
        <v>0</v>
      </c>
      <c r="C18" s="24"/>
      <c r="D18" s="24"/>
      <c r="E18" s="24"/>
      <c r="F18" s="24"/>
      <c r="G18" s="24">
        <v>0</v>
      </c>
      <c r="T18">
        <v>9</v>
      </c>
      <c r="U18" s="71">
        <v>44440</v>
      </c>
      <c r="V18" t="s">
        <v>373</v>
      </c>
      <c r="W18" s="24">
        <v>0</v>
      </c>
      <c r="X18" s="24"/>
      <c r="Y18" s="24"/>
      <c r="Z18" s="24"/>
      <c r="AA18" s="24"/>
      <c r="AB18" s="24">
        <v>0</v>
      </c>
      <c r="AO18">
        <v>7</v>
      </c>
      <c r="AP18" s="24">
        <v>0</v>
      </c>
      <c r="AQ18" s="24"/>
      <c r="AR18" s="24"/>
      <c r="AS18" s="24"/>
      <c r="AT18" s="24">
        <v>0</v>
      </c>
    </row>
    <row r="19" spans="1:46" x14ac:dyDescent="0.35">
      <c r="A19" t="s">
        <v>268</v>
      </c>
      <c r="B19" s="24">
        <v>0</v>
      </c>
      <c r="C19" s="24"/>
      <c r="D19" s="24"/>
      <c r="E19" s="24"/>
      <c r="F19" s="24"/>
      <c r="G19" s="24">
        <v>0</v>
      </c>
      <c r="V19" t="s">
        <v>374</v>
      </c>
      <c r="W19" s="24">
        <v>0</v>
      </c>
      <c r="X19" s="24"/>
      <c r="Y19" s="24"/>
      <c r="Z19" s="24"/>
      <c r="AA19" s="24"/>
      <c r="AB19" s="24">
        <v>0</v>
      </c>
      <c r="AO19">
        <v>8</v>
      </c>
      <c r="AP19" s="24">
        <v>0</v>
      </c>
      <c r="AQ19" s="24"/>
      <c r="AR19" s="24"/>
      <c r="AS19" s="24"/>
      <c r="AT19" s="24">
        <v>0</v>
      </c>
    </row>
    <row r="20" spans="1:46" x14ac:dyDescent="0.35">
      <c r="A20" t="s">
        <v>286</v>
      </c>
      <c r="B20" s="24">
        <v>0</v>
      </c>
      <c r="C20" s="24"/>
      <c r="D20" s="24"/>
      <c r="E20" s="24"/>
      <c r="F20" s="24"/>
      <c r="G20" s="24">
        <v>0</v>
      </c>
      <c r="U20" s="71">
        <v>44467</v>
      </c>
      <c r="V20" t="s">
        <v>385</v>
      </c>
      <c r="W20" s="24">
        <v>0</v>
      </c>
      <c r="X20" s="24"/>
      <c r="Y20" s="24"/>
      <c r="Z20" s="24"/>
      <c r="AA20" s="24"/>
      <c r="AB20" s="24">
        <v>0</v>
      </c>
      <c r="AO20">
        <v>9</v>
      </c>
      <c r="AP20" s="24">
        <v>0</v>
      </c>
      <c r="AQ20" s="24"/>
      <c r="AR20" s="24"/>
      <c r="AS20" s="24"/>
      <c r="AT20" s="24">
        <v>0</v>
      </c>
    </row>
    <row r="21" spans="1:46" x14ac:dyDescent="0.35">
      <c r="A21" t="s">
        <v>295</v>
      </c>
      <c r="B21" s="24">
        <v>0</v>
      </c>
      <c r="C21" s="24"/>
      <c r="D21" s="24"/>
      <c r="E21" s="24"/>
      <c r="F21" s="24"/>
      <c r="G21" s="24">
        <v>0</v>
      </c>
      <c r="T21">
        <v>10</v>
      </c>
      <c r="U21" s="71">
        <v>44484</v>
      </c>
      <c r="V21" t="s">
        <v>430</v>
      </c>
      <c r="W21" s="24">
        <v>0</v>
      </c>
      <c r="X21" s="24"/>
      <c r="Y21" s="24"/>
      <c r="Z21" s="24"/>
      <c r="AA21" s="24"/>
      <c r="AB21" s="24">
        <v>0</v>
      </c>
      <c r="AO21">
        <v>10</v>
      </c>
      <c r="AP21" s="24">
        <v>0</v>
      </c>
      <c r="AQ21" s="24"/>
      <c r="AR21" s="24"/>
      <c r="AS21" s="24"/>
      <c r="AT21" s="24">
        <v>0</v>
      </c>
    </row>
    <row r="22" spans="1:46" x14ac:dyDescent="0.35">
      <c r="A22" t="s">
        <v>371</v>
      </c>
      <c r="B22" s="24">
        <v>0</v>
      </c>
      <c r="C22" s="24"/>
      <c r="D22" s="24"/>
      <c r="E22" s="24"/>
      <c r="F22" s="24"/>
      <c r="G22" s="24">
        <v>0</v>
      </c>
      <c r="T22">
        <v>11</v>
      </c>
      <c r="U22" s="71">
        <v>44501</v>
      </c>
      <c r="V22" t="s">
        <v>462</v>
      </c>
      <c r="W22" s="24">
        <v>0</v>
      </c>
      <c r="X22" s="24"/>
      <c r="Y22" s="24"/>
      <c r="Z22" s="24"/>
      <c r="AA22" s="24"/>
      <c r="AB22" s="24">
        <v>0</v>
      </c>
      <c r="AO22">
        <v>11</v>
      </c>
      <c r="AP22" s="24">
        <v>1936</v>
      </c>
      <c r="AQ22" s="24"/>
      <c r="AR22" s="24"/>
      <c r="AS22" s="24"/>
      <c r="AT22" s="24">
        <v>1936</v>
      </c>
    </row>
    <row r="23" spans="1:46" x14ac:dyDescent="0.35">
      <c r="A23" t="s">
        <v>381</v>
      </c>
      <c r="B23" s="24">
        <v>0</v>
      </c>
      <c r="C23" s="24"/>
      <c r="D23" s="24"/>
      <c r="E23" s="24"/>
      <c r="F23" s="24"/>
      <c r="G23" s="24">
        <v>0</v>
      </c>
      <c r="R23" s="46" t="s">
        <v>136</v>
      </c>
      <c r="S23" s="46"/>
      <c r="T23" s="46"/>
      <c r="U23" s="46"/>
      <c r="V23" s="46"/>
      <c r="W23" s="47">
        <v>0</v>
      </c>
      <c r="X23" s="47"/>
      <c r="Y23" s="47"/>
      <c r="Z23" s="47"/>
      <c r="AA23" s="47"/>
      <c r="AB23" s="47">
        <v>0</v>
      </c>
      <c r="AO23">
        <v>4</v>
      </c>
      <c r="AP23" s="24">
        <v>0</v>
      </c>
      <c r="AQ23" s="24"/>
      <c r="AR23" s="24"/>
      <c r="AS23" s="24"/>
      <c r="AT23" s="24">
        <v>0</v>
      </c>
    </row>
    <row r="24" spans="1:46" x14ac:dyDescent="0.35">
      <c r="A24" t="s">
        <v>407</v>
      </c>
      <c r="B24" s="24">
        <v>5388.2</v>
      </c>
      <c r="C24" s="24"/>
      <c r="D24" s="24"/>
      <c r="E24" s="24"/>
      <c r="F24" s="24"/>
      <c r="G24" s="24">
        <v>5388.2</v>
      </c>
      <c r="R24" t="s">
        <v>47</v>
      </c>
      <c r="S24">
        <v>2020</v>
      </c>
      <c r="T24">
        <v>10</v>
      </c>
      <c r="U24" s="71">
        <v>44065</v>
      </c>
      <c r="V24" t="s">
        <v>49</v>
      </c>
      <c r="W24" s="24"/>
      <c r="X24" s="24"/>
      <c r="Y24" s="24">
        <v>0</v>
      </c>
      <c r="Z24" s="24"/>
      <c r="AA24" s="24"/>
      <c r="AB24" s="24">
        <v>0</v>
      </c>
      <c r="AM24" s="46" t="s">
        <v>139</v>
      </c>
      <c r="AN24" s="46"/>
      <c r="AO24" s="46"/>
      <c r="AP24" s="47">
        <v>1936</v>
      </c>
      <c r="AQ24" s="47"/>
      <c r="AR24" s="47"/>
      <c r="AS24" s="47"/>
      <c r="AT24" s="47">
        <v>1936</v>
      </c>
    </row>
    <row r="25" spans="1:46" x14ac:dyDescent="0.35">
      <c r="A25" t="s">
        <v>416</v>
      </c>
      <c r="B25" s="24">
        <v>328218.69999999995</v>
      </c>
      <c r="C25" s="24"/>
      <c r="D25" s="24"/>
      <c r="E25" s="24"/>
      <c r="F25" s="24"/>
      <c r="G25" s="24">
        <v>328218.69999999995</v>
      </c>
      <c r="T25">
        <v>12</v>
      </c>
      <c r="U25" s="71">
        <v>44118</v>
      </c>
      <c r="V25" t="s">
        <v>121</v>
      </c>
      <c r="W25" s="24"/>
      <c r="X25" s="24"/>
      <c r="Y25" s="24">
        <v>0</v>
      </c>
      <c r="Z25" s="24"/>
      <c r="AA25" s="24"/>
      <c r="AB25" s="24">
        <v>0</v>
      </c>
      <c r="AM25" t="s">
        <v>20</v>
      </c>
      <c r="AN25">
        <v>2022</v>
      </c>
      <c r="AO25">
        <v>1</v>
      </c>
      <c r="AP25" s="24"/>
      <c r="AQ25" s="24">
        <v>0</v>
      </c>
      <c r="AR25" s="24"/>
      <c r="AS25" s="24"/>
      <c r="AT25" s="24">
        <v>0</v>
      </c>
    </row>
    <row r="26" spans="1:46" x14ac:dyDescent="0.35">
      <c r="A26" t="s">
        <v>476</v>
      </c>
      <c r="B26" s="24">
        <v>0</v>
      </c>
      <c r="C26" s="24"/>
      <c r="D26" s="24"/>
      <c r="E26" s="24"/>
      <c r="F26" s="24"/>
      <c r="G26" s="24">
        <v>0</v>
      </c>
      <c r="U26" s="71">
        <v>44123</v>
      </c>
      <c r="V26" t="s">
        <v>121</v>
      </c>
      <c r="W26" s="24"/>
      <c r="X26" s="24"/>
      <c r="Y26" s="24">
        <v>0</v>
      </c>
      <c r="Z26" s="24"/>
      <c r="AA26" s="24"/>
      <c r="AB26" s="24">
        <v>0</v>
      </c>
      <c r="AO26">
        <v>2</v>
      </c>
      <c r="AP26" s="24"/>
      <c r="AQ26" s="24">
        <v>0</v>
      </c>
      <c r="AR26" s="24"/>
      <c r="AS26" s="24"/>
      <c r="AT26" s="24">
        <v>0</v>
      </c>
    </row>
    <row r="27" spans="1:46" x14ac:dyDescent="0.35">
      <c r="A27" t="s">
        <v>499</v>
      </c>
      <c r="B27" s="24">
        <v>21483.8</v>
      </c>
      <c r="C27" s="24"/>
      <c r="D27" s="24"/>
      <c r="E27" s="24"/>
      <c r="F27" s="24"/>
      <c r="G27" s="24">
        <v>21483.8</v>
      </c>
      <c r="R27" s="46" t="s">
        <v>137</v>
      </c>
      <c r="S27" s="46"/>
      <c r="T27" s="46"/>
      <c r="U27" s="46"/>
      <c r="V27" s="46"/>
      <c r="W27" s="47"/>
      <c r="X27" s="47"/>
      <c r="Y27" s="47">
        <v>0</v>
      </c>
      <c r="Z27" s="47"/>
      <c r="AA27" s="47"/>
      <c r="AB27" s="47">
        <v>0</v>
      </c>
      <c r="AO27">
        <v>5</v>
      </c>
      <c r="AP27" s="24"/>
      <c r="AQ27" s="24">
        <v>0</v>
      </c>
      <c r="AR27" s="24"/>
      <c r="AS27" s="24"/>
      <c r="AT27" s="24">
        <v>0</v>
      </c>
    </row>
    <row r="28" spans="1:46" x14ac:dyDescent="0.35">
      <c r="A28" t="s">
        <v>646</v>
      </c>
      <c r="B28" s="24">
        <v>1316</v>
      </c>
      <c r="C28" s="24"/>
      <c r="D28" s="24"/>
      <c r="E28" s="24"/>
      <c r="F28" s="24"/>
      <c r="G28" s="24">
        <v>1316</v>
      </c>
      <c r="R28" t="s">
        <v>60</v>
      </c>
      <c r="S28">
        <v>2020</v>
      </c>
      <c r="T28">
        <v>10</v>
      </c>
      <c r="U28" s="71">
        <v>44068</v>
      </c>
      <c r="V28" t="s">
        <v>57</v>
      </c>
      <c r="W28" s="24"/>
      <c r="X28" s="24"/>
      <c r="Y28" s="24">
        <v>0</v>
      </c>
      <c r="Z28" s="24"/>
      <c r="AA28" s="24"/>
      <c r="AB28" s="24">
        <v>0</v>
      </c>
      <c r="AO28">
        <v>6</v>
      </c>
      <c r="AP28" s="24"/>
      <c r="AQ28" s="24">
        <v>0</v>
      </c>
      <c r="AR28" s="24"/>
      <c r="AS28" s="24"/>
      <c r="AT28" s="24">
        <v>0</v>
      </c>
    </row>
    <row r="29" spans="1:46" x14ac:dyDescent="0.35">
      <c r="A29" t="s">
        <v>674</v>
      </c>
      <c r="B29" s="24">
        <v>0</v>
      </c>
      <c r="C29" s="24"/>
      <c r="D29" s="24"/>
      <c r="E29" s="24"/>
      <c r="F29" s="24"/>
      <c r="G29" s="24">
        <v>0</v>
      </c>
      <c r="S29">
        <v>2021</v>
      </c>
      <c r="T29">
        <v>1</v>
      </c>
      <c r="U29" s="71">
        <v>44146</v>
      </c>
      <c r="V29" t="s">
        <v>160</v>
      </c>
      <c r="W29" s="24"/>
      <c r="X29" s="24"/>
      <c r="Y29" s="24">
        <v>0</v>
      </c>
      <c r="Z29" s="24"/>
      <c r="AA29" s="24"/>
      <c r="AB29" s="24">
        <v>0</v>
      </c>
      <c r="AO29">
        <v>9</v>
      </c>
      <c r="AP29" s="24"/>
      <c r="AQ29" s="24">
        <v>0</v>
      </c>
      <c r="AR29" s="24"/>
      <c r="AS29" s="24"/>
      <c r="AT29" s="24">
        <v>0</v>
      </c>
    </row>
    <row r="30" spans="1:46" x14ac:dyDescent="0.35">
      <c r="A30" t="s">
        <v>718</v>
      </c>
      <c r="B30" s="24">
        <v>0</v>
      </c>
      <c r="C30" s="24"/>
      <c r="D30" s="24"/>
      <c r="E30" s="24"/>
      <c r="F30" s="24"/>
      <c r="G30" s="24">
        <v>0</v>
      </c>
      <c r="U30" s="71">
        <v>44163</v>
      </c>
      <c r="V30" t="s">
        <v>187</v>
      </c>
      <c r="W30" s="24"/>
      <c r="X30" s="24"/>
      <c r="Y30" s="24">
        <v>0</v>
      </c>
      <c r="Z30" s="24"/>
      <c r="AA30" s="24"/>
      <c r="AB30" s="24">
        <v>0</v>
      </c>
      <c r="AO30">
        <v>11</v>
      </c>
      <c r="AP30" s="24"/>
      <c r="AQ30" s="24">
        <v>6897</v>
      </c>
      <c r="AR30" s="24"/>
      <c r="AS30" s="24"/>
      <c r="AT30" s="24">
        <v>6897</v>
      </c>
    </row>
    <row r="31" spans="1:46" x14ac:dyDescent="0.35">
      <c r="A31" t="s">
        <v>782</v>
      </c>
      <c r="B31" s="24">
        <v>0</v>
      </c>
      <c r="C31" s="24"/>
      <c r="D31" s="24"/>
      <c r="E31" s="24"/>
      <c r="F31" s="24"/>
      <c r="G31" s="24">
        <v>0</v>
      </c>
      <c r="T31">
        <v>5</v>
      </c>
      <c r="U31" s="71">
        <v>44266</v>
      </c>
      <c r="V31" t="s">
        <v>322</v>
      </c>
      <c r="W31" s="24"/>
      <c r="X31" s="24"/>
      <c r="Y31" s="24">
        <v>0</v>
      </c>
      <c r="Z31" s="24"/>
      <c r="AA31" s="24"/>
      <c r="AB31" s="24">
        <v>0</v>
      </c>
      <c r="AO31">
        <v>4</v>
      </c>
      <c r="AP31" s="24"/>
      <c r="AQ31" s="24">
        <v>0</v>
      </c>
      <c r="AR31" s="24"/>
      <c r="AS31" s="24"/>
      <c r="AT31" s="24">
        <v>0</v>
      </c>
    </row>
    <row r="32" spans="1:46" x14ac:dyDescent="0.35">
      <c r="A32" t="s">
        <v>793</v>
      </c>
      <c r="B32" s="24">
        <v>0</v>
      </c>
      <c r="C32" s="24"/>
      <c r="D32" s="24"/>
      <c r="E32" s="24"/>
      <c r="F32" s="24"/>
      <c r="G32" s="24">
        <v>0</v>
      </c>
      <c r="U32" s="71">
        <v>44279</v>
      </c>
      <c r="V32" t="s">
        <v>325</v>
      </c>
      <c r="W32" s="24"/>
      <c r="X32" s="24"/>
      <c r="Y32" s="24">
        <v>0</v>
      </c>
      <c r="Z32" s="24"/>
      <c r="AA32" s="24"/>
      <c r="AB32" s="24">
        <v>0</v>
      </c>
      <c r="AN32">
        <v>2023</v>
      </c>
      <c r="AO32">
        <v>1</v>
      </c>
      <c r="AP32" s="24"/>
      <c r="AQ32" s="24">
        <v>7219</v>
      </c>
      <c r="AR32" s="24"/>
      <c r="AS32" s="24"/>
      <c r="AT32" s="24">
        <v>7219</v>
      </c>
    </row>
    <row r="33" spans="1:46" x14ac:dyDescent="0.35">
      <c r="A33" t="s">
        <v>868</v>
      </c>
      <c r="B33" s="24">
        <v>25831.599999999999</v>
      </c>
      <c r="C33" s="24"/>
      <c r="D33" s="24"/>
      <c r="E33" s="24"/>
      <c r="F33" s="24"/>
      <c r="G33" s="24">
        <v>25831.599999999999</v>
      </c>
      <c r="T33">
        <v>6</v>
      </c>
      <c r="U33" s="71">
        <v>44313</v>
      </c>
      <c r="V33" t="s">
        <v>334</v>
      </c>
      <c r="W33" s="24"/>
      <c r="X33" s="24"/>
      <c r="Y33" s="24">
        <v>0</v>
      </c>
      <c r="Z33" s="24"/>
      <c r="AA33" s="24"/>
      <c r="AB33" s="24">
        <v>0</v>
      </c>
      <c r="AM33" s="46" t="s">
        <v>140</v>
      </c>
      <c r="AN33" s="46"/>
      <c r="AO33" s="46"/>
      <c r="AP33" s="47"/>
      <c r="AQ33" s="47">
        <v>14116</v>
      </c>
      <c r="AR33" s="47"/>
      <c r="AS33" s="47"/>
      <c r="AT33" s="47">
        <v>14116</v>
      </c>
    </row>
    <row r="34" spans="1:46" x14ac:dyDescent="0.35">
      <c r="A34" t="s">
        <v>967</v>
      </c>
      <c r="B34" s="24">
        <v>0</v>
      </c>
      <c r="C34" s="24"/>
      <c r="D34" s="24"/>
      <c r="E34" s="24"/>
      <c r="F34" s="24"/>
      <c r="G34" s="24">
        <v>0</v>
      </c>
      <c r="U34" s="71">
        <v>44348</v>
      </c>
      <c r="V34" t="s">
        <v>362</v>
      </c>
      <c r="W34" s="24"/>
      <c r="X34" s="24"/>
      <c r="Y34" s="24">
        <v>0</v>
      </c>
      <c r="Z34" s="24"/>
      <c r="AA34" s="24"/>
      <c r="AB34" s="24">
        <v>0</v>
      </c>
      <c r="AM34" t="s">
        <v>43</v>
      </c>
      <c r="AN34">
        <v>2022</v>
      </c>
      <c r="AO34">
        <v>1</v>
      </c>
      <c r="AP34" s="24">
        <v>0</v>
      </c>
      <c r="AQ34" s="24"/>
      <c r="AR34" s="24"/>
      <c r="AS34" s="24"/>
      <c r="AT34" s="24">
        <v>0</v>
      </c>
    </row>
    <row r="35" spans="1:46" x14ac:dyDescent="0.35">
      <c r="A35" t="s">
        <v>1053</v>
      </c>
      <c r="B35" s="24">
        <v>0</v>
      </c>
      <c r="C35" s="24"/>
      <c r="D35" s="24"/>
      <c r="E35" s="24"/>
      <c r="F35" s="24"/>
      <c r="G35" s="24">
        <v>0</v>
      </c>
      <c r="V35" t="s">
        <v>363</v>
      </c>
      <c r="W35" s="24"/>
      <c r="X35" s="24"/>
      <c r="Y35" s="24">
        <v>0</v>
      </c>
      <c r="Z35" s="24"/>
      <c r="AA35" s="24"/>
      <c r="AB35" s="24">
        <v>0</v>
      </c>
      <c r="AO35">
        <v>2</v>
      </c>
      <c r="AP35" s="24">
        <v>0</v>
      </c>
      <c r="AQ35" s="24"/>
      <c r="AR35" s="24"/>
      <c r="AS35" s="24"/>
      <c r="AT35" s="24">
        <v>0</v>
      </c>
    </row>
    <row r="36" spans="1:46" x14ac:dyDescent="0.35">
      <c r="A36" t="s">
        <v>1060</v>
      </c>
      <c r="B36" s="24">
        <v>0</v>
      </c>
      <c r="C36" s="24"/>
      <c r="D36" s="24"/>
      <c r="E36" s="24"/>
      <c r="F36" s="24"/>
      <c r="G36" s="24">
        <v>0</v>
      </c>
      <c r="T36">
        <v>12</v>
      </c>
      <c r="U36" s="71">
        <v>44483</v>
      </c>
      <c r="V36" t="s">
        <v>425</v>
      </c>
      <c r="W36" s="24"/>
      <c r="X36" s="24"/>
      <c r="Y36" s="24">
        <v>0</v>
      </c>
      <c r="Z36" s="24"/>
      <c r="AA36" s="24"/>
      <c r="AB36" s="24">
        <v>0</v>
      </c>
      <c r="AO36">
        <v>3</v>
      </c>
      <c r="AP36" s="24">
        <v>0</v>
      </c>
      <c r="AQ36" s="24"/>
      <c r="AR36" s="24"/>
      <c r="AS36" s="24"/>
      <c r="AT36" s="24">
        <v>0</v>
      </c>
    </row>
    <row r="37" spans="1:46" x14ac:dyDescent="0.35">
      <c r="A37" t="s">
        <v>1066</v>
      </c>
      <c r="B37" s="24">
        <v>0</v>
      </c>
      <c r="C37" s="24"/>
      <c r="D37" s="24"/>
      <c r="E37" s="24"/>
      <c r="F37" s="24"/>
      <c r="G37" s="24">
        <v>0</v>
      </c>
      <c r="S37">
        <v>2022</v>
      </c>
      <c r="T37">
        <v>6</v>
      </c>
      <c r="U37" s="71">
        <v>44660</v>
      </c>
      <c r="V37" t="s">
        <v>697</v>
      </c>
      <c r="W37" s="24"/>
      <c r="X37" s="24"/>
      <c r="Y37" s="24">
        <v>0</v>
      </c>
      <c r="Z37" s="24"/>
      <c r="AA37" s="24"/>
      <c r="AB37" s="24">
        <v>0</v>
      </c>
      <c r="AO37">
        <v>5</v>
      </c>
      <c r="AP37" s="24">
        <v>0</v>
      </c>
      <c r="AQ37" s="24"/>
      <c r="AR37" s="24"/>
      <c r="AS37" s="24"/>
      <c r="AT37" s="24">
        <v>0</v>
      </c>
    </row>
    <row r="38" spans="1:46" x14ac:dyDescent="0.35">
      <c r="A38" t="s">
        <v>1112</v>
      </c>
      <c r="B38" s="24">
        <v>0</v>
      </c>
      <c r="C38" s="24"/>
      <c r="D38" s="24"/>
      <c r="E38" s="24"/>
      <c r="F38" s="24"/>
      <c r="G38" s="24">
        <v>0</v>
      </c>
      <c r="T38">
        <v>7</v>
      </c>
      <c r="U38" s="71">
        <v>44691</v>
      </c>
      <c r="V38" t="s">
        <v>774</v>
      </c>
      <c r="W38" s="24"/>
      <c r="X38" s="24"/>
      <c r="Y38" s="24">
        <v>0</v>
      </c>
      <c r="Z38" s="24"/>
      <c r="AA38" s="24"/>
      <c r="AB38" s="24">
        <v>0</v>
      </c>
      <c r="AO38">
        <v>6</v>
      </c>
      <c r="AP38" s="24">
        <v>0</v>
      </c>
      <c r="AQ38" s="24"/>
      <c r="AR38" s="24"/>
      <c r="AS38" s="24"/>
      <c r="AT38" s="24">
        <v>0</v>
      </c>
    </row>
    <row r="39" spans="1:46" x14ac:dyDescent="0.35">
      <c r="A39" t="s">
        <v>1111</v>
      </c>
      <c r="B39" s="24">
        <v>0</v>
      </c>
      <c r="C39" s="24"/>
      <c r="D39" s="24"/>
      <c r="E39" s="24"/>
      <c r="F39" s="24"/>
      <c r="G39" s="24">
        <v>0</v>
      </c>
      <c r="T39">
        <v>8</v>
      </c>
      <c r="U39" s="71">
        <v>44726</v>
      </c>
      <c r="V39" t="s">
        <v>845</v>
      </c>
      <c r="W39" s="24"/>
      <c r="X39" s="24"/>
      <c r="Y39" s="24">
        <v>3960</v>
      </c>
      <c r="Z39" s="24"/>
      <c r="AA39" s="24"/>
      <c r="AB39" s="24">
        <v>3960</v>
      </c>
      <c r="AO39">
        <v>10</v>
      </c>
      <c r="AP39" s="24">
        <v>0</v>
      </c>
      <c r="AQ39" s="24"/>
      <c r="AR39" s="24"/>
      <c r="AS39" s="24"/>
      <c r="AT39" s="24">
        <v>0</v>
      </c>
    </row>
    <row r="40" spans="1:46" x14ac:dyDescent="0.35">
      <c r="A40" t="s">
        <v>135</v>
      </c>
      <c r="B40" s="24">
        <v>384174.29999999993</v>
      </c>
      <c r="C40" s="24">
        <v>14116</v>
      </c>
      <c r="D40" s="24">
        <v>14948.999999999998</v>
      </c>
      <c r="E40" s="24">
        <v>0</v>
      </c>
      <c r="F40" s="24">
        <v>85689.8</v>
      </c>
      <c r="G40" s="24">
        <v>498929.09999999992</v>
      </c>
      <c r="U40" s="71">
        <v>44743</v>
      </c>
      <c r="V40" t="s">
        <v>865</v>
      </c>
      <c r="W40" s="24"/>
      <c r="X40" s="24"/>
      <c r="Y40" s="24">
        <v>0</v>
      </c>
      <c r="Z40" s="24"/>
      <c r="AA40" s="24"/>
      <c r="AB40" s="24">
        <v>0</v>
      </c>
      <c r="AM40" s="46" t="s">
        <v>141</v>
      </c>
      <c r="AN40" s="46"/>
      <c r="AO40" s="46"/>
      <c r="AP40" s="47">
        <v>0</v>
      </c>
      <c r="AQ40" s="47"/>
      <c r="AR40" s="47"/>
      <c r="AS40" s="47"/>
      <c r="AT40" s="47">
        <v>0</v>
      </c>
    </row>
    <row r="41" spans="1:46" x14ac:dyDescent="0.35">
      <c r="T41">
        <v>9</v>
      </c>
      <c r="U41" s="71">
        <v>44771</v>
      </c>
      <c r="V41" t="s">
        <v>882</v>
      </c>
      <c r="W41" s="24"/>
      <c r="X41" s="24"/>
      <c r="Y41" s="24">
        <v>0</v>
      </c>
      <c r="Z41" s="24"/>
      <c r="AA41" s="24"/>
      <c r="AB41" s="24">
        <v>0</v>
      </c>
      <c r="AM41" t="s">
        <v>23</v>
      </c>
      <c r="AN41">
        <v>2022</v>
      </c>
      <c r="AO41">
        <v>1</v>
      </c>
      <c r="AP41" s="24"/>
      <c r="AQ41" s="24"/>
      <c r="AR41" s="24"/>
      <c r="AS41" s="24">
        <v>0</v>
      </c>
      <c r="AT41" s="24">
        <v>0</v>
      </c>
    </row>
    <row r="42" spans="1:46" x14ac:dyDescent="0.35">
      <c r="T42">
        <v>10</v>
      </c>
      <c r="U42" s="71">
        <v>44796</v>
      </c>
      <c r="V42" t="s">
        <v>920</v>
      </c>
      <c r="W42" s="24"/>
      <c r="X42" s="24"/>
      <c r="Y42" s="24">
        <v>762</v>
      </c>
      <c r="Z42" s="24"/>
      <c r="AA42" s="24"/>
      <c r="AB42" s="24">
        <v>762</v>
      </c>
      <c r="AO42">
        <v>5</v>
      </c>
      <c r="AP42" s="24"/>
      <c r="AQ42" s="24"/>
      <c r="AR42" s="24"/>
      <c r="AS42" s="24">
        <v>0</v>
      </c>
      <c r="AT42" s="24">
        <v>0</v>
      </c>
    </row>
    <row r="43" spans="1:46" x14ac:dyDescent="0.35">
      <c r="T43">
        <v>11</v>
      </c>
      <c r="U43" t="s">
        <v>935</v>
      </c>
      <c r="V43" t="s">
        <v>934</v>
      </c>
      <c r="W43" s="24"/>
      <c r="X43" s="24"/>
      <c r="Y43" s="24">
        <v>3784</v>
      </c>
      <c r="Z43" s="24"/>
      <c r="AA43" s="24"/>
      <c r="AB43" s="24">
        <v>3784</v>
      </c>
      <c r="AO43">
        <v>6</v>
      </c>
      <c r="AP43" s="24"/>
      <c r="AQ43" s="24"/>
      <c r="AR43" s="24"/>
      <c r="AS43" s="24">
        <v>0</v>
      </c>
      <c r="AT43" s="24">
        <v>0</v>
      </c>
    </row>
    <row r="44" spans="1:46" x14ac:dyDescent="0.35">
      <c r="T44">
        <v>12</v>
      </c>
      <c r="U44" s="71">
        <v>44852</v>
      </c>
      <c r="V44" t="s">
        <v>1015</v>
      </c>
      <c r="W44" s="24"/>
      <c r="X44" s="24"/>
      <c r="Y44" s="24">
        <v>1960.2</v>
      </c>
      <c r="Z44" s="24"/>
      <c r="AA44" s="24"/>
      <c r="AB44" s="24">
        <v>1960.2</v>
      </c>
      <c r="AO44">
        <v>8</v>
      </c>
      <c r="AP44" s="24"/>
      <c r="AQ44" s="24"/>
      <c r="AR44" s="24"/>
      <c r="AS44" s="24">
        <v>0</v>
      </c>
      <c r="AT44" s="24">
        <v>0</v>
      </c>
    </row>
    <row r="45" spans="1:46" x14ac:dyDescent="0.35">
      <c r="T45">
        <v>4</v>
      </c>
      <c r="U45" s="71">
        <v>44610</v>
      </c>
      <c r="V45" t="s">
        <v>613</v>
      </c>
      <c r="W45" s="24"/>
      <c r="X45" s="24"/>
      <c r="Y45" s="24">
        <v>0</v>
      </c>
      <c r="Z45" s="24"/>
      <c r="AA45" s="24"/>
      <c r="AB45" s="24">
        <v>0</v>
      </c>
      <c r="AO45">
        <v>9</v>
      </c>
      <c r="AP45" s="24"/>
      <c r="AQ45" s="24"/>
      <c r="AR45" s="24"/>
      <c r="AS45" s="24">
        <v>0</v>
      </c>
      <c r="AT45" s="24">
        <v>0</v>
      </c>
    </row>
    <row r="46" spans="1:46" x14ac:dyDescent="0.35">
      <c r="S46">
        <v>2023</v>
      </c>
      <c r="T46">
        <v>1</v>
      </c>
      <c r="U46" s="71">
        <v>44868</v>
      </c>
      <c r="V46" t="s">
        <v>1057</v>
      </c>
      <c r="W46" s="24"/>
      <c r="X46" s="24"/>
      <c r="Y46" s="24">
        <v>4482.8</v>
      </c>
      <c r="Z46" s="24"/>
      <c r="AA46" s="24"/>
      <c r="AB46" s="24">
        <v>4482.8</v>
      </c>
      <c r="AO46">
        <v>12</v>
      </c>
      <c r="AP46" s="24"/>
      <c r="AQ46" s="24"/>
      <c r="AR46" s="24"/>
      <c r="AS46" s="24">
        <v>0</v>
      </c>
      <c r="AT46" s="24">
        <v>0</v>
      </c>
    </row>
    <row r="47" spans="1:46" x14ac:dyDescent="0.35">
      <c r="R47" s="46" t="s">
        <v>138</v>
      </c>
      <c r="S47" s="46"/>
      <c r="T47" s="46"/>
      <c r="U47" s="46"/>
      <c r="V47" s="46"/>
      <c r="W47" s="47"/>
      <c r="X47" s="47"/>
      <c r="Y47" s="47">
        <v>14949</v>
      </c>
      <c r="Z47" s="47"/>
      <c r="AA47" s="47"/>
      <c r="AB47" s="47">
        <v>14949</v>
      </c>
      <c r="AO47">
        <v>4</v>
      </c>
      <c r="AP47" s="24"/>
      <c r="AQ47" s="24"/>
      <c r="AR47" s="24"/>
      <c r="AS47" s="24">
        <v>0</v>
      </c>
      <c r="AT47" s="24">
        <v>0</v>
      </c>
    </row>
    <row r="48" spans="1:46" x14ac:dyDescent="0.35">
      <c r="R48" t="s">
        <v>7</v>
      </c>
      <c r="S48">
        <v>2020</v>
      </c>
      <c r="T48">
        <v>6</v>
      </c>
      <c r="U48" s="71">
        <v>43984</v>
      </c>
      <c r="V48" t="s">
        <v>10</v>
      </c>
      <c r="W48" s="24">
        <v>0</v>
      </c>
      <c r="X48" s="24"/>
      <c r="Y48" s="24"/>
      <c r="Z48" s="24"/>
      <c r="AA48" s="24"/>
      <c r="AB48" s="24">
        <v>0</v>
      </c>
      <c r="AN48">
        <v>2023</v>
      </c>
      <c r="AO48">
        <v>2</v>
      </c>
      <c r="AP48" s="24"/>
      <c r="AQ48" s="24"/>
      <c r="AR48" s="24"/>
      <c r="AS48" s="24">
        <v>15677.2</v>
      </c>
      <c r="AT48" s="24">
        <v>15677.2</v>
      </c>
    </row>
    <row r="49" spans="20:46" x14ac:dyDescent="0.35">
      <c r="U49" s="71">
        <v>43999</v>
      </c>
      <c r="V49" t="s">
        <v>12</v>
      </c>
      <c r="W49" s="24">
        <v>0</v>
      </c>
      <c r="X49" s="24"/>
      <c r="Y49" s="24"/>
      <c r="Z49" s="24"/>
      <c r="AA49" s="24"/>
      <c r="AB49" s="24">
        <v>0</v>
      </c>
      <c r="AO49">
        <v>3</v>
      </c>
      <c r="AP49" s="24"/>
      <c r="AQ49" s="24"/>
      <c r="AR49" s="24"/>
      <c r="AS49" s="24">
        <v>10824</v>
      </c>
      <c r="AT49" s="24">
        <v>10824</v>
      </c>
    </row>
    <row r="50" spans="20:46" x14ac:dyDescent="0.35">
      <c r="T50">
        <v>7</v>
      </c>
      <c r="U50" s="71">
        <v>44027</v>
      </c>
      <c r="V50" t="s">
        <v>27</v>
      </c>
      <c r="W50" s="24">
        <v>0</v>
      </c>
      <c r="X50" s="24"/>
      <c r="Y50" s="24"/>
      <c r="Z50" s="24"/>
      <c r="AA50" s="24"/>
      <c r="AB50" s="24">
        <v>0</v>
      </c>
      <c r="AM50" s="46" t="s">
        <v>142</v>
      </c>
      <c r="AN50" s="46"/>
      <c r="AO50" s="46"/>
      <c r="AP50" s="47"/>
      <c r="AQ50" s="47"/>
      <c r="AR50" s="47"/>
      <c r="AS50" s="47">
        <v>26501.200000000001</v>
      </c>
      <c r="AT50" s="47">
        <v>26501.200000000001</v>
      </c>
    </row>
    <row r="51" spans="20:46" x14ac:dyDescent="0.35">
      <c r="T51">
        <v>8</v>
      </c>
      <c r="U51" s="71">
        <v>44055</v>
      </c>
      <c r="V51" t="s">
        <v>37</v>
      </c>
      <c r="W51" s="24">
        <v>0</v>
      </c>
      <c r="X51" s="24"/>
      <c r="Y51" s="24"/>
      <c r="Z51" s="24"/>
      <c r="AA51" s="24"/>
      <c r="AB51" s="24">
        <v>0</v>
      </c>
      <c r="AM51" t="s">
        <v>64</v>
      </c>
      <c r="AN51">
        <v>2022</v>
      </c>
      <c r="AO51">
        <v>1</v>
      </c>
      <c r="AP51" s="24"/>
      <c r="AQ51" s="24"/>
      <c r="AR51" s="24"/>
      <c r="AS51" s="24">
        <v>0</v>
      </c>
      <c r="AT51" s="24">
        <v>0</v>
      </c>
    </row>
    <row r="52" spans="20:46" x14ac:dyDescent="0.35">
      <c r="U52" s="71">
        <v>44056</v>
      </c>
      <c r="V52" t="s">
        <v>38</v>
      </c>
      <c r="W52" s="24">
        <v>0</v>
      </c>
      <c r="X52" s="24"/>
      <c r="Y52" s="24"/>
      <c r="Z52" s="24"/>
      <c r="AA52" s="24"/>
      <c r="AB52" s="24">
        <v>0</v>
      </c>
      <c r="AO52">
        <v>2</v>
      </c>
      <c r="AP52" s="24"/>
      <c r="AQ52" s="24"/>
      <c r="AR52" s="24"/>
      <c r="AS52" s="24">
        <v>0</v>
      </c>
      <c r="AT52" s="24">
        <v>0</v>
      </c>
    </row>
    <row r="53" spans="20:46" x14ac:dyDescent="0.35">
      <c r="U53" s="71">
        <v>44068</v>
      </c>
      <c r="V53" t="s">
        <v>58</v>
      </c>
      <c r="W53" s="24">
        <v>0</v>
      </c>
      <c r="X53" s="24"/>
      <c r="Y53" s="24"/>
      <c r="Z53" s="24"/>
      <c r="AA53" s="24"/>
      <c r="AB53" s="24">
        <v>0</v>
      </c>
      <c r="AO53">
        <v>3</v>
      </c>
      <c r="AP53" s="24"/>
      <c r="AQ53" s="24"/>
      <c r="AR53" s="24"/>
      <c r="AS53" s="24">
        <v>0</v>
      </c>
      <c r="AT53" s="24">
        <v>0</v>
      </c>
    </row>
    <row r="54" spans="20:46" x14ac:dyDescent="0.35">
      <c r="T54">
        <v>9</v>
      </c>
      <c r="U54" s="71">
        <v>44076</v>
      </c>
      <c r="V54" t="s">
        <v>70</v>
      </c>
      <c r="W54" s="24">
        <v>0</v>
      </c>
      <c r="X54" s="24"/>
      <c r="Y54" s="24"/>
      <c r="Z54" s="24"/>
      <c r="AA54" s="24"/>
      <c r="AB54" s="24">
        <v>0</v>
      </c>
      <c r="AO54">
        <v>5</v>
      </c>
      <c r="AP54" s="24"/>
      <c r="AQ54" s="24"/>
      <c r="AR54" s="24"/>
      <c r="AS54" s="24">
        <v>0</v>
      </c>
      <c r="AT54" s="24">
        <v>0</v>
      </c>
    </row>
    <row r="55" spans="20:46" x14ac:dyDescent="0.35">
      <c r="U55" s="71">
        <v>44079</v>
      </c>
      <c r="V55" t="s">
        <v>95</v>
      </c>
      <c r="W55" s="24">
        <v>0</v>
      </c>
      <c r="X55" s="24"/>
      <c r="Y55" s="24"/>
      <c r="Z55" s="24"/>
      <c r="AA55" s="24"/>
      <c r="AB55" s="24">
        <v>0</v>
      </c>
      <c r="AO55">
        <v>6</v>
      </c>
      <c r="AP55" s="24"/>
      <c r="AQ55" s="24"/>
      <c r="AR55" s="24"/>
      <c r="AS55" s="24">
        <v>0</v>
      </c>
      <c r="AT55" s="24">
        <v>0</v>
      </c>
    </row>
    <row r="56" spans="20:46" x14ac:dyDescent="0.35">
      <c r="U56" s="71">
        <v>44091</v>
      </c>
      <c r="V56" t="s">
        <v>104</v>
      </c>
      <c r="W56" s="24">
        <v>0</v>
      </c>
      <c r="X56" s="24"/>
      <c r="Y56" s="24"/>
      <c r="Z56" s="24"/>
      <c r="AA56" s="24"/>
      <c r="AB56" s="24">
        <v>0</v>
      </c>
      <c r="AO56">
        <v>7</v>
      </c>
      <c r="AP56" s="24"/>
      <c r="AQ56" s="24"/>
      <c r="AR56" s="24"/>
      <c r="AS56" s="24">
        <v>0</v>
      </c>
      <c r="AT56" s="24">
        <v>0</v>
      </c>
    </row>
    <row r="57" spans="20:46" x14ac:dyDescent="0.35">
      <c r="U57" s="71">
        <v>44097</v>
      </c>
      <c r="V57" t="s">
        <v>107</v>
      </c>
      <c r="W57" s="24">
        <v>0</v>
      </c>
      <c r="X57" s="24"/>
      <c r="Y57" s="24"/>
      <c r="Z57" s="24"/>
      <c r="AA57" s="24"/>
      <c r="AB57" s="24">
        <v>0</v>
      </c>
      <c r="AO57">
        <v>8</v>
      </c>
      <c r="AP57" s="24"/>
      <c r="AQ57" s="24"/>
      <c r="AR57" s="24"/>
      <c r="AS57" s="24">
        <v>0</v>
      </c>
      <c r="AT57" s="24">
        <v>0</v>
      </c>
    </row>
    <row r="58" spans="20:46" x14ac:dyDescent="0.35">
      <c r="U58" s="71">
        <v>44100</v>
      </c>
      <c r="V58" t="s">
        <v>109</v>
      </c>
      <c r="W58" s="24">
        <v>0</v>
      </c>
      <c r="X58" s="24"/>
      <c r="Y58" s="24"/>
      <c r="Z58" s="24"/>
      <c r="AA58" s="24"/>
      <c r="AB58" s="24">
        <v>0</v>
      </c>
      <c r="AO58">
        <v>9</v>
      </c>
      <c r="AP58" s="24"/>
      <c r="AQ58" s="24"/>
      <c r="AR58" s="24"/>
      <c r="AS58" s="24">
        <v>0</v>
      </c>
      <c r="AT58" s="24">
        <v>0</v>
      </c>
    </row>
    <row r="59" spans="20:46" x14ac:dyDescent="0.35">
      <c r="T59">
        <v>10</v>
      </c>
      <c r="U59" s="71">
        <v>44116</v>
      </c>
      <c r="V59" t="s">
        <v>120</v>
      </c>
      <c r="W59" s="24">
        <v>0</v>
      </c>
      <c r="X59" s="24"/>
      <c r="Y59" s="24"/>
      <c r="Z59" s="24"/>
      <c r="AA59" s="24"/>
      <c r="AB59" s="24">
        <v>0</v>
      </c>
      <c r="AO59">
        <v>10</v>
      </c>
      <c r="AP59" s="24"/>
      <c r="AQ59" s="24"/>
      <c r="AR59" s="24"/>
      <c r="AS59" s="24">
        <v>0</v>
      </c>
      <c r="AT59" s="24">
        <v>0</v>
      </c>
    </row>
    <row r="60" spans="20:46" x14ac:dyDescent="0.35">
      <c r="U60" s="71">
        <v>44123</v>
      </c>
      <c r="V60" t="s">
        <v>126</v>
      </c>
      <c r="W60" s="24">
        <v>0</v>
      </c>
      <c r="X60" s="24"/>
      <c r="Y60" s="24"/>
      <c r="Z60" s="24"/>
      <c r="AA60" s="24"/>
      <c r="AB60" s="24">
        <v>0</v>
      </c>
      <c r="AO60">
        <v>11</v>
      </c>
      <c r="AP60" s="24"/>
      <c r="AQ60" s="24"/>
      <c r="AR60" s="24"/>
      <c r="AS60" s="24">
        <v>0</v>
      </c>
      <c r="AT60" s="24">
        <v>0</v>
      </c>
    </row>
    <row r="61" spans="20:46" x14ac:dyDescent="0.35">
      <c r="U61" s="71">
        <v>44135</v>
      </c>
      <c r="V61" t="s">
        <v>152</v>
      </c>
      <c r="W61" s="24">
        <v>0</v>
      </c>
      <c r="X61" s="24"/>
      <c r="Y61" s="24"/>
      <c r="Z61" s="24"/>
      <c r="AA61" s="24"/>
      <c r="AB61" s="24">
        <v>0</v>
      </c>
      <c r="AO61">
        <v>12</v>
      </c>
      <c r="AP61" s="24"/>
      <c r="AQ61" s="24"/>
      <c r="AR61" s="24"/>
      <c r="AS61" s="24">
        <v>0</v>
      </c>
      <c r="AT61" s="24">
        <v>0</v>
      </c>
    </row>
    <row r="62" spans="20:46" x14ac:dyDescent="0.35">
      <c r="T62">
        <v>11</v>
      </c>
      <c r="U62" s="71">
        <v>44145</v>
      </c>
      <c r="V62" t="s">
        <v>158</v>
      </c>
      <c r="W62" s="24">
        <v>0</v>
      </c>
      <c r="X62" s="24"/>
      <c r="Y62" s="24"/>
      <c r="Z62" s="24"/>
      <c r="AA62" s="24"/>
      <c r="AB62" s="24">
        <v>0</v>
      </c>
      <c r="AO62">
        <v>4</v>
      </c>
      <c r="AP62" s="24"/>
      <c r="AQ62" s="24"/>
      <c r="AR62" s="24"/>
      <c r="AS62" s="24">
        <v>0</v>
      </c>
      <c r="AT62" s="24">
        <v>0</v>
      </c>
    </row>
    <row r="63" spans="20:46" x14ac:dyDescent="0.35">
      <c r="U63" s="71">
        <v>44153</v>
      </c>
      <c r="V63" t="s">
        <v>170</v>
      </c>
      <c r="W63" s="24">
        <v>0</v>
      </c>
      <c r="X63" s="24"/>
      <c r="Y63" s="24"/>
      <c r="Z63" s="24"/>
      <c r="AA63" s="24"/>
      <c r="AB63" s="24">
        <v>0</v>
      </c>
      <c r="AN63">
        <v>2023</v>
      </c>
      <c r="AO63">
        <v>1</v>
      </c>
      <c r="AP63" s="24"/>
      <c r="AQ63" s="24"/>
      <c r="AR63" s="24"/>
      <c r="AS63" s="24">
        <v>24643.1</v>
      </c>
      <c r="AT63" s="24">
        <v>24643.1</v>
      </c>
    </row>
    <row r="64" spans="20:46" x14ac:dyDescent="0.35">
      <c r="U64" s="71">
        <v>44159</v>
      </c>
      <c r="V64" t="s">
        <v>171</v>
      </c>
      <c r="W64" s="24">
        <v>0</v>
      </c>
      <c r="X64" s="24"/>
      <c r="Y64" s="24"/>
      <c r="Z64" s="24"/>
      <c r="AA64" s="24"/>
      <c r="AB64" s="24">
        <v>0</v>
      </c>
      <c r="AO64">
        <v>2</v>
      </c>
      <c r="AP64" s="24"/>
      <c r="AQ64" s="24"/>
      <c r="AR64" s="24"/>
      <c r="AS64" s="24">
        <v>11875</v>
      </c>
      <c r="AT64" s="24">
        <v>11875</v>
      </c>
    </row>
    <row r="65" spans="19:46" x14ac:dyDescent="0.35">
      <c r="U65" s="71">
        <v>44162</v>
      </c>
      <c r="V65" t="s">
        <v>186</v>
      </c>
      <c r="W65" s="24">
        <v>0</v>
      </c>
      <c r="X65" s="24"/>
      <c r="Y65" s="24"/>
      <c r="Z65" s="24"/>
      <c r="AA65" s="24"/>
      <c r="AB65" s="24">
        <v>0</v>
      </c>
      <c r="AO65">
        <v>3</v>
      </c>
      <c r="AP65" s="24"/>
      <c r="AQ65" s="24"/>
      <c r="AR65" s="24"/>
      <c r="AS65" s="24">
        <v>22670.5</v>
      </c>
      <c r="AT65" s="24">
        <v>22670.5</v>
      </c>
    </row>
    <row r="66" spans="19:46" x14ac:dyDescent="0.35">
      <c r="T66">
        <v>12</v>
      </c>
      <c r="U66" s="71">
        <v>44180</v>
      </c>
      <c r="V66" t="s">
        <v>215</v>
      </c>
      <c r="W66" s="24">
        <v>0</v>
      </c>
      <c r="X66" s="24"/>
      <c r="Y66" s="24"/>
      <c r="Z66" s="24"/>
      <c r="AA66" s="24"/>
      <c r="AB66" s="24">
        <v>0</v>
      </c>
      <c r="AM66" s="46" t="s">
        <v>209</v>
      </c>
      <c r="AN66" s="46"/>
      <c r="AO66" s="46"/>
      <c r="AP66" s="47"/>
      <c r="AQ66" s="47"/>
      <c r="AR66" s="47"/>
      <c r="AS66" s="47">
        <v>59188.6</v>
      </c>
      <c r="AT66" s="47">
        <v>59188.6</v>
      </c>
    </row>
    <row r="67" spans="19:46" x14ac:dyDescent="0.35">
      <c r="S67">
        <v>2021</v>
      </c>
      <c r="T67">
        <v>1</v>
      </c>
      <c r="U67" s="71">
        <v>44225</v>
      </c>
      <c r="V67" t="s">
        <v>258</v>
      </c>
      <c r="W67" s="24">
        <v>0</v>
      </c>
      <c r="X67" s="24"/>
      <c r="Y67" s="24"/>
      <c r="Z67" s="24"/>
      <c r="AA67" s="24"/>
      <c r="AB67" s="24">
        <v>0</v>
      </c>
      <c r="AM67" t="s">
        <v>407</v>
      </c>
      <c r="AN67">
        <v>2022</v>
      </c>
      <c r="AO67">
        <v>1</v>
      </c>
      <c r="AP67" s="24">
        <v>0</v>
      </c>
      <c r="AQ67" s="24"/>
      <c r="AR67" s="24"/>
      <c r="AS67" s="24"/>
      <c r="AT67" s="24">
        <v>0</v>
      </c>
    </row>
    <row r="68" spans="19:46" x14ac:dyDescent="0.35">
      <c r="T68">
        <v>2</v>
      </c>
      <c r="U68" s="71">
        <v>44246</v>
      </c>
      <c r="V68" t="s">
        <v>279</v>
      </c>
      <c r="W68" s="24">
        <v>0</v>
      </c>
      <c r="X68" s="24"/>
      <c r="Y68" s="24"/>
      <c r="Z68" s="24"/>
      <c r="AA68" s="24"/>
      <c r="AB68" s="24">
        <v>0</v>
      </c>
      <c r="AO68">
        <v>2</v>
      </c>
      <c r="AP68" s="24">
        <v>0</v>
      </c>
      <c r="AQ68" s="24"/>
      <c r="AR68" s="24"/>
      <c r="AS68" s="24"/>
      <c r="AT68" s="24">
        <v>0</v>
      </c>
    </row>
    <row r="69" spans="19:46" x14ac:dyDescent="0.35">
      <c r="T69">
        <v>5</v>
      </c>
      <c r="U69" s="71">
        <v>44323</v>
      </c>
      <c r="V69" t="s">
        <v>344</v>
      </c>
      <c r="W69" s="24">
        <v>0</v>
      </c>
      <c r="X69" s="24"/>
      <c r="Y69" s="24"/>
      <c r="Z69" s="24"/>
      <c r="AA69" s="24"/>
      <c r="AB69" s="24">
        <v>0</v>
      </c>
      <c r="AO69">
        <v>3</v>
      </c>
      <c r="AP69" s="24">
        <v>0</v>
      </c>
      <c r="AQ69" s="24"/>
      <c r="AR69" s="24"/>
      <c r="AS69" s="24"/>
      <c r="AT69" s="24">
        <v>0</v>
      </c>
    </row>
    <row r="70" spans="19:46" x14ac:dyDescent="0.35">
      <c r="T70">
        <v>9</v>
      </c>
      <c r="U70" s="71">
        <v>44464</v>
      </c>
      <c r="V70" t="s">
        <v>382</v>
      </c>
      <c r="W70" s="24">
        <v>0</v>
      </c>
      <c r="X70" s="24"/>
      <c r="Y70" s="24"/>
      <c r="Z70" s="24"/>
      <c r="AA70" s="24"/>
      <c r="AB70" s="24">
        <v>0</v>
      </c>
      <c r="AO70">
        <v>5</v>
      </c>
      <c r="AP70" s="24">
        <v>0</v>
      </c>
      <c r="AQ70" s="24"/>
      <c r="AR70" s="24"/>
      <c r="AS70" s="24"/>
      <c r="AT70" s="24">
        <v>0</v>
      </c>
    </row>
    <row r="71" spans="19:46" x14ac:dyDescent="0.35">
      <c r="T71">
        <v>10</v>
      </c>
      <c r="U71" s="71">
        <v>44495</v>
      </c>
      <c r="V71" t="s">
        <v>449</v>
      </c>
      <c r="W71" s="24">
        <v>0</v>
      </c>
      <c r="X71" s="24"/>
      <c r="Y71" s="24"/>
      <c r="Z71" s="24"/>
      <c r="AA71" s="24"/>
      <c r="AB71" s="24">
        <v>0</v>
      </c>
      <c r="AO71">
        <v>6</v>
      </c>
      <c r="AP71" s="24">
        <v>0</v>
      </c>
      <c r="AQ71" s="24"/>
      <c r="AR71" s="24"/>
      <c r="AS71" s="24"/>
      <c r="AT71" s="24">
        <v>0</v>
      </c>
    </row>
    <row r="72" spans="19:46" x14ac:dyDescent="0.35">
      <c r="T72">
        <v>12</v>
      </c>
      <c r="U72" s="71">
        <v>44558</v>
      </c>
      <c r="V72" t="s">
        <v>540</v>
      </c>
      <c r="W72" s="24">
        <v>0</v>
      </c>
      <c r="X72" s="24"/>
      <c r="Y72" s="24"/>
      <c r="Z72" s="24"/>
      <c r="AA72" s="24"/>
      <c r="AB72" s="24">
        <v>0</v>
      </c>
      <c r="AO72">
        <v>7</v>
      </c>
      <c r="AP72" s="24">
        <v>0</v>
      </c>
      <c r="AQ72" s="24"/>
      <c r="AR72" s="24"/>
      <c r="AS72" s="24"/>
      <c r="AT72" s="24">
        <v>0</v>
      </c>
    </row>
    <row r="73" spans="19:46" x14ac:dyDescent="0.35">
      <c r="T73">
        <v>4</v>
      </c>
      <c r="U73" s="71">
        <v>44295</v>
      </c>
      <c r="V73" t="s">
        <v>333</v>
      </c>
      <c r="W73" s="24">
        <v>0</v>
      </c>
      <c r="X73" s="24"/>
      <c r="Y73" s="24"/>
      <c r="Z73" s="24"/>
      <c r="AA73" s="24"/>
      <c r="AB73" s="24">
        <v>0</v>
      </c>
      <c r="AO73">
        <v>8</v>
      </c>
      <c r="AP73" s="24">
        <v>0</v>
      </c>
      <c r="AQ73" s="24"/>
      <c r="AR73" s="24"/>
      <c r="AS73" s="24"/>
      <c r="AT73" s="24">
        <v>0</v>
      </c>
    </row>
    <row r="74" spans="19:46" x14ac:dyDescent="0.35">
      <c r="S74">
        <v>2019</v>
      </c>
      <c r="T74">
        <v>12</v>
      </c>
      <c r="U74" s="71">
        <v>43822</v>
      </c>
      <c r="V74" t="s">
        <v>317</v>
      </c>
      <c r="W74" s="24">
        <v>0</v>
      </c>
      <c r="X74" s="24"/>
      <c r="Y74" s="24"/>
      <c r="Z74" s="24"/>
      <c r="AA74" s="24"/>
      <c r="AB74" s="24">
        <v>0</v>
      </c>
      <c r="AO74">
        <v>9</v>
      </c>
      <c r="AP74" s="24">
        <v>0</v>
      </c>
      <c r="AQ74" s="24"/>
      <c r="AR74" s="24"/>
      <c r="AS74" s="24"/>
      <c r="AT74" s="24">
        <v>0</v>
      </c>
    </row>
    <row r="75" spans="19:46" x14ac:dyDescent="0.35">
      <c r="S75">
        <v>2022</v>
      </c>
      <c r="T75">
        <v>3</v>
      </c>
      <c r="U75" s="71">
        <v>44649</v>
      </c>
      <c r="V75" t="s">
        <v>670</v>
      </c>
      <c r="W75" s="24">
        <v>0</v>
      </c>
      <c r="X75" s="24"/>
      <c r="Y75" s="24"/>
      <c r="Z75" s="24"/>
      <c r="AA75" s="24"/>
      <c r="AB75" s="24">
        <v>0</v>
      </c>
      <c r="AO75">
        <v>10</v>
      </c>
      <c r="AP75" s="24">
        <v>0</v>
      </c>
      <c r="AQ75" s="24"/>
      <c r="AR75" s="24"/>
      <c r="AS75" s="24"/>
      <c r="AT75" s="24">
        <v>0</v>
      </c>
    </row>
    <row r="76" spans="19:46" x14ac:dyDescent="0.35">
      <c r="T76">
        <v>6</v>
      </c>
      <c r="U76" s="71">
        <v>44719</v>
      </c>
      <c r="V76" t="s">
        <v>838</v>
      </c>
      <c r="W76" s="24">
        <v>0</v>
      </c>
      <c r="X76" s="24"/>
      <c r="Y76" s="24"/>
      <c r="Z76" s="24"/>
      <c r="AA76" s="24"/>
      <c r="AB76" s="24">
        <v>0</v>
      </c>
      <c r="AO76">
        <v>11</v>
      </c>
      <c r="AP76" s="24">
        <v>5388.2</v>
      </c>
      <c r="AQ76" s="24"/>
      <c r="AR76" s="24"/>
      <c r="AS76" s="24"/>
      <c r="AT76" s="24">
        <v>5388.2</v>
      </c>
    </row>
    <row r="77" spans="19:46" x14ac:dyDescent="0.35">
      <c r="U77" s="71">
        <v>44726</v>
      </c>
      <c r="V77" t="s">
        <v>846</v>
      </c>
      <c r="W77" s="24">
        <v>0</v>
      </c>
      <c r="X77" s="24"/>
      <c r="Y77" s="24"/>
      <c r="Z77" s="24"/>
      <c r="AA77" s="24"/>
      <c r="AB77" s="24">
        <v>0</v>
      </c>
      <c r="AO77">
        <v>4</v>
      </c>
      <c r="AP77" s="24">
        <v>0</v>
      </c>
      <c r="AQ77" s="24"/>
      <c r="AR77" s="24"/>
      <c r="AS77" s="24"/>
      <c r="AT77" s="24">
        <v>0</v>
      </c>
    </row>
    <row r="78" spans="19:46" x14ac:dyDescent="0.35">
      <c r="T78">
        <v>7</v>
      </c>
      <c r="U78" s="71">
        <v>44765</v>
      </c>
      <c r="V78" t="s">
        <v>878</v>
      </c>
      <c r="W78" s="24">
        <v>0</v>
      </c>
      <c r="X78" s="24"/>
      <c r="Y78" s="24"/>
      <c r="Z78" s="24"/>
      <c r="AA78" s="24"/>
      <c r="AB78" s="24">
        <v>0</v>
      </c>
      <c r="AM78" s="46" t="s">
        <v>428</v>
      </c>
      <c r="AN78" s="46"/>
      <c r="AO78" s="46"/>
      <c r="AP78" s="47">
        <v>5388.2</v>
      </c>
      <c r="AQ78" s="47"/>
      <c r="AR78" s="47"/>
      <c r="AS78" s="47"/>
      <c r="AT78" s="47">
        <v>5388.2</v>
      </c>
    </row>
    <row r="79" spans="19:46" x14ac:dyDescent="0.35">
      <c r="T79">
        <v>8</v>
      </c>
      <c r="U79" s="71">
        <v>44779</v>
      </c>
      <c r="V79" t="s">
        <v>906</v>
      </c>
      <c r="W79" s="24">
        <v>0</v>
      </c>
      <c r="X79" s="24"/>
      <c r="Y79" s="24"/>
      <c r="Z79" s="24"/>
      <c r="AA79" s="24"/>
      <c r="AB79" s="24">
        <v>0</v>
      </c>
      <c r="AM79" t="s">
        <v>416</v>
      </c>
      <c r="AN79">
        <v>2022</v>
      </c>
      <c r="AO79">
        <v>1</v>
      </c>
      <c r="AP79" s="24">
        <v>0</v>
      </c>
      <c r="AQ79" s="24"/>
      <c r="AR79" s="24"/>
      <c r="AS79" s="24"/>
      <c r="AT79" s="24">
        <v>0</v>
      </c>
    </row>
    <row r="80" spans="19:46" x14ac:dyDescent="0.35">
      <c r="T80">
        <v>9</v>
      </c>
      <c r="U80" s="71">
        <v>44818</v>
      </c>
      <c r="V80" t="s">
        <v>945</v>
      </c>
      <c r="W80" s="24">
        <v>0</v>
      </c>
      <c r="X80" s="24"/>
      <c r="Y80" s="24"/>
      <c r="Z80" s="24"/>
      <c r="AA80" s="24"/>
      <c r="AB80" s="24">
        <v>0</v>
      </c>
      <c r="AO80">
        <v>2</v>
      </c>
      <c r="AP80" s="24">
        <v>0</v>
      </c>
      <c r="AQ80" s="24"/>
      <c r="AR80" s="24"/>
      <c r="AS80" s="24"/>
      <c r="AT80" s="24">
        <v>0</v>
      </c>
    </row>
    <row r="81" spans="18:46" x14ac:dyDescent="0.35">
      <c r="T81">
        <v>10</v>
      </c>
      <c r="U81" s="71">
        <v>44855</v>
      </c>
      <c r="V81" t="s">
        <v>1018</v>
      </c>
      <c r="W81" s="24">
        <v>0</v>
      </c>
      <c r="X81" s="24"/>
      <c r="Y81" s="24"/>
      <c r="Z81" s="24"/>
      <c r="AA81" s="24"/>
      <c r="AB81" s="24">
        <v>0</v>
      </c>
      <c r="AO81">
        <v>3</v>
      </c>
      <c r="AP81" s="24">
        <v>0</v>
      </c>
      <c r="AQ81" s="24"/>
      <c r="AR81" s="24"/>
      <c r="AS81" s="24"/>
      <c r="AT81" s="24">
        <v>0</v>
      </c>
    </row>
    <row r="82" spans="18:46" x14ac:dyDescent="0.35">
      <c r="T82">
        <v>11</v>
      </c>
      <c r="U82" t="s">
        <v>1079</v>
      </c>
      <c r="V82" t="s">
        <v>1077</v>
      </c>
      <c r="W82" s="24">
        <v>1936</v>
      </c>
      <c r="X82" s="24"/>
      <c r="Y82" s="24"/>
      <c r="Z82" s="24"/>
      <c r="AA82" s="24"/>
      <c r="AB82" s="24">
        <v>1936</v>
      </c>
      <c r="AO82">
        <v>5</v>
      </c>
      <c r="AP82" s="24">
        <v>59698.2</v>
      </c>
      <c r="AQ82" s="24"/>
      <c r="AR82" s="24"/>
      <c r="AS82" s="24"/>
      <c r="AT82" s="24">
        <v>59698.2</v>
      </c>
    </row>
    <row r="83" spans="18:46" x14ac:dyDescent="0.35">
      <c r="T83">
        <v>4</v>
      </c>
      <c r="U83" s="71">
        <v>44672</v>
      </c>
      <c r="V83" t="s">
        <v>724</v>
      </c>
      <c r="W83" s="24">
        <v>0</v>
      </c>
      <c r="X83" s="24"/>
      <c r="Y83" s="24"/>
      <c r="Z83" s="24"/>
      <c r="AA83" s="24"/>
      <c r="AB83" s="24">
        <v>0</v>
      </c>
      <c r="AO83">
        <v>6</v>
      </c>
      <c r="AP83" s="24">
        <v>36697.5</v>
      </c>
      <c r="AQ83" s="24"/>
      <c r="AR83" s="24"/>
      <c r="AS83" s="24"/>
      <c r="AT83" s="24">
        <v>36697.5</v>
      </c>
    </row>
    <row r="84" spans="18:46" x14ac:dyDescent="0.35">
      <c r="U84" s="71">
        <v>44673</v>
      </c>
      <c r="V84" t="s">
        <v>724</v>
      </c>
      <c r="W84" s="24">
        <v>0</v>
      </c>
      <c r="X84" s="24"/>
      <c r="Y84" s="24"/>
      <c r="Z84" s="24"/>
      <c r="AA84" s="24"/>
      <c r="AB84" s="24">
        <v>0</v>
      </c>
      <c r="AO84">
        <v>7</v>
      </c>
      <c r="AP84" s="24">
        <v>29559</v>
      </c>
      <c r="AQ84" s="24"/>
      <c r="AR84" s="24"/>
      <c r="AS84" s="24"/>
      <c r="AT84" s="24">
        <v>29559</v>
      </c>
    </row>
    <row r="85" spans="18:46" x14ac:dyDescent="0.35">
      <c r="R85" s="46" t="s">
        <v>139</v>
      </c>
      <c r="S85" s="46"/>
      <c r="T85" s="46"/>
      <c r="U85" s="46"/>
      <c r="V85" s="46"/>
      <c r="W85" s="47">
        <v>1936</v>
      </c>
      <c r="X85" s="47"/>
      <c r="Y85" s="47"/>
      <c r="Z85" s="47"/>
      <c r="AA85" s="47"/>
      <c r="AB85" s="47">
        <v>1936</v>
      </c>
      <c r="AO85">
        <v>8</v>
      </c>
      <c r="AP85" s="24">
        <v>16419.599999999999</v>
      </c>
      <c r="AQ85" s="24"/>
      <c r="AR85" s="24"/>
      <c r="AS85" s="24"/>
      <c r="AT85" s="24">
        <v>16419.599999999999</v>
      </c>
    </row>
    <row r="86" spans="18:46" x14ac:dyDescent="0.35">
      <c r="R86" t="s">
        <v>20</v>
      </c>
      <c r="S86">
        <v>2020</v>
      </c>
      <c r="T86">
        <v>8</v>
      </c>
      <c r="U86" s="71">
        <v>44004</v>
      </c>
      <c r="V86" t="s">
        <v>18</v>
      </c>
      <c r="W86" s="24"/>
      <c r="X86" s="24">
        <v>0</v>
      </c>
      <c r="Y86" s="24"/>
      <c r="Z86" s="24"/>
      <c r="AA86" s="24"/>
      <c r="AB86" s="24">
        <v>0</v>
      </c>
      <c r="AO86">
        <v>9</v>
      </c>
      <c r="AP86" s="24">
        <v>47697.5</v>
      </c>
      <c r="AQ86" s="24"/>
      <c r="AR86" s="24"/>
      <c r="AS86" s="24"/>
      <c r="AT86" s="24">
        <v>47697.5</v>
      </c>
    </row>
    <row r="87" spans="18:46" x14ac:dyDescent="0.35">
      <c r="U87" s="71">
        <v>44026</v>
      </c>
      <c r="V87" t="s">
        <v>26</v>
      </c>
      <c r="W87" s="24"/>
      <c r="X87" s="24">
        <v>0</v>
      </c>
      <c r="Y87" s="24"/>
      <c r="Z87" s="24"/>
      <c r="AA87" s="24"/>
      <c r="AB87" s="24">
        <v>0</v>
      </c>
      <c r="AO87">
        <v>10</v>
      </c>
      <c r="AP87" s="24">
        <v>106023.8</v>
      </c>
      <c r="AQ87" s="24"/>
      <c r="AR87" s="24"/>
      <c r="AS87" s="24"/>
      <c r="AT87" s="24">
        <v>106023.8</v>
      </c>
    </row>
    <row r="88" spans="18:46" x14ac:dyDescent="0.35">
      <c r="T88">
        <v>9</v>
      </c>
      <c r="U88" s="71">
        <v>44053</v>
      </c>
      <c r="V88" t="s">
        <v>36</v>
      </c>
      <c r="W88" s="24"/>
      <c r="X88" s="24">
        <v>0</v>
      </c>
      <c r="Y88" s="24"/>
      <c r="Z88" s="24"/>
      <c r="AA88" s="24"/>
      <c r="AB88" s="24">
        <v>0</v>
      </c>
      <c r="AO88">
        <v>11</v>
      </c>
      <c r="AP88" s="24">
        <v>32123.1</v>
      </c>
      <c r="AQ88" s="24"/>
      <c r="AR88" s="24"/>
      <c r="AS88" s="24"/>
      <c r="AT88" s="24">
        <v>32123.1</v>
      </c>
    </row>
    <row r="89" spans="18:46" x14ac:dyDescent="0.35">
      <c r="T89">
        <v>10</v>
      </c>
      <c r="U89" s="71">
        <v>44062</v>
      </c>
      <c r="V89" t="s">
        <v>40</v>
      </c>
      <c r="W89" s="24"/>
      <c r="X89" s="24">
        <v>0</v>
      </c>
      <c r="Y89" s="24"/>
      <c r="Z89" s="24"/>
      <c r="AA89" s="24"/>
      <c r="AB89" s="24">
        <v>0</v>
      </c>
      <c r="AO89">
        <v>4</v>
      </c>
      <c r="AP89" s="24">
        <v>0</v>
      </c>
      <c r="AQ89" s="24"/>
      <c r="AR89" s="24"/>
      <c r="AS89" s="24"/>
      <c r="AT89" s="24">
        <v>0</v>
      </c>
    </row>
    <row r="90" spans="18:46" x14ac:dyDescent="0.35">
      <c r="U90" s="71">
        <v>44067</v>
      </c>
      <c r="V90" t="s">
        <v>55</v>
      </c>
      <c r="W90" s="24"/>
      <c r="X90" s="24">
        <v>0</v>
      </c>
      <c r="Y90" s="24"/>
      <c r="Z90" s="24"/>
      <c r="AA90" s="24"/>
      <c r="AB90" s="24">
        <v>0</v>
      </c>
      <c r="AM90" s="46" t="s">
        <v>429</v>
      </c>
      <c r="AN90" s="46"/>
      <c r="AO90" s="46"/>
      <c r="AP90" s="47">
        <v>328218.69999999995</v>
      </c>
      <c r="AQ90" s="47"/>
      <c r="AR90" s="47"/>
      <c r="AS90" s="47"/>
      <c r="AT90" s="47">
        <v>328218.69999999995</v>
      </c>
    </row>
    <row r="91" spans="18:46" x14ac:dyDescent="0.35">
      <c r="T91">
        <v>11</v>
      </c>
      <c r="U91" s="71">
        <v>44109</v>
      </c>
      <c r="V91" t="s">
        <v>113</v>
      </c>
      <c r="W91" s="24"/>
      <c r="X91" s="24">
        <v>0</v>
      </c>
      <c r="Y91" s="24"/>
      <c r="Z91" s="24"/>
      <c r="AA91" s="24"/>
      <c r="AB91" s="24">
        <v>0</v>
      </c>
      <c r="AM91" t="s">
        <v>499</v>
      </c>
      <c r="AN91">
        <v>2022</v>
      </c>
      <c r="AO91">
        <v>2</v>
      </c>
      <c r="AP91" s="24">
        <v>0</v>
      </c>
      <c r="AQ91" s="24"/>
      <c r="AR91" s="24"/>
      <c r="AS91" s="24"/>
      <c r="AT91" s="24">
        <v>0</v>
      </c>
    </row>
    <row r="92" spans="18:46" x14ac:dyDescent="0.35">
      <c r="T92">
        <v>12</v>
      </c>
      <c r="U92" s="71">
        <v>44121</v>
      </c>
      <c r="V92" t="s">
        <v>122</v>
      </c>
      <c r="W92" s="24"/>
      <c r="X92" s="24">
        <v>0</v>
      </c>
      <c r="Y92" s="24"/>
      <c r="Z92" s="24"/>
      <c r="AA92" s="24"/>
      <c r="AB92" s="24">
        <v>0</v>
      </c>
      <c r="AO92">
        <v>3</v>
      </c>
      <c r="AP92" s="24">
        <v>0</v>
      </c>
      <c r="AQ92" s="24"/>
      <c r="AR92" s="24"/>
      <c r="AS92" s="24"/>
      <c r="AT92" s="24">
        <v>0</v>
      </c>
    </row>
    <row r="93" spans="18:46" x14ac:dyDescent="0.35">
      <c r="V93" t="s">
        <v>124</v>
      </c>
      <c r="W93" s="24"/>
      <c r="X93" s="24">
        <v>0</v>
      </c>
      <c r="Y93" s="24"/>
      <c r="Z93" s="24"/>
      <c r="AA93" s="24"/>
      <c r="AB93" s="24">
        <v>0</v>
      </c>
      <c r="AO93">
        <v>5</v>
      </c>
      <c r="AP93" s="24">
        <v>0</v>
      </c>
      <c r="AQ93" s="24"/>
      <c r="AR93" s="24"/>
      <c r="AS93" s="24"/>
      <c r="AT93" s="24">
        <v>0</v>
      </c>
    </row>
    <row r="94" spans="18:46" x14ac:dyDescent="0.35">
      <c r="U94" s="71">
        <v>44130</v>
      </c>
      <c r="V94" t="s">
        <v>134</v>
      </c>
      <c r="W94" s="24"/>
      <c r="X94" s="24">
        <v>0</v>
      </c>
      <c r="Y94" s="24"/>
      <c r="Z94" s="24"/>
      <c r="AA94" s="24"/>
      <c r="AB94" s="24">
        <v>0</v>
      </c>
      <c r="AO94">
        <v>6</v>
      </c>
      <c r="AP94" s="24">
        <v>0</v>
      </c>
      <c r="AQ94" s="24"/>
      <c r="AR94" s="24"/>
      <c r="AS94" s="24"/>
      <c r="AT94" s="24">
        <v>0</v>
      </c>
    </row>
    <row r="95" spans="18:46" x14ac:dyDescent="0.35">
      <c r="S95">
        <v>2021</v>
      </c>
      <c r="T95">
        <v>1</v>
      </c>
      <c r="U95" s="71">
        <v>44159</v>
      </c>
      <c r="V95" t="s">
        <v>184</v>
      </c>
      <c r="W95" s="24"/>
      <c r="X95" s="24">
        <v>0</v>
      </c>
      <c r="Y95" s="24"/>
      <c r="Z95" s="24"/>
      <c r="AA95" s="24"/>
      <c r="AB95" s="24">
        <v>0</v>
      </c>
      <c r="AO95">
        <v>7</v>
      </c>
      <c r="AP95" s="24">
        <v>0</v>
      </c>
      <c r="AQ95" s="24"/>
      <c r="AR95" s="24"/>
      <c r="AS95" s="24"/>
      <c r="AT95" s="24">
        <v>0</v>
      </c>
    </row>
    <row r="96" spans="18:46" x14ac:dyDescent="0.35">
      <c r="T96">
        <v>2</v>
      </c>
      <c r="U96" s="71">
        <v>44195</v>
      </c>
      <c r="V96" t="s">
        <v>221</v>
      </c>
      <c r="W96" s="24"/>
      <c r="X96" s="24">
        <v>0</v>
      </c>
      <c r="Y96" s="24"/>
      <c r="Z96" s="24"/>
      <c r="AA96" s="24"/>
      <c r="AB96" s="24">
        <v>0</v>
      </c>
      <c r="AO96">
        <v>8</v>
      </c>
      <c r="AP96" s="24">
        <v>0</v>
      </c>
      <c r="AQ96" s="24"/>
      <c r="AR96" s="24"/>
      <c r="AS96" s="24"/>
      <c r="AT96" s="24">
        <v>0</v>
      </c>
    </row>
    <row r="97" spans="19:46" x14ac:dyDescent="0.35">
      <c r="U97" s="71">
        <v>44205</v>
      </c>
      <c r="V97" t="s">
        <v>250</v>
      </c>
      <c r="W97" s="24"/>
      <c r="X97" s="24">
        <v>0</v>
      </c>
      <c r="Y97" s="24"/>
      <c r="Z97" s="24"/>
      <c r="AA97" s="24"/>
      <c r="AB97" s="24">
        <v>0</v>
      </c>
      <c r="AO97">
        <v>9</v>
      </c>
      <c r="AP97" s="24">
        <v>7251.3</v>
      </c>
      <c r="AQ97" s="24"/>
      <c r="AR97" s="24"/>
      <c r="AS97" s="24"/>
      <c r="AT97" s="24">
        <v>7251.3</v>
      </c>
    </row>
    <row r="98" spans="19:46" x14ac:dyDescent="0.35">
      <c r="T98">
        <v>3</v>
      </c>
      <c r="U98" s="71">
        <v>44223</v>
      </c>
      <c r="V98" t="s">
        <v>256</v>
      </c>
      <c r="W98" s="24"/>
      <c r="X98" s="24">
        <v>0</v>
      </c>
      <c r="Y98" s="24"/>
      <c r="Z98" s="24"/>
      <c r="AA98" s="24"/>
      <c r="AB98" s="24">
        <v>0</v>
      </c>
      <c r="AO98">
        <v>10</v>
      </c>
      <c r="AP98" s="24">
        <v>11138.5</v>
      </c>
      <c r="AQ98" s="24"/>
      <c r="AR98" s="24"/>
      <c r="AS98" s="24"/>
      <c r="AT98" s="24">
        <v>11138.5</v>
      </c>
    </row>
    <row r="99" spans="19:46" x14ac:dyDescent="0.35">
      <c r="T99">
        <v>5</v>
      </c>
      <c r="U99" s="71">
        <v>44287</v>
      </c>
      <c r="V99" t="s">
        <v>329</v>
      </c>
      <c r="W99" s="24"/>
      <c r="X99" s="24">
        <v>0</v>
      </c>
      <c r="Y99" s="24"/>
      <c r="Z99" s="24"/>
      <c r="AA99" s="24"/>
      <c r="AB99" s="24">
        <v>0</v>
      </c>
      <c r="AO99">
        <v>11</v>
      </c>
      <c r="AP99" s="24">
        <v>3094</v>
      </c>
      <c r="AQ99" s="24"/>
      <c r="AR99" s="24"/>
      <c r="AS99" s="24"/>
      <c r="AT99" s="24">
        <v>3094</v>
      </c>
    </row>
    <row r="100" spans="19:46" x14ac:dyDescent="0.35">
      <c r="V100" t="s">
        <v>330</v>
      </c>
      <c r="W100" s="24"/>
      <c r="X100" s="24">
        <v>0</v>
      </c>
      <c r="Y100" s="24"/>
      <c r="Z100" s="24"/>
      <c r="AA100" s="24"/>
      <c r="AB100" s="24">
        <v>0</v>
      </c>
      <c r="AO100">
        <v>4</v>
      </c>
      <c r="AP100" s="24">
        <v>0</v>
      </c>
      <c r="AQ100" s="24"/>
      <c r="AR100" s="24"/>
      <c r="AS100" s="24"/>
      <c r="AT100" s="24">
        <v>0</v>
      </c>
    </row>
    <row r="101" spans="19:46" x14ac:dyDescent="0.35">
      <c r="U101" s="71">
        <v>44337</v>
      </c>
      <c r="V101" t="s">
        <v>347</v>
      </c>
      <c r="W101" s="24"/>
      <c r="X101" s="24">
        <v>0</v>
      </c>
      <c r="Y101" s="24"/>
      <c r="Z101" s="24"/>
      <c r="AA101" s="24"/>
      <c r="AB101" s="24">
        <v>0</v>
      </c>
      <c r="AM101" s="46" t="s">
        <v>508</v>
      </c>
      <c r="AN101" s="46"/>
      <c r="AO101" s="46"/>
      <c r="AP101" s="47">
        <v>21483.8</v>
      </c>
      <c r="AQ101" s="47"/>
      <c r="AR101" s="47"/>
      <c r="AS101" s="47"/>
      <c r="AT101" s="47">
        <v>21483.8</v>
      </c>
    </row>
    <row r="102" spans="19:46" x14ac:dyDescent="0.35">
      <c r="T102">
        <v>10</v>
      </c>
      <c r="U102" s="71">
        <v>44453</v>
      </c>
      <c r="V102" t="s">
        <v>377</v>
      </c>
      <c r="W102" s="24"/>
      <c r="X102" s="24">
        <v>0</v>
      </c>
      <c r="Y102" s="24"/>
      <c r="Z102" s="24"/>
      <c r="AA102" s="24"/>
      <c r="AB102" s="24">
        <v>0</v>
      </c>
      <c r="AM102" t="s">
        <v>646</v>
      </c>
      <c r="AN102">
        <v>2022</v>
      </c>
      <c r="AO102">
        <v>3</v>
      </c>
      <c r="AP102" s="24">
        <v>0</v>
      </c>
      <c r="AQ102" s="24"/>
      <c r="AR102" s="24"/>
      <c r="AS102" s="24"/>
      <c r="AT102" s="24">
        <v>0</v>
      </c>
    </row>
    <row r="103" spans="19:46" x14ac:dyDescent="0.35">
      <c r="T103">
        <v>11</v>
      </c>
      <c r="U103" s="71">
        <v>44476</v>
      </c>
      <c r="V103" t="s">
        <v>410</v>
      </c>
      <c r="W103" s="24"/>
      <c r="X103" s="24">
        <v>0</v>
      </c>
      <c r="Y103" s="24"/>
      <c r="Z103" s="24"/>
      <c r="AA103" s="24"/>
      <c r="AB103" s="24">
        <v>0</v>
      </c>
      <c r="AO103">
        <v>5</v>
      </c>
      <c r="AP103" s="24">
        <v>0</v>
      </c>
      <c r="AQ103" s="24"/>
      <c r="AR103" s="24"/>
      <c r="AS103" s="24"/>
      <c r="AT103" s="24">
        <v>0</v>
      </c>
    </row>
    <row r="104" spans="19:46" x14ac:dyDescent="0.35">
      <c r="U104" s="71">
        <v>44477</v>
      </c>
      <c r="V104" t="s">
        <v>412</v>
      </c>
      <c r="W104" s="24"/>
      <c r="X104" s="24">
        <v>0</v>
      </c>
      <c r="Y104" s="24"/>
      <c r="Z104" s="24"/>
      <c r="AA104" s="24"/>
      <c r="AB104" s="24">
        <v>0</v>
      </c>
      <c r="AO104">
        <v>6</v>
      </c>
      <c r="AP104" s="24">
        <v>0</v>
      </c>
      <c r="AQ104" s="24"/>
      <c r="AR104" s="24"/>
      <c r="AS104" s="24"/>
      <c r="AT104" s="24">
        <v>0</v>
      </c>
    </row>
    <row r="105" spans="19:46" x14ac:dyDescent="0.35">
      <c r="T105">
        <v>12</v>
      </c>
      <c r="U105" s="71">
        <v>44502</v>
      </c>
      <c r="V105" t="s">
        <v>465</v>
      </c>
      <c r="W105" s="24"/>
      <c r="X105" s="24">
        <v>0</v>
      </c>
      <c r="Y105" s="24"/>
      <c r="Z105" s="24"/>
      <c r="AA105" s="24"/>
      <c r="AB105" s="24">
        <v>0</v>
      </c>
      <c r="AO105">
        <v>9</v>
      </c>
      <c r="AP105" s="24">
        <v>0</v>
      </c>
      <c r="AQ105" s="24"/>
      <c r="AR105" s="24"/>
      <c r="AS105" s="24"/>
      <c r="AT105" s="24">
        <v>0</v>
      </c>
    </row>
    <row r="106" spans="19:46" x14ac:dyDescent="0.35">
      <c r="S106">
        <v>2022</v>
      </c>
      <c r="T106">
        <v>1</v>
      </c>
      <c r="U106" s="71">
        <v>44523</v>
      </c>
      <c r="V106" t="s">
        <v>488</v>
      </c>
      <c r="W106" s="24"/>
      <c r="X106" s="24">
        <v>0</v>
      </c>
      <c r="Y106" s="24"/>
      <c r="Z106" s="24"/>
      <c r="AA106" s="24"/>
      <c r="AB106" s="24">
        <v>0</v>
      </c>
      <c r="AO106">
        <v>11</v>
      </c>
      <c r="AP106" s="24">
        <v>1316</v>
      </c>
      <c r="AQ106" s="24"/>
      <c r="AR106" s="24"/>
      <c r="AS106" s="24"/>
      <c r="AT106" s="24">
        <v>1316</v>
      </c>
    </row>
    <row r="107" spans="19:46" x14ac:dyDescent="0.35">
      <c r="T107">
        <v>2</v>
      </c>
      <c r="U107" s="71">
        <v>44571</v>
      </c>
      <c r="V107" t="s">
        <v>559</v>
      </c>
      <c r="W107" s="24"/>
      <c r="X107" s="24">
        <v>0</v>
      </c>
      <c r="Y107" s="24"/>
      <c r="Z107" s="24"/>
      <c r="AA107" s="24"/>
      <c r="AB107" s="24">
        <v>0</v>
      </c>
      <c r="AO107">
        <v>4</v>
      </c>
      <c r="AP107" s="24">
        <v>0</v>
      </c>
      <c r="AQ107" s="24"/>
      <c r="AR107" s="24"/>
      <c r="AS107" s="24"/>
      <c r="AT107" s="24">
        <v>0</v>
      </c>
    </row>
    <row r="108" spans="19:46" x14ac:dyDescent="0.35">
      <c r="T108">
        <v>5</v>
      </c>
      <c r="U108" s="71">
        <v>44659</v>
      </c>
      <c r="V108" t="s">
        <v>696</v>
      </c>
      <c r="W108" s="24"/>
      <c r="X108" s="24">
        <v>0</v>
      </c>
      <c r="Y108" s="24"/>
      <c r="Z108" s="24"/>
      <c r="AA108" s="24"/>
      <c r="AB108" s="24">
        <v>0</v>
      </c>
      <c r="AM108" s="46" t="s">
        <v>650</v>
      </c>
      <c r="AN108" s="46"/>
      <c r="AO108" s="46"/>
      <c r="AP108" s="47">
        <v>1316</v>
      </c>
      <c r="AQ108" s="47"/>
      <c r="AR108" s="47"/>
      <c r="AS108" s="47"/>
      <c r="AT108" s="47">
        <v>1316</v>
      </c>
    </row>
    <row r="109" spans="19:46" x14ac:dyDescent="0.35">
      <c r="T109">
        <v>6</v>
      </c>
      <c r="U109" s="71">
        <v>44697</v>
      </c>
      <c r="V109" t="s">
        <v>788</v>
      </c>
      <c r="W109" s="24"/>
      <c r="X109" s="24">
        <v>0</v>
      </c>
      <c r="Y109" s="24"/>
      <c r="Z109" s="24"/>
      <c r="AA109" s="24"/>
      <c r="AB109" s="24">
        <v>0</v>
      </c>
      <c r="AM109" t="s">
        <v>674</v>
      </c>
      <c r="AN109">
        <v>2022</v>
      </c>
      <c r="AO109">
        <v>3</v>
      </c>
      <c r="AP109" s="24">
        <v>0</v>
      </c>
      <c r="AQ109" s="24"/>
      <c r="AR109" s="24"/>
      <c r="AS109" s="24"/>
      <c r="AT109" s="24">
        <v>0</v>
      </c>
    </row>
    <row r="110" spans="19:46" x14ac:dyDescent="0.35">
      <c r="T110">
        <v>9</v>
      </c>
      <c r="U110" s="71">
        <v>44788</v>
      </c>
      <c r="V110" t="s">
        <v>915</v>
      </c>
      <c r="W110" s="24"/>
      <c r="X110" s="24">
        <v>0</v>
      </c>
      <c r="Y110" s="24"/>
      <c r="Z110" s="24"/>
      <c r="AA110" s="24"/>
      <c r="AB110" s="24">
        <v>0</v>
      </c>
      <c r="AO110">
        <v>5</v>
      </c>
      <c r="AP110" s="24">
        <v>0</v>
      </c>
      <c r="AQ110" s="24"/>
      <c r="AR110" s="24"/>
      <c r="AS110" s="24"/>
      <c r="AT110" s="24">
        <v>0</v>
      </c>
    </row>
    <row r="111" spans="19:46" x14ac:dyDescent="0.35">
      <c r="T111">
        <v>11</v>
      </c>
      <c r="U111" s="71">
        <v>44836</v>
      </c>
      <c r="V111" t="s">
        <v>1004</v>
      </c>
      <c r="W111" s="24"/>
      <c r="X111" s="24">
        <v>2849</v>
      </c>
      <c r="Y111" s="24"/>
      <c r="Z111" s="24"/>
      <c r="AA111" s="24"/>
      <c r="AB111" s="24">
        <v>2849</v>
      </c>
      <c r="AO111">
        <v>6</v>
      </c>
      <c r="AP111" s="24">
        <v>0</v>
      </c>
      <c r="AQ111" s="24"/>
      <c r="AR111" s="24"/>
      <c r="AS111" s="24"/>
      <c r="AT111" s="24">
        <v>0</v>
      </c>
    </row>
    <row r="112" spans="19:46" x14ac:dyDescent="0.35">
      <c r="V112" t="s">
        <v>1005</v>
      </c>
      <c r="W112" s="24"/>
      <c r="X112" s="24">
        <v>4048</v>
      </c>
      <c r="Y112" s="24"/>
      <c r="Z112" s="24"/>
      <c r="AA112" s="24"/>
      <c r="AB112" s="24">
        <v>4048</v>
      </c>
      <c r="AO112">
        <v>4</v>
      </c>
      <c r="AP112" s="24">
        <v>0</v>
      </c>
      <c r="AQ112" s="24"/>
      <c r="AR112" s="24"/>
      <c r="AS112" s="24"/>
      <c r="AT112" s="24">
        <v>0</v>
      </c>
    </row>
    <row r="113" spans="18:46" x14ac:dyDescent="0.35">
      <c r="T113">
        <v>4</v>
      </c>
      <c r="U113" s="71">
        <v>44611</v>
      </c>
      <c r="V113" t="s">
        <v>614</v>
      </c>
      <c r="W113" s="24"/>
      <c r="X113" s="24">
        <v>0</v>
      </c>
      <c r="Y113" s="24"/>
      <c r="Z113" s="24"/>
      <c r="AA113" s="24"/>
      <c r="AB113" s="24">
        <v>0</v>
      </c>
      <c r="AM113" s="46" t="s">
        <v>688</v>
      </c>
      <c r="AN113" s="46"/>
      <c r="AO113" s="46"/>
      <c r="AP113" s="47">
        <v>0</v>
      </c>
      <c r="AQ113" s="47"/>
      <c r="AR113" s="47"/>
      <c r="AS113" s="47"/>
      <c r="AT113" s="47">
        <v>0</v>
      </c>
    </row>
    <row r="114" spans="18:46" x14ac:dyDescent="0.35">
      <c r="U114" s="71">
        <v>44618</v>
      </c>
      <c r="V114" t="s">
        <v>620</v>
      </c>
      <c r="W114" s="24"/>
      <c r="X114" s="24">
        <v>0</v>
      </c>
      <c r="Y114" s="24"/>
      <c r="Z114" s="24"/>
      <c r="AA114" s="24"/>
      <c r="AB114" s="24">
        <v>0</v>
      </c>
      <c r="AM114" t="s">
        <v>718</v>
      </c>
      <c r="AN114">
        <v>2022</v>
      </c>
      <c r="AO114">
        <v>4</v>
      </c>
      <c r="AP114" s="24">
        <v>0</v>
      </c>
      <c r="AQ114" s="24"/>
      <c r="AR114" s="24"/>
      <c r="AS114" s="24"/>
      <c r="AT114" s="24">
        <v>0</v>
      </c>
    </row>
    <row r="115" spans="18:46" x14ac:dyDescent="0.35">
      <c r="S115">
        <v>2023</v>
      </c>
      <c r="T115">
        <v>1</v>
      </c>
      <c r="U115" s="71">
        <v>44894</v>
      </c>
      <c r="V115" t="s">
        <v>1100</v>
      </c>
      <c r="W115" s="24"/>
      <c r="X115" s="24">
        <v>7219</v>
      </c>
      <c r="Y115" s="24"/>
      <c r="Z115" s="24"/>
      <c r="AA115" s="24"/>
      <c r="AB115" s="24">
        <v>7219</v>
      </c>
      <c r="AM115" s="46" t="s">
        <v>763</v>
      </c>
      <c r="AN115" s="46"/>
      <c r="AO115" s="46"/>
      <c r="AP115" s="47">
        <v>0</v>
      </c>
      <c r="AQ115" s="47"/>
      <c r="AR115" s="47"/>
      <c r="AS115" s="47"/>
      <c r="AT115" s="47">
        <v>0</v>
      </c>
    </row>
    <row r="116" spans="18:46" x14ac:dyDescent="0.35">
      <c r="R116" s="46" t="s">
        <v>140</v>
      </c>
      <c r="S116" s="46"/>
      <c r="T116" s="46"/>
      <c r="U116" s="46"/>
      <c r="V116" s="46"/>
      <c r="W116" s="47"/>
      <c r="X116" s="47">
        <v>14116</v>
      </c>
      <c r="Y116" s="47"/>
      <c r="Z116" s="47"/>
      <c r="AA116" s="47"/>
      <c r="AB116" s="47">
        <v>14116</v>
      </c>
      <c r="AM116" t="s">
        <v>782</v>
      </c>
      <c r="AN116">
        <v>2022</v>
      </c>
      <c r="AO116">
        <v>5</v>
      </c>
      <c r="AP116" s="24">
        <v>0</v>
      </c>
      <c r="AQ116" s="24"/>
      <c r="AR116" s="24"/>
      <c r="AS116" s="24"/>
      <c r="AT116" s="24">
        <v>0</v>
      </c>
    </row>
    <row r="117" spans="18:46" x14ac:dyDescent="0.35">
      <c r="R117" t="s">
        <v>43</v>
      </c>
      <c r="S117">
        <v>2020</v>
      </c>
      <c r="T117">
        <v>8</v>
      </c>
      <c r="U117" s="71">
        <v>44062</v>
      </c>
      <c r="V117" t="s">
        <v>41</v>
      </c>
      <c r="W117" s="24">
        <v>0</v>
      </c>
      <c r="X117" s="24"/>
      <c r="Y117" s="24"/>
      <c r="Z117" s="24"/>
      <c r="AA117" s="24"/>
      <c r="AB117" s="24">
        <v>0</v>
      </c>
      <c r="AO117">
        <v>4</v>
      </c>
      <c r="AP117" s="24">
        <v>0</v>
      </c>
      <c r="AQ117" s="24"/>
      <c r="AR117" s="24"/>
      <c r="AS117" s="24"/>
      <c r="AT117" s="24">
        <v>0</v>
      </c>
    </row>
    <row r="118" spans="18:46" x14ac:dyDescent="0.35">
      <c r="T118">
        <v>11</v>
      </c>
      <c r="U118" s="71">
        <v>44144</v>
      </c>
      <c r="V118" t="s">
        <v>156</v>
      </c>
      <c r="W118" s="24">
        <v>0</v>
      </c>
      <c r="X118" s="24"/>
      <c r="Y118" s="24"/>
      <c r="Z118" s="24"/>
      <c r="AA118" s="24"/>
      <c r="AB118" s="24">
        <v>0</v>
      </c>
      <c r="AM118" s="46" t="s">
        <v>807</v>
      </c>
      <c r="AN118" s="46"/>
      <c r="AO118" s="46"/>
      <c r="AP118" s="47">
        <v>0</v>
      </c>
      <c r="AQ118" s="47"/>
      <c r="AR118" s="47"/>
      <c r="AS118" s="47"/>
      <c r="AT118" s="47">
        <v>0</v>
      </c>
    </row>
    <row r="119" spans="18:46" x14ac:dyDescent="0.35">
      <c r="S119">
        <v>2021</v>
      </c>
      <c r="T119">
        <v>10</v>
      </c>
      <c r="U119" s="71">
        <v>44470</v>
      </c>
      <c r="V119" t="s">
        <v>404</v>
      </c>
      <c r="W119" s="24">
        <v>0</v>
      </c>
      <c r="X119" s="24"/>
      <c r="Y119" s="24"/>
      <c r="Z119" s="24"/>
      <c r="AA119" s="24"/>
      <c r="AB119" s="24">
        <v>0</v>
      </c>
      <c r="AM119" t="s">
        <v>793</v>
      </c>
      <c r="AN119">
        <v>2022</v>
      </c>
      <c r="AO119">
        <v>5</v>
      </c>
      <c r="AP119" s="24">
        <v>0</v>
      </c>
      <c r="AQ119" s="24"/>
      <c r="AR119" s="24"/>
      <c r="AS119" s="24"/>
      <c r="AT119" s="24">
        <v>0</v>
      </c>
    </row>
    <row r="120" spans="18:46" x14ac:dyDescent="0.35">
      <c r="S120">
        <v>2022</v>
      </c>
      <c r="T120">
        <v>1</v>
      </c>
      <c r="U120" s="71">
        <v>44586</v>
      </c>
      <c r="V120" t="s">
        <v>577</v>
      </c>
      <c r="W120" s="24">
        <v>0</v>
      </c>
      <c r="X120" s="24"/>
      <c r="Y120" s="24"/>
      <c r="Z120" s="24"/>
      <c r="AA120" s="24"/>
      <c r="AB120" s="24">
        <v>0</v>
      </c>
      <c r="AO120">
        <v>8</v>
      </c>
      <c r="AP120" s="24">
        <v>0</v>
      </c>
      <c r="AQ120" s="24"/>
      <c r="AR120" s="24"/>
      <c r="AS120" s="24"/>
      <c r="AT120" s="24">
        <v>0</v>
      </c>
    </row>
    <row r="121" spans="18:46" x14ac:dyDescent="0.35">
      <c r="T121">
        <v>2</v>
      </c>
      <c r="U121" s="71">
        <v>44613</v>
      </c>
      <c r="V121" t="s">
        <v>616</v>
      </c>
      <c r="W121" s="24">
        <v>0</v>
      </c>
      <c r="X121" s="24"/>
      <c r="Y121" s="24"/>
      <c r="Z121" s="24"/>
      <c r="AA121" s="24"/>
      <c r="AB121" s="24">
        <v>0</v>
      </c>
      <c r="AO121">
        <v>10</v>
      </c>
      <c r="AP121" s="24">
        <v>0</v>
      </c>
      <c r="AQ121" s="24"/>
      <c r="AR121" s="24"/>
      <c r="AS121" s="24"/>
      <c r="AT121" s="24">
        <v>0</v>
      </c>
    </row>
    <row r="122" spans="18:46" x14ac:dyDescent="0.35">
      <c r="T122">
        <v>3</v>
      </c>
      <c r="U122" s="71">
        <v>44632</v>
      </c>
      <c r="V122" t="s">
        <v>654</v>
      </c>
      <c r="W122" s="24">
        <v>0</v>
      </c>
      <c r="X122" s="24"/>
      <c r="Y122" s="24"/>
      <c r="Z122" s="24"/>
      <c r="AA122" s="24"/>
      <c r="AB122" s="24">
        <v>0</v>
      </c>
      <c r="AM122" s="46" t="s">
        <v>808</v>
      </c>
      <c r="AN122" s="46"/>
      <c r="AO122" s="46"/>
      <c r="AP122" s="47">
        <v>0</v>
      </c>
      <c r="AQ122" s="47"/>
      <c r="AR122" s="47"/>
      <c r="AS122" s="47"/>
      <c r="AT122" s="47">
        <v>0</v>
      </c>
    </row>
    <row r="123" spans="18:46" x14ac:dyDescent="0.35">
      <c r="U123" s="71">
        <v>44641</v>
      </c>
      <c r="V123" t="s">
        <v>661</v>
      </c>
      <c r="W123" s="24">
        <v>0</v>
      </c>
      <c r="X123" s="24"/>
      <c r="Y123" s="24"/>
      <c r="Z123" s="24"/>
      <c r="AA123" s="24"/>
      <c r="AB123" s="24">
        <v>0</v>
      </c>
      <c r="AM123" t="s">
        <v>868</v>
      </c>
      <c r="AN123">
        <v>2022</v>
      </c>
      <c r="AO123">
        <v>7</v>
      </c>
      <c r="AP123" s="24">
        <v>0</v>
      </c>
      <c r="AQ123" s="24"/>
      <c r="AR123" s="24"/>
      <c r="AS123" s="24"/>
      <c r="AT123" s="24">
        <v>0</v>
      </c>
    </row>
    <row r="124" spans="18:46" x14ac:dyDescent="0.35">
      <c r="T124">
        <v>5</v>
      </c>
      <c r="U124" t="s">
        <v>776</v>
      </c>
      <c r="V124" t="s">
        <v>775</v>
      </c>
      <c r="W124" s="24">
        <v>0</v>
      </c>
      <c r="X124" s="24"/>
      <c r="Y124" s="24"/>
      <c r="Z124" s="24"/>
      <c r="AA124" s="24"/>
      <c r="AB124" s="24">
        <v>0</v>
      </c>
      <c r="AO124">
        <v>8</v>
      </c>
      <c r="AP124" s="24">
        <v>0.20000000000004547</v>
      </c>
      <c r="AQ124" s="24"/>
      <c r="AR124" s="24"/>
      <c r="AS124" s="24"/>
      <c r="AT124" s="24">
        <v>0.20000000000004547</v>
      </c>
    </row>
    <row r="125" spans="18:46" x14ac:dyDescent="0.35">
      <c r="U125" s="71">
        <v>44695</v>
      </c>
      <c r="V125" t="s">
        <v>785</v>
      </c>
      <c r="W125" s="24">
        <v>0</v>
      </c>
      <c r="X125" s="24"/>
      <c r="Y125" s="24"/>
      <c r="Z125" s="24"/>
      <c r="AA125" s="24"/>
      <c r="AB125" s="24">
        <v>0</v>
      </c>
      <c r="AO125">
        <v>9</v>
      </c>
      <c r="AP125" s="24">
        <v>11266.8</v>
      </c>
      <c r="AQ125" s="24"/>
      <c r="AR125" s="24"/>
      <c r="AS125" s="24"/>
      <c r="AT125" s="24">
        <v>11266.8</v>
      </c>
    </row>
    <row r="126" spans="18:46" x14ac:dyDescent="0.35">
      <c r="T126">
        <v>6</v>
      </c>
      <c r="U126" s="71">
        <v>44732</v>
      </c>
      <c r="V126" t="s">
        <v>852</v>
      </c>
      <c r="W126" s="24">
        <v>0</v>
      </c>
      <c r="X126" s="24"/>
      <c r="Y126" s="24"/>
      <c r="Z126" s="24"/>
      <c r="AA126" s="24"/>
      <c r="AB126" s="24">
        <v>0</v>
      </c>
      <c r="AO126">
        <v>11</v>
      </c>
      <c r="AP126" s="24">
        <v>14564.6</v>
      </c>
      <c r="AQ126" s="24"/>
      <c r="AR126" s="24"/>
      <c r="AS126" s="24"/>
      <c r="AT126" s="24">
        <v>14564.6</v>
      </c>
    </row>
    <row r="127" spans="18:46" x14ac:dyDescent="0.35">
      <c r="T127">
        <v>10</v>
      </c>
      <c r="U127" s="71">
        <v>44845</v>
      </c>
      <c r="V127" t="s">
        <v>1006</v>
      </c>
      <c r="W127" s="24">
        <v>0</v>
      </c>
      <c r="X127" s="24"/>
      <c r="Y127" s="24"/>
      <c r="Z127" s="24"/>
      <c r="AA127" s="24"/>
      <c r="AB127" s="24">
        <v>0</v>
      </c>
      <c r="AM127" s="46" t="s">
        <v>883</v>
      </c>
      <c r="AN127" s="46"/>
      <c r="AO127" s="46"/>
      <c r="AP127" s="47">
        <v>25831.599999999999</v>
      </c>
      <c r="AQ127" s="47"/>
      <c r="AR127" s="47"/>
      <c r="AS127" s="47"/>
      <c r="AT127" s="47">
        <v>25831.599999999999</v>
      </c>
    </row>
    <row r="128" spans="18:46" x14ac:dyDescent="0.35">
      <c r="R128" s="46" t="s">
        <v>141</v>
      </c>
      <c r="S128" s="46"/>
      <c r="T128" s="46"/>
      <c r="U128" s="46"/>
      <c r="V128" s="46"/>
      <c r="W128" s="47">
        <v>0</v>
      </c>
      <c r="X128" s="47"/>
      <c r="Y128" s="47"/>
      <c r="Z128" s="47"/>
      <c r="AA128" s="47"/>
      <c r="AB128" s="47">
        <v>0</v>
      </c>
      <c r="AM128" t="s">
        <v>967</v>
      </c>
      <c r="AN128">
        <v>2022</v>
      </c>
      <c r="AO128">
        <v>9</v>
      </c>
      <c r="AP128" s="24">
        <v>0</v>
      </c>
      <c r="AQ128" s="24"/>
      <c r="AR128" s="24"/>
      <c r="AS128" s="24"/>
      <c r="AT128" s="24">
        <v>0</v>
      </c>
    </row>
    <row r="129" spans="18:46" x14ac:dyDescent="0.35">
      <c r="R129" t="s">
        <v>23</v>
      </c>
      <c r="S129">
        <v>2020</v>
      </c>
      <c r="T129">
        <v>10</v>
      </c>
      <c r="U129" s="71">
        <v>44013</v>
      </c>
      <c r="V129" t="s">
        <v>21</v>
      </c>
      <c r="W129" s="24"/>
      <c r="X129" s="24"/>
      <c r="Y129" s="24"/>
      <c r="Z129" s="24">
        <v>0</v>
      </c>
      <c r="AA129" s="24"/>
      <c r="AB129" s="24">
        <v>0</v>
      </c>
      <c r="AM129" s="46" t="s">
        <v>994</v>
      </c>
      <c r="AN129" s="46"/>
      <c r="AO129" s="46"/>
      <c r="AP129" s="47">
        <v>0</v>
      </c>
      <c r="AQ129" s="47"/>
      <c r="AR129" s="47"/>
      <c r="AS129" s="47"/>
      <c r="AT129" s="47">
        <v>0</v>
      </c>
    </row>
    <row r="130" spans="18:46" x14ac:dyDescent="0.35">
      <c r="T130">
        <v>11</v>
      </c>
      <c r="U130" s="71">
        <v>44044</v>
      </c>
      <c r="V130" t="s">
        <v>30</v>
      </c>
      <c r="W130" s="24"/>
      <c r="X130" s="24"/>
      <c r="Y130" s="24"/>
      <c r="Z130" s="24">
        <v>0</v>
      </c>
      <c r="AA130" s="24"/>
      <c r="AB130" s="24">
        <v>0</v>
      </c>
      <c r="AM130" t="s">
        <v>1053</v>
      </c>
      <c r="AN130">
        <v>2022</v>
      </c>
      <c r="AO130">
        <v>8</v>
      </c>
      <c r="AP130" s="24">
        <v>0</v>
      </c>
      <c r="AQ130" s="24"/>
      <c r="AR130" s="24"/>
      <c r="AS130" s="24"/>
      <c r="AT130" s="24">
        <v>0</v>
      </c>
    </row>
    <row r="131" spans="18:46" x14ac:dyDescent="0.35">
      <c r="T131">
        <v>12</v>
      </c>
      <c r="U131" s="71">
        <v>44051</v>
      </c>
      <c r="V131" t="s">
        <v>31</v>
      </c>
      <c r="W131" s="24"/>
      <c r="X131" s="24"/>
      <c r="Y131" s="24"/>
      <c r="Z131" s="24">
        <v>0</v>
      </c>
      <c r="AA131" s="24"/>
      <c r="AB131" s="24">
        <v>0</v>
      </c>
      <c r="AM131" s="46" t="s">
        <v>1054</v>
      </c>
      <c r="AN131" s="46"/>
      <c r="AO131" s="46"/>
      <c r="AP131" s="47">
        <v>0</v>
      </c>
      <c r="AQ131" s="47"/>
      <c r="AR131" s="47"/>
      <c r="AS131" s="47"/>
      <c r="AT131" s="47">
        <v>0</v>
      </c>
    </row>
    <row r="132" spans="18:46" x14ac:dyDescent="0.35">
      <c r="V132" t="s">
        <v>32</v>
      </c>
      <c r="W132" s="24"/>
      <c r="X132" s="24"/>
      <c r="Y132" s="24"/>
      <c r="Z132" s="24">
        <v>0</v>
      </c>
      <c r="AA132" s="24"/>
      <c r="AB132" s="24">
        <v>0</v>
      </c>
      <c r="AM132" t="s">
        <v>1060</v>
      </c>
      <c r="AN132">
        <v>2022</v>
      </c>
      <c r="AO132">
        <v>11</v>
      </c>
      <c r="AP132" s="24">
        <v>0</v>
      </c>
      <c r="AQ132" s="24"/>
      <c r="AR132" s="24"/>
      <c r="AS132" s="24"/>
      <c r="AT132" s="24">
        <v>0</v>
      </c>
    </row>
    <row r="133" spans="18:46" x14ac:dyDescent="0.35">
      <c r="S133">
        <v>2021</v>
      </c>
      <c r="T133">
        <v>1</v>
      </c>
      <c r="U133" s="71">
        <v>44091</v>
      </c>
      <c r="V133" t="s">
        <v>103</v>
      </c>
      <c r="W133" s="24"/>
      <c r="X133" s="24"/>
      <c r="Y133" s="24"/>
      <c r="Z133" s="24">
        <v>0</v>
      </c>
      <c r="AA133" s="24"/>
      <c r="AB133" s="24">
        <v>0</v>
      </c>
      <c r="AM133" s="46" t="s">
        <v>1097</v>
      </c>
      <c r="AN133" s="46"/>
      <c r="AO133" s="46"/>
      <c r="AP133" s="47">
        <v>0</v>
      </c>
      <c r="AQ133" s="47"/>
      <c r="AR133" s="47"/>
      <c r="AS133" s="47"/>
      <c r="AT133" s="47">
        <v>0</v>
      </c>
    </row>
    <row r="134" spans="18:46" x14ac:dyDescent="0.35">
      <c r="U134" s="71">
        <v>44096</v>
      </c>
      <c r="V134" t="s">
        <v>105</v>
      </c>
      <c r="W134" s="24"/>
      <c r="X134" s="24"/>
      <c r="Y134" s="24"/>
      <c r="Z134" s="24">
        <v>0</v>
      </c>
      <c r="AA134" s="24"/>
      <c r="AB134" s="24">
        <v>0</v>
      </c>
      <c r="AM134" t="s">
        <v>1066</v>
      </c>
      <c r="AN134">
        <v>2022</v>
      </c>
      <c r="AO134">
        <v>11</v>
      </c>
      <c r="AP134" s="24">
        <v>0</v>
      </c>
      <c r="AQ134" s="24"/>
      <c r="AR134" s="24"/>
      <c r="AS134" s="24"/>
      <c r="AT134" s="24">
        <v>0</v>
      </c>
    </row>
    <row r="135" spans="18:46" x14ac:dyDescent="0.35">
      <c r="T135">
        <v>2</v>
      </c>
      <c r="U135" s="71">
        <v>44112</v>
      </c>
      <c r="V135" t="s">
        <v>114</v>
      </c>
      <c r="W135" s="24"/>
      <c r="X135" s="24"/>
      <c r="Y135" s="24"/>
      <c r="Z135" s="24">
        <v>0</v>
      </c>
      <c r="AA135" s="24"/>
      <c r="AB135" s="24">
        <v>0</v>
      </c>
      <c r="AM135" s="46" t="s">
        <v>1098</v>
      </c>
      <c r="AN135" s="46"/>
      <c r="AO135" s="46"/>
      <c r="AP135" s="47">
        <v>0</v>
      </c>
      <c r="AQ135" s="47"/>
      <c r="AR135" s="47"/>
      <c r="AS135" s="47"/>
      <c r="AT135" s="47">
        <v>0</v>
      </c>
    </row>
    <row r="136" spans="18:46" x14ac:dyDescent="0.35">
      <c r="U136" s="71">
        <v>44116</v>
      </c>
      <c r="V136" t="s">
        <v>116</v>
      </c>
      <c r="W136" s="24"/>
      <c r="X136" s="24"/>
      <c r="Y136" s="24"/>
      <c r="Z136" s="24">
        <v>0</v>
      </c>
      <c r="AA136" s="24"/>
      <c r="AB136" s="24">
        <v>0</v>
      </c>
      <c r="AM136" t="s">
        <v>1112</v>
      </c>
      <c r="AN136">
        <v>2022</v>
      </c>
      <c r="AO136">
        <v>11</v>
      </c>
      <c r="AP136" s="24">
        <v>0</v>
      </c>
      <c r="AQ136" s="24"/>
      <c r="AR136" s="24"/>
      <c r="AS136" s="24"/>
      <c r="AT136" s="24">
        <v>0</v>
      </c>
    </row>
    <row r="137" spans="18:46" x14ac:dyDescent="0.35">
      <c r="T137">
        <v>6</v>
      </c>
      <c r="U137" s="71">
        <v>44251</v>
      </c>
      <c r="V137" t="s">
        <v>280</v>
      </c>
      <c r="W137" s="24"/>
      <c r="X137" s="24"/>
      <c r="Y137" s="24"/>
      <c r="Z137" s="24"/>
      <c r="AA137" s="24">
        <v>0</v>
      </c>
      <c r="AB137" s="24">
        <v>0</v>
      </c>
      <c r="AM137" s="46" t="s">
        <v>1115</v>
      </c>
      <c r="AN137" s="46"/>
      <c r="AO137" s="46"/>
      <c r="AP137" s="47">
        <v>0</v>
      </c>
      <c r="AQ137" s="47"/>
      <c r="AR137" s="47"/>
      <c r="AS137" s="47"/>
      <c r="AT137" s="47">
        <v>0</v>
      </c>
    </row>
    <row r="138" spans="18:46" x14ac:dyDescent="0.35">
      <c r="T138">
        <v>7</v>
      </c>
      <c r="U138" s="71">
        <v>44263</v>
      </c>
      <c r="V138" t="s">
        <v>291</v>
      </c>
      <c r="W138" s="24"/>
      <c r="X138" s="24"/>
      <c r="Y138" s="24"/>
      <c r="Z138" s="24"/>
      <c r="AA138" s="24">
        <v>0</v>
      </c>
      <c r="AB138" s="24">
        <v>0</v>
      </c>
      <c r="AM138" t="s">
        <v>1111</v>
      </c>
      <c r="AN138">
        <v>2022</v>
      </c>
      <c r="AO138">
        <v>11</v>
      </c>
      <c r="AP138" s="24">
        <v>0</v>
      </c>
      <c r="AQ138" s="24"/>
      <c r="AR138" s="24"/>
      <c r="AS138" s="24"/>
      <c r="AT138" s="24">
        <v>0</v>
      </c>
    </row>
    <row r="139" spans="18:46" x14ac:dyDescent="0.35">
      <c r="U139" s="71">
        <v>44278</v>
      </c>
      <c r="V139" t="s">
        <v>324</v>
      </c>
      <c r="W139" s="24"/>
      <c r="X139" s="24"/>
      <c r="Y139" s="24"/>
      <c r="Z139" s="24"/>
      <c r="AA139" s="24">
        <v>0</v>
      </c>
      <c r="AB139" s="24">
        <v>0</v>
      </c>
      <c r="AM139" s="46" t="s">
        <v>1116</v>
      </c>
      <c r="AN139" s="46"/>
      <c r="AO139" s="46"/>
      <c r="AP139" s="47">
        <v>0</v>
      </c>
      <c r="AQ139" s="47"/>
      <c r="AR139" s="47"/>
      <c r="AS139" s="47"/>
      <c r="AT139" s="47">
        <v>0</v>
      </c>
    </row>
    <row r="140" spans="18:46" x14ac:dyDescent="0.35">
      <c r="U140" s="71">
        <v>44285</v>
      </c>
      <c r="V140" t="s">
        <v>328</v>
      </c>
      <c r="W140" s="24"/>
      <c r="X140" s="24"/>
      <c r="Y140" s="24"/>
      <c r="Z140" s="24"/>
      <c r="AA140" s="24">
        <v>0</v>
      </c>
      <c r="AB140" s="24">
        <v>0</v>
      </c>
      <c r="AM140" t="s">
        <v>135</v>
      </c>
      <c r="AP140" s="24">
        <v>384174.29999999993</v>
      </c>
      <c r="AQ140" s="24">
        <v>14116</v>
      </c>
      <c r="AR140" s="24">
        <v>14949</v>
      </c>
      <c r="AS140" s="24">
        <v>85689.8</v>
      </c>
      <c r="AT140" s="24">
        <v>498929.09999999992</v>
      </c>
    </row>
    <row r="141" spans="18:46" x14ac:dyDescent="0.35">
      <c r="T141">
        <v>8</v>
      </c>
      <c r="U141" s="71">
        <v>44319</v>
      </c>
      <c r="V141" t="s">
        <v>335</v>
      </c>
      <c r="W141" s="24"/>
      <c r="X141" s="24"/>
      <c r="Y141" s="24"/>
      <c r="Z141" s="24"/>
      <c r="AA141" s="24">
        <v>0</v>
      </c>
      <c r="AB141" s="24">
        <v>0</v>
      </c>
    </row>
    <row r="142" spans="18:46" x14ac:dyDescent="0.35">
      <c r="T142">
        <v>12</v>
      </c>
      <c r="U142" s="71">
        <v>44440</v>
      </c>
      <c r="V142" t="s">
        <v>375</v>
      </c>
      <c r="W142" s="24"/>
      <c r="X142" s="24"/>
      <c r="Y142" s="24"/>
      <c r="Z142" s="24"/>
      <c r="AA142" s="24">
        <v>0</v>
      </c>
      <c r="AB142" s="24">
        <v>0</v>
      </c>
    </row>
    <row r="143" spans="18:46" x14ac:dyDescent="0.35">
      <c r="T143">
        <v>4</v>
      </c>
      <c r="U143" s="71">
        <v>44191</v>
      </c>
      <c r="V143" t="s">
        <v>216</v>
      </c>
      <c r="W143" s="24"/>
      <c r="X143" s="24"/>
      <c r="Y143" s="24"/>
      <c r="Z143" s="24"/>
      <c r="AA143" s="24">
        <v>0</v>
      </c>
      <c r="AB143" s="24">
        <v>0</v>
      </c>
    </row>
    <row r="144" spans="18:46" x14ac:dyDescent="0.35">
      <c r="S144">
        <v>2022</v>
      </c>
      <c r="T144">
        <v>1</v>
      </c>
      <c r="U144" s="71">
        <v>44466</v>
      </c>
      <c r="V144" t="s">
        <v>383</v>
      </c>
      <c r="W144" s="24"/>
      <c r="X144" s="24"/>
      <c r="Y144" s="24"/>
      <c r="Z144" s="24"/>
      <c r="AA144" s="24">
        <v>0</v>
      </c>
      <c r="AB144" s="24">
        <v>0</v>
      </c>
    </row>
    <row r="145" spans="18:28" x14ac:dyDescent="0.35">
      <c r="U145" s="71">
        <v>44469</v>
      </c>
      <c r="V145" t="s">
        <v>386</v>
      </c>
      <c r="W145" s="24"/>
      <c r="X145" s="24"/>
      <c r="Y145" s="24"/>
      <c r="Z145" s="24"/>
      <c r="AA145" s="24">
        <v>0</v>
      </c>
      <c r="AB145" s="24">
        <v>0</v>
      </c>
    </row>
    <row r="146" spans="18:28" x14ac:dyDescent="0.35">
      <c r="T146">
        <v>5</v>
      </c>
      <c r="U146" s="71">
        <v>44575</v>
      </c>
      <c r="V146" t="s">
        <v>568</v>
      </c>
      <c r="W146" s="24"/>
      <c r="X146" s="24"/>
      <c r="Y146" s="24"/>
      <c r="Z146" s="24"/>
      <c r="AA146" s="24">
        <v>0</v>
      </c>
      <c r="AB146" s="24">
        <v>0</v>
      </c>
    </row>
    <row r="147" spans="18:28" x14ac:dyDescent="0.35">
      <c r="V147" t="s">
        <v>570</v>
      </c>
      <c r="W147" s="24"/>
      <c r="X147" s="24"/>
      <c r="Y147" s="24"/>
      <c r="Z147" s="24"/>
      <c r="AA147" s="24">
        <v>0</v>
      </c>
      <c r="AB147" s="24">
        <v>0</v>
      </c>
    </row>
    <row r="148" spans="18:28" x14ac:dyDescent="0.35">
      <c r="U148" s="71">
        <v>44578</v>
      </c>
      <c r="V148" t="s">
        <v>571</v>
      </c>
      <c r="W148" s="24"/>
      <c r="X148" s="24"/>
      <c r="Y148" s="24"/>
      <c r="Z148" s="24"/>
      <c r="AA148" s="24">
        <v>0</v>
      </c>
      <c r="AB148" s="24">
        <v>0</v>
      </c>
    </row>
    <row r="149" spans="18:28" x14ac:dyDescent="0.35">
      <c r="U149" s="71">
        <v>44587</v>
      </c>
      <c r="V149" t="s">
        <v>578</v>
      </c>
      <c r="W149" s="24"/>
      <c r="X149" s="24"/>
      <c r="Y149" s="24"/>
      <c r="Z149" s="24"/>
      <c r="AA149" s="24">
        <v>0</v>
      </c>
      <c r="AB149" s="24">
        <v>0</v>
      </c>
    </row>
    <row r="150" spans="18:28" x14ac:dyDescent="0.35">
      <c r="T150">
        <v>6</v>
      </c>
      <c r="U150" s="71">
        <v>44607</v>
      </c>
      <c r="V150" t="s">
        <v>611</v>
      </c>
      <c r="W150" s="24"/>
      <c r="X150" s="24"/>
      <c r="Y150" s="24"/>
      <c r="Z150" s="24"/>
      <c r="AA150" s="24">
        <v>0</v>
      </c>
      <c r="AB150" s="24">
        <v>0</v>
      </c>
    </row>
    <row r="151" spans="18:28" x14ac:dyDescent="0.35">
      <c r="T151">
        <v>8</v>
      </c>
      <c r="U151" s="71">
        <v>44672</v>
      </c>
      <c r="V151" t="s">
        <v>709</v>
      </c>
      <c r="W151" s="24"/>
      <c r="X151" s="24"/>
      <c r="Y151" s="24"/>
      <c r="Z151" s="24"/>
      <c r="AA151" s="24">
        <v>0</v>
      </c>
      <c r="AB151" s="24">
        <v>0</v>
      </c>
    </row>
    <row r="152" spans="18:28" x14ac:dyDescent="0.35">
      <c r="T152">
        <v>9</v>
      </c>
      <c r="U152" s="71">
        <v>44705</v>
      </c>
      <c r="V152" t="s">
        <v>804</v>
      </c>
      <c r="W152" s="24"/>
      <c r="X152" s="24"/>
      <c r="Y152" s="24"/>
      <c r="Z152" s="24"/>
      <c r="AA152" s="24">
        <v>0</v>
      </c>
      <c r="AB152" s="24">
        <v>0</v>
      </c>
    </row>
    <row r="153" spans="18:28" x14ac:dyDescent="0.35">
      <c r="T153">
        <v>12</v>
      </c>
      <c r="U153" s="71">
        <v>44788</v>
      </c>
      <c r="V153" t="s">
        <v>911</v>
      </c>
      <c r="W153" s="24"/>
      <c r="X153" s="24"/>
      <c r="Y153" s="24"/>
      <c r="Z153" s="24"/>
      <c r="AA153" s="24">
        <v>0</v>
      </c>
      <c r="AB153" s="24">
        <v>0</v>
      </c>
    </row>
    <row r="154" spans="18:28" x14ac:dyDescent="0.35">
      <c r="T154">
        <v>4</v>
      </c>
      <c r="U154" s="71">
        <v>44545</v>
      </c>
      <c r="V154" t="s">
        <v>516</v>
      </c>
      <c r="W154" s="24"/>
      <c r="X154" s="24"/>
      <c r="Y154" s="24"/>
      <c r="Z154" s="24"/>
      <c r="AA154" s="24">
        <v>0</v>
      </c>
      <c r="AB154" s="24">
        <v>0</v>
      </c>
    </row>
    <row r="155" spans="18:28" x14ac:dyDescent="0.35">
      <c r="U155" s="71">
        <v>44546</v>
      </c>
      <c r="V155" t="s">
        <v>519</v>
      </c>
      <c r="W155" s="24"/>
      <c r="X155" s="24"/>
      <c r="Y155" s="24"/>
      <c r="Z155" s="24"/>
      <c r="AA155" s="24">
        <v>0</v>
      </c>
      <c r="AB155" s="24">
        <v>0</v>
      </c>
    </row>
    <row r="156" spans="18:28" x14ac:dyDescent="0.35">
      <c r="U156" s="71">
        <v>44551</v>
      </c>
      <c r="V156" t="s">
        <v>521</v>
      </c>
      <c r="W156" s="24"/>
      <c r="X156" s="24"/>
      <c r="Y156" s="24"/>
      <c r="Z156" s="24"/>
      <c r="AA156" s="24">
        <v>0</v>
      </c>
      <c r="AB156" s="24">
        <v>0</v>
      </c>
    </row>
    <row r="157" spans="18:28" x14ac:dyDescent="0.35">
      <c r="S157">
        <v>2023</v>
      </c>
      <c r="T157">
        <v>2</v>
      </c>
      <c r="U157" s="71">
        <v>44854</v>
      </c>
      <c r="V157" t="s">
        <v>1017</v>
      </c>
      <c r="W157" s="24"/>
      <c r="X157" s="24"/>
      <c r="Y157" s="24"/>
      <c r="Z157" s="24"/>
      <c r="AA157" s="24">
        <v>15677.2</v>
      </c>
      <c r="AB157" s="24">
        <v>15677.2</v>
      </c>
    </row>
    <row r="158" spans="18:28" x14ac:dyDescent="0.35">
      <c r="T158">
        <v>3</v>
      </c>
      <c r="U158" s="71">
        <v>44866</v>
      </c>
      <c r="V158" t="s">
        <v>1055</v>
      </c>
      <c r="W158" s="24"/>
      <c r="X158" s="24"/>
      <c r="Y158" s="24"/>
      <c r="Z158" s="24"/>
      <c r="AA158" s="24">
        <v>10824</v>
      </c>
      <c r="AB158" s="24">
        <v>10824</v>
      </c>
    </row>
    <row r="159" spans="18:28" x14ac:dyDescent="0.35">
      <c r="R159" s="46" t="s">
        <v>142</v>
      </c>
      <c r="S159" s="46"/>
      <c r="T159" s="46"/>
      <c r="U159" s="46"/>
      <c r="V159" s="46"/>
      <c r="W159" s="47"/>
      <c r="X159" s="47"/>
      <c r="Y159" s="47"/>
      <c r="Z159" s="47">
        <v>0</v>
      </c>
      <c r="AA159" s="47">
        <v>26501.200000000001</v>
      </c>
      <c r="AB159" s="47">
        <v>26501.200000000001</v>
      </c>
    </row>
    <row r="160" spans="18:28" x14ac:dyDescent="0.35">
      <c r="R160" t="s">
        <v>14</v>
      </c>
      <c r="S160">
        <v>2020</v>
      </c>
      <c r="T160">
        <v>6</v>
      </c>
      <c r="U160" s="71">
        <v>43993</v>
      </c>
      <c r="V160" t="s">
        <v>11</v>
      </c>
      <c r="W160" s="24">
        <v>0</v>
      </c>
      <c r="X160" s="24"/>
      <c r="Y160" s="24"/>
      <c r="Z160" s="24"/>
      <c r="AA160" s="24"/>
      <c r="AB160" s="24">
        <v>0</v>
      </c>
    </row>
    <row r="161" spans="18:28" x14ac:dyDescent="0.35">
      <c r="S161">
        <v>2021</v>
      </c>
      <c r="T161">
        <v>9</v>
      </c>
      <c r="U161" s="71">
        <v>44440</v>
      </c>
      <c r="V161" t="s">
        <v>376</v>
      </c>
      <c r="W161" s="24">
        <v>0</v>
      </c>
      <c r="X161" s="24"/>
      <c r="Y161" s="24"/>
      <c r="Z161" s="24"/>
      <c r="AA161" s="24"/>
      <c r="AB161" s="24">
        <v>0</v>
      </c>
    </row>
    <row r="162" spans="18:28" x14ac:dyDescent="0.35">
      <c r="R162" s="46" t="s">
        <v>143</v>
      </c>
      <c r="S162" s="46"/>
      <c r="T162" s="46"/>
      <c r="U162" s="46"/>
      <c r="V162" s="46"/>
      <c r="W162" s="47">
        <v>0</v>
      </c>
      <c r="X162" s="47"/>
      <c r="Y162" s="47"/>
      <c r="Z162" s="47"/>
      <c r="AA162" s="47"/>
      <c r="AB162" s="47">
        <v>0</v>
      </c>
    </row>
    <row r="163" spans="18:28" x14ac:dyDescent="0.35">
      <c r="R163" t="s">
        <v>54</v>
      </c>
      <c r="S163">
        <v>2020</v>
      </c>
      <c r="T163">
        <v>8</v>
      </c>
      <c r="U163" s="71">
        <v>44065</v>
      </c>
      <c r="V163" t="s">
        <v>52</v>
      </c>
      <c r="W163" s="24">
        <v>0</v>
      </c>
      <c r="X163" s="24"/>
      <c r="Y163" s="24"/>
      <c r="Z163" s="24"/>
      <c r="AA163" s="24"/>
      <c r="AB163" s="24">
        <v>0</v>
      </c>
    </row>
    <row r="164" spans="18:28" x14ac:dyDescent="0.35">
      <c r="T164">
        <v>9</v>
      </c>
      <c r="U164" s="71">
        <v>44075</v>
      </c>
      <c r="V164" t="s">
        <v>68</v>
      </c>
      <c r="W164" s="24">
        <v>0</v>
      </c>
      <c r="X164" s="24"/>
      <c r="Y164" s="24"/>
      <c r="Z164" s="24"/>
      <c r="AA164" s="24"/>
      <c r="AB164" s="24">
        <v>0</v>
      </c>
    </row>
    <row r="165" spans="18:28" x14ac:dyDescent="0.35">
      <c r="T165">
        <v>11</v>
      </c>
      <c r="U165" s="71">
        <v>44156</v>
      </c>
      <c r="V165" t="s">
        <v>175</v>
      </c>
      <c r="W165" s="24">
        <v>0</v>
      </c>
      <c r="X165" s="24"/>
      <c r="Y165" s="24"/>
      <c r="Z165" s="24"/>
      <c r="AA165" s="24"/>
      <c r="AB165" s="24">
        <v>0</v>
      </c>
    </row>
    <row r="166" spans="18:28" x14ac:dyDescent="0.35">
      <c r="U166" s="71">
        <v>44165</v>
      </c>
      <c r="V166" t="s">
        <v>188</v>
      </c>
      <c r="W166" s="24">
        <v>0</v>
      </c>
      <c r="X166" s="24"/>
      <c r="Y166" s="24"/>
      <c r="Z166" s="24"/>
      <c r="AA166" s="24"/>
      <c r="AB166" s="24">
        <v>0</v>
      </c>
    </row>
    <row r="167" spans="18:28" x14ac:dyDescent="0.35">
      <c r="S167">
        <v>2021</v>
      </c>
      <c r="T167">
        <v>2</v>
      </c>
      <c r="U167" s="71">
        <v>44250</v>
      </c>
      <c r="V167" t="s">
        <v>281</v>
      </c>
      <c r="W167" s="24">
        <v>0</v>
      </c>
      <c r="X167" s="24"/>
      <c r="Y167" s="24"/>
      <c r="Z167" s="24"/>
      <c r="AA167" s="24"/>
      <c r="AB167" s="24">
        <v>0</v>
      </c>
    </row>
    <row r="168" spans="18:28" x14ac:dyDescent="0.35">
      <c r="T168">
        <v>10</v>
      </c>
      <c r="U168" s="71">
        <v>44492</v>
      </c>
      <c r="V168" t="s">
        <v>448</v>
      </c>
      <c r="W168" s="24">
        <v>0</v>
      </c>
      <c r="X168" s="24"/>
      <c r="Y168" s="24"/>
      <c r="Z168" s="24"/>
      <c r="AA168" s="24"/>
      <c r="AB168" s="24">
        <v>0</v>
      </c>
    </row>
    <row r="169" spans="18:28" x14ac:dyDescent="0.35">
      <c r="U169" s="71">
        <v>44497</v>
      </c>
      <c r="V169" t="s">
        <v>451</v>
      </c>
      <c r="W169" s="24">
        <v>0</v>
      </c>
      <c r="X169" s="24"/>
      <c r="Y169" s="24"/>
      <c r="Z169" s="24"/>
      <c r="AA169" s="24"/>
      <c r="AB169" s="24">
        <v>0</v>
      </c>
    </row>
    <row r="170" spans="18:28" x14ac:dyDescent="0.35">
      <c r="T170">
        <v>11</v>
      </c>
      <c r="U170" s="71">
        <v>44529</v>
      </c>
      <c r="V170" t="s">
        <v>492</v>
      </c>
      <c r="W170" s="24">
        <v>0</v>
      </c>
      <c r="X170" s="24"/>
      <c r="Y170" s="24"/>
      <c r="Z170" s="24"/>
      <c r="AA170" s="24"/>
      <c r="AB170" s="24">
        <v>0</v>
      </c>
    </row>
    <row r="171" spans="18:28" x14ac:dyDescent="0.35">
      <c r="R171" s="46" t="s">
        <v>144</v>
      </c>
      <c r="S171" s="46"/>
      <c r="T171" s="46"/>
      <c r="U171" s="46"/>
      <c r="V171" s="46"/>
      <c r="W171" s="47">
        <v>0</v>
      </c>
      <c r="X171" s="47"/>
      <c r="Y171" s="47"/>
      <c r="Z171" s="47"/>
      <c r="AA171" s="47"/>
      <c r="AB171" s="47">
        <v>0</v>
      </c>
    </row>
    <row r="172" spans="18:28" x14ac:dyDescent="0.35">
      <c r="R172" t="s">
        <v>64</v>
      </c>
      <c r="S172">
        <v>2020</v>
      </c>
      <c r="T172">
        <v>12</v>
      </c>
      <c r="U172" s="71">
        <v>44070</v>
      </c>
      <c r="V172" t="s">
        <v>62</v>
      </c>
      <c r="W172" s="24"/>
      <c r="X172" s="24"/>
      <c r="Y172" s="24"/>
      <c r="Z172" s="24">
        <v>0</v>
      </c>
      <c r="AA172" s="24"/>
      <c r="AB172" s="24">
        <v>0</v>
      </c>
    </row>
    <row r="173" spans="18:28" x14ac:dyDescent="0.35">
      <c r="S173">
        <v>2021</v>
      </c>
      <c r="T173">
        <v>1</v>
      </c>
      <c r="U173" s="71">
        <v>44097</v>
      </c>
      <c r="V173" t="s">
        <v>106</v>
      </c>
      <c r="W173" s="24"/>
      <c r="X173" s="24"/>
      <c r="Y173" s="24"/>
      <c r="Z173" s="24">
        <v>0</v>
      </c>
      <c r="AA173" s="24"/>
      <c r="AB173" s="24">
        <v>0</v>
      </c>
    </row>
    <row r="174" spans="18:28" x14ac:dyDescent="0.35">
      <c r="U174" s="71">
        <v>44207</v>
      </c>
      <c r="V174" t="s">
        <v>244</v>
      </c>
      <c r="W174" s="24">
        <v>0</v>
      </c>
      <c r="X174" s="24"/>
      <c r="Y174" s="24"/>
      <c r="Z174" s="24"/>
      <c r="AA174" s="24"/>
      <c r="AB174" s="24">
        <v>0</v>
      </c>
    </row>
    <row r="175" spans="18:28" x14ac:dyDescent="0.35">
      <c r="T175">
        <v>2</v>
      </c>
      <c r="U175" s="71">
        <v>44125</v>
      </c>
      <c r="V175" t="s">
        <v>131</v>
      </c>
      <c r="W175" s="24"/>
      <c r="X175" s="24"/>
      <c r="Y175" s="24"/>
      <c r="Z175" s="24">
        <v>0</v>
      </c>
      <c r="AA175" s="24"/>
      <c r="AB175" s="24">
        <v>0</v>
      </c>
    </row>
    <row r="176" spans="18:28" x14ac:dyDescent="0.35">
      <c r="T176">
        <v>3</v>
      </c>
      <c r="U176" s="71">
        <v>44155</v>
      </c>
      <c r="V176" t="s">
        <v>172</v>
      </c>
      <c r="W176" s="24"/>
      <c r="X176" s="24"/>
      <c r="Y176" s="24"/>
      <c r="Z176" s="24">
        <v>0</v>
      </c>
      <c r="AA176" s="24"/>
      <c r="AB176" s="24">
        <v>0</v>
      </c>
    </row>
    <row r="177" spans="19:28" x14ac:dyDescent="0.35">
      <c r="U177" s="71">
        <v>44165</v>
      </c>
      <c r="V177" t="s">
        <v>189</v>
      </c>
      <c r="W177" s="24"/>
      <c r="X177" s="24"/>
      <c r="Y177" s="24"/>
      <c r="Z177" s="24">
        <v>0</v>
      </c>
      <c r="AA177" s="24"/>
      <c r="AB177" s="24">
        <v>0</v>
      </c>
    </row>
    <row r="178" spans="19:28" x14ac:dyDescent="0.35">
      <c r="V178" t="s">
        <v>205</v>
      </c>
      <c r="W178" s="24"/>
      <c r="X178" s="24"/>
      <c r="Y178" s="24"/>
      <c r="Z178" s="24">
        <v>0</v>
      </c>
      <c r="AA178" s="24"/>
      <c r="AB178" s="24">
        <v>0</v>
      </c>
    </row>
    <row r="179" spans="19:28" x14ac:dyDescent="0.35">
      <c r="T179">
        <v>5</v>
      </c>
      <c r="U179" s="71">
        <v>44225</v>
      </c>
      <c r="V179" t="s">
        <v>259</v>
      </c>
      <c r="W179" s="24"/>
      <c r="X179" s="24"/>
      <c r="Y179" s="24"/>
      <c r="Z179" s="24">
        <v>0</v>
      </c>
      <c r="AA179" s="24"/>
      <c r="AB179" s="24">
        <v>0</v>
      </c>
    </row>
    <row r="180" spans="19:28" x14ac:dyDescent="0.35">
      <c r="T180">
        <v>7</v>
      </c>
      <c r="U180" s="71">
        <v>44279</v>
      </c>
      <c r="V180" t="s">
        <v>326</v>
      </c>
      <c r="W180" s="24"/>
      <c r="X180" s="24"/>
      <c r="Y180" s="24"/>
      <c r="Z180" s="24">
        <v>0</v>
      </c>
      <c r="AA180" s="24"/>
      <c r="AB180" s="24">
        <v>0</v>
      </c>
    </row>
    <row r="181" spans="19:28" x14ac:dyDescent="0.35">
      <c r="T181">
        <v>8</v>
      </c>
      <c r="U181" s="71">
        <v>44294</v>
      </c>
      <c r="V181" t="s">
        <v>332</v>
      </c>
      <c r="W181" s="24"/>
      <c r="X181" s="24"/>
      <c r="Y181" s="24"/>
      <c r="Z181" s="24"/>
      <c r="AA181" s="24">
        <v>0</v>
      </c>
      <c r="AB181" s="24">
        <v>0</v>
      </c>
    </row>
    <row r="182" spans="19:28" x14ac:dyDescent="0.35">
      <c r="U182" s="71">
        <v>44315</v>
      </c>
      <c r="V182" t="s">
        <v>337</v>
      </c>
      <c r="W182" s="24"/>
      <c r="X182" s="24"/>
      <c r="Y182" s="24"/>
      <c r="Z182" s="24"/>
      <c r="AA182" s="24">
        <v>0</v>
      </c>
      <c r="AB182" s="24">
        <v>0</v>
      </c>
    </row>
    <row r="183" spans="19:28" x14ac:dyDescent="0.35">
      <c r="T183">
        <v>9</v>
      </c>
      <c r="U183" s="71">
        <v>44348</v>
      </c>
      <c r="V183" t="s">
        <v>361</v>
      </c>
      <c r="W183" s="24"/>
      <c r="X183" s="24"/>
      <c r="Y183" s="24"/>
      <c r="Z183" s="24"/>
      <c r="AA183" s="24">
        <v>0</v>
      </c>
      <c r="AB183" s="24">
        <v>0</v>
      </c>
    </row>
    <row r="184" spans="19:28" x14ac:dyDescent="0.35">
      <c r="V184" t="s">
        <v>364</v>
      </c>
      <c r="W184" s="24"/>
      <c r="X184" s="24"/>
      <c r="Y184" s="24"/>
      <c r="Z184" s="24"/>
      <c r="AA184" s="24">
        <v>0</v>
      </c>
      <c r="AB184" s="24">
        <v>0</v>
      </c>
    </row>
    <row r="185" spans="19:28" x14ac:dyDescent="0.35">
      <c r="T185">
        <v>4</v>
      </c>
      <c r="U185" s="71">
        <v>44196</v>
      </c>
      <c r="V185" t="s">
        <v>222</v>
      </c>
      <c r="W185" s="24"/>
      <c r="X185" s="24"/>
      <c r="Y185" s="24"/>
      <c r="Z185" s="24">
        <v>0</v>
      </c>
      <c r="AA185" s="24"/>
      <c r="AB185" s="24">
        <v>0</v>
      </c>
    </row>
    <row r="186" spans="19:28" x14ac:dyDescent="0.35">
      <c r="S186">
        <v>2022</v>
      </c>
      <c r="T186">
        <v>1</v>
      </c>
      <c r="U186" s="71">
        <v>44453</v>
      </c>
      <c r="V186" t="s">
        <v>378</v>
      </c>
      <c r="W186" s="24"/>
      <c r="X186" s="24"/>
      <c r="Y186" s="24"/>
      <c r="Z186" s="24"/>
      <c r="AA186" s="24">
        <v>0</v>
      </c>
      <c r="AB186" s="24">
        <v>0</v>
      </c>
    </row>
    <row r="187" spans="19:28" x14ac:dyDescent="0.35">
      <c r="T187">
        <v>2</v>
      </c>
      <c r="U187" s="71">
        <v>44474</v>
      </c>
      <c r="V187" t="s">
        <v>409</v>
      </c>
      <c r="W187" s="24"/>
      <c r="X187" s="24"/>
      <c r="Y187" s="24"/>
      <c r="Z187" s="24"/>
      <c r="AA187" s="24">
        <v>0</v>
      </c>
      <c r="AB187" s="24">
        <v>0</v>
      </c>
    </row>
    <row r="188" spans="19:28" x14ac:dyDescent="0.35">
      <c r="U188" s="71">
        <v>44497</v>
      </c>
      <c r="V188" t="s">
        <v>453</v>
      </c>
      <c r="W188" s="24"/>
      <c r="X188" s="24"/>
      <c r="Y188" s="24"/>
      <c r="Z188" s="24"/>
      <c r="AA188" s="24">
        <v>0</v>
      </c>
      <c r="AB188" s="24">
        <v>0</v>
      </c>
    </row>
    <row r="189" spans="19:28" x14ac:dyDescent="0.35">
      <c r="U189" s="71">
        <v>44499</v>
      </c>
      <c r="V189" t="s">
        <v>456</v>
      </c>
      <c r="W189" s="24"/>
      <c r="X189" s="24"/>
      <c r="Y189" s="24"/>
      <c r="Z189" s="24"/>
      <c r="AA189" s="24">
        <v>0</v>
      </c>
      <c r="AB189" s="24">
        <v>0</v>
      </c>
    </row>
    <row r="190" spans="19:28" x14ac:dyDescent="0.35">
      <c r="T190">
        <v>3</v>
      </c>
      <c r="U190" s="71">
        <v>44503</v>
      </c>
      <c r="V190" t="s">
        <v>467</v>
      </c>
      <c r="W190" s="24"/>
      <c r="X190" s="24"/>
      <c r="Y190" s="24"/>
      <c r="Z190" s="24"/>
      <c r="AA190" s="24">
        <v>0</v>
      </c>
      <c r="AB190" s="24">
        <v>0</v>
      </c>
    </row>
    <row r="191" spans="19:28" x14ac:dyDescent="0.35">
      <c r="U191" s="71">
        <v>44508</v>
      </c>
      <c r="V191" t="s">
        <v>472</v>
      </c>
      <c r="W191" s="24"/>
      <c r="X191" s="24"/>
      <c r="Y191" s="24"/>
      <c r="Z191" s="24"/>
      <c r="AA191" s="24">
        <v>0</v>
      </c>
      <c r="AB191" s="24">
        <v>0</v>
      </c>
    </row>
    <row r="192" spans="19:28" x14ac:dyDescent="0.35">
      <c r="T192">
        <v>5</v>
      </c>
      <c r="U192" s="71">
        <v>44572</v>
      </c>
      <c r="V192" t="s">
        <v>561</v>
      </c>
      <c r="W192" s="24"/>
      <c r="X192" s="24"/>
      <c r="Y192" s="24"/>
      <c r="Z192" s="24"/>
      <c r="AA192" s="24">
        <v>0</v>
      </c>
      <c r="AB192" s="24">
        <v>0</v>
      </c>
    </row>
    <row r="193" spans="19:28" x14ac:dyDescent="0.35">
      <c r="U193" s="71">
        <v>44585</v>
      </c>
      <c r="V193" t="s">
        <v>576</v>
      </c>
      <c r="W193" s="24"/>
      <c r="X193" s="24"/>
      <c r="Y193" s="24"/>
      <c r="Z193" s="24"/>
      <c r="AA193" s="24">
        <v>0</v>
      </c>
      <c r="AB193" s="24">
        <v>0</v>
      </c>
    </row>
    <row r="194" spans="19:28" x14ac:dyDescent="0.35">
      <c r="T194">
        <v>6</v>
      </c>
      <c r="U194" s="71">
        <v>44609</v>
      </c>
      <c r="V194" t="s">
        <v>612</v>
      </c>
      <c r="W194" s="24"/>
      <c r="X194" s="24"/>
      <c r="Y194" s="24"/>
      <c r="Z194" s="24"/>
      <c r="AA194" s="24">
        <v>0</v>
      </c>
      <c r="AB194" s="24">
        <v>0</v>
      </c>
    </row>
    <row r="195" spans="19:28" x14ac:dyDescent="0.35">
      <c r="T195">
        <v>7</v>
      </c>
      <c r="U195" s="71">
        <v>44628</v>
      </c>
      <c r="V195" t="s">
        <v>644</v>
      </c>
      <c r="W195" s="24"/>
      <c r="X195" s="24"/>
      <c r="Y195" s="24"/>
      <c r="Z195" s="24"/>
      <c r="AA195" s="24">
        <v>0</v>
      </c>
      <c r="AB195" s="24">
        <v>0</v>
      </c>
    </row>
    <row r="196" spans="19:28" x14ac:dyDescent="0.35">
      <c r="U196" s="71">
        <v>44635</v>
      </c>
      <c r="V196" t="s">
        <v>656</v>
      </c>
      <c r="W196" s="24"/>
      <c r="X196" s="24"/>
      <c r="Y196" s="24"/>
      <c r="Z196" s="24"/>
      <c r="AA196" s="24">
        <v>0</v>
      </c>
      <c r="AB196" s="24">
        <v>0</v>
      </c>
    </row>
    <row r="197" spans="19:28" x14ac:dyDescent="0.35">
      <c r="T197">
        <v>8</v>
      </c>
      <c r="U197" s="71">
        <v>44678</v>
      </c>
      <c r="V197" t="s">
        <v>732</v>
      </c>
      <c r="W197" s="24"/>
      <c r="X197" s="24"/>
      <c r="Y197" s="24"/>
      <c r="Z197" s="24"/>
      <c r="AA197" s="24">
        <v>0</v>
      </c>
      <c r="AB197" s="24">
        <v>0</v>
      </c>
    </row>
    <row r="198" spans="19:28" x14ac:dyDescent="0.35">
      <c r="T198">
        <v>9</v>
      </c>
      <c r="U198" s="71">
        <v>44704</v>
      </c>
      <c r="V198" t="s">
        <v>799</v>
      </c>
      <c r="W198" s="24"/>
      <c r="X198" s="24"/>
      <c r="Y198" s="24"/>
      <c r="Z198" s="24"/>
      <c r="AA198" s="24">
        <v>0</v>
      </c>
      <c r="AB198" s="24">
        <v>0</v>
      </c>
    </row>
    <row r="199" spans="19:28" x14ac:dyDescent="0.35">
      <c r="T199">
        <v>10</v>
      </c>
      <c r="U199" s="71">
        <v>44721</v>
      </c>
      <c r="V199" t="s">
        <v>840</v>
      </c>
      <c r="W199" s="24"/>
      <c r="X199" s="24"/>
      <c r="Y199" s="24"/>
      <c r="Z199" s="24"/>
      <c r="AA199" s="24">
        <v>0</v>
      </c>
      <c r="AB199" s="24">
        <v>0</v>
      </c>
    </row>
    <row r="200" spans="19:28" x14ac:dyDescent="0.35">
      <c r="U200" s="71">
        <v>44741</v>
      </c>
      <c r="V200" t="s">
        <v>856</v>
      </c>
      <c r="W200" s="24"/>
      <c r="X200" s="24"/>
      <c r="Y200" s="24"/>
      <c r="Z200" s="24"/>
      <c r="AA200" s="24">
        <v>0</v>
      </c>
      <c r="AB200" s="24">
        <v>0</v>
      </c>
    </row>
    <row r="201" spans="19:28" x14ac:dyDescent="0.35">
      <c r="T201">
        <v>11</v>
      </c>
      <c r="U201" s="71">
        <v>44768</v>
      </c>
      <c r="V201" t="s">
        <v>879</v>
      </c>
      <c r="W201" s="24"/>
      <c r="X201" s="24"/>
      <c r="Y201" s="24"/>
      <c r="Z201" s="24"/>
      <c r="AA201" s="24">
        <v>0</v>
      </c>
      <c r="AB201" s="24">
        <v>0</v>
      </c>
    </row>
    <row r="202" spans="19:28" x14ac:dyDescent="0.35">
      <c r="T202">
        <v>12</v>
      </c>
      <c r="U202" s="71">
        <v>44798</v>
      </c>
      <c r="V202" t="s">
        <v>921</v>
      </c>
      <c r="W202" s="24"/>
      <c r="X202" s="24"/>
      <c r="Y202" s="24"/>
      <c r="Z202" s="24"/>
      <c r="AA202" s="24">
        <v>0</v>
      </c>
      <c r="AB202" s="24">
        <v>0</v>
      </c>
    </row>
    <row r="203" spans="19:28" x14ac:dyDescent="0.35">
      <c r="T203">
        <v>4</v>
      </c>
      <c r="U203" s="71">
        <v>44545</v>
      </c>
      <c r="V203" t="s">
        <v>515</v>
      </c>
      <c r="W203" s="24"/>
      <c r="X203" s="24"/>
      <c r="Y203" s="24"/>
      <c r="Z203" s="24"/>
      <c r="AA203" s="24">
        <v>0</v>
      </c>
      <c r="AB203" s="24">
        <v>0</v>
      </c>
    </row>
    <row r="204" spans="19:28" x14ac:dyDescent="0.35">
      <c r="U204" s="71">
        <v>44561</v>
      </c>
      <c r="V204" t="s">
        <v>544</v>
      </c>
      <c r="W204" s="24"/>
      <c r="X204" s="24"/>
      <c r="Y204" s="24"/>
      <c r="Z204" s="24"/>
      <c r="AA204" s="24">
        <v>0</v>
      </c>
      <c r="AB204" s="24">
        <v>0</v>
      </c>
    </row>
    <row r="205" spans="19:28" x14ac:dyDescent="0.35">
      <c r="S205">
        <v>2023</v>
      </c>
      <c r="T205">
        <v>1</v>
      </c>
      <c r="U205" s="71">
        <v>44828</v>
      </c>
      <c r="V205" t="s">
        <v>956</v>
      </c>
      <c r="W205" s="24"/>
      <c r="X205" s="24"/>
      <c r="Y205" s="24"/>
      <c r="Z205" s="24"/>
      <c r="AA205" s="24">
        <v>11578.1</v>
      </c>
      <c r="AB205" s="24">
        <v>11578.1</v>
      </c>
    </row>
    <row r="206" spans="19:28" x14ac:dyDescent="0.35">
      <c r="U206" s="71">
        <v>44835</v>
      </c>
      <c r="V206" t="s">
        <v>995</v>
      </c>
      <c r="W206" s="24"/>
      <c r="X206" s="24"/>
      <c r="Y206" s="24"/>
      <c r="Z206" s="24"/>
      <c r="AA206" s="24">
        <v>13065</v>
      </c>
      <c r="AB206" s="24">
        <v>13065</v>
      </c>
    </row>
    <row r="207" spans="19:28" x14ac:dyDescent="0.35">
      <c r="T207">
        <v>2</v>
      </c>
      <c r="U207" s="71">
        <v>44849</v>
      </c>
      <c r="V207" t="s">
        <v>1010</v>
      </c>
      <c r="W207" s="24"/>
      <c r="X207" s="24"/>
      <c r="Y207" s="24"/>
      <c r="Z207" s="24"/>
      <c r="AA207" s="24">
        <v>11480</v>
      </c>
      <c r="AB207" s="24">
        <v>11480</v>
      </c>
    </row>
    <row r="208" spans="19:28" x14ac:dyDescent="0.35">
      <c r="U208" s="71">
        <v>44851</v>
      </c>
      <c r="V208" t="s">
        <v>1014</v>
      </c>
      <c r="W208" s="24"/>
      <c r="X208" s="24"/>
      <c r="Y208" s="24"/>
      <c r="Z208" s="24"/>
      <c r="AA208" s="24">
        <v>395</v>
      </c>
      <c r="AB208" s="24">
        <v>395</v>
      </c>
    </row>
    <row r="209" spans="18:28" x14ac:dyDescent="0.35">
      <c r="T209">
        <v>3</v>
      </c>
      <c r="U209" s="71">
        <v>44866</v>
      </c>
      <c r="V209" t="s">
        <v>1056</v>
      </c>
      <c r="W209" s="24"/>
      <c r="X209" s="24"/>
      <c r="Y209" s="24"/>
      <c r="Z209" s="24"/>
      <c r="AA209" s="24">
        <v>11260</v>
      </c>
      <c r="AB209" s="24">
        <v>11260</v>
      </c>
    </row>
    <row r="210" spans="18:28" x14ac:dyDescent="0.35">
      <c r="U210" s="71">
        <v>44894</v>
      </c>
      <c r="V210" t="s">
        <v>1101</v>
      </c>
      <c r="W210" s="24"/>
      <c r="X210" s="24"/>
      <c r="Y210" s="24"/>
      <c r="Z210" s="24"/>
      <c r="AA210" s="24">
        <v>11410.5</v>
      </c>
      <c r="AB210" s="24">
        <v>11410.5</v>
      </c>
    </row>
    <row r="211" spans="18:28" x14ac:dyDescent="0.35">
      <c r="R211" s="46" t="s">
        <v>209</v>
      </c>
      <c r="S211" s="46"/>
      <c r="T211" s="46"/>
      <c r="U211" s="46"/>
      <c r="V211" s="46"/>
      <c r="W211" s="47">
        <v>0</v>
      </c>
      <c r="X211" s="47"/>
      <c r="Y211" s="47"/>
      <c r="Z211" s="47">
        <v>0</v>
      </c>
      <c r="AA211" s="47">
        <v>59188.6</v>
      </c>
      <c r="AB211" s="47">
        <v>59188.6</v>
      </c>
    </row>
    <row r="212" spans="18:28" x14ac:dyDescent="0.35">
      <c r="R212" t="s">
        <v>178</v>
      </c>
      <c r="S212">
        <v>2020</v>
      </c>
      <c r="T212">
        <v>11</v>
      </c>
      <c r="U212" s="71">
        <v>44159</v>
      </c>
      <c r="V212" t="s">
        <v>180</v>
      </c>
      <c r="W212" s="24">
        <v>0</v>
      </c>
      <c r="X212" s="24"/>
      <c r="Y212" s="24"/>
      <c r="Z212" s="24"/>
      <c r="AA212" s="24"/>
      <c r="AB212" s="24">
        <v>0</v>
      </c>
    </row>
    <row r="213" spans="18:28" x14ac:dyDescent="0.35">
      <c r="R213" s="46" t="s">
        <v>190</v>
      </c>
      <c r="S213" s="46"/>
      <c r="T213" s="46"/>
      <c r="U213" s="46"/>
      <c r="V213" s="46"/>
      <c r="W213" s="47">
        <v>0</v>
      </c>
      <c r="X213" s="47"/>
      <c r="Y213" s="47"/>
      <c r="Z213" s="47"/>
      <c r="AA213" s="47"/>
      <c r="AB213" s="47">
        <v>0</v>
      </c>
    </row>
    <row r="214" spans="18:28" x14ac:dyDescent="0.35">
      <c r="R214" t="s">
        <v>228</v>
      </c>
      <c r="S214">
        <v>2020</v>
      </c>
      <c r="T214">
        <v>12</v>
      </c>
      <c r="U214" s="71">
        <v>44170</v>
      </c>
      <c r="V214" t="s">
        <v>214</v>
      </c>
      <c r="W214" s="24">
        <v>0</v>
      </c>
      <c r="X214" s="24"/>
      <c r="Y214" s="24"/>
      <c r="Z214" s="24"/>
      <c r="AA214" s="24"/>
      <c r="AB214" s="24">
        <v>0</v>
      </c>
    </row>
    <row r="215" spans="18:28" x14ac:dyDescent="0.35">
      <c r="R215" s="46" t="s">
        <v>229</v>
      </c>
      <c r="S215" s="46"/>
      <c r="T215" s="46"/>
      <c r="U215" s="46"/>
      <c r="V215" s="46"/>
      <c r="W215" s="47">
        <v>0</v>
      </c>
      <c r="X215" s="47"/>
      <c r="Y215" s="47"/>
      <c r="Z215" s="47"/>
      <c r="AA215" s="47"/>
      <c r="AB215" s="47">
        <v>0</v>
      </c>
    </row>
    <row r="216" spans="18:28" x14ac:dyDescent="0.35">
      <c r="R216" t="s">
        <v>233</v>
      </c>
      <c r="S216">
        <v>2021</v>
      </c>
      <c r="T216">
        <v>1</v>
      </c>
      <c r="U216" s="71">
        <v>44200</v>
      </c>
      <c r="V216" t="s">
        <v>231</v>
      </c>
      <c r="W216" s="24">
        <v>0</v>
      </c>
      <c r="X216" s="24"/>
      <c r="Y216" s="24"/>
      <c r="Z216" s="24"/>
      <c r="AA216" s="24"/>
      <c r="AB216" s="24">
        <v>0</v>
      </c>
    </row>
    <row r="217" spans="18:28" x14ac:dyDescent="0.35">
      <c r="U217" s="71">
        <v>44204</v>
      </c>
      <c r="V217" t="s">
        <v>247</v>
      </c>
      <c r="W217" s="24">
        <v>0</v>
      </c>
      <c r="X217" s="24"/>
      <c r="Y217" s="24"/>
      <c r="Z217" s="24"/>
      <c r="AA217" s="24"/>
      <c r="AB217" s="24">
        <v>0</v>
      </c>
    </row>
    <row r="218" spans="18:28" x14ac:dyDescent="0.35">
      <c r="U218" s="71">
        <v>44214</v>
      </c>
      <c r="V218" t="s">
        <v>252</v>
      </c>
      <c r="W218" s="24">
        <v>0</v>
      </c>
      <c r="X218" s="24"/>
      <c r="Y218" s="24"/>
      <c r="Z218" s="24"/>
      <c r="AA218" s="24"/>
      <c r="AB218" s="24">
        <v>0</v>
      </c>
    </row>
    <row r="219" spans="18:28" x14ac:dyDescent="0.35">
      <c r="T219">
        <v>2</v>
      </c>
      <c r="U219" s="71">
        <v>44236</v>
      </c>
      <c r="V219" t="s">
        <v>271</v>
      </c>
      <c r="W219" s="24">
        <v>0</v>
      </c>
      <c r="X219" s="24"/>
      <c r="Y219" s="24"/>
      <c r="Z219" s="24"/>
      <c r="AA219" s="24"/>
      <c r="AB219" s="24">
        <v>0</v>
      </c>
    </row>
    <row r="220" spans="18:28" x14ac:dyDescent="0.35">
      <c r="T220">
        <v>5</v>
      </c>
      <c r="U220" s="71">
        <v>44341</v>
      </c>
      <c r="V220" t="s">
        <v>323</v>
      </c>
      <c r="W220" s="24">
        <v>0</v>
      </c>
      <c r="X220" s="24"/>
      <c r="Y220" s="24"/>
      <c r="Z220" s="24"/>
      <c r="AA220" s="24"/>
      <c r="AB220" s="24">
        <v>0</v>
      </c>
    </row>
    <row r="221" spans="18:28" x14ac:dyDescent="0.35">
      <c r="T221">
        <v>10</v>
      </c>
      <c r="U221" s="71">
        <v>44480</v>
      </c>
      <c r="V221" t="s">
        <v>417</v>
      </c>
      <c r="W221" s="24">
        <v>0</v>
      </c>
      <c r="X221" s="24"/>
      <c r="Y221" s="24"/>
      <c r="Z221" s="24"/>
      <c r="AA221" s="24"/>
      <c r="AB221" s="24">
        <v>0</v>
      </c>
    </row>
    <row r="222" spans="18:28" x14ac:dyDescent="0.35">
      <c r="T222">
        <v>11</v>
      </c>
      <c r="U222" s="71">
        <v>44513</v>
      </c>
      <c r="V222" t="s">
        <v>484</v>
      </c>
      <c r="W222" s="24">
        <v>0</v>
      </c>
      <c r="X222" s="24"/>
      <c r="Y222" s="24"/>
      <c r="Z222" s="24"/>
      <c r="AA222" s="24"/>
      <c r="AB222" s="24">
        <v>0</v>
      </c>
    </row>
    <row r="223" spans="18:28" x14ac:dyDescent="0.35">
      <c r="T223">
        <v>12</v>
      </c>
      <c r="U223" s="71">
        <v>44540</v>
      </c>
      <c r="V223" t="s">
        <v>510</v>
      </c>
      <c r="W223" s="24">
        <v>0</v>
      </c>
      <c r="X223" s="24"/>
      <c r="Y223" s="24"/>
      <c r="Z223" s="24"/>
      <c r="AA223" s="24"/>
      <c r="AB223" s="24">
        <v>0</v>
      </c>
    </row>
    <row r="224" spans="18:28" x14ac:dyDescent="0.35">
      <c r="R224" s="46" t="s">
        <v>261</v>
      </c>
      <c r="S224" s="46"/>
      <c r="T224" s="46"/>
      <c r="U224" s="46"/>
      <c r="V224" s="46"/>
      <c r="W224" s="47">
        <v>0</v>
      </c>
      <c r="X224" s="47"/>
      <c r="Y224" s="47"/>
      <c r="Z224" s="47"/>
      <c r="AA224" s="47"/>
      <c r="AB224" s="47">
        <v>0</v>
      </c>
    </row>
    <row r="225" spans="18:28" x14ac:dyDescent="0.35">
      <c r="R225" t="s">
        <v>268</v>
      </c>
      <c r="S225">
        <v>2021</v>
      </c>
      <c r="T225">
        <v>2</v>
      </c>
      <c r="U225" s="71">
        <v>44230</v>
      </c>
      <c r="V225" t="s">
        <v>262</v>
      </c>
      <c r="W225" s="24">
        <v>0</v>
      </c>
      <c r="X225" s="24"/>
      <c r="Y225" s="24"/>
      <c r="Z225" s="24"/>
      <c r="AA225" s="24"/>
      <c r="AB225" s="24">
        <v>0</v>
      </c>
    </row>
    <row r="226" spans="18:28" x14ac:dyDescent="0.35">
      <c r="U226" s="71">
        <v>44233</v>
      </c>
      <c r="V226" t="s">
        <v>267</v>
      </c>
      <c r="W226" s="24">
        <v>0</v>
      </c>
      <c r="X226" s="24"/>
      <c r="Y226" s="24"/>
      <c r="Z226" s="24"/>
      <c r="AA226" s="24"/>
      <c r="AB226" s="24">
        <v>0</v>
      </c>
    </row>
    <row r="227" spans="18:28" x14ac:dyDescent="0.35">
      <c r="T227">
        <v>3</v>
      </c>
      <c r="U227" s="71">
        <v>44280</v>
      </c>
      <c r="V227" t="s">
        <v>327</v>
      </c>
      <c r="W227" s="24">
        <v>0</v>
      </c>
      <c r="X227" s="24"/>
      <c r="Y227" s="24"/>
      <c r="Z227" s="24"/>
      <c r="AA227" s="24"/>
      <c r="AB227" s="24">
        <v>0</v>
      </c>
    </row>
    <row r="228" spans="18:28" x14ac:dyDescent="0.35">
      <c r="T228">
        <v>10</v>
      </c>
      <c r="U228" s="71">
        <v>44484</v>
      </c>
      <c r="V228" t="s">
        <v>426</v>
      </c>
      <c r="W228" s="24">
        <v>0</v>
      </c>
      <c r="X228" s="24"/>
      <c r="Y228" s="24"/>
      <c r="Z228" s="24"/>
      <c r="AA228" s="24"/>
      <c r="AB228" s="24">
        <v>0</v>
      </c>
    </row>
    <row r="229" spans="18:28" x14ac:dyDescent="0.35">
      <c r="R229" s="46" t="s">
        <v>269</v>
      </c>
      <c r="S229" s="46"/>
      <c r="T229" s="46"/>
      <c r="U229" s="46"/>
      <c r="V229" s="46"/>
      <c r="W229" s="47">
        <v>0</v>
      </c>
      <c r="X229" s="47"/>
      <c r="Y229" s="47"/>
      <c r="Z229" s="47"/>
      <c r="AA229" s="47"/>
      <c r="AB229" s="47">
        <v>0</v>
      </c>
    </row>
    <row r="230" spans="18:28" x14ac:dyDescent="0.35">
      <c r="R230" t="s">
        <v>286</v>
      </c>
      <c r="S230">
        <v>2021</v>
      </c>
      <c r="T230">
        <v>2</v>
      </c>
      <c r="U230" s="71">
        <v>44253</v>
      </c>
      <c r="V230" t="s">
        <v>284</v>
      </c>
      <c r="W230" s="24">
        <v>0</v>
      </c>
      <c r="X230" s="24"/>
      <c r="Y230" s="24"/>
      <c r="Z230" s="24"/>
      <c r="AA230" s="24"/>
      <c r="AB230" s="24">
        <v>0</v>
      </c>
    </row>
    <row r="231" spans="18:28" x14ac:dyDescent="0.35">
      <c r="T231">
        <v>4</v>
      </c>
      <c r="U231" s="71">
        <v>44294</v>
      </c>
      <c r="V231" t="s">
        <v>331</v>
      </c>
      <c r="W231" s="24">
        <v>0</v>
      </c>
      <c r="X231" s="24"/>
      <c r="Y231" s="24"/>
      <c r="Z231" s="24"/>
      <c r="AA231" s="24"/>
      <c r="AB231" s="24">
        <v>0</v>
      </c>
    </row>
    <row r="232" spans="18:28" x14ac:dyDescent="0.35">
      <c r="R232" s="46" t="s">
        <v>287</v>
      </c>
      <c r="S232" s="46"/>
      <c r="T232" s="46"/>
      <c r="U232" s="46"/>
      <c r="V232" s="46"/>
      <c r="W232" s="47">
        <v>0</v>
      </c>
      <c r="X232" s="47"/>
      <c r="Y232" s="47"/>
      <c r="Z232" s="47"/>
      <c r="AA232" s="47"/>
      <c r="AB232" s="47">
        <v>0</v>
      </c>
    </row>
    <row r="233" spans="18:28" x14ac:dyDescent="0.35">
      <c r="R233" t="s">
        <v>295</v>
      </c>
      <c r="S233">
        <v>2021</v>
      </c>
      <c r="T233">
        <v>3</v>
      </c>
      <c r="U233" s="71">
        <v>44265</v>
      </c>
      <c r="V233" t="s">
        <v>321</v>
      </c>
      <c r="W233" s="24">
        <v>0</v>
      </c>
      <c r="X233" s="24"/>
      <c r="Y233" s="24"/>
      <c r="Z233" s="24"/>
      <c r="AA233" s="24"/>
      <c r="AB233" s="24">
        <v>0</v>
      </c>
    </row>
    <row r="234" spans="18:28" x14ac:dyDescent="0.35">
      <c r="R234" s="46" t="s">
        <v>297</v>
      </c>
      <c r="S234" s="46"/>
      <c r="T234" s="46"/>
      <c r="U234" s="46"/>
      <c r="V234" s="46"/>
      <c r="W234" s="47">
        <v>0</v>
      </c>
      <c r="X234" s="47"/>
      <c r="Y234" s="47"/>
      <c r="Z234" s="47"/>
      <c r="AA234" s="47"/>
      <c r="AB234" s="47">
        <v>0</v>
      </c>
    </row>
    <row r="235" spans="18:28" x14ac:dyDescent="0.35">
      <c r="R235" t="s">
        <v>371</v>
      </c>
      <c r="S235">
        <v>2021</v>
      </c>
      <c r="T235">
        <v>9</v>
      </c>
      <c r="U235" s="71">
        <v>44440</v>
      </c>
      <c r="V235" t="s">
        <v>369</v>
      </c>
      <c r="W235" s="24">
        <v>0</v>
      </c>
      <c r="X235" s="24"/>
      <c r="Y235" s="24"/>
      <c r="Z235" s="24"/>
      <c r="AA235" s="24"/>
      <c r="AB235" s="24">
        <v>0</v>
      </c>
    </row>
    <row r="236" spans="18:28" x14ac:dyDescent="0.35">
      <c r="R236" s="46" t="s">
        <v>388</v>
      </c>
      <c r="S236" s="46"/>
      <c r="T236" s="46"/>
      <c r="U236" s="46"/>
      <c r="V236" s="46"/>
      <c r="W236" s="47">
        <v>0</v>
      </c>
      <c r="X236" s="47"/>
      <c r="Y236" s="47"/>
      <c r="Z236" s="47"/>
      <c r="AA236" s="47"/>
      <c r="AB236" s="47">
        <v>0</v>
      </c>
    </row>
    <row r="237" spans="18:28" x14ac:dyDescent="0.35">
      <c r="R237" t="s">
        <v>381</v>
      </c>
      <c r="S237">
        <v>2021</v>
      </c>
      <c r="T237">
        <v>9</v>
      </c>
      <c r="U237" s="71">
        <v>44460</v>
      </c>
      <c r="V237" t="s">
        <v>379</v>
      </c>
      <c r="W237" s="24">
        <v>0</v>
      </c>
      <c r="X237" s="24"/>
      <c r="Y237" s="24"/>
      <c r="Z237" s="24"/>
      <c r="AA237" s="24"/>
      <c r="AB237" s="24">
        <v>0</v>
      </c>
    </row>
    <row r="238" spans="18:28" x14ac:dyDescent="0.35">
      <c r="R238" s="46" t="s">
        <v>389</v>
      </c>
      <c r="S238" s="46"/>
      <c r="T238" s="46"/>
      <c r="U238" s="46"/>
      <c r="V238" s="46"/>
      <c r="W238" s="47">
        <v>0</v>
      </c>
      <c r="X238" s="47"/>
      <c r="Y238" s="47"/>
      <c r="Z238" s="47"/>
      <c r="AA238" s="47"/>
      <c r="AB238" s="47">
        <v>0</v>
      </c>
    </row>
    <row r="239" spans="18:28" x14ac:dyDescent="0.35">
      <c r="R239" t="s">
        <v>407</v>
      </c>
      <c r="S239">
        <v>2021</v>
      </c>
      <c r="T239">
        <v>10</v>
      </c>
      <c r="U239" s="71">
        <v>44471</v>
      </c>
      <c r="V239" t="s">
        <v>405</v>
      </c>
      <c r="W239" s="24">
        <v>0</v>
      </c>
      <c r="X239" s="24"/>
      <c r="Y239" s="24"/>
      <c r="Z239" s="24"/>
      <c r="AA239" s="24"/>
      <c r="AB239" s="24">
        <v>0</v>
      </c>
    </row>
    <row r="240" spans="18:28" x14ac:dyDescent="0.35">
      <c r="U240" s="71">
        <v>44474</v>
      </c>
      <c r="V240" t="s">
        <v>408</v>
      </c>
      <c r="W240" s="24">
        <v>0</v>
      </c>
      <c r="X240" s="24"/>
      <c r="Y240" s="24"/>
      <c r="Z240" s="24"/>
      <c r="AA240" s="24"/>
      <c r="AB240" s="24">
        <v>0</v>
      </c>
    </row>
    <row r="241" spans="19:28" x14ac:dyDescent="0.35">
      <c r="U241" s="71">
        <v>44482</v>
      </c>
      <c r="V241" t="s">
        <v>422</v>
      </c>
      <c r="W241" s="24">
        <v>0</v>
      </c>
      <c r="X241" s="24"/>
      <c r="Y241" s="24"/>
      <c r="Z241" s="24"/>
      <c r="AA241" s="24"/>
      <c r="AB241" s="24">
        <v>0</v>
      </c>
    </row>
    <row r="242" spans="19:28" x14ac:dyDescent="0.35">
      <c r="U242" s="71">
        <v>44483</v>
      </c>
      <c r="V242" t="s">
        <v>423</v>
      </c>
      <c r="W242" s="24">
        <v>0</v>
      </c>
      <c r="X242" s="24"/>
      <c r="Y242" s="24"/>
      <c r="Z242" s="24"/>
      <c r="AA242" s="24"/>
      <c r="AB242" s="24">
        <v>0</v>
      </c>
    </row>
    <row r="243" spans="19:28" x14ac:dyDescent="0.35">
      <c r="U243" s="71">
        <v>44497</v>
      </c>
      <c r="V243" t="s">
        <v>454</v>
      </c>
      <c r="W243" s="24">
        <v>0</v>
      </c>
      <c r="X243" s="24"/>
      <c r="Y243" s="24"/>
      <c r="Z243" s="24"/>
      <c r="AA243" s="24"/>
      <c r="AB243" s="24">
        <v>0</v>
      </c>
    </row>
    <row r="244" spans="19:28" x14ac:dyDescent="0.35">
      <c r="T244">
        <v>11</v>
      </c>
      <c r="U244" s="71">
        <v>44502</v>
      </c>
      <c r="V244" t="s">
        <v>464</v>
      </c>
      <c r="W244" s="24">
        <v>0</v>
      </c>
      <c r="X244" s="24"/>
      <c r="Y244" s="24"/>
      <c r="Z244" s="24"/>
      <c r="AA244" s="24"/>
      <c r="AB244" s="24">
        <v>0</v>
      </c>
    </row>
    <row r="245" spans="19:28" x14ac:dyDescent="0.35">
      <c r="U245" s="71">
        <v>44513</v>
      </c>
      <c r="V245" t="s">
        <v>485</v>
      </c>
      <c r="W245" s="24">
        <v>0</v>
      </c>
      <c r="X245" s="24"/>
      <c r="Y245" s="24"/>
      <c r="Z245" s="24"/>
      <c r="AA245" s="24"/>
      <c r="AB245" s="24">
        <v>0</v>
      </c>
    </row>
    <row r="246" spans="19:28" x14ac:dyDescent="0.35">
      <c r="U246" s="71">
        <v>44526</v>
      </c>
      <c r="V246" t="s">
        <v>489</v>
      </c>
      <c r="W246" s="24">
        <v>0</v>
      </c>
      <c r="X246" s="24"/>
      <c r="Y246" s="24"/>
      <c r="Z246" s="24"/>
      <c r="AA246" s="24"/>
      <c r="AB246" s="24">
        <v>0</v>
      </c>
    </row>
    <row r="247" spans="19:28" x14ac:dyDescent="0.35">
      <c r="V247" t="s">
        <v>490</v>
      </c>
      <c r="W247" s="24">
        <v>0</v>
      </c>
      <c r="X247" s="24"/>
      <c r="Y247" s="24"/>
      <c r="Z247" s="24"/>
      <c r="AA247" s="24"/>
      <c r="AB247" s="24">
        <v>0</v>
      </c>
    </row>
    <row r="248" spans="19:28" x14ac:dyDescent="0.35">
      <c r="T248">
        <v>12</v>
      </c>
      <c r="U248" s="71">
        <v>44561</v>
      </c>
      <c r="V248" t="s">
        <v>545</v>
      </c>
      <c r="W248" s="24">
        <v>0</v>
      </c>
      <c r="X248" s="24"/>
      <c r="Y248" s="24"/>
      <c r="Z248" s="24"/>
      <c r="AA248" s="24"/>
      <c r="AB248" s="24">
        <v>0</v>
      </c>
    </row>
    <row r="249" spans="19:28" x14ac:dyDescent="0.35">
      <c r="S249">
        <v>2022</v>
      </c>
      <c r="T249">
        <v>1</v>
      </c>
      <c r="U249" s="71">
        <v>44567</v>
      </c>
      <c r="V249" t="s">
        <v>556</v>
      </c>
      <c r="W249" s="24">
        <v>0</v>
      </c>
      <c r="X249" s="24"/>
      <c r="Y249" s="24"/>
      <c r="Z249" s="24"/>
      <c r="AA249" s="24"/>
      <c r="AB249" s="24">
        <v>0</v>
      </c>
    </row>
    <row r="250" spans="19:28" x14ac:dyDescent="0.35">
      <c r="U250" s="71">
        <v>44574</v>
      </c>
      <c r="V250" t="s">
        <v>566</v>
      </c>
      <c r="W250" s="24">
        <v>0</v>
      </c>
      <c r="X250" s="24"/>
      <c r="Y250" s="24"/>
      <c r="Z250" s="24"/>
      <c r="AA250" s="24"/>
      <c r="AB250" s="24">
        <v>0</v>
      </c>
    </row>
    <row r="251" spans="19:28" x14ac:dyDescent="0.35">
      <c r="U251" s="71">
        <v>44583</v>
      </c>
      <c r="V251" t="s">
        <v>574</v>
      </c>
      <c r="W251" s="24">
        <v>0</v>
      </c>
      <c r="X251" s="24"/>
      <c r="Y251" s="24"/>
      <c r="Z251" s="24"/>
      <c r="AA251" s="24"/>
      <c r="AB251" s="24">
        <v>0</v>
      </c>
    </row>
    <row r="252" spans="19:28" x14ac:dyDescent="0.35">
      <c r="T252">
        <v>2</v>
      </c>
      <c r="U252" s="71">
        <v>44602</v>
      </c>
      <c r="V252" t="s">
        <v>610</v>
      </c>
      <c r="W252" s="24">
        <v>0</v>
      </c>
      <c r="X252" s="24"/>
      <c r="Y252" s="24"/>
      <c r="Z252" s="24"/>
      <c r="AA252" s="24"/>
      <c r="AB252" s="24">
        <v>0</v>
      </c>
    </row>
    <row r="253" spans="19:28" x14ac:dyDescent="0.35">
      <c r="U253" s="71">
        <v>44614</v>
      </c>
      <c r="V253" t="s">
        <v>617</v>
      </c>
      <c r="W253" s="24">
        <v>0</v>
      </c>
      <c r="X253" s="24"/>
      <c r="Y253" s="24"/>
      <c r="Z253" s="24"/>
      <c r="AA253" s="24"/>
      <c r="AB253" s="24">
        <v>0</v>
      </c>
    </row>
    <row r="254" spans="19:28" x14ac:dyDescent="0.35">
      <c r="T254">
        <v>3</v>
      </c>
      <c r="U254" s="71">
        <v>44631</v>
      </c>
      <c r="V254" t="s">
        <v>652</v>
      </c>
      <c r="W254" s="24">
        <v>0</v>
      </c>
      <c r="X254" s="24"/>
      <c r="Y254" s="24"/>
      <c r="Z254" s="24"/>
      <c r="AA254" s="24"/>
      <c r="AB254" s="24">
        <v>0</v>
      </c>
    </row>
    <row r="255" spans="19:28" x14ac:dyDescent="0.35">
      <c r="U255" s="71">
        <v>44637</v>
      </c>
      <c r="V255" t="s">
        <v>658</v>
      </c>
      <c r="W255" s="24">
        <v>0</v>
      </c>
      <c r="X255" s="24"/>
      <c r="Y255" s="24"/>
      <c r="Z255" s="24"/>
      <c r="AA255" s="24"/>
      <c r="AB255" s="24">
        <v>0</v>
      </c>
    </row>
    <row r="256" spans="19:28" x14ac:dyDescent="0.35">
      <c r="T256">
        <v>5</v>
      </c>
      <c r="U256" s="71">
        <v>44704</v>
      </c>
      <c r="V256" t="s">
        <v>803</v>
      </c>
      <c r="W256" s="24">
        <v>0</v>
      </c>
      <c r="X256" s="24"/>
      <c r="Y256" s="24"/>
      <c r="Z256" s="24"/>
      <c r="AA256" s="24"/>
      <c r="AB256" s="24">
        <v>0</v>
      </c>
    </row>
    <row r="257" spans="18:28" x14ac:dyDescent="0.35">
      <c r="T257">
        <v>6</v>
      </c>
      <c r="U257" s="71">
        <v>44740</v>
      </c>
      <c r="V257" t="s">
        <v>855</v>
      </c>
      <c r="W257" s="24">
        <v>0</v>
      </c>
      <c r="X257" s="24"/>
      <c r="Y257" s="24"/>
      <c r="Z257" s="24"/>
      <c r="AA257" s="24"/>
      <c r="AB257" s="24">
        <v>0</v>
      </c>
    </row>
    <row r="258" spans="18:28" x14ac:dyDescent="0.35">
      <c r="T258">
        <v>7</v>
      </c>
      <c r="U258" s="71">
        <v>44754</v>
      </c>
      <c r="V258" t="s">
        <v>866</v>
      </c>
      <c r="W258" s="24">
        <v>0</v>
      </c>
      <c r="X258" s="24"/>
      <c r="Y258" s="24"/>
      <c r="Z258" s="24"/>
      <c r="AA258" s="24"/>
      <c r="AB258" s="24">
        <v>0</v>
      </c>
    </row>
    <row r="259" spans="18:28" x14ac:dyDescent="0.35">
      <c r="T259">
        <v>8</v>
      </c>
      <c r="U259" s="71">
        <v>44798</v>
      </c>
      <c r="V259" t="s">
        <v>924</v>
      </c>
      <c r="W259" s="24">
        <v>0</v>
      </c>
      <c r="X259" s="24"/>
      <c r="Y259" s="24"/>
      <c r="Z259" s="24"/>
      <c r="AA259" s="24"/>
      <c r="AB259" s="24">
        <v>0</v>
      </c>
    </row>
    <row r="260" spans="18:28" x14ac:dyDescent="0.35">
      <c r="U260" s="71">
        <v>44799</v>
      </c>
      <c r="V260" t="s">
        <v>924</v>
      </c>
      <c r="W260" s="24">
        <v>0</v>
      </c>
      <c r="X260" s="24"/>
      <c r="Y260" s="24"/>
      <c r="Z260" s="24"/>
      <c r="AA260" s="24"/>
      <c r="AB260" s="24">
        <v>0</v>
      </c>
    </row>
    <row r="261" spans="18:28" x14ac:dyDescent="0.35">
      <c r="T261">
        <v>9</v>
      </c>
      <c r="U261" s="71">
        <v>44827</v>
      </c>
      <c r="V261" t="s">
        <v>952</v>
      </c>
      <c r="W261" s="24">
        <v>0</v>
      </c>
      <c r="X261" s="24"/>
      <c r="Y261" s="24"/>
      <c r="Z261" s="24"/>
      <c r="AA261" s="24"/>
      <c r="AB261" s="24">
        <v>0</v>
      </c>
    </row>
    <row r="262" spans="18:28" x14ac:dyDescent="0.35">
      <c r="T262">
        <v>10</v>
      </c>
      <c r="U262" s="71">
        <v>44845</v>
      </c>
      <c r="V262" t="s">
        <v>1007</v>
      </c>
      <c r="W262" s="24">
        <v>0</v>
      </c>
      <c r="X262" s="24"/>
      <c r="Y262" s="24"/>
      <c r="Z262" s="24"/>
      <c r="AA262" s="24"/>
      <c r="AB262" s="24">
        <v>0</v>
      </c>
    </row>
    <row r="263" spans="18:28" x14ac:dyDescent="0.35">
      <c r="T263">
        <v>11</v>
      </c>
      <c r="U263" s="71">
        <v>44880</v>
      </c>
      <c r="V263" t="s">
        <v>1075</v>
      </c>
      <c r="W263" s="24">
        <v>5283.2</v>
      </c>
      <c r="X263" s="24"/>
      <c r="Y263" s="24"/>
      <c r="Z263" s="24"/>
      <c r="AA263" s="24"/>
      <c r="AB263" s="24">
        <v>5283.2</v>
      </c>
    </row>
    <row r="264" spans="18:28" x14ac:dyDescent="0.35">
      <c r="U264" t="s">
        <v>1078</v>
      </c>
      <c r="V264" t="s">
        <v>1076</v>
      </c>
      <c r="W264" s="24">
        <v>105</v>
      </c>
      <c r="X264" s="24"/>
      <c r="Y264" s="24"/>
      <c r="Z264" s="24"/>
      <c r="AA264" s="24"/>
      <c r="AB264" s="24">
        <v>105</v>
      </c>
    </row>
    <row r="265" spans="18:28" x14ac:dyDescent="0.35">
      <c r="T265">
        <v>4</v>
      </c>
      <c r="U265" s="71">
        <v>44659</v>
      </c>
      <c r="V265" t="s">
        <v>695</v>
      </c>
      <c r="W265" s="24">
        <v>0</v>
      </c>
      <c r="X265" s="24"/>
      <c r="Y265" s="24"/>
      <c r="Z265" s="24"/>
      <c r="AA265" s="24"/>
      <c r="AB265" s="24">
        <v>0</v>
      </c>
    </row>
    <row r="266" spans="18:28" x14ac:dyDescent="0.35">
      <c r="U266" s="71">
        <v>44679</v>
      </c>
      <c r="V266" t="s">
        <v>735</v>
      </c>
      <c r="W266" s="24">
        <v>0</v>
      </c>
      <c r="X266" s="24"/>
      <c r="Y266" s="24"/>
      <c r="Z266" s="24"/>
      <c r="AA266" s="24"/>
      <c r="AB266" s="24">
        <v>0</v>
      </c>
    </row>
    <row r="267" spans="18:28" x14ac:dyDescent="0.35">
      <c r="R267" s="46" t="s">
        <v>428</v>
      </c>
      <c r="S267" s="46"/>
      <c r="T267" s="46"/>
      <c r="U267" s="46"/>
      <c r="V267" s="46"/>
      <c r="W267" s="47">
        <v>5388.2</v>
      </c>
      <c r="X267" s="47"/>
      <c r="Y267" s="47"/>
      <c r="Z267" s="47"/>
      <c r="AA267" s="47"/>
      <c r="AB267" s="47">
        <v>5388.2</v>
      </c>
    </row>
    <row r="268" spans="18:28" x14ac:dyDescent="0.35">
      <c r="R268" t="s">
        <v>416</v>
      </c>
      <c r="S268">
        <v>2021</v>
      </c>
      <c r="T268">
        <v>10</v>
      </c>
      <c r="U268" s="71">
        <v>44478</v>
      </c>
      <c r="V268" t="s">
        <v>414</v>
      </c>
      <c r="W268" s="24">
        <v>0</v>
      </c>
      <c r="X268" s="24"/>
      <c r="Y268" s="24"/>
      <c r="Z268" s="24"/>
      <c r="AA268" s="24"/>
      <c r="AB268" s="24">
        <v>0</v>
      </c>
    </row>
    <row r="269" spans="18:28" x14ac:dyDescent="0.35">
      <c r="U269" s="71">
        <v>44481</v>
      </c>
      <c r="V269" t="s">
        <v>418</v>
      </c>
      <c r="W269" s="24">
        <v>0</v>
      </c>
      <c r="X269" s="24"/>
      <c r="Y269" s="24"/>
      <c r="Z269" s="24"/>
      <c r="AA269" s="24"/>
      <c r="AB269" s="24">
        <v>0</v>
      </c>
    </row>
    <row r="270" spans="18:28" x14ac:dyDescent="0.35">
      <c r="U270" s="71">
        <v>44484</v>
      </c>
      <c r="V270" t="s">
        <v>431</v>
      </c>
      <c r="W270" s="24">
        <v>0</v>
      </c>
      <c r="X270" s="24"/>
      <c r="Y270" s="24"/>
      <c r="Z270" s="24"/>
      <c r="AA270" s="24"/>
      <c r="AB270" s="24">
        <v>0</v>
      </c>
    </row>
    <row r="271" spans="18:28" x14ac:dyDescent="0.35">
      <c r="U271" s="71">
        <v>44487</v>
      </c>
      <c r="V271" t="s">
        <v>432</v>
      </c>
      <c r="W271" s="24">
        <v>0</v>
      </c>
      <c r="X271" s="24"/>
      <c r="Y271" s="24"/>
      <c r="Z271" s="24"/>
      <c r="AA271" s="24"/>
      <c r="AB271" s="24">
        <v>0</v>
      </c>
    </row>
    <row r="272" spans="18:28" x14ac:dyDescent="0.35">
      <c r="U272" s="71">
        <v>44488</v>
      </c>
      <c r="V272" t="s">
        <v>433</v>
      </c>
      <c r="W272" s="24">
        <v>0</v>
      </c>
      <c r="X272" s="24"/>
      <c r="Y272" s="24"/>
      <c r="Z272" s="24"/>
      <c r="AA272" s="24"/>
      <c r="AB272" s="24">
        <v>0</v>
      </c>
    </row>
    <row r="273" spans="19:28" x14ac:dyDescent="0.35">
      <c r="U273" s="71">
        <v>44489</v>
      </c>
      <c r="V273" t="s">
        <v>434</v>
      </c>
      <c r="W273" s="24">
        <v>0</v>
      </c>
      <c r="X273" s="24"/>
      <c r="Y273" s="24"/>
      <c r="Z273" s="24"/>
      <c r="AA273" s="24"/>
      <c r="AB273" s="24">
        <v>0</v>
      </c>
    </row>
    <row r="274" spans="19:28" x14ac:dyDescent="0.35">
      <c r="U274" s="71">
        <v>44495</v>
      </c>
      <c r="V274" t="s">
        <v>450</v>
      </c>
      <c r="W274" s="24">
        <v>0</v>
      </c>
      <c r="X274" s="24"/>
      <c r="Y274" s="24"/>
      <c r="Z274" s="24"/>
      <c r="AA274" s="24"/>
      <c r="AB274" s="24">
        <v>0</v>
      </c>
    </row>
    <row r="275" spans="19:28" x14ac:dyDescent="0.35">
      <c r="U275" s="71">
        <v>44496</v>
      </c>
      <c r="V275" t="s">
        <v>452</v>
      </c>
      <c r="W275" s="24">
        <v>0</v>
      </c>
      <c r="X275" s="24"/>
      <c r="Y275" s="24"/>
      <c r="Z275" s="24"/>
      <c r="AA275" s="24"/>
      <c r="AB275" s="24">
        <v>0</v>
      </c>
    </row>
    <row r="276" spans="19:28" x14ac:dyDescent="0.35">
      <c r="T276">
        <v>11</v>
      </c>
      <c r="U276" s="71">
        <v>44503</v>
      </c>
      <c r="V276" t="s">
        <v>466</v>
      </c>
      <c r="W276" s="24">
        <v>0</v>
      </c>
      <c r="X276" s="24"/>
      <c r="Y276" s="24"/>
      <c r="Z276" s="24"/>
      <c r="AA276" s="24"/>
      <c r="AB276" s="24">
        <v>0</v>
      </c>
    </row>
    <row r="277" spans="19:28" x14ac:dyDescent="0.35">
      <c r="U277" s="71">
        <v>44506</v>
      </c>
      <c r="V277" t="s">
        <v>471</v>
      </c>
      <c r="W277" s="24">
        <v>0</v>
      </c>
      <c r="X277" s="24"/>
      <c r="Y277" s="24"/>
      <c r="Z277" s="24"/>
      <c r="AA277" s="24"/>
      <c r="AB277" s="24">
        <v>0</v>
      </c>
    </row>
    <row r="278" spans="19:28" x14ac:dyDescent="0.35">
      <c r="U278" s="71">
        <v>44511</v>
      </c>
      <c r="V278" t="s">
        <v>481</v>
      </c>
      <c r="W278" s="24">
        <v>0</v>
      </c>
      <c r="X278" s="24"/>
      <c r="Y278" s="24"/>
      <c r="Z278" s="24"/>
      <c r="AA278" s="24"/>
      <c r="AB278" s="24">
        <v>0</v>
      </c>
    </row>
    <row r="279" spans="19:28" x14ac:dyDescent="0.35">
      <c r="V279" t="s">
        <v>483</v>
      </c>
      <c r="W279" s="24">
        <v>0</v>
      </c>
      <c r="X279" s="24"/>
      <c r="Y279" s="24"/>
      <c r="Z279" s="24"/>
      <c r="AA279" s="24"/>
      <c r="AB279" s="24">
        <v>0</v>
      </c>
    </row>
    <row r="280" spans="19:28" x14ac:dyDescent="0.35">
      <c r="T280">
        <v>12</v>
      </c>
      <c r="U280" s="71">
        <v>44537</v>
      </c>
      <c r="V280" t="s">
        <v>509</v>
      </c>
      <c r="W280" s="24">
        <v>0</v>
      </c>
      <c r="X280" s="24"/>
      <c r="Y280" s="24"/>
      <c r="Z280" s="24"/>
      <c r="AA280" s="24"/>
      <c r="AB280" s="24">
        <v>0</v>
      </c>
    </row>
    <row r="281" spans="19:28" x14ac:dyDescent="0.35">
      <c r="U281" s="71">
        <v>44540</v>
      </c>
      <c r="V281" t="s">
        <v>512</v>
      </c>
      <c r="W281" s="24">
        <v>0</v>
      </c>
      <c r="X281" s="24"/>
      <c r="Y281" s="24"/>
      <c r="Z281" s="24"/>
      <c r="AA281" s="24"/>
      <c r="AB281" s="24">
        <v>0</v>
      </c>
    </row>
    <row r="282" spans="19:28" x14ac:dyDescent="0.35">
      <c r="U282" s="71">
        <v>44550</v>
      </c>
      <c r="V282" t="s">
        <v>520</v>
      </c>
      <c r="W282" s="24">
        <v>0</v>
      </c>
      <c r="X282" s="24"/>
      <c r="Y282" s="24"/>
      <c r="Z282" s="24"/>
      <c r="AA282" s="24"/>
      <c r="AB282" s="24">
        <v>0</v>
      </c>
    </row>
    <row r="283" spans="19:28" x14ac:dyDescent="0.35">
      <c r="U283" s="71">
        <v>44552</v>
      </c>
      <c r="V283" t="s">
        <v>531</v>
      </c>
      <c r="W283" s="24">
        <v>0</v>
      </c>
      <c r="X283" s="24"/>
      <c r="Y283" s="24"/>
      <c r="Z283" s="24"/>
      <c r="AA283" s="24"/>
      <c r="AB283" s="24">
        <v>0</v>
      </c>
    </row>
    <row r="284" spans="19:28" x14ac:dyDescent="0.35">
      <c r="U284" s="71">
        <v>44554</v>
      </c>
      <c r="V284" t="s">
        <v>538</v>
      </c>
      <c r="W284" s="24">
        <v>0</v>
      </c>
      <c r="X284" s="24"/>
      <c r="Y284" s="24"/>
      <c r="Z284" s="24"/>
      <c r="AA284" s="24"/>
      <c r="AB284" s="24">
        <v>0</v>
      </c>
    </row>
    <row r="285" spans="19:28" x14ac:dyDescent="0.35">
      <c r="U285" s="71">
        <v>44557</v>
      </c>
      <c r="V285" t="s">
        <v>539</v>
      </c>
      <c r="W285" s="24">
        <v>0</v>
      </c>
      <c r="X285" s="24"/>
      <c r="Y285" s="24"/>
      <c r="Z285" s="24"/>
      <c r="AA285" s="24"/>
      <c r="AB285" s="24">
        <v>0</v>
      </c>
    </row>
    <row r="286" spans="19:28" x14ac:dyDescent="0.35">
      <c r="U286" s="71">
        <v>44560</v>
      </c>
      <c r="V286" t="s">
        <v>541</v>
      </c>
      <c r="W286" s="24">
        <v>0</v>
      </c>
      <c r="X286" s="24"/>
      <c r="Y286" s="24"/>
      <c r="Z286" s="24"/>
      <c r="AA286" s="24"/>
      <c r="AB286" s="24">
        <v>0</v>
      </c>
    </row>
    <row r="287" spans="19:28" x14ac:dyDescent="0.35">
      <c r="S287">
        <v>2022</v>
      </c>
      <c r="T287">
        <v>1</v>
      </c>
      <c r="U287" s="71">
        <v>44564</v>
      </c>
      <c r="V287" t="s">
        <v>555</v>
      </c>
      <c r="W287" s="24">
        <v>0</v>
      </c>
      <c r="X287" s="24"/>
      <c r="Y287" s="24"/>
      <c r="Z287" s="24"/>
      <c r="AA287" s="24"/>
      <c r="AB287" s="24">
        <v>0</v>
      </c>
    </row>
    <row r="288" spans="19:28" x14ac:dyDescent="0.35">
      <c r="U288" s="71">
        <v>44568</v>
      </c>
      <c r="V288" t="s">
        <v>557</v>
      </c>
      <c r="W288" s="24">
        <v>0</v>
      </c>
      <c r="X288" s="24"/>
      <c r="Y288" s="24"/>
      <c r="Z288" s="24"/>
      <c r="AA288" s="24"/>
      <c r="AB288" s="24">
        <v>0</v>
      </c>
    </row>
    <row r="289" spans="20:28" x14ac:dyDescent="0.35">
      <c r="U289" s="71">
        <v>44569</v>
      </c>
      <c r="V289" t="s">
        <v>558</v>
      </c>
      <c r="W289" s="24">
        <v>0</v>
      </c>
      <c r="X289" s="24"/>
      <c r="Y289" s="24"/>
      <c r="Z289" s="24"/>
      <c r="AA289" s="24"/>
      <c r="AB289" s="24">
        <v>0</v>
      </c>
    </row>
    <row r="290" spans="20:28" x14ac:dyDescent="0.35">
      <c r="U290" s="71">
        <v>44574</v>
      </c>
      <c r="V290" t="s">
        <v>567</v>
      </c>
      <c r="W290" s="24">
        <v>0</v>
      </c>
      <c r="X290" s="24"/>
      <c r="Y290" s="24"/>
      <c r="Z290" s="24"/>
      <c r="AA290" s="24"/>
      <c r="AB290" s="24">
        <v>0</v>
      </c>
    </row>
    <row r="291" spans="20:28" x14ac:dyDescent="0.35">
      <c r="U291" s="71">
        <v>44579</v>
      </c>
      <c r="V291" t="s">
        <v>573</v>
      </c>
      <c r="W291" s="24">
        <v>0</v>
      </c>
      <c r="X291" s="24"/>
      <c r="Y291" s="24"/>
      <c r="Z291" s="24"/>
      <c r="AA291" s="24"/>
      <c r="AB291" s="24">
        <v>0</v>
      </c>
    </row>
    <row r="292" spans="20:28" x14ac:dyDescent="0.35">
      <c r="T292">
        <v>2</v>
      </c>
      <c r="U292" s="71">
        <v>44616</v>
      </c>
      <c r="V292" t="s">
        <v>618</v>
      </c>
      <c r="W292" s="24">
        <v>0</v>
      </c>
      <c r="X292" s="24"/>
      <c r="Y292" s="24"/>
      <c r="Z292" s="24"/>
      <c r="AA292" s="24"/>
      <c r="AB292" s="24">
        <v>0</v>
      </c>
    </row>
    <row r="293" spans="20:28" x14ac:dyDescent="0.35">
      <c r="U293" s="71">
        <v>44618</v>
      </c>
      <c r="V293" t="s">
        <v>619</v>
      </c>
      <c r="W293" s="24">
        <v>0</v>
      </c>
      <c r="X293" s="24"/>
      <c r="Y293" s="24"/>
      <c r="Z293" s="24"/>
      <c r="AA293" s="24"/>
      <c r="AB293" s="24">
        <v>0</v>
      </c>
    </row>
    <row r="294" spans="20:28" x14ac:dyDescent="0.35">
      <c r="T294">
        <v>3</v>
      </c>
      <c r="U294" s="71">
        <v>44634</v>
      </c>
      <c r="V294" t="s">
        <v>655</v>
      </c>
      <c r="W294" s="24">
        <v>0</v>
      </c>
      <c r="X294" s="24"/>
      <c r="Y294" s="24"/>
      <c r="Z294" s="24"/>
      <c r="AA294" s="24"/>
      <c r="AB294" s="24">
        <v>0</v>
      </c>
    </row>
    <row r="295" spans="20:28" x14ac:dyDescent="0.35">
      <c r="U295" s="71">
        <v>44635</v>
      </c>
      <c r="V295" t="s">
        <v>657</v>
      </c>
      <c r="W295" s="24">
        <v>0</v>
      </c>
      <c r="X295" s="24"/>
      <c r="Y295" s="24"/>
      <c r="Z295" s="24"/>
      <c r="AA295" s="24"/>
      <c r="AB295" s="24">
        <v>0</v>
      </c>
    </row>
    <row r="296" spans="20:28" x14ac:dyDescent="0.35">
      <c r="U296" s="71">
        <v>44638</v>
      </c>
      <c r="V296" t="s">
        <v>659</v>
      </c>
      <c r="W296" s="24">
        <v>0</v>
      </c>
      <c r="X296" s="24"/>
      <c r="Y296" s="24"/>
      <c r="Z296" s="24"/>
      <c r="AA296" s="24"/>
      <c r="AB296" s="24">
        <v>0</v>
      </c>
    </row>
    <row r="297" spans="20:28" x14ac:dyDescent="0.35">
      <c r="U297" s="71">
        <v>44643</v>
      </c>
      <c r="V297" t="s">
        <v>662</v>
      </c>
      <c r="W297" s="24">
        <v>0</v>
      </c>
      <c r="X297" s="24"/>
      <c r="Y297" s="24"/>
      <c r="Z297" s="24"/>
      <c r="AA297" s="24"/>
      <c r="AB297" s="24">
        <v>0</v>
      </c>
    </row>
    <row r="298" spans="20:28" x14ac:dyDescent="0.35">
      <c r="U298" s="71">
        <v>44645</v>
      </c>
      <c r="V298" t="s">
        <v>669</v>
      </c>
      <c r="W298" s="24">
        <v>0</v>
      </c>
      <c r="X298" s="24"/>
      <c r="Y298" s="24"/>
      <c r="Z298" s="24"/>
      <c r="AA298" s="24"/>
      <c r="AB298" s="24">
        <v>0</v>
      </c>
    </row>
    <row r="299" spans="20:28" x14ac:dyDescent="0.35">
      <c r="U299" s="71">
        <v>44649</v>
      </c>
      <c r="V299" t="s">
        <v>671</v>
      </c>
      <c r="W299" s="24">
        <v>0</v>
      </c>
      <c r="X299" s="24"/>
      <c r="Y299" s="24"/>
      <c r="Z299" s="24"/>
      <c r="AA299" s="24"/>
      <c r="AB299" s="24">
        <v>0</v>
      </c>
    </row>
    <row r="300" spans="20:28" x14ac:dyDescent="0.35">
      <c r="T300">
        <v>5</v>
      </c>
      <c r="U300" s="71">
        <v>44687</v>
      </c>
      <c r="V300" t="s">
        <v>771</v>
      </c>
      <c r="W300" s="24">
        <v>0</v>
      </c>
      <c r="X300" s="24"/>
      <c r="Y300" s="24"/>
      <c r="Z300" s="24"/>
      <c r="AA300" s="24"/>
      <c r="AB300" s="24">
        <v>0</v>
      </c>
    </row>
    <row r="301" spans="20:28" x14ac:dyDescent="0.35">
      <c r="U301" s="71">
        <v>44688</v>
      </c>
      <c r="V301" t="s">
        <v>773</v>
      </c>
      <c r="W301" s="24">
        <v>0</v>
      </c>
      <c r="X301" s="24"/>
      <c r="Y301" s="24"/>
      <c r="Z301" s="24"/>
      <c r="AA301" s="24"/>
      <c r="AB301" s="24">
        <v>0</v>
      </c>
    </row>
    <row r="302" spans="20:28" x14ac:dyDescent="0.35">
      <c r="U302" s="71">
        <v>44695</v>
      </c>
      <c r="V302" t="s">
        <v>786</v>
      </c>
      <c r="W302" s="24">
        <v>4243.2</v>
      </c>
      <c r="X302" s="24"/>
      <c r="Y302" s="24"/>
      <c r="Z302" s="24"/>
      <c r="AA302" s="24"/>
      <c r="AB302" s="24">
        <v>4243.2</v>
      </c>
    </row>
    <row r="303" spans="20:28" x14ac:dyDescent="0.35">
      <c r="U303" s="71">
        <v>44699</v>
      </c>
      <c r="V303" t="s">
        <v>789</v>
      </c>
      <c r="W303" s="24">
        <v>8417</v>
      </c>
      <c r="X303" s="24"/>
      <c r="Y303" s="24"/>
      <c r="Z303" s="24"/>
      <c r="AA303" s="24"/>
      <c r="AB303" s="24">
        <v>8417</v>
      </c>
    </row>
    <row r="304" spans="20:28" x14ac:dyDescent="0.35">
      <c r="U304" s="71">
        <v>44701</v>
      </c>
      <c r="V304" t="s">
        <v>792</v>
      </c>
      <c r="W304" s="24">
        <v>13110</v>
      </c>
      <c r="X304" s="24"/>
      <c r="Y304" s="24"/>
      <c r="Z304" s="24"/>
      <c r="AA304" s="24"/>
      <c r="AB304" s="24">
        <v>13110</v>
      </c>
    </row>
    <row r="305" spans="20:28" x14ac:dyDescent="0.35">
      <c r="U305" s="71">
        <v>44702</v>
      </c>
      <c r="V305" t="s">
        <v>798</v>
      </c>
      <c r="W305" s="24">
        <v>13110</v>
      </c>
      <c r="X305" s="24"/>
      <c r="Y305" s="24"/>
      <c r="Z305" s="24"/>
      <c r="AA305" s="24"/>
      <c r="AB305" s="24">
        <v>13110</v>
      </c>
    </row>
    <row r="306" spans="20:28" x14ac:dyDescent="0.35">
      <c r="U306" s="71">
        <v>44704</v>
      </c>
      <c r="V306" t="s">
        <v>802</v>
      </c>
      <c r="W306" s="24">
        <v>6750</v>
      </c>
      <c r="X306" s="24"/>
      <c r="Y306" s="24"/>
      <c r="Z306" s="24"/>
      <c r="AA306" s="24"/>
      <c r="AB306" s="24">
        <v>6750</v>
      </c>
    </row>
    <row r="307" spans="20:28" x14ac:dyDescent="0.35">
      <c r="U307" s="71">
        <v>44706</v>
      </c>
      <c r="V307" t="s">
        <v>805</v>
      </c>
      <c r="W307" s="24">
        <v>14068</v>
      </c>
      <c r="X307" s="24"/>
      <c r="Y307" s="24"/>
      <c r="Z307" s="24"/>
      <c r="AA307" s="24"/>
      <c r="AB307" s="24">
        <v>14068</v>
      </c>
    </row>
    <row r="308" spans="20:28" x14ac:dyDescent="0.35">
      <c r="T308">
        <v>6</v>
      </c>
      <c r="U308" s="71">
        <v>44714</v>
      </c>
      <c r="V308" t="s">
        <v>835</v>
      </c>
      <c r="W308" s="24">
        <v>12427</v>
      </c>
      <c r="X308" s="24"/>
      <c r="Y308" s="24"/>
      <c r="Z308" s="24"/>
      <c r="AA308" s="24"/>
      <c r="AB308" s="24">
        <v>12427</v>
      </c>
    </row>
    <row r="309" spans="20:28" x14ac:dyDescent="0.35">
      <c r="U309" s="71">
        <v>44716</v>
      </c>
      <c r="V309" t="s">
        <v>837</v>
      </c>
      <c r="W309" s="24">
        <v>9000</v>
      </c>
      <c r="X309" s="24"/>
      <c r="Y309" s="24"/>
      <c r="Z309" s="24"/>
      <c r="AA309" s="24"/>
      <c r="AB309" s="24">
        <v>9000</v>
      </c>
    </row>
    <row r="310" spans="20:28" x14ac:dyDescent="0.35">
      <c r="U310" s="71">
        <v>44723</v>
      </c>
      <c r="V310" t="s">
        <v>843</v>
      </c>
      <c r="W310" s="24">
        <v>4950</v>
      </c>
      <c r="X310" s="24"/>
      <c r="Y310" s="24"/>
      <c r="Z310" s="24"/>
      <c r="AA310" s="24"/>
      <c r="AB310" s="24">
        <v>4950</v>
      </c>
    </row>
    <row r="311" spans="20:28" x14ac:dyDescent="0.35">
      <c r="U311" s="71">
        <v>44730</v>
      </c>
      <c r="V311" t="s">
        <v>851</v>
      </c>
      <c r="W311" s="24">
        <v>4431.5</v>
      </c>
      <c r="X311" s="24"/>
      <c r="Y311" s="24"/>
      <c r="Z311" s="24"/>
      <c r="AA311" s="24"/>
      <c r="AB311" s="24">
        <v>4431.5</v>
      </c>
    </row>
    <row r="312" spans="20:28" x14ac:dyDescent="0.35">
      <c r="U312" s="71">
        <v>44736</v>
      </c>
      <c r="V312" t="s">
        <v>854</v>
      </c>
      <c r="W312" s="24">
        <v>5889</v>
      </c>
      <c r="X312" s="24"/>
      <c r="Y312" s="24"/>
      <c r="Z312" s="24"/>
      <c r="AA312" s="24"/>
      <c r="AB312" s="24">
        <v>5889</v>
      </c>
    </row>
    <row r="313" spans="20:28" x14ac:dyDescent="0.35">
      <c r="T313">
        <v>7</v>
      </c>
      <c r="U313" s="71">
        <v>44756</v>
      </c>
      <c r="V313" t="s">
        <v>867</v>
      </c>
      <c r="W313" s="24">
        <v>12855.5</v>
      </c>
      <c r="X313" s="24"/>
      <c r="Y313" s="24"/>
      <c r="Z313" s="24"/>
      <c r="AA313" s="24"/>
      <c r="AB313" s="24">
        <v>12855.5</v>
      </c>
    </row>
    <row r="314" spans="20:28" x14ac:dyDescent="0.35">
      <c r="U314" s="71">
        <v>44760</v>
      </c>
      <c r="V314" t="s">
        <v>875</v>
      </c>
      <c r="W314" s="24">
        <v>9153</v>
      </c>
      <c r="X314" s="24"/>
      <c r="Y314" s="24"/>
      <c r="Z314" s="24"/>
      <c r="AA314" s="24"/>
      <c r="AB314" s="24">
        <v>9153</v>
      </c>
    </row>
    <row r="315" spans="20:28" x14ac:dyDescent="0.35">
      <c r="U315" s="71">
        <v>44762</v>
      </c>
      <c r="V315" t="s">
        <v>876</v>
      </c>
      <c r="W315" s="24">
        <v>925.5</v>
      </c>
      <c r="X315" s="24"/>
      <c r="Y315" s="24"/>
      <c r="Z315" s="24"/>
      <c r="AA315" s="24"/>
      <c r="AB315" s="24">
        <v>925.5</v>
      </c>
    </row>
    <row r="316" spans="20:28" x14ac:dyDescent="0.35">
      <c r="U316" s="71">
        <v>44765</v>
      </c>
      <c r="V316" t="s">
        <v>877</v>
      </c>
      <c r="W316" s="24">
        <v>6625</v>
      </c>
      <c r="X316" s="24"/>
      <c r="Y316" s="24"/>
      <c r="Z316" s="24"/>
      <c r="AA316" s="24"/>
      <c r="AB316" s="24">
        <v>6625</v>
      </c>
    </row>
    <row r="317" spans="20:28" x14ac:dyDescent="0.35">
      <c r="T317">
        <v>8</v>
      </c>
      <c r="U317" s="71">
        <v>44779</v>
      </c>
      <c r="V317" t="s">
        <v>904</v>
      </c>
      <c r="W317" s="24">
        <v>5268.6</v>
      </c>
      <c r="X317" s="24"/>
      <c r="Y317" s="24"/>
      <c r="Z317" s="24"/>
      <c r="AA317" s="24"/>
      <c r="AB317" s="24">
        <v>5268.6</v>
      </c>
    </row>
    <row r="318" spans="20:28" x14ac:dyDescent="0.35">
      <c r="U318" s="71">
        <v>44785</v>
      </c>
      <c r="V318" t="s">
        <v>908</v>
      </c>
      <c r="W318" s="24">
        <v>4312.5</v>
      </c>
      <c r="X318" s="24"/>
      <c r="Y318" s="24"/>
      <c r="Z318" s="24"/>
      <c r="AA318" s="24"/>
      <c r="AB318" s="24">
        <v>4312.5</v>
      </c>
    </row>
    <row r="319" spans="20:28" x14ac:dyDescent="0.35">
      <c r="U319" s="71">
        <v>44796</v>
      </c>
      <c r="V319" t="s">
        <v>919</v>
      </c>
      <c r="W319" s="24">
        <v>6838.5</v>
      </c>
      <c r="X319" s="24"/>
      <c r="Y319" s="24"/>
      <c r="Z319" s="24"/>
      <c r="AA319" s="24"/>
      <c r="AB319" s="24">
        <v>6838.5</v>
      </c>
    </row>
    <row r="320" spans="20:28" x14ac:dyDescent="0.35">
      <c r="T320">
        <v>9</v>
      </c>
      <c r="U320" s="71">
        <v>44806</v>
      </c>
      <c r="V320" t="s">
        <v>933</v>
      </c>
      <c r="W320" s="24">
        <v>9343.9</v>
      </c>
      <c r="X320" s="24"/>
      <c r="Y320" s="24"/>
      <c r="Z320" s="24"/>
      <c r="AA320" s="24"/>
      <c r="AB320" s="24">
        <v>9343.9</v>
      </c>
    </row>
    <row r="321" spans="20:28" x14ac:dyDescent="0.35">
      <c r="U321" s="71">
        <v>44810</v>
      </c>
      <c r="V321" t="s">
        <v>936</v>
      </c>
      <c r="W321" s="24">
        <v>11453.6</v>
      </c>
      <c r="X321" s="24"/>
      <c r="Y321" s="24"/>
      <c r="Z321" s="24"/>
      <c r="AA321" s="24"/>
      <c r="AB321" s="24">
        <v>11453.6</v>
      </c>
    </row>
    <row r="322" spans="20:28" x14ac:dyDescent="0.35">
      <c r="U322" s="71">
        <v>44813</v>
      </c>
      <c r="V322" t="s">
        <v>940</v>
      </c>
      <c r="W322" s="24">
        <v>1914</v>
      </c>
      <c r="X322" s="24"/>
      <c r="Y322" s="24"/>
      <c r="Z322" s="24"/>
      <c r="AA322" s="24"/>
      <c r="AB322" s="24">
        <v>1914</v>
      </c>
    </row>
    <row r="323" spans="20:28" x14ac:dyDescent="0.35">
      <c r="U323" s="71">
        <v>44817</v>
      </c>
      <c r="V323" t="s">
        <v>942</v>
      </c>
      <c r="W323" s="24">
        <v>13163</v>
      </c>
      <c r="X323" s="24"/>
      <c r="Y323" s="24"/>
      <c r="Z323" s="24"/>
      <c r="AA323" s="24"/>
      <c r="AB323" s="24">
        <v>13163</v>
      </c>
    </row>
    <row r="324" spans="20:28" x14ac:dyDescent="0.35">
      <c r="V324" t="s">
        <v>943</v>
      </c>
      <c r="W324" s="24">
        <v>11823</v>
      </c>
      <c r="X324" s="24"/>
      <c r="Y324" s="24"/>
      <c r="Z324" s="24"/>
      <c r="AA324" s="24"/>
      <c r="AB324" s="24">
        <v>11823</v>
      </c>
    </row>
    <row r="325" spans="20:28" x14ac:dyDescent="0.35">
      <c r="T325">
        <v>10</v>
      </c>
      <c r="U325" t="s">
        <v>1001</v>
      </c>
      <c r="V325" t="s">
        <v>996</v>
      </c>
      <c r="W325" s="24">
        <v>48172.5</v>
      </c>
      <c r="X325" s="24"/>
      <c r="Y325" s="24"/>
      <c r="Z325" s="24"/>
      <c r="AA325" s="24"/>
      <c r="AB325" s="24">
        <v>48172.5</v>
      </c>
    </row>
    <row r="326" spans="20:28" x14ac:dyDescent="0.35">
      <c r="U326" s="71">
        <v>44847</v>
      </c>
      <c r="V326" t="s">
        <v>1008</v>
      </c>
      <c r="W326" s="24">
        <v>10166.299999999999</v>
      </c>
      <c r="X326" s="24"/>
      <c r="Y326" s="24"/>
      <c r="Z326" s="24"/>
      <c r="AA326" s="24"/>
      <c r="AB326" s="24">
        <v>10166.299999999999</v>
      </c>
    </row>
    <row r="327" spans="20:28" x14ac:dyDescent="0.35">
      <c r="U327" s="71">
        <v>44856</v>
      </c>
      <c r="V327" t="s">
        <v>1019</v>
      </c>
      <c r="W327" s="24">
        <v>0</v>
      </c>
      <c r="X327" s="24"/>
      <c r="Y327" s="24"/>
      <c r="Z327" s="24"/>
      <c r="AA327" s="24"/>
      <c r="AB327" s="24">
        <v>0</v>
      </c>
    </row>
    <row r="328" spans="20:28" x14ac:dyDescent="0.35">
      <c r="U328" s="71">
        <v>44861</v>
      </c>
      <c r="V328" t="s">
        <v>1021</v>
      </c>
      <c r="W328" s="24">
        <v>0</v>
      </c>
      <c r="X328" s="24"/>
      <c r="Y328" s="24"/>
      <c r="Z328" s="24"/>
      <c r="AA328" s="24"/>
      <c r="AB328" s="24">
        <v>0</v>
      </c>
    </row>
    <row r="329" spans="20:28" x14ac:dyDescent="0.35">
      <c r="U329" s="71">
        <v>44865</v>
      </c>
      <c r="V329" t="s">
        <v>1023</v>
      </c>
      <c r="W329" s="24">
        <v>47685</v>
      </c>
      <c r="X329" s="24"/>
      <c r="Y329" s="24"/>
      <c r="Z329" s="24"/>
      <c r="AA329" s="24"/>
      <c r="AB329" s="24">
        <v>47685</v>
      </c>
    </row>
    <row r="330" spans="20:28" x14ac:dyDescent="0.35">
      <c r="T330">
        <v>11</v>
      </c>
      <c r="U330" s="71">
        <v>44869</v>
      </c>
      <c r="V330" t="s">
        <v>1059</v>
      </c>
      <c r="W330" s="24">
        <v>0</v>
      </c>
      <c r="X330" s="24"/>
      <c r="Y330" s="24"/>
      <c r="Z330" s="24"/>
      <c r="AA330" s="24"/>
      <c r="AB330" s="24">
        <v>0</v>
      </c>
    </row>
    <row r="331" spans="20:28" x14ac:dyDescent="0.35">
      <c r="U331" s="71">
        <v>44876</v>
      </c>
      <c r="V331" t="s">
        <v>1073</v>
      </c>
      <c r="W331" s="24">
        <v>14886.5</v>
      </c>
      <c r="X331" s="24"/>
      <c r="Y331" s="24"/>
      <c r="Z331" s="24"/>
      <c r="AA331" s="24"/>
      <c r="AB331" s="24">
        <v>14886.5</v>
      </c>
    </row>
    <row r="332" spans="20:28" x14ac:dyDescent="0.35">
      <c r="U332" t="s">
        <v>1079</v>
      </c>
      <c r="V332" t="s">
        <v>1084</v>
      </c>
      <c r="W332" s="24">
        <v>17236.599999999999</v>
      </c>
      <c r="X332" s="24"/>
      <c r="Y332" s="24"/>
      <c r="Z332" s="24"/>
      <c r="AA332" s="24"/>
      <c r="AB332" s="24">
        <v>17236.599999999999</v>
      </c>
    </row>
    <row r="333" spans="20:28" x14ac:dyDescent="0.35">
      <c r="T333">
        <v>4</v>
      </c>
      <c r="U333" s="71">
        <v>44652</v>
      </c>
      <c r="V333" t="s">
        <v>692</v>
      </c>
      <c r="W333" s="24">
        <v>0</v>
      </c>
      <c r="X333" s="24"/>
      <c r="Y333" s="24"/>
      <c r="Z333" s="24"/>
      <c r="AA333" s="24"/>
      <c r="AB333" s="24">
        <v>0</v>
      </c>
    </row>
    <row r="334" spans="20:28" x14ac:dyDescent="0.35">
      <c r="U334" s="71">
        <v>44656</v>
      </c>
      <c r="V334" t="s">
        <v>694</v>
      </c>
      <c r="W334" s="24">
        <v>0</v>
      </c>
      <c r="X334" s="24"/>
      <c r="Y334" s="24"/>
      <c r="Z334" s="24"/>
      <c r="AA334" s="24"/>
      <c r="AB334" s="24">
        <v>0</v>
      </c>
    </row>
    <row r="335" spans="20:28" x14ac:dyDescent="0.35">
      <c r="U335" s="71">
        <v>44660</v>
      </c>
      <c r="V335" t="s">
        <v>698</v>
      </c>
      <c r="W335" s="24">
        <v>0</v>
      </c>
      <c r="X335" s="24"/>
      <c r="Y335" s="24"/>
      <c r="Z335" s="24"/>
      <c r="AA335" s="24"/>
      <c r="AB335" s="24">
        <v>0</v>
      </c>
    </row>
    <row r="336" spans="20:28" x14ac:dyDescent="0.35">
      <c r="U336" s="71">
        <v>44664</v>
      </c>
      <c r="V336" t="s">
        <v>702</v>
      </c>
      <c r="W336" s="24">
        <v>0</v>
      </c>
      <c r="X336" s="24"/>
      <c r="Y336" s="24"/>
      <c r="Z336" s="24"/>
      <c r="AA336" s="24"/>
      <c r="AB336" s="24">
        <v>0</v>
      </c>
    </row>
    <row r="337" spans="18:28" x14ac:dyDescent="0.35">
      <c r="U337" s="71">
        <v>44667</v>
      </c>
      <c r="V337" t="s">
        <v>705</v>
      </c>
      <c r="W337" s="24">
        <v>0</v>
      </c>
      <c r="X337" s="24"/>
      <c r="Y337" s="24"/>
      <c r="Z337" s="24"/>
      <c r="AA337" s="24"/>
      <c r="AB337" s="24">
        <v>0</v>
      </c>
    </row>
    <row r="338" spans="18:28" x14ac:dyDescent="0.35">
      <c r="U338" s="71">
        <v>44670</v>
      </c>
      <c r="V338" t="s">
        <v>707</v>
      </c>
      <c r="W338" s="24">
        <v>0</v>
      </c>
      <c r="X338" s="24"/>
      <c r="Y338" s="24"/>
      <c r="Z338" s="24"/>
      <c r="AA338" s="24"/>
      <c r="AB338" s="24">
        <v>0</v>
      </c>
    </row>
    <row r="339" spans="18:28" x14ac:dyDescent="0.35">
      <c r="U339" s="71">
        <v>44674</v>
      </c>
      <c r="V339" t="s">
        <v>727</v>
      </c>
      <c r="W339" s="24">
        <v>0</v>
      </c>
      <c r="X339" s="24"/>
      <c r="Y339" s="24"/>
      <c r="Z339" s="24"/>
      <c r="AA339" s="24"/>
      <c r="AB339" s="24">
        <v>0</v>
      </c>
    </row>
    <row r="340" spans="18:28" x14ac:dyDescent="0.35">
      <c r="U340" s="71">
        <v>44679</v>
      </c>
      <c r="V340" t="s">
        <v>734</v>
      </c>
      <c r="W340" s="24">
        <v>0</v>
      </c>
      <c r="X340" s="24"/>
      <c r="Y340" s="24"/>
      <c r="Z340" s="24"/>
      <c r="AA340" s="24"/>
      <c r="AB340" s="24">
        <v>0</v>
      </c>
    </row>
    <row r="341" spans="18:28" x14ac:dyDescent="0.35">
      <c r="U341" s="71">
        <v>44681</v>
      </c>
      <c r="V341" t="s">
        <v>738</v>
      </c>
      <c r="W341" s="24">
        <v>0</v>
      </c>
      <c r="X341" s="24"/>
      <c r="Y341" s="24"/>
      <c r="Z341" s="24"/>
      <c r="AA341" s="24"/>
      <c r="AB341" s="24">
        <v>0</v>
      </c>
    </row>
    <row r="342" spans="18:28" x14ac:dyDescent="0.35">
      <c r="R342" s="46" t="s">
        <v>429</v>
      </c>
      <c r="S342" s="46"/>
      <c r="T342" s="46"/>
      <c r="U342" s="46"/>
      <c r="V342" s="46"/>
      <c r="W342" s="47">
        <v>328218.69999999995</v>
      </c>
      <c r="X342" s="47"/>
      <c r="Y342" s="47"/>
      <c r="Z342" s="47"/>
      <c r="AA342" s="47"/>
      <c r="AB342" s="47">
        <v>328218.69999999995</v>
      </c>
    </row>
    <row r="343" spans="18:28" x14ac:dyDescent="0.35">
      <c r="R343" t="s">
        <v>476</v>
      </c>
      <c r="S343">
        <v>2021</v>
      </c>
      <c r="T343">
        <v>11</v>
      </c>
      <c r="U343" s="71">
        <v>44509</v>
      </c>
      <c r="V343" t="s">
        <v>478</v>
      </c>
      <c r="W343" s="24">
        <v>0</v>
      </c>
      <c r="X343" s="24"/>
      <c r="Y343" s="24"/>
      <c r="Z343" s="24"/>
      <c r="AA343" s="24"/>
      <c r="AB343" s="24">
        <v>0</v>
      </c>
    </row>
    <row r="344" spans="18:28" x14ac:dyDescent="0.35">
      <c r="R344" s="46" t="s">
        <v>491</v>
      </c>
      <c r="S344" s="46"/>
      <c r="T344" s="46"/>
      <c r="U344" s="46"/>
      <c r="V344" s="46"/>
      <c r="W344" s="47">
        <v>0</v>
      </c>
      <c r="X344" s="47"/>
      <c r="Y344" s="47"/>
      <c r="Z344" s="47"/>
      <c r="AA344" s="47"/>
      <c r="AB344" s="47">
        <v>0</v>
      </c>
    </row>
    <row r="345" spans="18:28" x14ac:dyDescent="0.35">
      <c r="R345" t="s">
        <v>499</v>
      </c>
      <c r="S345">
        <v>2021</v>
      </c>
      <c r="T345">
        <v>11</v>
      </c>
      <c r="U345" s="71">
        <v>44510</v>
      </c>
      <c r="V345" t="s">
        <v>480</v>
      </c>
      <c r="W345" s="24">
        <v>0</v>
      </c>
      <c r="X345" s="24"/>
      <c r="Y345" s="24"/>
      <c r="Z345" s="24"/>
      <c r="AA345" s="24"/>
      <c r="AB345" s="24">
        <v>0</v>
      </c>
    </row>
    <row r="346" spans="18:28" x14ac:dyDescent="0.35">
      <c r="S346">
        <v>2022</v>
      </c>
      <c r="T346">
        <v>2</v>
      </c>
      <c r="U346" s="71">
        <v>44613</v>
      </c>
      <c r="V346" t="s">
        <v>615</v>
      </c>
      <c r="W346" s="24">
        <v>0</v>
      </c>
      <c r="X346" s="24"/>
      <c r="Y346" s="24"/>
      <c r="Z346" s="24"/>
      <c r="AA346" s="24"/>
      <c r="AB346" s="24">
        <v>0</v>
      </c>
    </row>
    <row r="347" spans="18:28" x14ac:dyDescent="0.35">
      <c r="T347">
        <v>3</v>
      </c>
      <c r="U347" s="71">
        <v>44625</v>
      </c>
      <c r="V347" t="s">
        <v>642</v>
      </c>
      <c r="W347" s="24">
        <v>0</v>
      </c>
      <c r="X347" s="24"/>
      <c r="Y347" s="24"/>
      <c r="Z347" s="24"/>
      <c r="AA347" s="24"/>
      <c r="AB347" s="24">
        <v>0</v>
      </c>
    </row>
    <row r="348" spans="18:28" x14ac:dyDescent="0.35">
      <c r="U348" s="71">
        <v>44639</v>
      </c>
      <c r="V348" t="s">
        <v>660</v>
      </c>
      <c r="W348" s="24">
        <v>0</v>
      </c>
      <c r="X348" s="24"/>
      <c r="Y348" s="24"/>
      <c r="Z348" s="24"/>
      <c r="AA348" s="24"/>
      <c r="AB348" s="24">
        <v>0</v>
      </c>
    </row>
    <row r="349" spans="18:28" x14ac:dyDescent="0.35">
      <c r="T349">
        <v>5</v>
      </c>
      <c r="U349" s="71">
        <v>44700</v>
      </c>
      <c r="V349" t="s">
        <v>790</v>
      </c>
      <c r="W349" s="24">
        <v>0</v>
      </c>
      <c r="X349" s="24"/>
      <c r="Y349" s="24"/>
      <c r="Z349" s="24"/>
      <c r="AA349" s="24"/>
      <c r="AB349" s="24">
        <v>0</v>
      </c>
    </row>
    <row r="350" spans="18:28" x14ac:dyDescent="0.35">
      <c r="U350" s="71">
        <v>44709</v>
      </c>
      <c r="V350" t="s">
        <v>806</v>
      </c>
      <c r="W350" s="24">
        <v>0</v>
      </c>
      <c r="X350" s="24"/>
      <c r="Y350" s="24"/>
      <c r="Z350" s="24"/>
      <c r="AA350" s="24"/>
      <c r="AB350" s="24">
        <v>0</v>
      </c>
    </row>
    <row r="351" spans="18:28" x14ac:dyDescent="0.35">
      <c r="T351">
        <v>6</v>
      </c>
      <c r="U351" s="71">
        <v>44722</v>
      </c>
      <c r="V351" t="s">
        <v>842</v>
      </c>
      <c r="W351" s="24">
        <v>0</v>
      </c>
      <c r="X351" s="24"/>
      <c r="Y351" s="24"/>
      <c r="Z351" s="24"/>
      <c r="AA351" s="24"/>
      <c r="AB351" s="24">
        <v>0</v>
      </c>
    </row>
    <row r="352" spans="18:28" x14ac:dyDescent="0.35">
      <c r="U352" s="71">
        <v>44736</v>
      </c>
      <c r="V352" t="s">
        <v>853</v>
      </c>
      <c r="W352" s="24">
        <v>0</v>
      </c>
      <c r="X352" s="24"/>
      <c r="Y352" s="24"/>
      <c r="Z352" s="24"/>
      <c r="AA352" s="24"/>
      <c r="AB352" s="24">
        <v>0</v>
      </c>
    </row>
    <row r="353" spans="18:28" x14ac:dyDescent="0.35">
      <c r="T353">
        <v>7</v>
      </c>
      <c r="U353" s="71">
        <v>44771</v>
      </c>
      <c r="V353" t="s">
        <v>880</v>
      </c>
      <c r="W353" s="24">
        <v>0</v>
      </c>
      <c r="X353" s="24"/>
      <c r="Y353" s="24"/>
      <c r="Z353" s="24"/>
      <c r="AA353" s="24"/>
      <c r="AB353" s="24">
        <v>0</v>
      </c>
    </row>
    <row r="354" spans="18:28" x14ac:dyDescent="0.35">
      <c r="T354">
        <v>8</v>
      </c>
      <c r="U354" s="71">
        <v>44789</v>
      </c>
      <c r="V354" t="s">
        <v>916</v>
      </c>
      <c r="W354" s="24">
        <v>0</v>
      </c>
      <c r="X354" s="24"/>
      <c r="Y354" s="24"/>
      <c r="Z354" s="24"/>
      <c r="AA354" s="24"/>
      <c r="AB354" s="24">
        <v>0</v>
      </c>
    </row>
    <row r="355" spans="18:28" x14ac:dyDescent="0.35">
      <c r="T355">
        <v>9</v>
      </c>
      <c r="U355" s="71">
        <v>44813</v>
      </c>
      <c r="V355" t="s">
        <v>941</v>
      </c>
      <c r="W355" s="24">
        <v>0</v>
      </c>
      <c r="X355" s="24"/>
      <c r="Y355" s="24"/>
      <c r="Z355" s="24"/>
      <c r="AA355" s="24"/>
      <c r="AB355" s="24">
        <v>0</v>
      </c>
    </row>
    <row r="356" spans="18:28" x14ac:dyDescent="0.35">
      <c r="U356" s="71">
        <v>44819</v>
      </c>
      <c r="V356" t="s">
        <v>946</v>
      </c>
      <c r="W356" s="24">
        <v>3655.7</v>
      </c>
      <c r="X356" s="24"/>
      <c r="Y356" s="24"/>
      <c r="Z356" s="24"/>
      <c r="AA356" s="24"/>
      <c r="AB356" s="24">
        <v>3655.7</v>
      </c>
    </row>
    <row r="357" spans="18:28" x14ac:dyDescent="0.35">
      <c r="U357" s="71">
        <v>44830</v>
      </c>
      <c r="V357" t="s">
        <v>959</v>
      </c>
      <c r="W357" s="24">
        <v>3595.6</v>
      </c>
      <c r="X357" s="24"/>
      <c r="Y357" s="24"/>
      <c r="Z357" s="24"/>
      <c r="AA357" s="24"/>
      <c r="AB357" s="24">
        <v>3595.6</v>
      </c>
    </row>
    <row r="358" spans="18:28" x14ac:dyDescent="0.35">
      <c r="T358">
        <v>10</v>
      </c>
      <c r="U358" t="s">
        <v>1003</v>
      </c>
      <c r="V358" t="s">
        <v>1002</v>
      </c>
      <c r="W358" s="24">
        <v>2636.5</v>
      </c>
      <c r="X358" s="24"/>
      <c r="Y358" s="24"/>
      <c r="Z358" s="24"/>
      <c r="AA358" s="24"/>
      <c r="AB358" s="24">
        <v>2636.5</v>
      </c>
    </row>
    <row r="359" spans="18:28" x14ac:dyDescent="0.35">
      <c r="U359" s="71">
        <v>44847</v>
      </c>
      <c r="V359" t="s">
        <v>1009</v>
      </c>
      <c r="W359" s="24">
        <v>2570</v>
      </c>
      <c r="X359" s="24"/>
      <c r="Y359" s="24"/>
      <c r="Z359" s="24"/>
      <c r="AA359" s="24"/>
      <c r="AB359" s="24">
        <v>2570</v>
      </c>
    </row>
    <row r="360" spans="18:28" x14ac:dyDescent="0.35">
      <c r="U360" s="71">
        <v>44856</v>
      </c>
      <c r="V360" t="s">
        <v>1020</v>
      </c>
      <c r="W360" s="24">
        <v>2837</v>
      </c>
      <c r="X360" s="24"/>
      <c r="Y360" s="24"/>
      <c r="Z360" s="24"/>
      <c r="AA360" s="24"/>
      <c r="AB360" s="24">
        <v>2837</v>
      </c>
    </row>
    <row r="361" spans="18:28" x14ac:dyDescent="0.35">
      <c r="U361" s="71">
        <v>44865</v>
      </c>
      <c r="V361" t="s">
        <v>1024</v>
      </c>
      <c r="W361" s="24">
        <v>3095</v>
      </c>
      <c r="X361" s="24"/>
      <c r="Y361" s="24"/>
      <c r="Z361" s="24"/>
      <c r="AA361" s="24"/>
      <c r="AB361" s="24">
        <v>3095</v>
      </c>
    </row>
    <row r="362" spans="18:28" x14ac:dyDescent="0.35">
      <c r="T362">
        <v>11</v>
      </c>
      <c r="U362" s="71">
        <v>44874</v>
      </c>
      <c r="V362" t="s">
        <v>1072</v>
      </c>
      <c r="W362" s="24">
        <v>3094</v>
      </c>
      <c r="X362" s="24"/>
      <c r="Y362" s="24"/>
      <c r="Z362" s="24"/>
      <c r="AA362" s="24"/>
      <c r="AB362" s="24">
        <v>3094</v>
      </c>
    </row>
    <row r="363" spans="18:28" x14ac:dyDescent="0.35">
      <c r="T363">
        <v>4</v>
      </c>
      <c r="U363" s="71">
        <v>44652</v>
      </c>
      <c r="V363" t="s">
        <v>689</v>
      </c>
      <c r="W363" s="24">
        <v>0</v>
      </c>
      <c r="X363" s="24"/>
      <c r="Y363" s="24"/>
      <c r="Z363" s="24"/>
      <c r="AA363" s="24"/>
      <c r="AB363" s="24">
        <v>0</v>
      </c>
    </row>
    <row r="364" spans="18:28" x14ac:dyDescent="0.35">
      <c r="U364" s="71">
        <v>44665</v>
      </c>
      <c r="V364" t="s">
        <v>703</v>
      </c>
      <c r="W364" s="24">
        <v>0</v>
      </c>
      <c r="X364" s="24"/>
      <c r="Y364" s="24"/>
      <c r="Z364" s="24"/>
      <c r="AA364" s="24"/>
      <c r="AB364" s="24">
        <v>0</v>
      </c>
    </row>
    <row r="365" spans="18:28" x14ac:dyDescent="0.35">
      <c r="U365" s="71">
        <v>44679</v>
      </c>
      <c r="V365" t="s">
        <v>733</v>
      </c>
      <c r="W365" s="24">
        <v>0</v>
      </c>
      <c r="X365" s="24"/>
      <c r="Y365" s="24"/>
      <c r="Z365" s="24"/>
      <c r="AA365" s="24"/>
      <c r="AB365" s="24">
        <v>0</v>
      </c>
    </row>
    <row r="366" spans="18:28" x14ac:dyDescent="0.35">
      <c r="R366" s="46" t="s">
        <v>508</v>
      </c>
      <c r="S366" s="46"/>
      <c r="T366" s="46"/>
      <c r="U366" s="46"/>
      <c r="V366" s="46"/>
      <c r="W366" s="47">
        <v>21483.8</v>
      </c>
      <c r="X366" s="47"/>
      <c r="Y366" s="47"/>
      <c r="Z366" s="47"/>
      <c r="AA366" s="47"/>
      <c r="AB366" s="47">
        <v>21483.8</v>
      </c>
    </row>
    <row r="367" spans="18:28" x14ac:dyDescent="0.35">
      <c r="R367" t="s">
        <v>646</v>
      </c>
      <c r="S367">
        <v>2022</v>
      </c>
      <c r="T367">
        <v>3</v>
      </c>
      <c r="U367" s="71">
        <v>44628</v>
      </c>
      <c r="V367" t="s">
        <v>643</v>
      </c>
      <c r="W367" s="24">
        <v>0</v>
      </c>
      <c r="X367" s="24"/>
      <c r="Y367" s="24"/>
      <c r="Z367" s="24"/>
      <c r="AA367" s="24"/>
      <c r="AB367" s="24">
        <v>0</v>
      </c>
    </row>
    <row r="368" spans="18:28" x14ac:dyDescent="0.35">
      <c r="U368" s="71">
        <v>44629</v>
      </c>
      <c r="V368" t="s">
        <v>651</v>
      </c>
      <c r="W368" s="24">
        <v>0</v>
      </c>
      <c r="X368" s="24"/>
      <c r="Y368" s="24"/>
      <c r="Z368" s="24"/>
      <c r="AA368" s="24"/>
      <c r="AB368" s="24">
        <v>0</v>
      </c>
    </row>
    <row r="369" spans="18:28" x14ac:dyDescent="0.35">
      <c r="U369" s="71">
        <v>44632</v>
      </c>
      <c r="V369" t="s">
        <v>653</v>
      </c>
      <c r="W369" s="24">
        <v>0</v>
      </c>
      <c r="X369" s="24"/>
      <c r="Y369" s="24"/>
      <c r="Z369" s="24"/>
      <c r="AA369" s="24"/>
      <c r="AB369" s="24">
        <v>0</v>
      </c>
    </row>
    <row r="370" spans="18:28" x14ac:dyDescent="0.35">
      <c r="T370">
        <v>5</v>
      </c>
      <c r="U370" s="71">
        <v>44693</v>
      </c>
      <c r="V370" t="s">
        <v>778</v>
      </c>
      <c r="W370" s="24">
        <v>0</v>
      </c>
      <c r="X370" s="24"/>
      <c r="Y370" s="24"/>
      <c r="Z370" s="24"/>
      <c r="AA370" s="24"/>
      <c r="AB370" s="24">
        <v>0</v>
      </c>
    </row>
    <row r="371" spans="18:28" x14ac:dyDescent="0.35">
      <c r="T371">
        <v>6</v>
      </c>
      <c r="U371" s="71">
        <v>44715</v>
      </c>
      <c r="V371" t="s">
        <v>836</v>
      </c>
      <c r="W371" s="24">
        <v>0</v>
      </c>
      <c r="X371" s="24"/>
      <c r="Y371" s="24"/>
      <c r="Z371" s="24"/>
      <c r="AA371" s="24"/>
      <c r="AB371" s="24">
        <v>0</v>
      </c>
    </row>
    <row r="372" spans="18:28" x14ac:dyDescent="0.35">
      <c r="U372" s="71">
        <v>44721</v>
      </c>
      <c r="V372" t="s">
        <v>841</v>
      </c>
      <c r="W372" s="24">
        <v>0</v>
      </c>
      <c r="X372" s="24"/>
      <c r="Y372" s="24"/>
      <c r="Z372" s="24"/>
      <c r="AA372" s="24"/>
      <c r="AB372" s="24">
        <v>0</v>
      </c>
    </row>
    <row r="373" spans="18:28" x14ac:dyDescent="0.35">
      <c r="T373">
        <v>9</v>
      </c>
      <c r="U373" s="71">
        <v>44830</v>
      </c>
      <c r="V373" t="s">
        <v>961</v>
      </c>
      <c r="W373" s="24">
        <v>0</v>
      </c>
      <c r="X373" s="24"/>
      <c r="Y373" s="24"/>
      <c r="Z373" s="24"/>
      <c r="AA373" s="24"/>
      <c r="AB373" s="24">
        <v>0</v>
      </c>
    </row>
    <row r="374" spans="18:28" x14ac:dyDescent="0.35">
      <c r="V374" t="s">
        <v>962</v>
      </c>
      <c r="W374" s="24">
        <v>0</v>
      </c>
      <c r="X374" s="24"/>
      <c r="Y374" s="24"/>
      <c r="Z374" s="24"/>
      <c r="AA374" s="24"/>
      <c r="AB374" s="24">
        <v>0</v>
      </c>
    </row>
    <row r="375" spans="18:28" x14ac:dyDescent="0.35">
      <c r="T375">
        <v>11</v>
      </c>
      <c r="U375" s="71">
        <v>44872</v>
      </c>
      <c r="V375" t="s">
        <v>1064</v>
      </c>
      <c r="W375" s="24">
        <v>1316</v>
      </c>
      <c r="X375" s="24"/>
      <c r="Y375" s="24"/>
      <c r="Z375" s="24"/>
      <c r="AA375" s="24"/>
      <c r="AB375" s="24">
        <v>1316</v>
      </c>
    </row>
    <row r="376" spans="18:28" x14ac:dyDescent="0.35">
      <c r="T376">
        <v>4</v>
      </c>
      <c r="U376" s="71">
        <v>44652</v>
      </c>
      <c r="V376" t="s">
        <v>693</v>
      </c>
      <c r="W376" s="24">
        <v>0</v>
      </c>
      <c r="X376" s="24"/>
      <c r="Y376" s="24"/>
      <c r="Z376" s="24"/>
      <c r="AA376" s="24"/>
      <c r="AB376" s="24">
        <v>0</v>
      </c>
    </row>
    <row r="377" spans="18:28" x14ac:dyDescent="0.35">
      <c r="U377" s="71">
        <v>44663</v>
      </c>
      <c r="V377" t="s">
        <v>700</v>
      </c>
      <c r="W377" s="24">
        <v>0</v>
      </c>
      <c r="X377" s="24"/>
      <c r="Y377" s="24"/>
      <c r="Z377" s="24"/>
      <c r="AA377" s="24"/>
      <c r="AB377" s="24">
        <v>0</v>
      </c>
    </row>
    <row r="378" spans="18:28" x14ac:dyDescent="0.35">
      <c r="R378" s="46" t="s">
        <v>650</v>
      </c>
      <c r="S378" s="46"/>
      <c r="T378" s="46"/>
      <c r="U378" s="46"/>
      <c r="V378" s="46"/>
      <c r="W378" s="47">
        <v>1316</v>
      </c>
      <c r="X378" s="47"/>
      <c r="Y378" s="47"/>
      <c r="Z378" s="47"/>
      <c r="AA378" s="47"/>
      <c r="AB378" s="47">
        <v>1316</v>
      </c>
    </row>
    <row r="379" spans="18:28" x14ac:dyDescent="0.35">
      <c r="R379" t="s">
        <v>674</v>
      </c>
      <c r="S379">
        <v>2022</v>
      </c>
      <c r="T379">
        <v>3</v>
      </c>
      <c r="U379" s="71">
        <v>44651</v>
      </c>
      <c r="V379" t="s">
        <v>672</v>
      </c>
      <c r="W379" s="24">
        <v>0</v>
      </c>
      <c r="X379" s="24"/>
      <c r="Y379" s="24"/>
      <c r="Z379" s="24"/>
      <c r="AA379" s="24"/>
      <c r="AB379" s="24">
        <v>0</v>
      </c>
    </row>
    <row r="380" spans="18:28" x14ac:dyDescent="0.35">
      <c r="T380">
        <v>5</v>
      </c>
      <c r="U380" s="71">
        <v>44687</v>
      </c>
      <c r="V380" t="s">
        <v>772</v>
      </c>
      <c r="W380" s="24">
        <v>0</v>
      </c>
      <c r="X380" s="24"/>
      <c r="Y380" s="24"/>
      <c r="Z380" s="24"/>
      <c r="AA380" s="24"/>
      <c r="AB380" s="24">
        <v>0</v>
      </c>
    </row>
    <row r="381" spans="18:28" x14ac:dyDescent="0.35">
      <c r="T381">
        <v>6</v>
      </c>
      <c r="U381" s="71">
        <v>44725</v>
      </c>
      <c r="V381" t="s">
        <v>844</v>
      </c>
      <c r="W381" s="24">
        <v>0</v>
      </c>
      <c r="X381" s="24"/>
      <c r="Y381" s="24"/>
      <c r="Z381" s="24"/>
      <c r="AA381" s="24"/>
      <c r="AB381" s="24">
        <v>0</v>
      </c>
    </row>
    <row r="382" spans="18:28" x14ac:dyDescent="0.35">
      <c r="T382">
        <v>4</v>
      </c>
      <c r="U382" s="71">
        <v>44667</v>
      </c>
      <c r="V382" t="s">
        <v>706</v>
      </c>
      <c r="W382" s="24">
        <v>0</v>
      </c>
      <c r="X382" s="24"/>
      <c r="Y382" s="24"/>
      <c r="Z382" s="24"/>
      <c r="AA382" s="24"/>
      <c r="AB382" s="24">
        <v>0</v>
      </c>
    </row>
    <row r="383" spans="18:28" x14ac:dyDescent="0.35">
      <c r="U383" t="s">
        <v>730</v>
      </c>
      <c r="V383" t="s">
        <v>729</v>
      </c>
      <c r="W383" s="24">
        <v>0</v>
      </c>
      <c r="X383" s="24"/>
      <c r="Y383" s="24"/>
      <c r="Z383" s="24"/>
      <c r="AA383" s="24"/>
      <c r="AB383" s="24">
        <v>0</v>
      </c>
    </row>
    <row r="384" spans="18:28" x14ac:dyDescent="0.35">
      <c r="U384" s="71">
        <v>44680</v>
      </c>
      <c r="V384" t="s">
        <v>737</v>
      </c>
      <c r="W384" s="24">
        <v>0</v>
      </c>
      <c r="X384" s="24"/>
      <c r="Y384" s="24"/>
      <c r="Z384" s="24"/>
      <c r="AA384" s="24"/>
      <c r="AB384" s="24">
        <v>0</v>
      </c>
    </row>
    <row r="385" spans="18:28" x14ac:dyDescent="0.35">
      <c r="R385" s="46" t="s">
        <v>688</v>
      </c>
      <c r="S385" s="46"/>
      <c r="T385" s="46"/>
      <c r="U385" s="46"/>
      <c r="V385" s="46"/>
      <c r="W385" s="47">
        <v>0</v>
      </c>
      <c r="X385" s="47"/>
      <c r="Y385" s="47"/>
      <c r="Z385" s="47"/>
      <c r="AA385" s="47"/>
      <c r="AB385" s="47">
        <v>0</v>
      </c>
    </row>
    <row r="386" spans="18:28" x14ac:dyDescent="0.35">
      <c r="R386" t="s">
        <v>718</v>
      </c>
      <c r="S386">
        <v>2022</v>
      </c>
      <c r="T386">
        <v>4</v>
      </c>
      <c r="U386" s="71">
        <v>44671</v>
      </c>
      <c r="V386" t="s">
        <v>708</v>
      </c>
      <c r="W386" s="24">
        <v>0</v>
      </c>
      <c r="X386" s="24"/>
      <c r="Y386" s="24"/>
      <c r="Z386" s="24"/>
      <c r="AA386" s="24"/>
      <c r="AB386" s="24">
        <v>0</v>
      </c>
    </row>
    <row r="387" spans="18:28" x14ac:dyDescent="0.35">
      <c r="U387" s="71">
        <v>44672</v>
      </c>
      <c r="V387" t="s">
        <v>710</v>
      </c>
      <c r="W387" s="24">
        <v>0</v>
      </c>
      <c r="X387" s="24"/>
      <c r="Y387" s="24"/>
      <c r="Z387" s="24"/>
      <c r="AA387" s="24"/>
      <c r="AB387" s="24">
        <v>0</v>
      </c>
    </row>
    <row r="388" spans="18:28" x14ac:dyDescent="0.35">
      <c r="R388" s="46" t="s">
        <v>763</v>
      </c>
      <c r="S388" s="46"/>
      <c r="T388" s="46"/>
      <c r="U388" s="46"/>
      <c r="V388" s="46"/>
      <c r="W388" s="47">
        <v>0</v>
      </c>
      <c r="X388" s="47"/>
      <c r="Y388" s="47"/>
      <c r="Z388" s="47"/>
      <c r="AA388" s="47"/>
      <c r="AB388" s="47">
        <v>0</v>
      </c>
    </row>
    <row r="389" spans="18:28" x14ac:dyDescent="0.35">
      <c r="R389" t="s">
        <v>782</v>
      </c>
      <c r="S389">
        <v>2022</v>
      </c>
      <c r="T389">
        <v>5</v>
      </c>
      <c r="U389" s="71">
        <v>44693</v>
      </c>
      <c r="V389" t="s">
        <v>783</v>
      </c>
      <c r="W389" s="24">
        <v>0</v>
      </c>
      <c r="X389" s="24"/>
      <c r="Y389" s="24"/>
      <c r="Z389" s="24"/>
      <c r="AA389" s="24"/>
      <c r="AB389" s="24">
        <v>0</v>
      </c>
    </row>
    <row r="390" spans="18:28" x14ac:dyDescent="0.35">
      <c r="T390">
        <v>4</v>
      </c>
      <c r="U390" s="71">
        <v>44660</v>
      </c>
      <c r="V390" t="s">
        <v>699</v>
      </c>
      <c r="W390" s="24">
        <v>0</v>
      </c>
      <c r="X390" s="24"/>
      <c r="Y390" s="24"/>
      <c r="Z390" s="24"/>
      <c r="AA390" s="24"/>
      <c r="AB390" s="24">
        <v>0</v>
      </c>
    </row>
    <row r="391" spans="18:28" x14ac:dyDescent="0.35">
      <c r="U391" s="71">
        <v>44664</v>
      </c>
      <c r="V391" t="s">
        <v>701</v>
      </c>
      <c r="W391" s="24">
        <v>0</v>
      </c>
      <c r="X391" s="24"/>
      <c r="Y391" s="24"/>
      <c r="Z391" s="24"/>
      <c r="AA391" s="24"/>
      <c r="AB391" s="24">
        <v>0</v>
      </c>
    </row>
    <row r="392" spans="18:28" x14ac:dyDescent="0.35">
      <c r="U392" s="71">
        <v>44666</v>
      </c>
      <c r="V392" t="s">
        <v>704</v>
      </c>
      <c r="W392" s="24">
        <v>0</v>
      </c>
      <c r="X392" s="24"/>
      <c r="Y392" s="24"/>
      <c r="Z392" s="24"/>
      <c r="AA392" s="24"/>
      <c r="AB392" s="24">
        <v>0</v>
      </c>
    </row>
    <row r="393" spans="18:28" x14ac:dyDescent="0.35">
      <c r="R393" s="46" t="s">
        <v>807</v>
      </c>
      <c r="S393" s="46"/>
      <c r="T393" s="46"/>
      <c r="U393" s="46"/>
      <c r="V393" s="46"/>
      <c r="W393" s="47">
        <v>0</v>
      </c>
      <c r="X393" s="47"/>
      <c r="Y393" s="47"/>
      <c r="Z393" s="47"/>
      <c r="AA393" s="47"/>
      <c r="AB393" s="47">
        <v>0</v>
      </c>
    </row>
    <row r="394" spans="18:28" x14ac:dyDescent="0.35">
      <c r="R394" t="s">
        <v>793</v>
      </c>
      <c r="S394">
        <v>2022</v>
      </c>
      <c r="T394">
        <v>5</v>
      </c>
      <c r="U394" s="71">
        <v>44702</v>
      </c>
      <c r="V394" t="s">
        <v>797</v>
      </c>
      <c r="W394" s="24">
        <v>0</v>
      </c>
      <c r="X394" s="24"/>
      <c r="Y394" s="24"/>
      <c r="Z394" s="24"/>
      <c r="AA394" s="24"/>
      <c r="AB394" s="24">
        <v>0</v>
      </c>
    </row>
    <row r="395" spans="18:28" x14ac:dyDescent="0.35">
      <c r="T395">
        <v>8</v>
      </c>
      <c r="U395" s="71">
        <v>44782</v>
      </c>
      <c r="V395" t="s">
        <v>907</v>
      </c>
      <c r="W395" s="24">
        <v>0</v>
      </c>
      <c r="X395" s="24"/>
      <c r="Y395" s="24"/>
      <c r="Z395" s="24"/>
      <c r="AA395" s="24"/>
      <c r="AB395" s="24">
        <v>0</v>
      </c>
    </row>
    <row r="396" spans="18:28" x14ac:dyDescent="0.35">
      <c r="T396">
        <v>10</v>
      </c>
      <c r="U396" s="71">
        <v>44851</v>
      </c>
      <c r="V396" t="s">
        <v>1013</v>
      </c>
      <c r="W396" s="24">
        <v>0</v>
      </c>
      <c r="X396" s="24"/>
      <c r="Y396" s="24"/>
      <c r="Z396" s="24"/>
      <c r="AA396" s="24"/>
      <c r="AB396" s="24">
        <v>0</v>
      </c>
    </row>
    <row r="397" spans="18:28" x14ac:dyDescent="0.35">
      <c r="R397" s="46" t="s">
        <v>808</v>
      </c>
      <c r="S397" s="46"/>
      <c r="T397" s="46"/>
      <c r="U397" s="46"/>
      <c r="V397" s="46"/>
      <c r="W397" s="47">
        <v>0</v>
      </c>
      <c r="X397" s="47"/>
      <c r="Y397" s="47"/>
      <c r="Z397" s="47"/>
      <c r="AA397" s="47"/>
      <c r="AB397" s="47">
        <v>0</v>
      </c>
    </row>
    <row r="398" spans="18:28" x14ac:dyDescent="0.35">
      <c r="R398" t="s">
        <v>868</v>
      </c>
      <c r="S398">
        <v>2022</v>
      </c>
      <c r="T398">
        <v>7</v>
      </c>
      <c r="U398" s="71">
        <v>44756</v>
      </c>
      <c r="V398" t="s">
        <v>870</v>
      </c>
      <c r="W398" s="24">
        <v>0</v>
      </c>
      <c r="X398" s="24"/>
      <c r="Y398" s="24"/>
      <c r="Z398" s="24"/>
      <c r="AA398" s="24"/>
      <c r="AB398" s="24">
        <v>0</v>
      </c>
    </row>
    <row r="399" spans="18:28" x14ac:dyDescent="0.35">
      <c r="T399">
        <v>8</v>
      </c>
      <c r="U399" s="71">
        <v>44777</v>
      </c>
      <c r="V399" t="s">
        <v>900</v>
      </c>
      <c r="W399" s="24">
        <v>0.20000000000004547</v>
      </c>
      <c r="X399" s="24"/>
      <c r="Y399" s="24"/>
      <c r="Z399" s="24"/>
      <c r="AA399" s="24"/>
      <c r="AB399" s="24">
        <v>0.20000000000004547</v>
      </c>
    </row>
    <row r="400" spans="18:28" x14ac:dyDescent="0.35">
      <c r="U400" s="71">
        <v>44796</v>
      </c>
      <c r="V400" t="s">
        <v>918</v>
      </c>
      <c r="W400" s="24">
        <v>0</v>
      </c>
      <c r="X400" s="24"/>
      <c r="Y400" s="24"/>
      <c r="Z400" s="24"/>
      <c r="AA400" s="24"/>
      <c r="AB400" s="24">
        <v>0</v>
      </c>
    </row>
    <row r="401" spans="18:28" x14ac:dyDescent="0.35">
      <c r="U401" s="71">
        <v>44798</v>
      </c>
      <c r="V401" t="s">
        <v>923</v>
      </c>
      <c r="W401" s="24">
        <v>0</v>
      </c>
      <c r="X401" s="24"/>
      <c r="Y401" s="24"/>
      <c r="Z401" s="24"/>
      <c r="AA401" s="24"/>
      <c r="AB401" s="24">
        <v>0</v>
      </c>
    </row>
    <row r="402" spans="18:28" x14ac:dyDescent="0.35">
      <c r="T402">
        <v>9</v>
      </c>
      <c r="U402" s="71">
        <v>44832</v>
      </c>
      <c r="V402" t="s">
        <v>964</v>
      </c>
      <c r="W402" s="24">
        <v>11266.800000000001</v>
      </c>
      <c r="X402" s="24"/>
      <c r="Y402" s="24"/>
      <c r="Z402" s="24"/>
      <c r="AA402" s="24"/>
      <c r="AB402" s="24">
        <v>11266.800000000001</v>
      </c>
    </row>
    <row r="403" spans="18:28" x14ac:dyDescent="0.35">
      <c r="T403">
        <v>11</v>
      </c>
      <c r="U403" s="71">
        <v>44879</v>
      </c>
      <c r="V403" t="s">
        <v>1074</v>
      </c>
      <c r="W403" s="24">
        <v>14564.6</v>
      </c>
      <c r="X403" s="24"/>
      <c r="Y403" s="24"/>
      <c r="Z403" s="24"/>
      <c r="AA403" s="24"/>
      <c r="AB403" s="24">
        <v>14564.6</v>
      </c>
    </row>
    <row r="404" spans="18:28" x14ac:dyDescent="0.35">
      <c r="R404" s="46" t="s">
        <v>883</v>
      </c>
      <c r="S404" s="46"/>
      <c r="T404" s="46"/>
      <c r="U404" s="46"/>
      <c r="V404" s="46"/>
      <c r="W404" s="47">
        <v>25831.600000000002</v>
      </c>
      <c r="X404" s="47"/>
      <c r="Y404" s="47"/>
      <c r="Z404" s="47"/>
      <c r="AA404" s="47"/>
      <c r="AB404" s="47">
        <v>25831.600000000002</v>
      </c>
    </row>
    <row r="405" spans="18:28" x14ac:dyDescent="0.35">
      <c r="R405" t="s">
        <v>967</v>
      </c>
      <c r="S405">
        <v>2022</v>
      </c>
      <c r="T405">
        <v>9</v>
      </c>
      <c r="U405" s="71">
        <v>44813</v>
      </c>
      <c r="V405" t="s">
        <v>939</v>
      </c>
      <c r="W405" s="24">
        <v>0</v>
      </c>
      <c r="X405" s="24"/>
      <c r="Y405" s="24"/>
      <c r="Z405" s="24"/>
      <c r="AA405" s="24"/>
      <c r="AB405" s="24">
        <v>0</v>
      </c>
    </row>
    <row r="406" spans="18:28" x14ac:dyDescent="0.35">
      <c r="U406" s="71">
        <v>44832</v>
      </c>
      <c r="V406" t="s">
        <v>965</v>
      </c>
      <c r="W406" s="24">
        <v>0</v>
      </c>
      <c r="X406" s="24"/>
      <c r="Y406" s="24"/>
      <c r="Z406" s="24"/>
      <c r="AA406" s="24"/>
      <c r="AB406" s="24">
        <v>0</v>
      </c>
    </row>
    <row r="407" spans="18:28" x14ac:dyDescent="0.35">
      <c r="R407" s="46" t="s">
        <v>994</v>
      </c>
      <c r="S407" s="46"/>
      <c r="T407" s="46"/>
      <c r="U407" s="46"/>
      <c r="V407" s="46"/>
      <c r="W407" s="47">
        <v>0</v>
      </c>
      <c r="X407" s="47"/>
      <c r="Y407" s="47"/>
      <c r="Z407" s="47"/>
      <c r="AA407" s="47"/>
      <c r="AB407" s="47">
        <v>0</v>
      </c>
    </row>
    <row r="408" spans="18:28" x14ac:dyDescent="0.35">
      <c r="R408" t="s">
        <v>1053</v>
      </c>
      <c r="S408">
        <v>2022</v>
      </c>
      <c r="T408">
        <v>8</v>
      </c>
      <c r="U408" s="71">
        <v>44788</v>
      </c>
      <c r="V408" t="s">
        <v>909</v>
      </c>
      <c r="W408" s="24">
        <v>0</v>
      </c>
      <c r="X408" s="24"/>
      <c r="Y408" s="24"/>
      <c r="Z408" s="24"/>
      <c r="AA408" s="24"/>
      <c r="AB408" s="24">
        <v>0</v>
      </c>
    </row>
    <row r="409" spans="18:28" x14ac:dyDescent="0.35">
      <c r="R409" s="46" t="s">
        <v>1054</v>
      </c>
      <c r="S409" s="46"/>
      <c r="T409" s="46"/>
      <c r="U409" s="46"/>
      <c r="V409" s="46"/>
      <c r="W409" s="47">
        <v>0</v>
      </c>
      <c r="X409" s="47"/>
      <c r="Y409" s="47"/>
      <c r="Z409" s="47"/>
      <c r="AA409" s="47"/>
      <c r="AB409" s="47">
        <v>0</v>
      </c>
    </row>
    <row r="410" spans="18:28" x14ac:dyDescent="0.35">
      <c r="R410" t="s">
        <v>1060</v>
      </c>
      <c r="S410">
        <v>2022</v>
      </c>
      <c r="T410">
        <v>11</v>
      </c>
      <c r="U410" s="71">
        <v>44870</v>
      </c>
      <c r="V410" t="s">
        <v>1062</v>
      </c>
      <c r="W410" s="24">
        <v>0</v>
      </c>
      <c r="X410" s="24"/>
      <c r="Y410" s="24"/>
      <c r="Z410" s="24"/>
      <c r="AA410" s="24"/>
      <c r="AB410" s="24">
        <v>0</v>
      </c>
    </row>
    <row r="411" spans="18:28" x14ac:dyDescent="0.35">
      <c r="U411" t="s">
        <v>1079</v>
      </c>
      <c r="V411" t="s">
        <v>1080</v>
      </c>
      <c r="W411" s="24">
        <v>0</v>
      </c>
      <c r="X411" s="24"/>
      <c r="Y411" s="24"/>
      <c r="Z411" s="24"/>
      <c r="AA411" s="24"/>
      <c r="AB411" s="24">
        <v>0</v>
      </c>
    </row>
    <row r="412" spans="18:28" x14ac:dyDescent="0.35">
      <c r="R412" s="46" t="s">
        <v>1097</v>
      </c>
      <c r="S412" s="46"/>
      <c r="T412" s="46"/>
      <c r="U412" s="46"/>
      <c r="V412" s="46"/>
      <c r="W412" s="47">
        <v>0</v>
      </c>
      <c r="X412" s="47"/>
      <c r="Y412" s="47"/>
      <c r="Z412" s="47"/>
      <c r="AA412" s="47"/>
      <c r="AB412" s="47">
        <v>0</v>
      </c>
    </row>
    <row r="413" spans="18:28" x14ac:dyDescent="0.35">
      <c r="R413" t="s">
        <v>1066</v>
      </c>
      <c r="S413">
        <v>2022</v>
      </c>
      <c r="T413">
        <v>11</v>
      </c>
      <c r="U413" s="71">
        <v>44873</v>
      </c>
      <c r="V413" t="s">
        <v>1071</v>
      </c>
      <c r="W413" s="24">
        <v>0</v>
      </c>
      <c r="X413" s="24"/>
      <c r="Y413" s="24"/>
      <c r="Z413" s="24"/>
      <c r="AA413" s="24"/>
      <c r="AB413" s="24">
        <v>0</v>
      </c>
    </row>
    <row r="414" spans="18:28" x14ac:dyDescent="0.35">
      <c r="R414" s="46" t="s">
        <v>1098</v>
      </c>
      <c r="S414" s="46"/>
      <c r="T414" s="46"/>
      <c r="U414" s="46"/>
      <c r="V414" s="46"/>
      <c r="W414" s="47">
        <v>0</v>
      </c>
      <c r="X414" s="47"/>
      <c r="Y414" s="47"/>
      <c r="Z414" s="47"/>
      <c r="AA414" s="47"/>
      <c r="AB414" s="47">
        <v>0</v>
      </c>
    </row>
    <row r="415" spans="18:28" x14ac:dyDescent="0.35">
      <c r="R415" t="s">
        <v>1112</v>
      </c>
      <c r="S415">
        <v>2022</v>
      </c>
      <c r="T415">
        <v>11</v>
      </c>
      <c r="U415" s="71">
        <v>44895</v>
      </c>
      <c r="V415" t="s">
        <v>1107</v>
      </c>
      <c r="W415" s="24">
        <v>0</v>
      </c>
      <c r="X415" s="24"/>
      <c r="Y415" s="24"/>
      <c r="Z415" s="24"/>
      <c r="AA415" s="24"/>
      <c r="AB415" s="24">
        <v>0</v>
      </c>
    </row>
    <row r="416" spans="18:28" x14ac:dyDescent="0.35">
      <c r="R416" s="46" t="s">
        <v>1115</v>
      </c>
      <c r="S416" s="46"/>
      <c r="T416" s="46"/>
      <c r="U416" s="46"/>
      <c r="V416" s="46"/>
      <c r="W416" s="47">
        <v>0</v>
      </c>
      <c r="X416" s="47"/>
      <c r="Y416" s="47"/>
      <c r="Z416" s="47"/>
      <c r="AA416" s="47"/>
      <c r="AB416" s="47">
        <v>0</v>
      </c>
    </row>
    <row r="417" spans="18:28" x14ac:dyDescent="0.35">
      <c r="R417" t="s">
        <v>1111</v>
      </c>
      <c r="S417">
        <v>2022</v>
      </c>
      <c r="T417">
        <v>11</v>
      </c>
      <c r="U417" s="71">
        <v>44895</v>
      </c>
      <c r="V417" t="s">
        <v>1108</v>
      </c>
      <c r="W417" s="24">
        <v>0</v>
      </c>
      <c r="X417" s="24"/>
      <c r="Y417" s="24"/>
      <c r="Z417" s="24"/>
      <c r="AA417" s="24"/>
      <c r="AB417" s="24">
        <v>0</v>
      </c>
    </row>
    <row r="418" spans="18:28" x14ac:dyDescent="0.35">
      <c r="R418" s="46" t="s">
        <v>1116</v>
      </c>
      <c r="S418" s="46"/>
      <c r="T418" s="46"/>
      <c r="U418" s="46"/>
      <c r="V418" s="46"/>
      <c r="W418" s="47">
        <v>0</v>
      </c>
      <c r="X418" s="47"/>
      <c r="Y418" s="47"/>
      <c r="Z418" s="47"/>
      <c r="AA418" s="47"/>
      <c r="AB418" s="47">
        <v>0</v>
      </c>
    </row>
    <row r="419" spans="18:28" x14ac:dyDescent="0.35">
      <c r="R419" t="s">
        <v>135</v>
      </c>
      <c r="W419" s="24">
        <v>384174.29999999993</v>
      </c>
      <c r="X419" s="24">
        <v>14116</v>
      </c>
      <c r="Y419" s="24">
        <v>14949</v>
      </c>
      <c r="Z419" s="24">
        <v>0</v>
      </c>
      <c r="AA419" s="24">
        <v>85689.8</v>
      </c>
      <c r="AB419" s="24">
        <v>498929.1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212"/>
  <sheetViews>
    <sheetView topLeftCell="C1175" zoomScale="70" zoomScaleNormal="70" workbookViewId="0">
      <selection activeCell="A1198" sqref="A1198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 t="shared" ref="B2:B33" si="0">MONTH(A2)</f>
        <v>12</v>
      </c>
      <c r="C2" s="19">
        <f t="shared" ref="C2:C33" si="1"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19">
        <f t="shared" ref="L2:L65" si="3">MONTH(K2)</f>
        <v>12</v>
      </c>
      <c r="M2" s="19">
        <f t="shared" ref="M2:M65" si="4">YEAR(K2)</f>
        <v>2019</v>
      </c>
      <c r="N2" s="7">
        <v>1530</v>
      </c>
      <c r="O2" s="7">
        <f t="shared" ref="O2:O41" si="5">SUM(-N2)</f>
        <v>-1530</v>
      </c>
      <c r="P2" s="7">
        <f t="shared" ref="P2:P33" si="6"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si="0"/>
        <v>12</v>
      </c>
      <c r="C3" s="19">
        <f t="shared" si="1"/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19">
        <f t="shared" si="3"/>
        <v>12</v>
      </c>
      <c r="M3" s="19">
        <f t="shared" si="4"/>
        <v>2019</v>
      </c>
      <c r="N3" s="7">
        <v>1443</v>
      </c>
      <c r="O3" s="7">
        <f t="shared" si="5"/>
        <v>-1443</v>
      </c>
      <c r="P3" s="7">
        <f t="shared" si="6"/>
        <v>0</v>
      </c>
      <c r="Q3" s="8">
        <f t="shared" ref="Q3:Q66" si="7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si="5"/>
        <v>-480</v>
      </c>
      <c r="P4" s="7">
        <f t="shared" si="6"/>
        <v>0</v>
      </c>
      <c r="Q4" s="8">
        <f t="shared" si="7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5"/>
        <v>-1395</v>
      </c>
      <c r="P5" s="7">
        <f t="shared" si="6"/>
        <v>0</v>
      </c>
      <c r="Q5" s="8">
        <f t="shared" si="7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5"/>
        <v>-672</v>
      </c>
      <c r="P6" s="7">
        <f t="shared" si="6"/>
        <v>0</v>
      </c>
      <c r="Q6" s="8">
        <f t="shared" si="7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5"/>
        <v>-1530</v>
      </c>
      <c r="P7" s="7">
        <f t="shared" si="6"/>
        <v>0</v>
      </c>
      <c r="Q7" s="8">
        <f t="shared" si="7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5"/>
        <v>-720</v>
      </c>
      <c r="P8" s="7">
        <f t="shared" si="6"/>
        <v>0</v>
      </c>
      <c r="Q8" s="8">
        <f t="shared" si="7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5"/>
        <v>-185</v>
      </c>
      <c r="P9" s="7">
        <f t="shared" si="6"/>
        <v>0</v>
      </c>
      <c r="Q9" s="8">
        <f t="shared" si="7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5"/>
        <v>-1642.5</v>
      </c>
      <c r="P10" s="7">
        <f t="shared" si="6"/>
        <v>0</v>
      </c>
      <c r="Q10" s="8">
        <f t="shared" si="7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5"/>
        <v>-185</v>
      </c>
      <c r="P11" s="7">
        <f t="shared" si="6"/>
        <v>0</v>
      </c>
      <c r="Q11" s="8">
        <f t="shared" si="7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5"/>
        <v>-1836</v>
      </c>
      <c r="P12" s="7">
        <f t="shared" si="6"/>
        <v>0</v>
      </c>
      <c r="Q12" s="8">
        <f t="shared" si="7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5"/>
        <v>-1200</v>
      </c>
      <c r="P13" s="7">
        <f t="shared" si="6"/>
        <v>0</v>
      </c>
      <c r="Q13" s="8">
        <f t="shared" si="7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5"/>
        <v>-1496</v>
      </c>
      <c r="P14" s="7">
        <f t="shared" si="6"/>
        <v>0</v>
      </c>
      <c r="Q14" s="8">
        <f t="shared" si="7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5"/>
        <v>-370</v>
      </c>
      <c r="P15" s="7">
        <f t="shared" si="6"/>
        <v>0</v>
      </c>
      <c r="Q15" s="8">
        <f t="shared" si="7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5"/>
        <v>-232</v>
      </c>
      <c r="P16" s="7">
        <f t="shared" si="6"/>
        <v>0</v>
      </c>
      <c r="Q16" s="8">
        <f t="shared" si="7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5"/>
        <v>-2508</v>
      </c>
      <c r="P17" s="7">
        <f t="shared" si="6"/>
        <v>0</v>
      </c>
      <c r="Q17" s="8">
        <f t="shared" si="7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5"/>
        <v>-2508</v>
      </c>
      <c r="P18" s="7">
        <f t="shared" si="6"/>
        <v>0</v>
      </c>
      <c r="Q18" s="8">
        <f t="shared" si="7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5"/>
        <v>-324</v>
      </c>
      <c r="P19" s="7">
        <f t="shared" si="6"/>
        <v>0</v>
      </c>
      <c r="Q19" s="8">
        <f t="shared" si="7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5"/>
        <v>-1496</v>
      </c>
      <c r="P20" s="7">
        <f t="shared" si="6"/>
        <v>0</v>
      </c>
      <c r="Q20" s="8">
        <f t="shared" si="7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5"/>
        <v>-90</v>
      </c>
      <c r="P21" s="7">
        <f t="shared" si="6"/>
        <v>0</v>
      </c>
      <c r="Q21" s="8">
        <f t="shared" si="7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5"/>
        <v>-3036</v>
      </c>
      <c r="P22" s="7">
        <f t="shared" si="6"/>
        <v>0</v>
      </c>
      <c r="Q22" s="8">
        <f t="shared" si="7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5"/>
        <v>-370</v>
      </c>
      <c r="P23" s="7">
        <f t="shared" si="6"/>
        <v>0</v>
      </c>
      <c r="Q23" s="8">
        <f t="shared" si="7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5"/>
        <v>-1496</v>
      </c>
      <c r="P24" s="7">
        <f t="shared" si="6"/>
        <v>0</v>
      </c>
      <c r="Q24" s="8">
        <f t="shared" si="7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5"/>
        <v>-962</v>
      </c>
      <c r="P25" s="7">
        <f t="shared" si="6"/>
        <v>0</v>
      </c>
      <c r="Q25" s="8">
        <f t="shared" si="7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5"/>
        <v>-464</v>
      </c>
      <c r="P26" s="7">
        <f t="shared" si="6"/>
        <v>0</v>
      </c>
      <c r="Q26" s="8">
        <f t="shared" si="7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5"/>
        <v>-960</v>
      </c>
      <c r="P27" s="7">
        <f t="shared" si="6"/>
        <v>0</v>
      </c>
      <c r="Q27" s="8">
        <f t="shared" si="7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5"/>
        <v>-367.2</v>
      </c>
      <c r="P28" s="7">
        <f t="shared" si="6"/>
        <v>0</v>
      </c>
      <c r="Q28" s="8">
        <f t="shared" si="7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5"/>
        <v>-1496</v>
      </c>
      <c r="P29" s="7">
        <f t="shared" si="6"/>
        <v>0</v>
      </c>
      <c r="Q29" s="8">
        <f t="shared" si="7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5"/>
        <v>-210</v>
      </c>
      <c r="P30" s="7">
        <f t="shared" si="6"/>
        <v>0</v>
      </c>
      <c r="Q30" s="8">
        <f t="shared" si="7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5"/>
        <v>-1296</v>
      </c>
      <c r="P31" s="7">
        <f t="shared" si="6"/>
        <v>0</v>
      </c>
      <c r="Q31" s="8">
        <f t="shared" si="7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5"/>
        <v>-840</v>
      </c>
      <c r="P32" s="7">
        <f t="shared" si="6"/>
        <v>0</v>
      </c>
      <c r="Q32" s="8">
        <f t="shared" si="7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5"/>
        <v>-460</v>
      </c>
      <c r="P33" s="7">
        <f t="shared" si="6"/>
        <v>0</v>
      </c>
      <c r="Q33" s="8">
        <f t="shared" si="7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ref="B34:B65" si="8">MONTH(A34)</f>
        <v>8</v>
      </c>
      <c r="C34" s="19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5"/>
        <v>-360</v>
      </c>
      <c r="P34" s="7">
        <f t="shared" ref="P34:P65" si="10">SUM(N34+O34)</f>
        <v>0</v>
      </c>
      <c r="Q34" s="8">
        <f t="shared" si="7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8"/>
        <v>8</v>
      </c>
      <c r="C35" s="19">
        <f t="shared" si="9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5"/>
        <v>-1452</v>
      </c>
      <c r="P35" s="7">
        <f t="shared" si="10"/>
        <v>0</v>
      </c>
      <c r="Q35" s="8">
        <f t="shared" si="7"/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8"/>
        <v>8</v>
      </c>
      <c r="C36" s="19">
        <f t="shared" si="9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5"/>
        <v>-1518</v>
      </c>
      <c r="P36" s="7">
        <f t="shared" si="10"/>
        <v>0</v>
      </c>
      <c r="Q36" s="8">
        <f t="shared" si="7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8"/>
        <v>8</v>
      </c>
      <c r="C37" s="19">
        <f t="shared" si="9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5"/>
        <v>-200</v>
      </c>
      <c r="P37" s="7">
        <f t="shared" si="10"/>
        <v>0</v>
      </c>
      <c r="Q37" s="8">
        <f t="shared" si="7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8"/>
        <v>8</v>
      </c>
      <c r="C38" s="19">
        <f t="shared" si="9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5"/>
        <v>-185</v>
      </c>
      <c r="P38" s="7">
        <f t="shared" si="10"/>
        <v>0</v>
      </c>
      <c r="Q38" s="8">
        <f t="shared" si="7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8"/>
        <v>8</v>
      </c>
      <c r="C39" s="19">
        <f t="shared" si="9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5"/>
        <v>-1276</v>
      </c>
      <c r="P39" s="7">
        <f t="shared" si="10"/>
        <v>0</v>
      </c>
      <c r="Q39" s="8">
        <f t="shared" si="7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8"/>
        <v>8</v>
      </c>
      <c r="C40" s="19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5"/>
        <v>-1276</v>
      </c>
      <c r="P40" s="7">
        <f t="shared" si="10"/>
        <v>0</v>
      </c>
      <c r="Q40" s="8">
        <f t="shared" si="7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8"/>
        <v>8</v>
      </c>
      <c r="C41" s="19">
        <f t="shared" si="9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5"/>
        <v>-1496</v>
      </c>
      <c r="P41" s="7">
        <f t="shared" si="10"/>
        <v>0</v>
      </c>
      <c r="Q41" s="8">
        <f t="shared" si="7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8"/>
        <v>8</v>
      </c>
      <c r="C42" s="19">
        <f t="shared" si="9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10"/>
        <v>0</v>
      </c>
      <c r="Q42" s="8">
        <f t="shared" si="7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8"/>
        <v>8</v>
      </c>
      <c r="C43" s="19">
        <f t="shared" si="9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10"/>
        <v>0</v>
      </c>
      <c r="Q43" s="8">
        <f t="shared" si="7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8"/>
        <v>8</v>
      </c>
      <c r="C44" s="19">
        <f t="shared" si="9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10"/>
        <v>0</v>
      </c>
      <c r="Q44" s="8">
        <f t="shared" si="7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8"/>
        <v>8</v>
      </c>
      <c r="C45" s="19">
        <f t="shared" si="9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10"/>
        <v>0</v>
      </c>
      <c r="Q45" s="8">
        <f t="shared" si="7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8"/>
        <v>8</v>
      </c>
      <c r="C46" s="19">
        <f t="shared" si="9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10"/>
        <v>0</v>
      </c>
      <c r="Q46" s="8">
        <f t="shared" si="7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8"/>
        <v>9</v>
      </c>
      <c r="C47" s="19">
        <f t="shared" si="9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ref="O47:O86" si="11">SUM(-N47)</f>
        <v>-2948</v>
      </c>
      <c r="P47" s="7">
        <f t="shared" si="10"/>
        <v>0</v>
      </c>
      <c r="Q47" s="8">
        <f t="shared" si="7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8"/>
        <v>9</v>
      </c>
      <c r="C48" s="19">
        <f t="shared" si="9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11"/>
        <v>-840</v>
      </c>
      <c r="P48" s="7">
        <f t="shared" si="10"/>
        <v>0</v>
      </c>
      <c r="Q48" s="8">
        <f t="shared" si="7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8"/>
        <v>9</v>
      </c>
      <c r="C49" s="19">
        <f t="shared" si="9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11"/>
        <v>-180</v>
      </c>
      <c r="P49" s="7">
        <f t="shared" si="10"/>
        <v>0</v>
      </c>
      <c r="Q49" s="8">
        <f t="shared" si="7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8"/>
        <v>9</v>
      </c>
      <c r="C50" s="19">
        <f t="shared" si="9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11"/>
        <v>-1250</v>
      </c>
      <c r="P50" s="7">
        <f t="shared" si="10"/>
        <v>0</v>
      </c>
      <c r="Q50" s="8">
        <f t="shared" si="7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8"/>
        <v>9</v>
      </c>
      <c r="C51" s="19">
        <f t="shared" si="9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11"/>
        <v>-1496</v>
      </c>
      <c r="P51" s="7">
        <f t="shared" si="10"/>
        <v>0</v>
      </c>
      <c r="Q51" s="8">
        <f t="shared" si="7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8"/>
        <v>9</v>
      </c>
      <c r="C52" s="19">
        <f t="shared" si="9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11"/>
        <v>-962</v>
      </c>
      <c r="P52" s="7">
        <f t="shared" si="10"/>
        <v>0</v>
      </c>
      <c r="Q52" s="8">
        <f t="shared" si="7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8"/>
        <v>9</v>
      </c>
      <c r="C53" s="19">
        <f t="shared" si="9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11"/>
        <v>-6270</v>
      </c>
      <c r="P53" s="7">
        <f t="shared" si="10"/>
        <v>0</v>
      </c>
      <c r="Q53" s="8">
        <f t="shared" si="7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8"/>
        <v>9</v>
      </c>
      <c r="C54" s="19">
        <f t="shared" si="9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11"/>
        <v>-1254</v>
      </c>
      <c r="P54" s="7">
        <f t="shared" si="10"/>
        <v>0</v>
      </c>
      <c r="Q54" s="8">
        <f t="shared" si="7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8"/>
        <v>9</v>
      </c>
      <c r="C55" s="19">
        <f t="shared" si="9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11"/>
        <v>-874.80000000000007</v>
      </c>
      <c r="P55" s="7">
        <f t="shared" si="10"/>
        <v>0</v>
      </c>
      <c r="Q55" s="8">
        <f t="shared" si="7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8"/>
        <v>9</v>
      </c>
      <c r="C56" s="19">
        <f t="shared" si="9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11"/>
        <v>-874.80000000000007</v>
      </c>
      <c r="P56" s="7">
        <f t="shared" si="10"/>
        <v>0</v>
      </c>
      <c r="Q56" s="8">
        <f t="shared" si="7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8"/>
        <v>9</v>
      </c>
      <c r="C57" s="19">
        <f t="shared" si="9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11"/>
        <v>-1224</v>
      </c>
      <c r="P57" s="7">
        <f t="shared" si="10"/>
        <v>0</v>
      </c>
      <c r="Q57" s="8">
        <f t="shared" si="7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8"/>
        <v>9</v>
      </c>
      <c r="C58" s="19">
        <f t="shared" si="9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11"/>
        <v>-360</v>
      </c>
      <c r="P58" s="7">
        <f t="shared" si="10"/>
        <v>0</v>
      </c>
      <c r="Q58" s="8">
        <f t="shared" si="7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8"/>
        <v>9</v>
      </c>
      <c r="C59" s="19">
        <f t="shared" si="9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11"/>
        <v>-390</v>
      </c>
      <c r="P59" s="7">
        <f t="shared" si="10"/>
        <v>0</v>
      </c>
      <c r="Q59" s="8">
        <f t="shared" si="7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8"/>
        <v>9</v>
      </c>
      <c r="C60" s="19">
        <f t="shared" si="9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11"/>
        <v>-1496</v>
      </c>
      <c r="P60" s="7">
        <f t="shared" si="10"/>
        <v>0</v>
      </c>
      <c r="Q60" s="8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8"/>
        <v>9</v>
      </c>
      <c r="C61" s="19">
        <f t="shared" si="9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11"/>
        <v>-481</v>
      </c>
      <c r="P61" s="7">
        <f t="shared" si="10"/>
        <v>0</v>
      </c>
      <c r="Q61" s="8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8"/>
        <v>9</v>
      </c>
      <c r="C62" s="19">
        <f t="shared" si="9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11"/>
        <v>-6270</v>
      </c>
      <c r="P62" s="7">
        <f t="shared" si="10"/>
        <v>0</v>
      </c>
      <c r="Q62" s="8">
        <f t="shared" si="7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8"/>
        <v>9</v>
      </c>
      <c r="C63" s="19">
        <f t="shared" si="9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11"/>
        <v>-1254</v>
      </c>
      <c r="P63" s="7">
        <f t="shared" si="10"/>
        <v>0</v>
      </c>
      <c r="Q63" s="8">
        <f t="shared" si="7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8"/>
        <v>9</v>
      </c>
      <c r="C64" s="19">
        <f t="shared" si="9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11"/>
        <v>-1458</v>
      </c>
      <c r="P64" s="7">
        <f t="shared" si="10"/>
        <v>0</v>
      </c>
      <c r="Q64" s="8">
        <f t="shared" si="7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8"/>
        <v>9</v>
      </c>
      <c r="C65" s="19">
        <f t="shared" si="9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11"/>
        <v>-583.20000000000005</v>
      </c>
      <c r="P65" s="7">
        <f t="shared" si="10"/>
        <v>0</v>
      </c>
      <c r="Q65" s="8">
        <f t="shared" si="7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ref="B66:B97" si="12">MONTH(A66)</f>
        <v>9</v>
      </c>
      <c r="C66" s="19">
        <f t="shared" ref="C66:C97" si="13">YEAR(A66)</f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19">
        <f t="shared" ref="L66:L129" si="15">MONTH(K66)</f>
        <v>1</v>
      </c>
      <c r="M66" s="19">
        <f t="shared" ref="M66:M129" si="16">YEAR(K66)</f>
        <v>2021</v>
      </c>
      <c r="N66" s="7">
        <v>2040</v>
      </c>
      <c r="O66" s="7">
        <f t="shared" si="11"/>
        <v>-2040</v>
      </c>
      <c r="P66" s="7">
        <f t="shared" ref="P66:P97" si="17">SUM(N66+O66)</f>
        <v>0</v>
      </c>
      <c r="Q66" s="8">
        <f t="shared" si="7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si="12"/>
        <v>9</v>
      </c>
      <c r="C67" s="19">
        <f t="shared" si="13"/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19">
        <f t="shared" si="15"/>
        <v>1</v>
      </c>
      <c r="M67" s="19">
        <f t="shared" si="16"/>
        <v>2021</v>
      </c>
      <c r="N67" s="7">
        <v>6600</v>
      </c>
      <c r="O67" s="7">
        <f t="shared" si="11"/>
        <v>-6600</v>
      </c>
      <c r="P67" s="7">
        <f t="shared" si="17"/>
        <v>0</v>
      </c>
      <c r="Q67" s="8">
        <f t="shared" ref="Q67:Q130" si="18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12"/>
        <v>9</v>
      </c>
      <c r="C68" s="19">
        <f t="shared" si="13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19">
        <f t="shared" si="15"/>
        <v>1</v>
      </c>
      <c r="M68" s="19">
        <f t="shared" si="16"/>
        <v>2021</v>
      </c>
      <c r="N68" s="7">
        <v>888</v>
      </c>
      <c r="O68" s="7">
        <f t="shared" si="11"/>
        <v>-888</v>
      </c>
      <c r="P68" s="7">
        <f t="shared" si="17"/>
        <v>0</v>
      </c>
      <c r="Q68" s="8">
        <f t="shared" si="18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12"/>
        <v>9</v>
      </c>
      <c r="C69" s="19">
        <f t="shared" si="13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19">
        <f t="shared" si="15"/>
        <v>1</v>
      </c>
      <c r="M69" s="19">
        <f t="shared" si="16"/>
        <v>2021</v>
      </c>
      <c r="N69" s="7">
        <v>275</v>
      </c>
      <c r="O69" s="7">
        <f t="shared" si="11"/>
        <v>-275</v>
      </c>
      <c r="P69" s="7">
        <f t="shared" si="17"/>
        <v>0</v>
      </c>
      <c r="Q69" s="8">
        <f t="shared" si="18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12"/>
        <v>9</v>
      </c>
      <c r="C70" s="19">
        <f t="shared" si="13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19">
        <f t="shared" si="15"/>
        <v>1</v>
      </c>
      <c r="M70" s="19">
        <f t="shared" si="16"/>
        <v>2021</v>
      </c>
      <c r="N70" s="7">
        <v>360</v>
      </c>
      <c r="O70" s="7">
        <f t="shared" si="11"/>
        <v>-360</v>
      </c>
      <c r="P70" s="7">
        <f t="shared" si="17"/>
        <v>0</v>
      </c>
      <c r="Q70" s="8">
        <f t="shared" si="18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12"/>
        <v>9</v>
      </c>
      <c r="C71" s="19">
        <f t="shared" si="13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4"/>
        <v>44097</v>
      </c>
      <c r="L71" s="19">
        <f t="shared" si="15"/>
        <v>9</v>
      </c>
      <c r="M71" s="19">
        <f t="shared" si="16"/>
        <v>2020</v>
      </c>
      <c r="N71" s="7">
        <v>1392</v>
      </c>
      <c r="O71" s="7">
        <f t="shared" si="11"/>
        <v>-1392</v>
      </c>
      <c r="P71" s="7">
        <f t="shared" si="17"/>
        <v>0</v>
      </c>
      <c r="Q71" s="8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12"/>
        <v>9</v>
      </c>
      <c r="C72" s="19">
        <f t="shared" si="13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19">
        <f t="shared" si="15"/>
        <v>9</v>
      </c>
      <c r="M72" s="19">
        <f t="shared" si="16"/>
        <v>2020</v>
      </c>
      <c r="N72" s="7">
        <v>1496</v>
      </c>
      <c r="O72" s="7">
        <f t="shared" si="11"/>
        <v>-1496</v>
      </c>
      <c r="P72" s="7">
        <f t="shared" si="17"/>
        <v>0</v>
      </c>
      <c r="Q72" s="8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12"/>
        <v>10</v>
      </c>
      <c r="C73" s="19">
        <f t="shared" si="13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19">
        <f t="shared" si="15"/>
        <v>10</v>
      </c>
      <c r="M73" s="19">
        <f t="shared" si="16"/>
        <v>2020</v>
      </c>
      <c r="N73" s="7">
        <v>1496</v>
      </c>
      <c r="O73" s="7">
        <f t="shared" si="11"/>
        <v>-1496</v>
      </c>
      <c r="P73" s="7">
        <f t="shared" si="17"/>
        <v>0</v>
      </c>
      <c r="Q73" s="8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12"/>
        <v>10</v>
      </c>
      <c r="C74" s="19">
        <f t="shared" si="13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4"/>
        <v>44154</v>
      </c>
      <c r="L74" s="19">
        <f t="shared" si="15"/>
        <v>11</v>
      </c>
      <c r="M74" s="19">
        <f t="shared" si="16"/>
        <v>2020</v>
      </c>
      <c r="N74" s="7">
        <v>4554</v>
      </c>
      <c r="O74" s="7">
        <f t="shared" si="11"/>
        <v>-4554</v>
      </c>
      <c r="P74" s="7">
        <f t="shared" si="17"/>
        <v>0</v>
      </c>
      <c r="Q74" s="8">
        <f t="shared" si="18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12"/>
        <v>10</v>
      </c>
      <c r="C75" s="19">
        <f t="shared" si="13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4"/>
        <v>44154</v>
      </c>
      <c r="L75" s="19">
        <f t="shared" si="15"/>
        <v>11</v>
      </c>
      <c r="M75" s="19">
        <f t="shared" si="16"/>
        <v>2020</v>
      </c>
      <c r="N75" s="7">
        <v>400</v>
      </c>
      <c r="O75" s="7">
        <f t="shared" si="11"/>
        <v>-400</v>
      </c>
      <c r="P75" s="7">
        <f t="shared" si="17"/>
        <v>0</v>
      </c>
      <c r="Q75" s="8">
        <f t="shared" si="18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12"/>
        <v>10</v>
      </c>
      <c r="C76" s="19">
        <f t="shared" si="13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19">
        <f t="shared" si="15"/>
        <v>11</v>
      </c>
      <c r="M76" s="19">
        <f t="shared" si="16"/>
        <v>2020</v>
      </c>
      <c r="N76" s="7">
        <v>555</v>
      </c>
      <c r="O76" s="7">
        <f t="shared" si="11"/>
        <v>-555</v>
      </c>
      <c r="P76" s="7">
        <f t="shared" si="17"/>
        <v>0</v>
      </c>
      <c r="Q76" s="8">
        <f t="shared" si="18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12"/>
        <v>10</v>
      </c>
      <c r="C77" s="19">
        <f t="shared" si="13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19">
        <f t="shared" si="15"/>
        <v>11</v>
      </c>
      <c r="M77" s="19">
        <f t="shared" si="16"/>
        <v>2020</v>
      </c>
      <c r="N77" s="7">
        <v>204</v>
      </c>
      <c r="O77" s="7">
        <f t="shared" si="11"/>
        <v>-204</v>
      </c>
      <c r="P77" s="7">
        <f t="shared" si="17"/>
        <v>0</v>
      </c>
      <c r="Q77" s="8">
        <f t="shared" si="18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12"/>
        <v>10</v>
      </c>
      <c r="C78" s="19">
        <f t="shared" si="13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4"/>
        <v>44232</v>
      </c>
      <c r="L78" s="19">
        <f t="shared" si="15"/>
        <v>2</v>
      </c>
      <c r="M78" s="19">
        <f t="shared" si="16"/>
        <v>2021</v>
      </c>
      <c r="N78" s="7">
        <v>6270</v>
      </c>
      <c r="O78" s="7">
        <f t="shared" si="11"/>
        <v>-6270</v>
      </c>
      <c r="P78" s="7">
        <f t="shared" si="17"/>
        <v>0</v>
      </c>
      <c r="Q78" s="8">
        <f t="shared" si="18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12"/>
        <v>10</v>
      </c>
      <c r="C79" s="19">
        <f t="shared" si="13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4"/>
        <v>44232</v>
      </c>
      <c r="L79" s="19">
        <f t="shared" si="15"/>
        <v>2</v>
      </c>
      <c r="M79" s="19">
        <f t="shared" si="16"/>
        <v>2021</v>
      </c>
      <c r="N79" s="7">
        <v>1254</v>
      </c>
      <c r="O79" s="7">
        <f t="shared" si="11"/>
        <v>-1254</v>
      </c>
      <c r="P79" s="7">
        <f t="shared" si="17"/>
        <v>0</v>
      </c>
      <c r="Q79" s="8">
        <f t="shared" si="18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12"/>
        <v>10</v>
      </c>
      <c r="C80" s="19">
        <f t="shared" si="13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4"/>
        <v>44232</v>
      </c>
      <c r="L80" s="19">
        <f t="shared" si="15"/>
        <v>2</v>
      </c>
      <c r="M80" s="19">
        <f t="shared" si="16"/>
        <v>2021</v>
      </c>
      <c r="N80" s="7">
        <v>874.80000000000007</v>
      </c>
      <c r="O80" s="7">
        <f t="shared" si="11"/>
        <v>-874.80000000000007</v>
      </c>
      <c r="P80" s="7">
        <f t="shared" si="17"/>
        <v>0</v>
      </c>
      <c r="Q80" s="8">
        <f t="shared" si="18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12"/>
        <v>10</v>
      </c>
      <c r="C81" s="19">
        <f t="shared" si="13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4"/>
        <v>44232</v>
      </c>
      <c r="L81" s="19">
        <f t="shared" si="15"/>
        <v>2</v>
      </c>
      <c r="M81" s="19">
        <f t="shared" si="16"/>
        <v>2021</v>
      </c>
      <c r="N81" s="7">
        <v>2040</v>
      </c>
      <c r="O81" s="7">
        <f t="shared" si="11"/>
        <v>-2040</v>
      </c>
      <c r="P81" s="7">
        <f t="shared" si="17"/>
        <v>0</v>
      </c>
      <c r="Q81" s="8">
        <f t="shared" si="18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12"/>
        <v>10</v>
      </c>
      <c r="C82" s="19">
        <f t="shared" si="13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4"/>
        <v>44232</v>
      </c>
      <c r="L82" s="19">
        <f t="shared" si="15"/>
        <v>2</v>
      </c>
      <c r="M82" s="19">
        <f t="shared" si="16"/>
        <v>2021</v>
      </c>
      <c r="N82" s="7">
        <v>180</v>
      </c>
      <c r="O82" s="7">
        <f t="shared" si="11"/>
        <v>-180</v>
      </c>
      <c r="P82" s="7">
        <f t="shared" si="17"/>
        <v>0</v>
      </c>
      <c r="Q82" s="8">
        <f t="shared" si="18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12"/>
        <v>10</v>
      </c>
      <c r="C83" s="19">
        <f t="shared" si="13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19">
        <f t="shared" si="15"/>
        <v>2</v>
      </c>
      <c r="M83" s="19">
        <f t="shared" si="16"/>
        <v>2021</v>
      </c>
      <c r="N83" s="7">
        <v>7524</v>
      </c>
      <c r="O83" s="7">
        <f t="shared" si="11"/>
        <v>-7524</v>
      </c>
      <c r="P83" s="7">
        <f t="shared" si="17"/>
        <v>0</v>
      </c>
      <c r="Q83" s="8">
        <f t="shared" si="18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12"/>
        <v>10</v>
      </c>
      <c r="C84" s="19">
        <f t="shared" si="13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19">
        <f t="shared" si="15"/>
        <v>2</v>
      </c>
      <c r="M84" s="19">
        <f t="shared" si="16"/>
        <v>2021</v>
      </c>
      <c r="N84" s="7">
        <v>1254</v>
      </c>
      <c r="O84" s="7">
        <f t="shared" si="11"/>
        <v>-1254</v>
      </c>
      <c r="P84" s="7">
        <f t="shared" si="17"/>
        <v>0</v>
      </c>
      <c r="Q84" s="8">
        <f t="shared" si="18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12"/>
        <v>10</v>
      </c>
      <c r="C85" s="19">
        <f t="shared" si="13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19">
        <f t="shared" si="15"/>
        <v>10</v>
      </c>
      <c r="M85" s="19">
        <f t="shared" si="16"/>
        <v>2020</v>
      </c>
      <c r="N85" s="7">
        <v>1496</v>
      </c>
      <c r="O85" s="7">
        <f t="shared" si="11"/>
        <v>-1496</v>
      </c>
      <c r="P85" s="7">
        <f t="shared" si="17"/>
        <v>0</v>
      </c>
      <c r="Q85" s="8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12"/>
        <v>10</v>
      </c>
      <c r="C86" s="19">
        <f t="shared" si="13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19">
        <f t="shared" si="15"/>
        <v>10</v>
      </c>
      <c r="M86" s="19">
        <f t="shared" si="16"/>
        <v>2020</v>
      </c>
      <c r="N86" s="7">
        <v>962</v>
      </c>
      <c r="O86" s="7">
        <f t="shared" si="11"/>
        <v>-962</v>
      </c>
      <c r="P86" s="7">
        <f t="shared" si="17"/>
        <v>0</v>
      </c>
      <c r="Q86" s="8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12"/>
        <v>10</v>
      </c>
      <c r="C87" s="19">
        <f t="shared" si="13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19">
        <f t="shared" si="15"/>
        <v>12</v>
      </c>
      <c r="M87" s="19">
        <f t="shared" si="16"/>
        <v>2020</v>
      </c>
      <c r="N87" s="7">
        <v>1470</v>
      </c>
      <c r="O87" s="7">
        <v>-1470</v>
      </c>
      <c r="P87" s="7">
        <f t="shared" si="17"/>
        <v>0</v>
      </c>
      <c r="Q87" s="8">
        <f t="shared" si="18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12"/>
        <v>10</v>
      </c>
      <c r="C88" s="19">
        <f t="shared" si="13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19">
        <f t="shared" si="15"/>
        <v>12</v>
      </c>
      <c r="M88" s="19">
        <f t="shared" si="16"/>
        <v>2020</v>
      </c>
      <c r="N88" s="7">
        <v>720</v>
      </c>
      <c r="O88" s="7">
        <v>-720</v>
      </c>
      <c r="P88" s="7">
        <f t="shared" si="17"/>
        <v>0</v>
      </c>
      <c r="Q88" s="8">
        <f t="shared" si="18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12"/>
        <v>10</v>
      </c>
      <c r="C89" s="19">
        <f t="shared" si="13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4"/>
        <v>44183</v>
      </c>
      <c r="L89" s="19">
        <f t="shared" si="15"/>
        <v>12</v>
      </c>
      <c r="M89" s="19">
        <f t="shared" si="16"/>
        <v>2020</v>
      </c>
      <c r="N89" s="7">
        <v>460</v>
      </c>
      <c r="O89" s="7">
        <v>-460</v>
      </c>
      <c r="P89" s="7">
        <f t="shared" si="17"/>
        <v>0</v>
      </c>
      <c r="Q89" s="8">
        <f t="shared" si="18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12"/>
        <v>10</v>
      </c>
      <c r="C90" s="19">
        <f t="shared" si="13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4"/>
        <v>44166</v>
      </c>
      <c r="L90" s="19">
        <f t="shared" si="15"/>
        <v>12</v>
      </c>
      <c r="M90" s="19">
        <f t="shared" si="16"/>
        <v>2020</v>
      </c>
      <c r="N90" s="7">
        <v>180</v>
      </c>
      <c r="O90" s="7">
        <f t="shared" ref="O90:O123" si="19">SUM(-N90)</f>
        <v>-180</v>
      </c>
      <c r="P90" s="7">
        <f t="shared" si="17"/>
        <v>0</v>
      </c>
      <c r="Q90" s="8">
        <f t="shared" si="18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12"/>
        <v>10</v>
      </c>
      <c r="C91" s="19">
        <f t="shared" si="13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19">
        <f t="shared" si="15"/>
        <v>12</v>
      </c>
      <c r="M91" s="19">
        <f t="shared" si="16"/>
        <v>2020</v>
      </c>
      <c r="N91" s="7">
        <v>204</v>
      </c>
      <c r="O91" s="7">
        <f t="shared" si="19"/>
        <v>-204</v>
      </c>
      <c r="P91" s="7">
        <f t="shared" si="17"/>
        <v>0</v>
      </c>
      <c r="Q91" s="8">
        <f t="shared" si="18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12"/>
        <v>10</v>
      </c>
      <c r="C92" s="19">
        <f t="shared" si="13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4"/>
        <v>44123</v>
      </c>
      <c r="L92" s="19">
        <f t="shared" si="15"/>
        <v>10</v>
      </c>
      <c r="M92" s="19">
        <f t="shared" si="16"/>
        <v>2020</v>
      </c>
      <c r="N92" s="7">
        <v>960</v>
      </c>
      <c r="O92" s="7">
        <f t="shared" si="19"/>
        <v>-960</v>
      </c>
      <c r="P92" s="7">
        <f t="shared" si="17"/>
        <v>0</v>
      </c>
      <c r="Q92" s="8">
        <f t="shared" si="18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12"/>
        <v>10</v>
      </c>
      <c r="C93" s="19">
        <f t="shared" si="13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19">
        <f t="shared" si="15"/>
        <v>10</v>
      </c>
      <c r="M93" s="19">
        <f t="shared" si="16"/>
        <v>2020</v>
      </c>
      <c r="N93" s="7">
        <v>625</v>
      </c>
      <c r="O93" s="7">
        <f t="shared" si="19"/>
        <v>-625</v>
      </c>
      <c r="P93" s="7">
        <f t="shared" si="17"/>
        <v>0</v>
      </c>
      <c r="Q93" s="8">
        <f t="shared" si="18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12"/>
        <v>10</v>
      </c>
      <c r="C94" s="19">
        <f t="shared" si="13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19">
        <f t="shared" si="15"/>
        <v>10</v>
      </c>
      <c r="M94" s="19">
        <f t="shared" si="16"/>
        <v>2020</v>
      </c>
      <c r="N94" s="7">
        <v>60</v>
      </c>
      <c r="O94" s="7">
        <f t="shared" si="19"/>
        <v>-60</v>
      </c>
      <c r="P94" s="7">
        <f t="shared" si="17"/>
        <v>0</v>
      </c>
      <c r="Q94" s="8">
        <f t="shared" si="18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12"/>
        <v>10</v>
      </c>
      <c r="C95" s="19">
        <f t="shared" si="13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19">
        <f t="shared" si="15"/>
        <v>10</v>
      </c>
      <c r="M95" s="19">
        <f t="shared" si="16"/>
        <v>2020</v>
      </c>
      <c r="N95" s="7">
        <v>90</v>
      </c>
      <c r="O95" s="7">
        <f t="shared" si="19"/>
        <v>-90</v>
      </c>
      <c r="P95" s="7">
        <f t="shared" si="17"/>
        <v>0</v>
      </c>
      <c r="Q95" s="8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12"/>
        <v>10</v>
      </c>
      <c r="C96" s="19">
        <f t="shared" si="13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19">
        <f t="shared" si="15"/>
        <v>10</v>
      </c>
      <c r="M96" s="19">
        <f t="shared" si="16"/>
        <v>2020</v>
      </c>
      <c r="N96" s="7">
        <v>1496</v>
      </c>
      <c r="O96" s="7">
        <f t="shared" si="19"/>
        <v>-1496</v>
      </c>
      <c r="P96" s="7">
        <f t="shared" si="17"/>
        <v>0</v>
      </c>
      <c r="Q96" s="8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12"/>
        <v>10</v>
      </c>
      <c r="C97" s="19">
        <f t="shared" si="13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19">
        <f t="shared" si="15"/>
        <v>2</v>
      </c>
      <c r="M97" s="19">
        <f t="shared" si="16"/>
        <v>2021</v>
      </c>
      <c r="N97" s="7">
        <v>6600</v>
      </c>
      <c r="O97" s="7">
        <f t="shared" si="19"/>
        <v>-6600</v>
      </c>
      <c r="P97" s="7">
        <f t="shared" si="17"/>
        <v>0</v>
      </c>
      <c r="Q97" s="8">
        <f t="shared" si="18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ref="B98:B129" si="20">MONTH(A98)</f>
        <v>10</v>
      </c>
      <c r="C98" s="19">
        <f t="shared" ref="C98:C129" si="21">YEAR(A98)</f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19">
        <f t="shared" si="15"/>
        <v>2</v>
      </c>
      <c r="M98" s="19">
        <f t="shared" si="16"/>
        <v>2021</v>
      </c>
      <c r="N98" s="7">
        <v>888</v>
      </c>
      <c r="O98" s="7">
        <f t="shared" si="19"/>
        <v>-888</v>
      </c>
      <c r="P98" s="7">
        <f t="shared" ref="P98:P129" si="22">SUM(N98+O98)</f>
        <v>0</v>
      </c>
      <c r="Q98" s="8">
        <f t="shared" si="18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20"/>
        <v>10</v>
      </c>
      <c r="C99" s="19">
        <f t="shared" si="21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19">
        <f t="shared" si="15"/>
        <v>2</v>
      </c>
      <c r="M99" s="19">
        <f t="shared" si="16"/>
        <v>2021</v>
      </c>
      <c r="N99" s="7">
        <v>275</v>
      </c>
      <c r="O99" s="7">
        <f t="shared" si="19"/>
        <v>-275</v>
      </c>
      <c r="P99" s="7">
        <f t="shared" si="22"/>
        <v>0</v>
      </c>
      <c r="Q99" s="8">
        <f t="shared" si="18"/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20"/>
        <v>10</v>
      </c>
      <c r="C100" s="19">
        <f t="shared" si="21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19">
        <f t="shared" si="15"/>
        <v>2</v>
      </c>
      <c r="M100" s="19">
        <f t="shared" si="16"/>
        <v>2021</v>
      </c>
      <c r="N100" s="7">
        <v>360</v>
      </c>
      <c r="O100" s="7">
        <f t="shared" si="19"/>
        <v>-360</v>
      </c>
      <c r="P100" s="7">
        <f t="shared" si="22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20"/>
        <v>10</v>
      </c>
      <c r="C101" s="19">
        <f t="shared" si="21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4"/>
        <v>44175</v>
      </c>
      <c r="L101" s="19">
        <f t="shared" si="15"/>
        <v>12</v>
      </c>
      <c r="M101" s="19">
        <f t="shared" si="16"/>
        <v>2020</v>
      </c>
      <c r="N101" s="7">
        <v>4554</v>
      </c>
      <c r="O101" s="7">
        <f t="shared" si="19"/>
        <v>-4554</v>
      </c>
      <c r="P101" s="7">
        <f t="shared" si="22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20"/>
        <v>10</v>
      </c>
      <c r="C102" s="19">
        <f t="shared" si="21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19">
        <f t="shared" si="15"/>
        <v>12</v>
      </c>
      <c r="M102" s="19">
        <f t="shared" si="16"/>
        <v>2020</v>
      </c>
      <c r="N102" s="7">
        <v>555</v>
      </c>
      <c r="O102" s="7">
        <f t="shared" si="19"/>
        <v>-555</v>
      </c>
      <c r="P102" s="7">
        <f t="shared" si="22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20"/>
        <v>10</v>
      </c>
      <c r="C103" s="19">
        <f t="shared" si="21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19">
        <f t="shared" si="15"/>
        <v>10</v>
      </c>
      <c r="M103" s="19">
        <f t="shared" si="16"/>
        <v>2020</v>
      </c>
      <c r="N103" s="7">
        <v>1496</v>
      </c>
      <c r="O103" s="7">
        <f t="shared" si="19"/>
        <v>-1496</v>
      </c>
      <c r="P103" s="7">
        <f t="shared" si="22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20"/>
        <v>10</v>
      </c>
      <c r="C104" s="19">
        <f t="shared" si="21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19">
        <f t="shared" si="15"/>
        <v>10</v>
      </c>
      <c r="M104" s="19">
        <f t="shared" si="16"/>
        <v>2020</v>
      </c>
      <c r="N104" s="7">
        <v>962</v>
      </c>
      <c r="O104" s="7">
        <f t="shared" si="19"/>
        <v>-962</v>
      </c>
      <c r="P104" s="7">
        <f t="shared" si="22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20"/>
        <v>10</v>
      </c>
      <c r="C105" s="19">
        <f t="shared" si="21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19">
        <f t="shared" si="15"/>
        <v>10</v>
      </c>
      <c r="M105" s="19">
        <f t="shared" si="16"/>
        <v>2020</v>
      </c>
      <c r="N105" s="7">
        <v>1496</v>
      </c>
      <c r="O105" s="7">
        <f t="shared" si="19"/>
        <v>-1496</v>
      </c>
      <c r="P105" s="7">
        <f t="shared" si="22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20"/>
        <v>11</v>
      </c>
      <c r="C106" s="19">
        <f t="shared" si="21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19">
        <f t="shared" si="15"/>
        <v>11</v>
      </c>
      <c r="M106" s="19">
        <f t="shared" si="16"/>
        <v>2020</v>
      </c>
      <c r="N106" s="7">
        <v>1584</v>
      </c>
      <c r="O106" s="7">
        <f t="shared" si="19"/>
        <v>-1584</v>
      </c>
      <c r="P106" s="7">
        <f t="shared" si="22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20"/>
        <v>11</v>
      </c>
      <c r="C107" s="19">
        <f t="shared" si="21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19">
        <f t="shared" si="15"/>
        <v>11</v>
      </c>
      <c r="M107" s="19">
        <f t="shared" si="16"/>
        <v>2020</v>
      </c>
      <c r="N107" s="7">
        <v>210</v>
      </c>
      <c r="O107" s="7">
        <f t="shared" si="19"/>
        <v>-210</v>
      </c>
      <c r="P107" s="7">
        <f t="shared" si="22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20"/>
        <v>11</v>
      </c>
      <c r="C108" s="19">
        <f t="shared" si="21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19">
        <f t="shared" si="15"/>
        <v>11</v>
      </c>
      <c r="M108" s="19">
        <f t="shared" si="16"/>
        <v>2020</v>
      </c>
      <c r="N108" s="7">
        <v>378</v>
      </c>
      <c r="O108" s="7">
        <f t="shared" si="19"/>
        <v>-378</v>
      </c>
      <c r="P108" s="7">
        <f t="shared" si="22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20"/>
        <v>11</v>
      </c>
      <c r="C109" s="19">
        <f t="shared" si="21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19">
        <f t="shared" si="15"/>
        <v>11</v>
      </c>
      <c r="M109" s="19">
        <f t="shared" si="16"/>
        <v>2020</v>
      </c>
      <c r="N109" s="7">
        <v>130</v>
      </c>
      <c r="O109" s="7">
        <f t="shared" si="19"/>
        <v>-130</v>
      </c>
      <c r="P109" s="7">
        <f t="shared" si="22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20"/>
        <v>11</v>
      </c>
      <c r="C110" s="19">
        <f t="shared" si="21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19">
        <f t="shared" si="15"/>
        <v>11</v>
      </c>
      <c r="M110" s="5">
        <f t="shared" si="16"/>
        <v>2020</v>
      </c>
      <c r="N110" s="7">
        <v>1584</v>
      </c>
      <c r="O110" s="7">
        <f t="shared" si="19"/>
        <v>-1584</v>
      </c>
      <c r="P110" s="7">
        <f t="shared" si="22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20"/>
        <v>11</v>
      </c>
      <c r="C111" s="19">
        <f t="shared" si="21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19">
        <f t="shared" si="15"/>
        <v>11</v>
      </c>
      <c r="M111" s="5">
        <f t="shared" si="16"/>
        <v>2020</v>
      </c>
      <c r="N111" s="7">
        <v>370</v>
      </c>
      <c r="O111" s="7">
        <f t="shared" si="19"/>
        <v>-370</v>
      </c>
      <c r="P111" s="7">
        <f t="shared" si="22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20"/>
        <v>11</v>
      </c>
      <c r="C112" s="19">
        <f t="shared" si="21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19">
        <f t="shared" si="15"/>
        <v>11</v>
      </c>
      <c r="M112" s="5">
        <f t="shared" si="16"/>
        <v>2020</v>
      </c>
      <c r="N112" s="7">
        <v>1540</v>
      </c>
      <c r="O112" s="7">
        <f t="shared" si="19"/>
        <v>-1540</v>
      </c>
      <c r="P112" s="7">
        <f t="shared" si="22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20"/>
        <v>11</v>
      </c>
      <c r="C113" s="19">
        <f t="shared" si="21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19">
        <f t="shared" si="15"/>
        <v>11</v>
      </c>
      <c r="M113" s="5">
        <f t="shared" si="16"/>
        <v>2020</v>
      </c>
      <c r="N113" s="7">
        <v>90</v>
      </c>
      <c r="O113" s="7">
        <f t="shared" si="19"/>
        <v>-90</v>
      </c>
      <c r="P113" s="7">
        <f t="shared" si="22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20"/>
        <v>11</v>
      </c>
      <c r="C114" s="19">
        <f t="shared" si="21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19">
        <f t="shared" si="15"/>
        <v>1</v>
      </c>
      <c r="M114" s="5">
        <f t="shared" si="16"/>
        <v>2021</v>
      </c>
      <c r="N114" s="7">
        <v>923.4</v>
      </c>
      <c r="O114" s="7">
        <f t="shared" si="19"/>
        <v>-923.4</v>
      </c>
      <c r="P114" s="7">
        <f t="shared" si="22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20"/>
        <v>11</v>
      </c>
      <c r="C115" s="19">
        <f t="shared" si="21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19">
        <f t="shared" si="15"/>
        <v>1</v>
      </c>
      <c r="M115" s="5">
        <f t="shared" si="16"/>
        <v>2021</v>
      </c>
      <c r="N115" s="7">
        <v>307.8</v>
      </c>
      <c r="O115" s="7">
        <f t="shared" si="19"/>
        <v>-307.8</v>
      </c>
      <c r="P115" s="7">
        <f t="shared" si="22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20"/>
        <v>11</v>
      </c>
      <c r="C116" s="19">
        <f t="shared" si="21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19">
        <f t="shared" si="15"/>
        <v>11</v>
      </c>
      <c r="M116" s="19">
        <f t="shared" si="16"/>
        <v>2020</v>
      </c>
      <c r="N116" s="7">
        <v>1584</v>
      </c>
      <c r="O116" s="7">
        <f t="shared" si="19"/>
        <v>-1584</v>
      </c>
      <c r="P116" s="7">
        <f t="shared" si="22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si="20"/>
        <v>11</v>
      </c>
      <c r="C117" s="19">
        <f t="shared" si="21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19">
        <f t="shared" si="15"/>
        <v>11</v>
      </c>
      <c r="M117" s="19">
        <f t="shared" si="16"/>
        <v>2020</v>
      </c>
      <c r="N117" s="7">
        <v>520</v>
      </c>
      <c r="O117" s="7">
        <f t="shared" si="19"/>
        <v>-520</v>
      </c>
      <c r="P117" s="7">
        <f t="shared" si="22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0"/>
        <v>11</v>
      </c>
      <c r="C118" s="19">
        <f t="shared" si="21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19">
        <f t="shared" si="15"/>
        <v>3</v>
      </c>
      <c r="M118" s="19">
        <f t="shared" si="16"/>
        <v>2021</v>
      </c>
      <c r="N118" s="7">
        <v>4050</v>
      </c>
      <c r="O118" s="7">
        <f t="shared" si="19"/>
        <v>-4050</v>
      </c>
      <c r="P118" s="7">
        <f t="shared" si="22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0"/>
        <v>11</v>
      </c>
      <c r="C119" s="19">
        <f t="shared" si="21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19">
        <f t="shared" si="15"/>
        <v>3</v>
      </c>
      <c r="M119" s="19">
        <f t="shared" si="16"/>
        <v>2021</v>
      </c>
      <c r="N119" s="7">
        <v>2640</v>
      </c>
      <c r="O119" s="7">
        <f t="shared" si="19"/>
        <v>-2640</v>
      </c>
      <c r="P119" s="7">
        <f t="shared" si="22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0"/>
        <v>11</v>
      </c>
      <c r="C120" s="19">
        <f t="shared" si="21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19">
        <f t="shared" si="15"/>
        <v>3</v>
      </c>
      <c r="M120" s="19">
        <f t="shared" si="16"/>
        <v>2021</v>
      </c>
      <c r="N120" s="7">
        <v>1776</v>
      </c>
      <c r="O120" s="7">
        <f t="shared" si="19"/>
        <v>-1776</v>
      </c>
      <c r="P120" s="7">
        <f t="shared" si="22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0"/>
        <v>11</v>
      </c>
      <c r="C121" s="19">
        <f t="shared" si="21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19">
        <f t="shared" si="15"/>
        <v>3</v>
      </c>
      <c r="M121" s="19">
        <f t="shared" si="16"/>
        <v>2021</v>
      </c>
      <c r="N121" s="7">
        <v>275</v>
      </c>
      <c r="O121" s="7">
        <f t="shared" si="19"/>
        <v>-275</v>
      </c>
      <c r="P121" s="7">
        <f t="shared" si="22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0"/>
        <v>11</v>
      </c>
      <c r="C122" s="19">
        <f t="shared" si="21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19">
        <f t="shared" si="15"/>
        <v>3</v>
      </c>
      <c r="M122" s="19">
        <f t="shared" si="16"/>
        <v>2021</v>
      </c>
      <c r="N122" s="7">
        <v>180</v>
      </c>
      <c r="O122" s="7">
        <f t="shared" si="19"/>
        <v>-180</v>
      </c>
      <c r="P122" s="7">
        <f t="shared" si="22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si="20"/>
        <v>11</v>
      </c>
      <c r="C123" s="19">
        <f t="shared" si="21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19">
        <f t="shared" si="15"/>
        <v>3</v>
      </c>
      <c r="M123" s="19">
        <f t="shared" si="16"/>
        <v>2021</v>
      </c>
      <c r="N123" s="7">
        <v>375</v>
      </c>
      <c r="O123" s="7">
        <f t="shared" si="19"/>
        <v>-375</v>
      </c>
      <c r="P123" s="7">
        <f t="shared" si="22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0"/>
        <v>11</v>
      </c>
      <c r="C124" s="19">
        <f t="shared" si="21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19">
        <f t="shared" si="15"/>
        <v>11</v>
      </c>
      <c r="M124" s="19">
        <f t="shared" si="16"/>
        <v>2020</v>
      </c>
      <c r="N124" s="7">
        <v>1584</v>
      </c>
      <c r="O124" s="7">
        <v>-1584</v>
      </c>
      <c r="P124" s="7">
        <f t="shared" si="22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0"/>
        <v>11</v>
      </c>
      <c r="C125" s="19">
        <f t="shared" si="21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19">
        <f t="shared" si="15"/>
        <v>11</v>
      </c>
      <c r="M125" s="19">
        <f t="shared" si="16"/>
        <v>2020</v>
      </c>
      <c r="N125" s="7">
        <v>420</v>
      </c>
      <c r="O125" s="7">
        <v>-420</v>
      </c>
      <c r="P125" s="7">
        <f t="shared" si="22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0"/>
        <v>11</v>
      </c>
      <c r="C126" s="19">
        <f t="shared" si="21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19">
        <f t="shared" si="15"/>
        <v>11</v>
      </c>
      <c r="M126" s="19">
        <f t="shared" si="16"/>
        <v>2020</v>
      </c>
      <c r="N126" s="7">
        <v>90</v>
      </c>
      <c r="O126" s="7">
        <v>-90</v>
      </c>
      <c r="P126" s="7">
        <f t="shared" si="22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0"/>
        <v>11</v>
      </c>
      <c r="C127" s="19">
        <f t="shared" si="21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19">
        <f t="shared" si="15"/>
        <v>11</v>
      </c>
      <c r="M127" s="19">
        <f t="shared" si="16"/>
        <v>2020</v>
      </c>
      <c r="N127" s="7">
        <v>518</v>
      </c>
      <c r="O127" s="7">
        <v>-518</v>
      </c>
      <c r="P127" s="7">
        <f t="shared" si="22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0"/>
        <v>11</v>
      </c>
      <c r="C128" s="19">
        <f t="shared" si="21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19">
        <f t="shared" si="15"/>
        <v>11</v>
      </c>
      <c r="M128" s="19">
        <f t="shared" si="16"/>
        <v>2020</v>
      </c>
      <c r="N128" s="7">
        <v>1540</v>
      </c>
      <c r="O128" s="7">
        <f t="shared" ref="O128:O154" si="23">SUM(-N128)</f>
        <v>-1540</v>
      </c>
      <c r="P128" s="7">
        <f t="shared" si="22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0"/>
        <v>11</v>
      </c>
      <c r="C129" s="19">
        <f t="shared" si="21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19">
        <f t="shared" si="15"/>
        <v>11</v>
      </c>
      <c r="M129" s="19">
        <f t="shared" si="16"/>
        <v>2020</v>
      </c>
      <c r="N129" s="7">
        <v>982.80000000000007</v>
      </c>
      <c r="O129" s="7">
        <f t="shared" si="23"/>
        <v>-982.80000000000007</v>
      </c>
      <c r="P129" s="7">
        <f t="shared" si="22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ref="B130:B161" si="24">MONTH(A130)</f>
        <v>11</v>
      </c>
      <c r="C130" s="19">
        <f t="shared" ref="C130:C161" si="25">YEAR(A130)</f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19">
        <f t="shared" ref="L130:L193" si="27">MONTH(K130)</f>
        <v>11</v>
      </c>
      <c r="M130" s="19">
        <f t="shared" ref="M130:M193" si="28">YEAR(K130)</f>
        <v>2020</v>
      </c>
      <c r="N130" s="7">
        <v>100</v>
      </c>
      <c r="O130" s="7">
        <f t="shared" si="23"/>
        <v>-100</v>
      </c>
      <c r="P130" s="7">
        <f t="shared" ref="P130:P147" si="29">SUM(N130+O130)</f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4"/>
        <v>11</v>
      </c>
      <c r="C131" s="19">
        <f t="shared" si="25"/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19">
        <f t="shared" si="27"/>
        <v>1</v>
      </c>
      <c r="M131" s="19">
        <f t="shared" si="28"/>
        <v>2021</v>
      </c>
      <c r="N131" s="7">
        <v>1628</v>
      </c>
      <c r="O131" s="7">
        <f t="shared" si="23"/>
        <v>-1628</v>
      </c>
      <c r="P131" s="7">
        <f t="shared" si="29"/>
        <v>0</v>
      </c>
      <c r="Q131" s="8">
        <f t="shared" ref="Q131:Q194" si="30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4"/>
        <v>11</v>
      </c>
      <c r="C132" s="19">
        <f t="shared" si="25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19">
        <f t="shared" si="27"/>
        <v>1</v>
      </c>
      <c r="M132" s="19">
        <f t="shared" si="28"/>
        <v>2021</v>
      </c>
      <c r="N132" s="7">
        <v>150</v>
      </c>
      <c r="O132" s="7">
        <f t="shared" si="23"/>
        <v>-150</v>
      </c>
      <c r="P132" s="7">
        <f t="shared" si="29"/>
        <v>0</v>
      </c>
      <c r="Q132" s="8">
        <f t="shared" si="30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4"/>
        <v>11</v>
      </c>
      <c r="C133" s="19">
        <f t="shared" si="25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19">
        <f t="shared" si="27"/>
        <v>1</v>
      </c>
      <c r="M133" s="19">
        <f t="shared" si="28"/>
        <v>2021</v>
      </c>
      <c r="N133" s="7">
        <v>185</v>
      </c>
      <c r="O133" s="7">
        <f t="shared" si="23"/>
        <v>-185</v>
      </c>
      <c r="P133" s="7">
        <f t="shared" si="29"/>
        <v>0</v>
      </c>
      <c r="Q133" s="8">
        <f t="shared" si="30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4"/>
        <v>11</v>
      </c>
      <c r="C134" s="19">
        <f t="shared" si="25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19">
        <f t="shared" si="27"/>
        <v>1</v>
      </c>
      <c r="M134" s="19">
        <f t="shared" si="28"/>
        <v>2021</v>
      </c>
      <c r="N134" s="7">
        <v>45</v>
      </c>
      <c r="O134" s="7">
        <f t="shared" si="23"/>
        <v>-45</v>
      </c>
      <c r="P134" s="7">
        <f t="shared" si="29"/>
        <v>0</v>
      </c>
      <c r="Q134" s="8">
        <f t="shared" si="30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4"/>
        <v>11</v>
      </c>
      <c r="C135" s="19">
        <f t="shared" si="25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19">
        <f t="shared" si="27"/>
        <v>11</v>
      </c>
      <c r="M135" s="19">
        <f t="shared" si="28"/>
        <v>2020</v>
      </c>
      <c r="N135" s="31">
        <v>1584</v>
      </c>
      <c r="O135" s="7">
        <f t="shared" si="23"/>
        <v>-1584</v>
      </c>
      <c r="P135" s="7">
        <f t="shared" si="29"/>
        <v>0</v>
      </c>
      <c r="Q135" s="8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4"/>
        <v>11</v>
      </c>
      <c r="C136" s="19">
        <f t="shared" si="25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19">
        <f t="shared" si="27"/>
        <v>11</v>
      </c>
      <c r="M136" s="19">
        <f t="shared" si="28"/>
        <v>2020</v>
      </c>
      <c r="N136" s="57">
        <v>840</v>
      </c>
      <c r="O136" s="7">
        <f t="shared" si="23"/>
        <v>-840</v>
      </c>
      <c r="P136" s="7">
        <f t="shared" si="29"/>
        <v>0</v>
      </c>
      <c r="Q136" s="8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4"/>
        <v>11</v>
      </c>
      <c r="C137" s="19">
        <f t="shared" si="25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19">
        <f t="shared" si="27"/>
        <v>1</v>
      </c>
      <c r="M137" s="19">
        <f t="shared" si="28"/>
        <v>2021</v>
      </c>
      <c r="N137" s="7">
        <v>408</v>
      </c>
      <c r="O137" s="7">
        <f t="shared" si="23"/>
        <v>-408</v>
      </c>
      <c r="P137" s="7">
        <f t="shared" si="29"/>
        <v>0</v>
      </c>
      <c r="Q137" s="8">
        <f t="shared" si="30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4"/>
        <v>11</v>
      </c>
      <c r="C138" s="19">
        <f t="shared" si="25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19">
        <f t="shared" si="27"/>
        <v>11</v>
      </c>
      <c r="M138" s="19">
        <f t="shared" si="28"/>
        <v>2020</v>
      </c>
      <c r="N138" s="7">
        <v>1050</v>
      </c>
      <c r="O138" s="7">
        <f t="shared" si="23"/>
        <v>-1050</v>
      </c>
      <c r="P138" s="7">
        <f t="shared" si="29"/>
        <v>0</v>
      </c>
      <c r="Q138" s="8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4"/>
        <v>11</v>
      </c>
      <c r="C139" s="19">
        <f t="shared" si="25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19">
        <f t="shared" si="27"/>
        <v>3</v>
      </c>
      <c r="M139" s="19">
        <f t="shared" si="28"/>
        <v>2021</v>
      </c>
      <c r="N139" s="7">
        <v>6600</v>
      </c>
      <c r="O139" s="7">
        <f t="shared" si="23"/>
        <v>-6600</v>
      </c>
      <c r="P139" s="7">
        <f t="shared" si="29"/>
        <v>0</v>
      </c>
      <c r="Q139" s="8">
        <f t="shared" si="30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4"/>
        <v>11</v>
      </c>
      <c r="C140" s="19">
        <f t="shared" si="25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19">
        <f t="shared" si="27"/>
        <v>3</v>
      </c>
      <c r="M140" s="19">
        <f t="shared" si="28"/>
        <v>2021</v>
      </c>
      <c r="N140" s="7">
        <v>720</v>
      </c>
      <c r="O140" s="7">
        <f t="shared" si="23"/>
        <v>-720</v>
      </c>
      <c r="P140" s="7">
        <f t="shared" si="29"/>
        <v>0</v>
      </c>
      <c r="Q140" s="8">
        <f t="shared" si="30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4"/>
        <v>11</v>
      </c>
      <c r="C141" s="19">
        <f t="shared" si="25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19">
        <f t="shared" si="27"/>
        <v>3</v>
      </c>
      <c r="M141" s="19">
        <f t="shared" si="28"/>
        <v>2021</v>
      </c>
      <c r="N141" s="7">
        <v>275</v>
      </c>
      <c r="O141" s="7">
        <f t="shared" si="23"/>
        <v>-275</v>
      </c>
      <c r="P141" s="7">
        <f t="shared" si="29"/>
        <v>0</v>
      </c>
      <c r="Q141" s="8">
        <f t="shared" si="30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4"/>
        <v>11</v>
      </c>
      <c r="C142" s="19">
        <f t="shared" si="25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19">
        <f t="shared" si="27"/>
        <v>3</v>
      </c>
      <c r="M142" s="19">
        <f t="shared" si="28"/>
        <v>2021</v>
      </c>
      <c r="N142" s="7">
        <v>180</v>
      </c>
      <c r="O142" s="7">
        <f t="shared" si="23"/>
        <v>-180</v>
      </c>
      <c r="P142" s="7">
        <f t="shared" si="29"/>
        <v>0</v>
      </c>
      <c r="Q142" s="8">
        <f t="shared" si="30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4"/>
        <v>11</v>
      </c>
      <c r="C143" s="19">
        <f t="shared" si="25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19">
        <f t="shared" si="27"/>
        <v>3</v>
      </c>
      <c r="M143" s="19">
        <f t="shared" si="28"/>
        <v>2021</v>
      </c>
      <c r="N143" s="7">
        <v>275</v>
      </c>
      <c r="O143" s="7">
        <f t="shared" si="23"/>
        <v>-275</v>
      </c>
      <c r="P143" s="7">
        <f t="shared" si="29"/>
        <v>0</v>
      </c>
      <c r="Q143" s="8">
        <f t="shared" si="30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4"/>
        <v>12</v>
      </c>
      <c r="C144" s="19">
        <f t="shared" si="25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19">
        <f t="shared" si="27"/>
        <v>12</v>
      </c>
      <c r="M144" s="19">
        <f t="shared" si="28"/>
        <v>2020</v>
      </c>
      <c r="N144" s="7">
        <v>799.2</v>
      </c>
      <c r="O144" s="7">
        <f t="shared" si="23"/>
        <v>-799.2</v>
      </c>
      <c r="P144" s="7">
        <f t="shared" si="29"/>
        <v>0</v>
      </c>
      <c r="Q144" s="8">
        <f t="shared" si="30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4"/>
        <v>12</v>
      </c>
      <c r="C145" s="19">
        <f t="shared" si="25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19">
        <f t="shared" si="27"/>
        <v>12</v>
      </c>
      <c r="M145" s="19">
        <f t="shared" si="28"/>
        <v>2020</v>
      </c>
      <c r="N145" s="31">
        <v>1716</v>
      </c>
      <c r="O145" s="7">
        <f t="shared" si="23"/>
        <v>-1716</v>
      </c>
      <c r="P145" s="7">
        <f t="shared" si="29"/>
        <v>0</v>
      </c>
      <c r="Q145" s="8">
        <f t="shared" si="30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si="24"/>
        <v>12</v>
      </c>
      <c r="C146" s="19">
        <f t="shared" si="25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19">
        <f t="shared" si="27"/>
        <v>12</v>
      </c>
      <c r="M146" s="19">
        <f t="shared" si="28"/>
        <v>2020</v>
      </c>
      <c r="N146" s="31">
        <v>512</v>
      </c>
      <c r="O146" s="7">
        <f t="shared" si="23"/>
        <v>-512</v>
      </c>
      <c r="P146" s="7">
        <f t="shared" si="29"/>
        <v>0</v>
      </c>
      <c r="Q146" s="8">
        <f t="shared" si="30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24"/>
        <v>12</v>
      </c>
      <c r="C147" s="19">
        <f t="shared" si="25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19">
        <f t="shared" si="27"/>
        <v>4</v>
      </c>
      <c r="M147" s="19">
        <f t="shared" si="28"/>
        <v>2021</v>
      </c>
      <c r="N147" s="31">
        <v>2860</v>
      </c>
      <c r="O147" s="7">
        <f t="shared" si="23"/>
        <v>-2860</v>
      </c>
      <c r="P147" s="7">
        <f t="shared" si="29"/>
        <v>0</v>
      </c>
      <c r="Q147" s="8">
        <f t="shared" si="30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24"/>
        <v>12</v>
      </c>
      <c r="C148" s="19">
        <f t="shared" si="25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19">
        <f t="shared" si="27"/>
        <v>2</v>
      </c>
      <c r="M148" s="19">
        <f t="shared" si="28"/>
        <v>2021</v>
      </c>
      <c r="N148" s="31">
        <v>5148</v>
      </c>
      <c r="O148" s="7">
        <f t="shared" si="23"/>
        <v>-5148</v>
      </c>
      <c r="P148" s="59"/>
      <c r="Q148" s="8">
        <f t="shared" si="30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24"/>
        <v>12</v>
      </c>
      <c r="C149" s="19">
        <f t="shared" si="25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19">
        <f t="shared" si="27"/>
        <v>2</v>
      </c>
      <c r="M149" s="19">
        <f t="shared" si="28"/>
        <v>2021</v>
      </c>
      <c r="N149" s="31">
        <v>405</v>
      </c>
      <c r="O149" s="7">
        <f t="shared" si="23"/>
        <v>-405</v>
      </c>
      <c r="P149" s="7">
        <f t="shared" ref="P149:P212" si="31">SUM(N149+O149)</f>
        <v>0</v>
      </c>
      <c r="Q149" s="8">
        <f t="shared" si="30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24"/>
        <v>12</v>
      </c>
      <c r="C150" s="19">
        <f t="shared" si="25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19">
        <f t="shared" si="27"/>
        <v>2</v>
      </c>
      <c r="M150" s="19">
        <f t="shared" si="28"/>
        <v>2021</v>
      </c>
      <c r="N150" s="31">
        <v>555</v>
      </c>
      <c r="O150" s="7">
        <f t="shared" si="23"/>
        <v>-555</v>
      </c>
      <c r="P150" s="7">
        <f t="shared" si="31"/>
        <v>0</v>
      </c>
      <c r="Q150" s="8">
        <f t="shared" si="30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24"/>
        <v>12</v>
      </c>
      <c r="C151" s="19">
        <f t="shared" si="25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19">
        <f t="shared" si="27"/>
        <v>4</v>
      </c>
      <c r="M151" s="19">
        <f t="shared" si="28"/>
        <v>2021</v>
      </c>
      <c r="N151" s="31">
        <v>7700</v>
      </c>
      <c r="O151" s="7">
        <f t="shared" si="23"/>
        <v>-7700</v>
      </c>
      <c r="P151" s="7">
        <f t="shared" si="31"/>
        <v>0</v>
      </c>
      <c r="Q151" s="8">
        <f t="shared" si="30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24"/>
        <v>12</v>
      </c>
      <c r="C152" s="19">
        <f t="shared" si="25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19">
        <f t="shared" si="27"/>
        <v>4</v>
      </c>
      <c r="M152" s="19">
        <f t="shared" si="28"/>
        <v>2021</v>
      </c>
      <c r="N152" s="31">
        <v>1680</v>
      </c>
      <c r="O152" s="7">
        <f t="shared" si="23"/>
        <v>-1680</v>
      </c>
      <c r="P152" s="7">
        <f t="shared" si="31"/>
        <v>0</v>
      </c>
      <c r="Q152" s="8">
        <f t="shared" si="30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24"/>
        <v>12</v>
      </c>
      <c r="C153" s="19">
        <f t="shared" si="25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19">
        <f t="shared" si="27"/>
        <v>4</v>
      </c>
      <c r="M153" s="19">
        <f t="shared" si="28"/>
        <v>2021</v>
      </c>
      <c r="N153" s="31">
        <v>550</v>
      </c>
      <c r="O153" s="7">
        <f t="shared" si="23"/>
        <v>-550</v>
      </c>
      <c r="P153" s="7">
        <f t="shared" si="31"/>
        <v>0</v>
      </c>
      <c r="Q153" s="8">
        <f t="shared" si="30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24"/>
        <v>12</v>
      </c>
      <c r="C154" s="19">
        <f t="shared" si="25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19">
        <f t="shared" si="27"/>
        <v>4</v>
      </c>
      <c r="M154" s="19">
        <f t="shared" si="28"/>
        <v>2021</v>
      </c>
      <c r="N154" s="31">
        <v>190</v>
      </c>
      <c r="O154" s="7">
        <f t="shared" si="23"/>
        <v>-190</v>
      </c>
      <c r="P154" s="7">
        <f t="shared" si="31"/>
        <v>0</v>
      </c>
      <c r="Q154" s="8">
        <f t="shared" si="30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31">
        <v>1540</v>
      </c>
      <c r="O155" s="7">
        <f t="shared" ref="O155:O186" si="32">-N155</f>
        <v>-1540</v>
      </c>
      <c r="P155" s="7">
        <f t="shared" si="31"/>
        <v>0</v>
      </c>
      <c r="Q155" s="8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31">
        <v>810</v>
      </c>
      <c r="O156" s="7">
        <f t="shared" si="32"/>
        <v>-810</v>
      </c>
      <c r="P156" s="7">
        <f t="shared" si="31"/>
        <v>0</v>
      </c>
      <c r="Q156" s="8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31">
        <v>405</v>
      </c>
      <c r="O157" s="7">
        <f t="shared" si="32"/>
        <v>-405</v>
      </c>
      <c r="P157" s="7">
        <f t="shared" si="31"/>
        <v>0</v>
      </c>
      <c r="Q157" s="8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31">
        <v>5920</v>
      </c>
      <c r="O158" s="7">
        <f t="shared" si="32"/>
        <v>-5920</v>
      </c>
      <c r="P158" s="7">
        <f t="shared" si="31"/>
        <v>0</v>
      </c>
      <c r="Q158" s="8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31">
        <v>135</v>
      </c>
      <c r="O159" s="7">
        <f t="shared" si="32"/>
        <v>-135</v>
      </c>
      <c r="P159" s="7">
        <f t="shared" si="31"/>
        <v>0</v>
      </c>
      <c r="Q159" s="8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31">
        <v>130</v>
      </c>
      <c r="O160" s="7">
        <f t="shared" si="32"/>
        <v>-130</v>
      </c>
      <c r="P160" s="7">
        <f t="shared" si="31"/>
        <v>0</v>
      </c>
      <c r="Q160" s="8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31">
        <v>380</v>
      </c>
      <c r="O161" s="7">
        <f t="shared" si="32"/>
        <v>-380</v>
      </c>
      <c r="P161" s="7">
        <f t="shared" si="31"/>
        <v>0</v>
      </c>
      <c r="Q161" s="8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31">
        <v>180</v>
      </c>
      <c r="O162" s="7">
        <f t="shared" si="32"/>
        <v>-180</v>
      </c>
      <c r="P162" s="7">
        <f t="shared" si="31"/>
        <v>0</v>
      </c>
      <c r="Q162" s="8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31">
        <v>144</v>
      </c>
      <c r="O163" s="7">
        <f t="shared" si="32"/>
        <v>-144</v>
      </c>
      <c r="P163" s="7">
        <f t="shared" si="31"/>
        <v>0</v>
      </c>
      <c r="Q163" s="8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31">
        <v>360</v>
      </c>
      <c r="O164" s="7">
        <f t="shared" si="32"/>
        <v>-360</v>
      </c>
      <c r="P164" s="7">
        <f t="shared" si="31"/>
        <v>0</v>
      </c>
      <c r="Q164" s="8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31">
        <v>95</v>
      </c>
      <c r="O165" s="7">
        <f t="shared" si="32"/>
        <v>-95</v>
      </c>
      <c r="P165" s="7">
        <f t="shared" si="31"/>
        <v>0</v>
      </c>
      <c r="Q165" s="8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31">
        <v>300</v>
      </c>
      <c r="O166" s="7">
        <f t="shared" si="32"/>
        <v>-300</v>
      </c>
      <c r="P166" s="7">
        <f t="shared" si="31"/>
        <v>0</v>
      </c>
      <c r="Q166" s="8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51">
        <v>0</v>
      </c>
      <c r="O167" s="52">
        <f t="shared" si="32"/>
        <v>0</v>
      </c>
      <c r="P167" s="52">
        <f t="shared" si="31"/>
        <v>0</v>
      </c>
      <c r="Q167" s="8">
        <f t="shared" si="30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31">
        <v>49</v>
      </c>
      <c r="O168" s="7">
        <f t="shared" si="32"/>
        <v>-49</v>
      </c>
      <c r="P168" s="7">
        <f t="shared" si="31"/>
        <v>0</v>
      </c>
      <c r="Q168" s="8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31">
        <v>250</v>
      </c>
      <c r="O169" s="7">
        <f t="shared" si="32"/>
        <v>-250</v>
      </c>
      <c r="P169" s="7">
        <f t="shared" si="31"/>
        <v>0</v>
      </c>
      <c r="Q169" s="8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31">
        <v>90</v>
      </c>
      <c r="O170" s="7">
        <f t="shared" si="32"/>
        <v>-90</v>
      </c>
      <c r="P170" s="7">
        <f t="shared" si="31"/>
        <v>0</v>
      </c>
      <c r="Q170" s="8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31">
        <v>472</v>
      </c>
      <c r="O171" s="7">
        <f t="shared" si="32"/>
        <v>-472</v>
      </c>
      <c r="P171" s="7">
        <f t="shared" si="31"/>
        <v>0</v>
      </c>
      <c r="Q171" s="8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31">
        <v>405</v>
      </c>
      <c r="O172" s="7">
        <f t="shared" si="32"/>
        <v>-405</v>
      </c>
      <c r="P172" s="7">
        <f t="shared" si="31"/>
        <v>0</v>
      </c>
      <c r="Q172" s="8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31">
        <v>405</v>
      </c>
      <c r="O173" s="7">
        <f t="shared" si="32"/>
        <v>-405</v>
      </c>
      <c r="P173" s="7">
        <f t="shared" si="31"/>
        <v>0</v>
      </c>
      <c r="Q173" s="8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31">
        <v>130</v>
      </c>
      <c r="O174" s="7">
        <f t="shared" si="32"/>
        <v>-130</v>
      </c>
      <c r="P174" s="7">
        <f t="shared" si="31"/>
        <v>0</v>
      </c>
      <c r="Q174" s="8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31">
        <v>90</v>
      </c>
      <c r="O175" s="7">
        <f t="shared" si="32"/>
        <v>-90</v>
      </c>
      <c r="P175" s="7">
        <f t="shared" si="31"/>
        <v>0</v>
      </c>
      <c r="Q175" s="8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31">
        <v>190</v>
      </c>
      <c r="O176" s="7">
        <f t="shared" si="32"/>
        <v>-190</v>
      </c>
      <c r="P176" s="7">
        <f t="shared" si="31"/>
        <v>0</v>
      </c>
      <c r="Q176" s="8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31">
        <v>1716</v>
      </c>
      <c r="O177" s="7">
        <f t="shared" si="32"/>
        <v>-1716</v>
      </c>
      <c r="P177" s="7">
        <f t="shared" si="31"/>
        <v>0</v>
      </c>
      <c r="Q177" s="8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3"/>
        <v>1</v>
      </c>
      <c r="C178" s="19">
        <f t="shared" si="34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31">
        <v>5082</v>
      </c>
      <c r="O178" s="7">
        <f t="shared" si="32"/>
        <v>-5082</v>
      </c>
      <c r="P178" s="7">
        <f t="shared" si="31"/>
        <v>0</v>
      </c>
      <c r="Q178" s="8">
        <f t="shared" si="30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si="33"/>
        <v>1</v>
      </c>
      <c r="C179" s="19">
        <f t="shared" si="34"/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31">
        <v>250</v>
      </c>
      <c r="O179" s="7">
        <f t="shared" si="32"/>
        <v>-250</v>
      </c>
      <c r="P179" s="7">
        <f t="shared" si="31"/>
        <v>0</v>
      </c>
      <c r="Q179" s="8">
        <f t="shared" si="30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33"/>
        <v>1</v>
      </c>
      <c r="C180" s="19">
        <f t="shared" si="3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31">
        <v>555</v>
      </c>
      <c r="O180" s="7">
        <f t="shared" si="32"/>
        <v>-555</v>
      </c>
      <c r="P180" s="7">
        <f t="shared" si="31"/>
        <v>0</v>
      </c>
      <c r="Q180" s="8">
        <f t="shared" si="30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si="33"/>
        <v>1</v>
      </c>
      <c r="C181" s="19">
        <f t="shared" si="34"/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31">
        <v>1694</v>
      </c>
      <c r="O181" s="7">
        <f t="shared" si="32"/>
        <v>-1694</v>
      </c>
      <c r="P181" s="7">
        <f t="shared" si="31"/>
        <v>0</v>
      </c>
      <c r="Q181" s="8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33"/>
        <v>1</v>
      </c>
      <c r="C182" s="19">
        <f t="shared" si="34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31">
        <v>900</v>
      </c>
      <c r="O182" s="7">
        <f t="shared" si="32"/>
        <v>-900</v>
      </c>
      <c r="P182" s="7">
        <f t="shared" si="31"/>
        <v>0</v>
      </c>
      <c r="Q182" s="8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33"/>
        <v>1</v>
      </c>
      <c r="C183" s="19">
        <f t="shared" si="34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31">
        <v>272</v>
      </c>
      <c r="O183" s="7">
        <f t="shared" si="32"/>
        <v>-272</v>
      </c>
      <c r="P183" s="7">
        <f t="shared" si="31"/>
        <v>0</v>
      </c>
      <c r="Q183" s="8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si="33"/>
        <v>1</v>
      </c>
      <c r="C184" s="19">
        <f t="shared" si="34"/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19">
        <f t="shared" si="27"/>
        <v>5</v>
      </c>
      <c r="M184" s="19">
        <f t="shared" si="28"/>
        <v>2021</v>
      </c>
      <c r="N184" s="31">
        <v>7700</v>
      </c>
      <c r="O184" s="7">
        <f t="shared" si="32"/>
        <v>-7700</v>
      </c>
      <c r="P184" s="7">
        <f t="shared" si="31"/>
        <v>0</v>
      </c>
      <c r="Q184" s="8">
        <f t="shared" si="30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33"/>
        <v>1</v>
      </c>
      <c r="C185" s="19">
        <f t="shared" si="34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19">
        <f t="shared" si="27"/>
        <v>5</v>
      </c>
      <c r="M185" s="19">
        <f t="shared" si="28"/>
        <v>2021</v>
      </c>
      <c r="N185" s="31">
        <v>1680</v>
      </c>
      <c r="O185" s="7">
        <f t="shared" si="32"/>
        <v>-1680</v>
      </c>
      <c r="P185" s="7">
        <f t="shared" si="31"/>
        <v>0</v>
      </c>
      <c r="Q185" s="8">
        <f t="shared" si="30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33"/>
        <v>1</v>
      </c>
      <c r="C186" s="19">
        <f t="shared" si="34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19">
        <f t="shared" si="27"/>
        <v>5</v>
      </c>
      <c r="M186" s="19">
        <f t="shared" si="28"/>
        <v>2021</v>
      </c>
      <c r="N186" s="31">
        <v>550</v>
      </c>
      <c r="O186" s="7">
        <f t="shared" si="32"/>
        <v>-550</v>
      </c>
      <c r="P186" s="7">
        <f t="shared" si="31"/>
        <v>0</v>
      </c>
      <c r="Q186" s="8">
        <f t="shared" si="30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33"/>
        <v>1</v>
      </c>
      <c r="C187" s="19">
        <f t="shared" si="34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19">
        <f t="shared" si="27"/>
        <v>5</v>
      </c>
      <c r="M187" s="19">
        <f t="shared" si="28"/>
        <v>2021</v>
      </c>
      <c r="N187" s="31">
        <v>380</v>
      </c>
      <c r="O187" s="7">
        <f t="shared" ref="O187:O218" si="35">-N187</f>
        <v>-380</v>
      </c>
      <c r="P187" s="7">
        <f t="shared" si="31"/>
        <v>0</v>
      </c>
      <c r="Q187" s="8">
        <f t="shared" si="30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33"/>
        <v>2</v>
      </c>
      <c r="C188" s="19">
        <f t="shared" si="34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19">
        <f t="shared" si="27"/>
        <v>2</v>
      </c>
      <c r="M188" s="19">
        <f t="shared" si="28"/>
        <v>2021</v>
      </c>
      <c r="N188" s="31">
        <v>3344</v>
      </c>
      <c r="O188" s="7">
        <f t="shared" si="35"/>
        <v>-3344</v>
      </c>
      <c r="P188" s="7">
        <f t="shared" si="31"/>
        <v>0</v>
      </c>
      <c r="Q188" s="8">
        <f t="shared" si="30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si="33"/>
        <v>2</v>
      </c>
      <c r="C189" s="19">
        <f t="shared" si="34"/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19">
        <f t="shared" si="27"/>
        <v>2</v>
      </c>
      <c r="M189" s="19">
        <f t="shared" si="28"/>
        <v>2021</v>
      </c>
      <c r="N189" s="31">
        <v>1125</v>
      </c>
      <c r="O189" s="7">
        <f t="shared" si="35"/>
        <v>-1125</v>
      </c>
      <c r="P189" s="7">
        <f t="shared" si="31"/>
        <v>0</v>
      </c>
      <c r="Q189" s="8">
        <f t="shared" si="30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33"/>
        <v>2</v>
      </c>
      <c r="C190" s="19">
        <f t="shared" si="34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19">
        <f t="shared" si="27"/>
        <v>2</v>
      </c>
      <c r="M190" s="19">
        <f t="shared" si="28"/>
        <v>2021</v>
      </c>
      <c r="N190" s="31">
        <v>280</v>
      </c>
      <c r="O190" s="7">
        <f t="shared" si="35"/>
        <v>-280</v>
      </c>
      <c r="P190" s="7">
        <f t="shared" si="31"/>
        <v>0</v>
      </c>
      <c r="Q190" s="8">
        <f t="shared" si="30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si="33"/>
        <v>2</v>
      </c>
      <c r="C191" s="19">
        <f t="shared" si="34"/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19">
        <f t="shared" si="27"/>
        <v>2</v>
      </c>
      <c r="M191" s="19">
        <f t="shared" si="28"/>
        <v>2021</v>
      </c>
      <c r="N191" s="31">
        <v>195</v>
      </c>
      <c r="O191" s="7">
        <f t="shared" si="35"/>
        <v>-195</v>
      </c>
      <c r="P191" s="7">
        <f t="shared" si="31"/>
        <v>0</v>
      </c>
      <c r="Q191" s="8">
        <f t="shared" si="30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33"/>
        <v>2</v>
      </c>
      <c r="C192" s="19">
        <f t="shared" si="34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19">
        <f t="shared" si="27"/>
        <v>2</v>
      </c>
      <c r="M192" s="19">
        <f t="shared" si="28"/>
        <v>2021</v>
      </c>
      <c r="N192" s="31">
        <v>180</v>
      </c>
      <c r="O192" s="7">
        <f t="shared" si="35"/>
        <v>-180</v>
      </c>
      <c r="P192" s="7">
        <f t="shared" si="31"/>
        <v>0</v>
      </c>
      <c r="Q192" s="8">
        <f t="shared" si="30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19">
        <f t="shared" si="27"/>
        <v>2</v>
      </c>
      <c r="M193" s="19">
        <f t="shared" si="28"/>
        <v>2021</v>
      </c>
      <c r="N193" s="31">
        <v>232</v>
      </c>
      <c r="O193" s="7">
        <f t="shared" si="35"/>
        <v>-232</v>
      </c>
      <c r="P193" s="7">
        <f t="shared" si="31"/>
        <v>0</v>
      </c>
      <c r="Q193" s="8">
        <f t="shared" si="30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:B225" si="36">MONTH(A194)</f>
        <v>2</v>
      </c>
      <c r="C194" s="19">
        <f t="shared" ref="C194:C225" si="37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19">
        <f t="shared" ref="L194:L257" si="39">MONTH(K194)</f>
        <v>2</v>
      </c>
      <c r="M194" s="19">
        <f t="shared" ref="M194:M257" si="40">YEAR(K194)</f>
        <v>2021</v>
      </c>
      <c r="N194" s="31">
        <v>1650</v>
      </c>
      <c r="O194" s="7">
        <f t="shared" si="35"/>
        <v>-1650</v>
      </c>
      <c r="P194" s="7">
        <f t="shared" si="31"/>
        <v>0</v>
      </c>
      <c r="Q194" s="8">
        <f t="shared" si="30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si="36"/>
        <v>2</v>
      </c>
      <c r="C195" s="19">
        <f t="shared" si="37"/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19">
        <f t="shared" si="39"/>
        <v>2</v>
      </c>
      <c r="M195" s="19">
        <f t="shared" si="40"/>
        <v>2021</v>
      </c>
      <c r="N195" s="31">
        <v>100</v>
      </c>
      <c r="O195" s="7">
        <f t="shared" si="35"/>
        <v>-100</v>
      </c>
      <c r="P195" s="7">
        <f t="shared" si="31"/>
        <v>0</v>
      </c>
      <c r="Q195" s="8">
        <f t="shared" ref="Q195:Q258" si="41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si="36"/>
        <v>2</v>
      </c>
      <c r="C196" s="19">
        <f t="shared" si="37"/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19">
        <f t="shared" si="39"/>
        <v>2</v>
      </c>
      <c r="M196" s="19">
        <f t="shared" si="40"/>
        <v>2021</v>
      </c>
      <c r="N196" s="31">
        <v>130</v>
      </c>
      <c r="O196" s="7">
        <f t="shared" si="35"/>
        <v>-130</v>
      </c>
      <c r="P196" s="7">
        <f t="shared" si="31"/>
        <v>0</v>
      </c>
      <c r="Q196" s="8">
        <f t="shared" si="41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36"/>
        <v>2</v>
      </c>
      <c r="C197" s="19">
        <f t="shared" si="37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19">
        <f t="shared" si="39"/>
        <v>2</v>
      </c>
      <c r="M197" s="19">
        <f t="shared" si="40"/>
        <v>2021</v>
      </c>
      <c r="N197" s="31">
        <v>380</v>
      </c>
      <c r="O197" s="7">
        <f t="shared" si="35"/>
        <v>-380</v>
      </c>
      <c r="P197" s="7">
        <f t="shared" si="31"/>
        <v>0</v>
      </c>
      <c r="Q197" s="8">
        <f t="shared" si="41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si="36"/>
        <v>2</v>
      </c>
      <c r="C198" s="19">
        <f t="shared" si="37"/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19">
        <f t="shared" si="39"/>
        <v>2</v>
      </c>
      <c r="M198" s="19">
        <f t="shared" si="40"/>
        <v>2021</v>
      </c>
      <c r="N198" s="31">
        <v>472</v>
      </c>
      <c r="O198" s="7">
        <f t="shared" si="35"/>
        <v>-472</v>
      </c>
      <c r="P198" s="7">
        <f t="shared" si="31"/>
        <v>0</v>
      </c>
      <c r="Q198" s="8">
        <f t="shared" si="41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36"/>
        <v>2</v>
      </c>
      <c r="C199" s="19">
        <f t="shared" si="37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19">
        <f t="shared" si="39"/>
        <v>2</v>
      </c>
      <c r="M199" s="19">
        <f t="shared" si="40"/>
        <v>2021</v>
      </c>
      <c r="N199" s="31">
        <v>1716</v>
      </c>
      <c r="O199" s="7">
        <f t="shared" si="35"/>
        <v>-1716</v>
      </c>
      <c r="P199" s="7">
        <f t="shared" si="31"/>
        <v>0</v>
      </c>
      <c r="Q199" s="8">
        <f t="shared" si="41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36"/>
        <v>2</v>
      </c>
      <c r="C200" s="19">
        <f t="shared" si="37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19">
        <f t="shared" si="39"/>
        <v>2</v>
      </c>
      <c r="M200" s="19">
        <f t="shared" si="40"/>
        <v>2021</v>
      </c>
      <c r="N200" s="31">
        <v>405</v>
      </c>
      <c r="O200" s="7">
        <f t="shared" si="35"/>
        <v>-405</v>
      </c>
      <c r="P200" s="7">
        <f t="shared" si="31"/>
        <v>0</v>
      </c>
      <c r="Q200" s="8">
        <f t="shared" si="41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36"/>
        <v>2</v>
      </c>
      <c r="C201" s="19">
        <f t="shared" si="37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19">
        <f t="shared" si="39"/>
        <v>2</v>
      </c>
      <c r="M201" s="19">
        <f t="shared" si="40"/>
        <v>2021</v>
      </c>
      <c r="N201" s="31">
        <v>95</v>
      </c>
      <c r="O201" s="7">
        <f t="shared" si="35"/>
        <v>-95</v>
      </c>
      <c r="P201" s="7">
        <f t="shared" si="31"/>
        <v>0</v>
      </c>
      <c r="Q201" s="8">
        <f t="shared" si="41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36"/>
        <v>2</v>
      </c>
      <c r="C202" s="19">
        <f t="shared" si="37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19">
        <f t="shared" si="39"/>
        <v>2</v>
      </c>
      <c r="M202" s="19">
        <f t="shared" si="40"/>
        <v>2021</v>
      </c>
      <c r="N202" s="31">
        <v>130</v>
      </c>
      <c r="O202" s="7">
        <f t="shared" si="35"/>
        <v>-130</v>
      </c>
      <c r="P202" s="7">
        <f t="shared" si="31"/>
        <v>0</v>
      </c>
      <c r="Q202" s="8">
        <f t="shared" si="41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36"/>
        <v>2</v>
      </c>
      <c r="C203" s="19">
        <f t="shared" si="37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19">
        <f t="shared" si="39"/>
        <v>2</v>
      </c>
      <c r="M203" s="19">
        <f t="shared" si="40"/>
        <v>2021</v>
      </c>
      <c r="N203" s="31">
        <v>225</v>
      </c>
      <c r="O203" s="7">
        <f t="shared" si="35"/>
        <v>-225</v>
      </c>
      <c r="P203" s="7">
        <f t="shared" si="31"/>
        <v>0</v>
      </c>
      <c r="Q203" s="8">
        <f t="shared" si="41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36"/>
        <v>2</v>
      </c>
      <c r="C204" s="19">
        <f t="shared" si="37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19">
        <f t="shared" si="39"/>
        <v>2</v>
      </c>
      <c r="M204" s="19">
        <f t="shared" si="40"/>
        <v>2021</v>
      </c>
      <c r="N204" s="31">
        <v>1694</v>
      </c>
      <c r="O204" s="7">
        <f t="shared" si="35"/>
        <v>-1694</v>
      </c>
      <c r="P204" s="7">
        <f t="shared" si="31"/>
        <v>0</v>
      </c>
      <c r="Q204" s="8">
        <f t="shared" si="41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36"/>
        <v>2</v>
      </c>
      <c r="C205" s="19">
        <f t="shared" si="37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19">
        <f t="shared" si="39"/>
        <v>6</v>
      </c>
      <c r="M205" s="19">
        <f t="shared" si="40"/>
        <v>2021</v>
      </c>
      <c r="N205" s="31">
        <v>7370</v>
      </c>
      <c r="O205" s="7">
        <f t="shared" si="35"/>
        <v>-7370</v>
      </c>
      <c r="P205" s="7">
        <f t="shared" si="31"/>
        <v>0</v>
      </c>
      <c r="Q205" s="8">
        <f t="shared" si="41"/>
        <v>257117.49999999997</v>
      </c>
      <c r="R205" s="43" t="s">
        <v>91</v>
      </c>
      <c r="S205" s="12" t="s">
        <v>392</v>
      </c>
    </row>
    <row r="206" spans="1:19" x14ac:dyDescent="0.35">
      <c r="A206" s="4">
        <v>44251</v>
      </c>
      <c r="B206" s="19">
        <f t="shared" si="36"/>
        <v>2</v>
      </c>
      <c r="C206" s="19">
        <f t="shared" si="37"/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19">
        <f t="shared" si="39"/>
        <v>6</v>
      </c>
      <c r="M206" s="19">
        <f t="shared" si="40"/>
        <v>2021</v>
      </c>
      <c r="N206" s="31">
        <v>1069.2</v>
      </c>
      <c r="O206" s="7">
        <f t="shared" si="35"/>
        <v>-1069.2</v>
      </c>
      <c r="P206" s="7">
        <f t="shared" si="31"/>
        <v>0</v>
      </c>
      <c r="Q206" s="8">
        <f t="shared" si="41"/>
        <v>258186.69999999998</v>
      </c>
      <c r="R206" s="43" t="s">
        <v>91</v>
      </c>
      <c r="S206" s="12" t="s">
        <v>392</v>
      </c>
    </row>
    <row r="207" spans="1:19" x14ac:dyDescent="0.35">
      <c r="A207" s="4">
        <v>44251</v>
      </c>
      <c r="B207" s="19">
        <f t="shared" si="36"/>
        <v>2</v>
      </c>
      <c r="C207" s="19">
        <f t="shared" si="37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19">
        <f t="shared" si="39"/>
        <v>6</v>
      </c>
      <c r="M207" s="19">
        <f t="shared" si="40"/>
        <v>2021</v>
      </c>
      <c r="N207" s="31">
        <v>360</v>
      </c>
      <c r="O207" s="7">
        <f t="shared" si="35"/>
        <v>-360</v>
      </c>
      <c r="P207" s="7">
        <f t="shared" si="31"/>
        <v>0</v>
      </c>
      <c r="Q207" s="8">
        <f t="shared" si="41"/>
        <v>258546.69999999998</v>
      </c>
      <c r="R207" s="43" t="s">
        <v>91</v>
      </c>
      <c r="S207" s="12" t="s">
        <v>392</v>
      </c>
    </row>
    <row r="208" spans="1:19" x14ac:dyDescent="0.35">
      <c r="A208" s="4">
        <v>44251</v>
      </c>
      <c r="B208" s="19">
        <f t="shared" si="36"/>
        <v>2</v>
      </c>
      <c r="C208" s="19">
        <f t="shared" si="37"/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19">
        <f t="shared" si="39"/>
        <v>6</v>
      </c>
      <c r="M208" s="19">
        <f t="shared" si="40"/>
        <v>2021</v>
      </c>
      <c r="N208" s="31">
        <v>312</v>
      </c>
      <c r="O208" s="7">
        <f t="shared" si="35"/>
        <v>-312</v>
      </c>
      <c r="P208" s="7">
        <f t="shared" si="31"/>
        <v>0</v>
      </c>
      <c r="Q208" s="8">
        <f t="shared" si="41"/>
        <v>258858.69999999998</v>
      </c>
      <c r="R208" s="43" t="s">
        <v>91</v>
      </c>
      <c r="S208" s="12" t="s">
        <v>392</v>
      </c>
    </row>
    <row r="209" spans="1:19" x14ac:dyDescent="0.35">
      <c r="A209" s="4">
        <v>44250</v>
      </c>
      <c r="B209" s="19">
        <f t="shared" si="36"/>
        <v>2</v>
      </c>
      <c r="C209" s="19">
        <f t="shared" si="37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19">
        <f t="shared" si="39"/>
        <v>2</v>
      </c>
      <c r="M209" s="19">
        <f t="shared" si="40"/>
        <v>2021</v>
      </c>
      <c r="N209" s="31">
        <v>920</v>
      </c>
      <c r="O209" s="7">
        <f t="shared" si="35"/>
        <v>-920</v>
      </c>
      <c r="P209" s="7">
        <f t="shared" si="31"/>
        <v>0</v>
      </c>
      <c r="Q209" s="8">
        <f t="shared" si="41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si="36"/>
        <v>2</v>
      </c>
      <c r="C210" s="19">
        <f t="shared" si="37"/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19">
        <f t="shared" si="39"/>
        <v>2</v>
      </c>
      <c r="M210" s="19">
        <f t="shared" si="40"/>
        <v>2021</v>
      </c>
      <c r="N210" s="31">
        <v>100</v>
      </c>
      <c r="O210" s="7">
        <f t="shared" si="35"/>
        <v>-100</v>
      </c>
      <c r="P210" s="7">
        <f t="shared" si="31"/>
        <v>0</v>
      </c>
      <c r="Q210" s="8">
        <f t="shared" si="41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36"/>
        <v>2</v>
      </c>
      <c r="C211" s="19">
        <f t="shared" si="37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19">
        <f t="shared" si="39"/>
        <v>2</v>
      </c>
      <c r="M211" s="19">
        <f t="shared" si="40"/>
        <v>2021</v>
      </c>
      <c r="N211" s="31">
        <v>180</v>
      </c>
      <c r="O211" s="7">
        <f t="shared" si="35"/>
        <v>-180</v>
      </c>
      <c r="P211" s="7">
        <f t="shared" si="31"/>
        <v>0</v>
      </c>
      <c r="Q211" s="8">
        <f t="shared" si="41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36"/>
        <v>2</v>
      </c>
      <c r="C212" s="19">
        <f t="shared" si="37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19">
        <f t="shared" si="39"/>
        <v>2</v>
      </c>
      <c r="M212" s="19">
        <f t="shared" si="40"/>
        <v>2021</v>
      </c>
      <c r="N212" s="31">
        <v>1694</v>
      </c>
      <c r="O212" s="7">
        <f t="shared" si="35"/>
        <v>-1694</v>
      </c>
      <c r="P212" s="7">
        <f t="shared" si="31"/>
        <v>0</v>
      </c>
      <c r="Q212" s="8">
        <f t="shared" si="41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si="36"/>
        <v>2</v>
      </c>
      <c r="C213" s="19">
        <f t="shared" si="37"/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19">
        <f t="shared" si="39"/>
        <v>2</v>
      </c>
      <c r="M213" s="19">
        <f t="shared" si="40"/>
        <v>2021</v>
      </c>
      <c r="N213" s="31">
        <v>228</v>
      </c>
      <c r="O213" s="7">
        <f t="shared" si="35"/>
        <v>-228</v>
      </c>
      <c r="P213" s="7">
        <f t="shared" ref="P213:P276" si="42">SUM(N213+O213)</f>
        <v>0</v>
      </c>
      <c r="Q213" s="8">
        <f t="shared" si="41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36"/>
        <v>2</v>
      </c>
      <c r="C214" s="19">
        <f t="shared" si="37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19">
        <f t="shared" si="39"/>
        <v>2</v>
      </c>
      <c r="M214" s="19">
        <f t="shared" si="40"/>
        <v>2021</v>
      </c>
      <c r="N214" s="31">
        <v>100</v>
      </c>
      <c r="O214" s="7">
        <f t="shared" si="35"/>
        <v>-100</v>
      </c>
      <c r="P214" s="7">
        <f t="shared" si="42"/>
        <v>0</v>
      </c>
      <c r="Q214" s="8">
        <f t="shared" si="41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36"/>
        <v>3</v>
      </c>
      <c r="C215" s="19">
        <f t="shared" si="37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19">
        <f t="shared" si="39"/>
        <v>7</v>
      </c>
      <c r="M215" s="19">
        <f t="shared" si="40"/>
        <v>2021</v>
      </c>
      <c r="N215" s="31">
        <v>8976</v>
      </c>
      <c r="O215" s="7">
        <f t="shared" si="35"/>
        <v>-8976</v>
      </c>
      <c r="P215" s="15">
        <f t="shared" si="42"/>
        <v>0</v>
      </c>
      <c r="Q215" s="8">
        <f t="shared" si="41"/>
        <v>271056.69999999995</v>
      </c>
      <c r="R215" s="43" t="s">
        <v>91</v>
      </c>
      <c r="S215" s="1" t="s">
        <v>396</v>
      </c>
    </row>
    <row r="216" spans="1:19" x14ac:dyDescent="0.35">
      <c r="A216" s="4">
        <v>44263</v>
      </c>
      <c r="B216" s="19">
        <f t="shared" si="36"/>
        <v>3</v>
      </c>
      <c r="C216" s="19">
        <f t="shared" si="37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19">
        <f t="shared" si="39"/>
        <v>7</v>
      </c>
      <c r="M216" s="19">
        <f t="shared" si="40"/>
        <v>2021</v>
      </c>
      <c r="N216" s="31">
        <v>1496</v>
      </c>
      <c r="O216" s="7">
        <f t="shared" si="35"/>
        <v>-1496</v>
      </c>
      <c r="P216" s="15">
        <f t="shared" si="42"/>
        <v>0</v>
      </c>
      <c r="Q216" s="8">
        <f t="shared" si="41"/>
        <v>272552.69999999995</v>
      </c>
      <c r="R216" s="43" t="s">
        <v>91</v>
      </c>
      <c r="S216" s="1" t="s">
        <v>396</v>
      </c>
    </row>
    <row r="217" spans="1:19" x14ac:dyDescent="0.35">
      <c r="A217" s="4">
        <v>44263</v>
      </c>
      <c r="B217" s="19">
        <f t="shared" si="36"/>
        <v>3</v>
      </c>
      <c r="C217" s="19">
        <f t="shared" si="37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19">
        <f t="shared" si="39"/>
        <v>7</v>
      </c>
      <c r="M217" s="19">
        <f t="shared" si="40"/>
        <v>2021</v>
      </c>
      <c r="N217" s="31">
        <v>2532.6</v>
      </c>
      <c r="O217" s="7">
        <f t="shared" si="35"/>
        <v>-2532.6</v>
      </c>
      <c r="P217" s="15">
        <f t="shared" si="42"/>
        <v>0</v>
      </c>
      <c r="Q217" s="8">
        <f t="shared" si="41"/>
        <v>275085.29999999993</v>
      </c>
      <c r="R217" s="43" t="s">
        <v>91</v>
      </c>
      <c r="S217" s="1" t="s">
        <v>396</v>
      </c>
    </row>
    <row r="218" spans="1:19" x14ac:dyDescent="0.35">
      <c r="A218" s="4">
        <v>44263</v>
      </c>
      <c r="B218" s="19">
        <f t="shared" si="36"/>
        <v>3</v>
      </c>
      <c r="C218" s="19">
        <f t="shared" si="37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19">
        <f t="shared" si="39"/>
        <v>7</v>
      </c>
      <c r="M218" s="19">
        <f t="shared" si="40"/>
        <v>2021</v>
      </c>
      <c r="N218" s="31">
        <v>1809</v>
      </c>
      <c r="O218" s="7">
        <f t="shared" si="35"/>
        <v>-1809</v>
      </c>
      <c r="P218" s="15">
        <f t="shared" si="42"/>
        <v>0</v>
      </c>
      <c r="Q218" s="8">
        <f t="shared" si="41"/>
        <v>276894.29999999993</v>
      </c>
      <c r="R218" s="43" t="s">
        <v>91</v>
      </c>
      <c r="S218" s="1" t="s">
        <v>396</v>
      </c>
    </row>
    <row r="219" spans="1:19" x14ac:dyDescent="0.35">
      <c r="A219" s="4">
        <v>44265</v>
      </c>
      <c r="B219" s="19">
        <f t="shared" si="36"/>
        <v>3</v>
      </c>
      <c r="C219" s="19">
        <f t="shared" si="37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19">
        <f t="shared" si="39"/>
        <v>3</v>
      </c>
      <c r="M219" s="19">
        <f t="shared" si="40"/>
        <v>2021</v>
      </c>
      <c r="N219" s="55">
        <v>3058</v>
      </c>
      <c r="O219" s="7">
        <f t="shared" ref="O219:O250" si="43">-N219</f>
        <v>-3058</v>
      </c>
      <c r="P219" s="7">
        <f t="shared" si="42"/>
        <v>0</v>
      </c>
      <c r="Q219" s="8">
        <f t="shared" si="41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36"/>
        <v>3</v>
      </c>
      <c r="C220" s="19">
        <f t="shared" si="37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19">
        <f t="shared" si="39"/>
        <v>3</v>
      </c>
      <c r="M220" s="19">
        <f t="shared" si="40"/>
        <v>2021</v>
      </c>
      <c r="N220" s="55">
        <v>3058</v>
      </c>
      <c r="O220" s="7">
        <f t="shared" si="43"/>
        <v>-3058</v>
      </c>
      <c r="P220" s="7">
        <f t="shared" si="42"/>
        <v>0</v>
      </c>
      <c r="Q220" s="8">
        <f t="shared" si="41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si="36"/>
        <v>3</v>
      </c>
      <c r="C221" s="19">
        <f t="shared" si="37"/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19">
        <f t="shared" si="39"/>
        <v>3</v>
      </c>
      <c r="M221" s="19">
        <f t="shared" si="40"/>
        <v>2021</v>
      </c>
      <c r="N221" s="55">
        <v>4691.25</v>
      </c>
      <c r="O221" s="7">
        <f t="shared" si="43"/>
        <v>-4691.25</v>
      </c>
      <c r="P221" s="7">
        <f t="shared" si="42"/>
        <v>0</v>
      </c>
      <c r="Q221" s="8">
        <f t="shared" si="41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36"/>
        <v>3</v>
      </c>
      <c r="C222" s="19">
        <f t="shared" si="37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19">
        <f t="shared" si="39"/>
        <v>5</v>
      </c>
      <c r="M222" s="19">
        <f t="shared" si="40"/>
        <v>2021</v>
      </c>
      <c r="N222" s="55">
        <v>3212</v>
      </c>
      <c r="O222" s="7">
        <f t="shared" si="43"/>
        <v>-3212</v>
      </c>
      <c r="P222" s="7">
        <f t="shared" si="42"/>
        <v>0</v>
      </c>
      <c r="Q222" s="8">
        <f t="shared" si="41"/>
        <v>290913.54999999993</v>
      </c>
      <c r="R222" s="43" t="s">
        <v>91</v>
      </c>
      <c r="S222" s="1" t="s">
        <v>468</v>
      </c>
    </row>
    <row r="223" spans="1:19" x14ac:dyDescent="0.35">
      <c r="A223" s="4">
        <v>44266</v>
      </c>
      <c r="B223" s="19">
        <f t="shared" si="36"/>
        <v>3</v>
      </c>
      <c r="C223" s="19">
        <f t="shared" si="37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19">
        <f t="shared" si="39"/>
        <v>5</v>
      </c>
      <c r="M223" s="19">
        <f t="shared" si="40"/>
        <v>2021</v>
      </c>
      <c r="N223" s="55">
        <v>1606</v>
      </c>
      <c r="O223" s="7">
        <f t="shared" si="43"/>
        <v>-1606</v>
      </c>
      <c r="P223" s="7">
        <f t="shared" si="42"/>
        <v>0</v>
      </c>
      <c r="Q223" s="8">
        <f t="shared" si="41"/>
        <v>292519.54999999993</v>
      </c>
      <c r="R223" s="43" t="s">
        <v>91</v>
      </c>
      <c r="S223" s="1" t="s">
        <v>468</v>
      </c>
    </row>
    <row r="224" spans="1:19" x14ac:dyDescent="0.35">
      <c r="A224" s="4">
        <v>44266</v>
      </c>
      <c r="B224" s="19">
        <f t="shared" si="36"/>
        <v>3</v>
      </c>
      <c r="C224" s="19">
        <f t="shared" si="37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19">
        <f t="shared" si="39"/>
        <v>5</v>
      </c>
      <c r="M224" s="19">
        <f t="shared" si="40"/>
        <v>2021</v>
      </c>
      <c r="N224" s="55">
        <v>820.8</v>
      </c>
      <c r="O224" s="7">
        <f t="shared" si="43"/>
        <v>-820.8</v>
      </c>
      <c r="P224" s="7">
        <f t="shared" si="42"/>
        <v>0</v>
      </c>
      <c r="Q224" s="8">
        <f t="shared" si="41"/>
        <v>293340.34999999992</v>
      </c>
      <c r="R224" s="43" t="s">
        <v>91</v>
      </c>
      <c r="S224" s="1" t="s">
        <v>468</v>
      </c>
    </row>
    <row r="225" spans="1:19" ht="15" customHeight="1" x14ac:dyDescent="0.35">
      <c r="A225" s="4">
        <v>44266</v>
      </c>
      <c r="B225" s="19">
        <f t="shared" si="36"/>
        <v>3</v>
      </c>
      <c r="C225" s="19">
        <f t="shared" si="37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19">
        <f t="shared" si="39"/>
        <v>5</v>
      </c>
      <c r="M225" s="19">
        <f t="shared" si="40"/>
        <v>2021</v>
      </c>
      <c r="N225" s="55">
        <v>820.8</v>
      </c>
      <c r="O225" s="7">
        <f t="shared" si="43"/>
        <v>-820.8</v>
      </c>
      <c r="P225" s="7">
        <f t="shared" si="42"/>
        <v>0</v>
      </c>
      <c r="Q225" s="8">
        <f t="shared" si="41"/>
        <v>294161.14999999991</v>
      </c>
      <c r="R225" s="43" t="s">
        <v>91</v>
      </c>
      <c r="S225" s="1" t="s">
        <v>468</v>
      </c>
    </row>
    <row r="226" spans="1:19" ht="15" customHeight="1" x14ac:dyDescent="0.35">
      <c r="A226" s="4">
        <v>44278</v>
      </c>
      <c r="B226" s="19">
        <f t="shared" ref="B226:B257" si="44">MONTH(A226)</f>
        <v>3</v>
      </c>
      <c r="C226" s="19">
        <f t="shared" ref="C226:C260" si="45">YEAR(A226)</f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19">
        <f t="shared" si="39"/>
        <v>7</v>
      </c>
      <c r="M226" s="19">
        <f t="shared" si="40"/>
        <v>2021</v>
      </c>
      <c r="N226" s="55">
        <v>8140</v>
      </c>
      <c r="O226" s="7">
        <f t="shared" si="43"/>
        <v>-8140</v>
      </c>
      <c r="P226" s="15">
        <f t="shared" si="42"/>
        <v>0</v>
      </c>
      <c r="Q226" s="8">
        <f t="shared" si="41"/>
        <v>302301.14999999991</v>
      </c>
      <c r="R226" s="43" t="s">
        <v>91</v>
      </c>
      <c r="S226" s="1" t="s">
        <v>396</v>
      </c>
    </row>
    <row r="227" spans="1:19" ht="15" customHeight="1" x14ac:dyDescent="0.35">
      <c r="A227" s="4">
        <v>44278</v>
      </c>
      <c r="B227" s="19">
        <f t="shared" si="44"/>
        <v>3</v>
      </c>
      <c r="C227" s="19">
        <f t="shared" si="45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19">
        <f t="shared" si="39"/>
        <v>7</v>
      </c>
      <c r="M227" s="19">
        <f t="shared" si="40"/>
        <v>2021</v>
      </c>
      <c r="N227" s="55">
        <v>1641.6</v>
      </c>
      <c r="O227" s="7">
        <f t="shared" si="43"/>
        <v>-1641.6</v>
      </c>
      <c r="P227" s="15">
        <f t="shared" si="42"/>
        <v>0</v>
      </c>
      <c r="Q227" s="8">
        <f t="shared" si="41"/>
        <v>303942.74999999988</v>
      </c>
      <c r="R227" s="43" t="s">
        <v>91</v>
      </c>
      <c r="S227" s="1" t="s">
        <v>396</v>
      </c>
    </row>
    <row r="228" spans="1:19" ht="15" customHeight="1" x14ac:dyDescent="0.35">
      <c r="A228" s="4">
        <v>44278</v>
      </c>
      <c r="B228" s="19">
        <f t="shared" si="44"/>
        <v>3</v>
      </c>
      <c r="C228" s="19">
        <f t="shared" si="45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19">
        <f t="shared" si="39"/>
        <v>7</v>
      </c>
      <c r="M228" s="19">
        <f t="shared" si="40"/>
        <v>2021</v>
      </c>
      <c r="N228" s="55">
        <v>1641.6</v>
      </c>
      <c r="O228" s="7">
        <f t="shared" si="43"/>
        <v>-1641.6</v>
      </c>
      <c r="P228" s="15">
        <f t="shared" si="42"/>
        <v>0</v>
      </c>
      <c r="Q228" s="8">
        <f t="shared" si="41"/>
        <v>305584.34999999986</v>
      </c>
      <c r="R228" s="43" t="s">
        <v>91</v>
      </c>
      <c r="S228" s="1" t="s">
        <v>396</v>
      </c>
    </row>
    <row r="229" spans="1:19" ht="15" customHeight="1" x14ac:dyDescent="0.35">
      <c r="A229" s="4">
        <v>44278</v>
      </c>
      <c r="B229" s="19">
        <f t="shared" si="44"/>
        <v>3</v>
      </c>
      <c r="C229" s="19">
        <f t="shared" si="45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19">
        <f t="shared" si="39"/>
        <v>7</v>
      </c>
      <c r="M229" s="19">
        <f t="shared" si="40"/>
        <v>2021</v>
      </c>
      <c r="N229" s="55">
        <v>380</v>
      </c>
      <c r="O229" s="7">
        <f t="shared" si="43"/>
        <v>-380</v>
      </c>
      <c r="P229" s="15">
        <f t="shared" si="42"/>
        <v>0</v>
      </c>
      <c r="Q229" s="8">
        <f t="shared" si="41"/>
        <v>305964.34999999986</v>
      </c>
      <c r="R229" s="43" t="s">
        <v>91</v>
      </c>
      <c r="S229" s="1" t="s">
        <v>396</v>
      </c>
    </row>
    <row r="230" spans="1:19" ht="15" customHeight="1" x14ac:dyDescent="0.35">
      <c r="A230" s="4">
        <v>44279</v>
      </c>
      <c r="B230" s="19">
        <f t="shared" si="44"/>
        <v>3</v>
      </c>
      <c r="C230" s="19">
        <f t="shared" si="45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19">
        <f t="shared" si="39"/>
        <v>5</v>
      </c>
      <c r="M230" s="19">
        <f t="shared" si="40"/>
        <v>2021</v>
      </c>
      <c r="N230" s="55">
        <v>90</v>
      </c>
      <c r="O230" s="7">
        <f t="shared" si="43"/>
        <v>-90</v>
      </c>
      <c r="P230" s="7">
        <f t="shared" si="42"/>
        <v>0</v>
      </c>
      <c r="Q230" s="8">
        <f t="shared" si="41"/>
        <v>306054.34999999986</v>
      </c>
      <c r="R230" s="43" t="s">
        <v>91</v>
      </c>
      <c r="S230" s="1" t="s">
        <v>468</v>
      </c>
    </row>
    <row r="231" spans="1:19" ht="15" customHeight="1" x14ac:dyDescent="0.35">
      <c r="A231" s="4">
        <v>44279</v>
      </c>
      <c r="B231" s="19">
        <f t="shared" si="44"/>
        <v>3</v>
      </c>
      <c r="C231" s="19">
        <f t="shared" si="45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19">
        <f t="shared" si="39"/>
        <v>7</v>
      </c>
      <c r="M231" s="19">
        <f t="shared" si="40"/>
        <v>2021</v>
      </c>
      <c r="N231" s="55">
        <v>8250</v>
      </c>
      <c r="O231" s="7">
        <f t="shared" si="43"/>
        <v>-8250</v>
      </c>
      <c r="P231" s="7">
        <f t="shared" si="42"/>
        <v>0</v>
      </c>
      <c r="Q231" s="8">
        <f t="shared" si="41"/>
        <v>314304.34999999986</v>
      </c>
      <c r="R231" s="43" t="s">
        <v>91</v>
      </c>
      <c r="S231" s="1" t="s">
        <v>390</v>
      </c>
    </row>
    <row r="232" spans="1:19" ht="15" customHeight="1" x14ac:dyDescent="0.35">
      <c r="A232" s="4">
        <v>44279</v>
      </c>
      <c r="B232" s="19">
        <f t="shared" si="44"/>
        <v>3</v>
      </c>
      <c r="C232" s="19">
        <f t="shared" si="45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19">
        <f t="shared" si="39"/>
        <v>7</v>
      </c>
      <c r="M232" s="19">
        <f t="shared" si="40"/>
        <v>2021</v>
      </c>
      <c r="N232" s="55">
        <v>1170</v>
      </c>
      <c r="O232" s="7">
        <f t="shared" si="43"/>
        <v>-1170</v>
      </c>
      <c r="P232" s="7">
        <f t="shared" si="42"/>
        <v>0</v>
      </c>
      <c r="Q232" s="8">
        <f t="shared" si="41"/>
        <v>315474.34999999986</v>
      </c>
      <c r="R232" s="43" t="s">
        <v>91</v>
      </c>
      <c r="S232" s="1" t="s">
        <v>390</v>
      </c>
    </row>
    <row r="233" spans="1:19" ht="15" customHeight="1" x14ac:dyDescent="0.35">
      <c r="A233" s="4">
        <v>44279</v>
      </c>
      <c r="B233" s="19">
        <f t="shared" si="44"/>
        <v>3</v>
      </c>
      <c r="C233" s="19">
        <f t="shared" si="45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19">
        <f t="shared" si="39"/>
        <v>7</v>
      </c>
      <c r="M233" s="19">
        <f t="shared" si="40"/>
        <v>2021</v>
      </c>
      <c r="N233" s="55">
        <v>275</v>
      </c>
      <c r="O233" s="7">
        <f t="shared" si="43"/>
        <v>-275</v>
      </c>
      <c r="P233" s="7">
        <f t="shared" si="42"/>
        <v>0</v>
      </c>
      <c r="Q233" s="8">
        <f t="shared" si="41"/>
        <v>315749.34999999986</v>
      </c>
      <c r="R233" s="43" t="s">
        <v>91</v>
      </c>
      <c r="S233" s="1" t="s">
        <v>390</v>
      </c>
    </row>
    <row r="234" spans="1:19" ht="15" customHeight="1" x14ac:dyDescent="0.35">
      <c r="A234" s="4">
        <v>44279</v>
      </c>
      <c r="B234" s="19">
        <f t="shared" si="44"/>
        <v>3</v>
      </c>
      <c r="C234" s="19">
        <f t="shared" si="45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19">
        <f t="shared" si="39"/>
        <v>7</v>
      </c>
      <c r="M234" s="19">
        <f t="shared" si="40"/>
        <v>2021</v>
      </c>
      <c r="N234" s="55">
        <v>380</v>
      </c>
      <c r="O234" s="7">
        <f t="shared" si="43"/>
        <v>-380</v>
      </c>
      <c r="P234" s="7">
        <f t="shared" si="42"/>
        <v>0</v>
      </c>
      <c r="Q234" s="8">
        <f t="shared" si="41"/>
        <v>316129.34999999986</v>
      </c>
      <c r="R234" s="43" t="s">
        <v>91</v>
      </c>
      <c r="S234" s="1" t="s">
        <v>390</v>
      </c>
    </row>
    <row r="235" spans="1:19" ht="15" customHeight="1" x14ac:dyDescent="0.35">
      <c r="A235" s="4">
        <v>44280</v>
      </c>
      <c r="B235" s="19">
        <f t="shared" si="44"/>
        <v>3</v>
      </c>
      <c r="C235" s="19">
        <f t="shared" si="45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19">
        <f t="shared" si="39"/>
        <v>3</v>
      </c>
      <c r="M235" s="19">
        <f t="shared" si="40"/>
        <v>2021</v>
      </c>
      <c r="N235" s="55">
        <v>240</v>
      </c>
      <c r="O235" s="7">
        <f t="shared" si="43"/>
        <v>-240</v>
      </c>
      <c r="P235" s="7">
        <f t="shared" si="42"/>
        <v>0</v>
      </c>
      <c r="Q235" s="8">
        <f t="shared" si="41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44"/>
        <v>3</v>
      </c>
      <c r="C236" s="19">
        <f t="shared" si="45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19">
        <f t="shared" si="39"/>
        <v>7</v>
      </c>
      <c r="M236" s="19">
        <f t="shared" si="40"/>
        <v>2021</v>
      </c>
      <c r="N236" s="55">
        <v>3510</v>
      </c>
      <c r="O236" s="7">
        <f t="shared" si="43"/>
        <v>-3510</v>
      </c>
      <c r="P236" s="15">
        <f t="shared" si="42"/>
        <v>0</v>
      </c>
      <c r="Q236" s="8">
        <f t="shared" si="41"/>
        <v>319879.34999999986</v>
      </c>
      <c r="R236" s="43" t="s">
        <v>91</v>
      </c>
      <c r="S236" s="1" t="s">
        <v>396</v>
      </c>
    </row>
    <row r="237" spans="1:19" x14ac:dyDescent="0.35">
      <c r="A237" s="4">
        <v>44287</v>
      </c>
      <c r="B237" s="19">
        <f t="shared" si="44"/>
        <v>4</v>
      </c>
      <c r="C237" s="19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19">
        <f t="shared" si="39"/>
        <v>5</v>
      </c>
      <c r="M237" s="19">
        <f t="shared" si="40"/>
        <v>2021</v>
      </c>
      <c r="N237" s="55">
        <v>5412</v>
      </c>
      <c r="O237" s="7">
        <f t="shared" si="43"/>
        <v>-5412</v>
      </c>
      <c r="P237" s="7">
        <f t="shared" si="42"/>
        <v>0</v>
      </c>
      <c r="Q237" s="8">
        <f t="shared" si="41"/>
        <v>325291.34999999986</v>
      </c>
      <c r="R237" s="5" t="s">
        <v>91</v>
      </c>
      <c r="S237" s="88" t="s">
        <v>398</v>
      </c>
    </row>
    <row r="238" spans="1:19" ht="15" customHeight="1" x14ac:dyDescent="0.35">
      <c r="A238" s="4">
        <v>44287</v>
      </c>
      <c r="B238" s="19">
        <f t="shared" si="44"/>
        <v>4</v>
      </c>
      <c r="C238" s="19">
        <f t="shared" si="45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19">
        <f t="shared" si="39"/>
        <v>5</v>
      </c>
      <c r="M238" s="19">
        <f t="shared" si="40"/>
        <v>2021</v>
      </c>
      <c r="N238" s="55">
        <v>459</v>
      </c>
      <c r="O238" s="7">
        <f t="shared" si="43"/>
        <v>-459</v>
      </c>
      <c r="P238" s="7">
        <f t="shared" si="42"/>
        <v>0</v>
      </c>
      <c r="Q238" s="8">
        <f t="shared" si="41"/>
        <v>325750.34999999986</v>
      </c>
      <c r="R238" s="5" t="s">
        <v>91</v>
      </c>
      <c r="S238" s="87" t="s">
        <v>397</v>
      </c>
    </row>
    <row r="239" spans="1:19" ht="15" customHeight="1" x14ac:dyDescent="0.35">
      <c r="A239" s="4">
        <v>44287</v>
      </c>
      <c r="B239" s="19">
        <f t="shared" si="44"/>
        <v>4</v>
      </c>
      <c r="C239" s="19">
        <f t="shared" si="45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19">
        <f t="shared" si="39"/>
        <v>5</v>
      </c>
      <c r="M239" s="19">
        <f t="shared" si="40"/>
        <v>2021</v>
      </c>
      <c r="N239" s="55">
        <v>250</v>
      </c>
      <c r="O239" s="7">
        <f t="shared" si="43"/>
        <v>-250</v>
      </c>
      <c r="P239" s="7">
        <f t="shared" si="42"/>
        <v>0</v>
      </c>
      <c r="Q239" s="8">
        <f t="shared" si="41"/>
        <v>326000.34999999986</v>
      </c>
      <c r="R239" s="5" t="s">
        <v>91</v>
      </c>
      <c r="S239" s="87" t="s">
        <v>397</v>
      </c>
    </row>
    <row r="240" spans="1:19" ht="15" customHeight="1" x14ac:dyDescent="0.35">
      <c r="A240" s="4">
        <v>44287</v>
      </c>
      <c r="B240" s="19">
        <f t="shared" si="44"/>
        <v>4</v>
      </c>
      <c r="C240" s="19">
        <f t="shared" si="45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19">
        <f t="shared" si="39"/>
        <v>5</v>
      </c>
      <c r="M240" s="19">
        <f t="shared" si="40"/>
        <v>2021</v>
      </c>
      <c r="N240" s="55">
        <v>500</v>
      </c>
      <c r="O240" s="7">
        <f t="shared" si="43"/>
        <v>-500</v>
      </c>
      <c r="P240" s="7">
        <f t="shared" si="42"/>
        <v>0</v>
      </c>
      <c r="Q240" s="8">
        <f t="shared" si="41"/>
        <v>326500.34999999986</v>
      </c>
      <c r="R240" s="5" t="s">
        <v>91</v>
      </c>
      <c r="S240" s="87" t="s">
        <v>397</v>
      </c>
    </row>
    <row r="241" spans="1:19" ht="15" customHeight="1" x14ac:dyDescent="0.35">
      <c r="A241" s="4">
        <v>44287</v>
      </c>
      <c r="B241" s="19">
        <f t="shared" si="44"/>
        <v>4</v>
      </c>
      <c r="C241" s="19">
        <f t="shared" si="45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19">
        <f t="shared" si="39"/>
        <v>5</v>
      </c>
      <c r="M241" s="19">
        <f t="shared" si="40"/>
        <v>2021</v>
      </c>
      <c r="N241" s="55">
        <v>90</v>
      </c>
      <c r="O241" s="7">
        <f t="shared" si="43"/>
        <v>-90</v>
      </c>
      <c r="P241" s="7">
        <f t="shared" si="42"/>
        <v>0</v>
      </c>
      <c r="Q241" s="8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44"/>
        <v>4</v>
      </c>
      <c r="C242" s="19">
        <f t="shared" si="45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19">
        <f t="shared" si="39"/>
        <v>4</v>
      </c>
      <c r="M242" s="19">
        <f t="shared" si="40"/>
        <v>2021</v>
      </c>
      <c r="N242" s="55">
        <v>1870</v>
      </c>
      <c r="O242" s="7">
        <f t="shared" si="43"/>
        <v>-1870</v>
      </c>
      <c r="P242" s="7">
        <f t="shared" si="42"/>
        <v>0</v>
      </c>
      <c r="Q242" s="8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44"/>
        <v>4</v>
      </c>
      <c r="C243" s="19">
        <f t="shared" si="45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19">
        <f t="shared" si="39"/>
        <v>4</v>
      </c>
      <c r="M243" s="19">
        <f t="shared" si="40"/>
        <v>2021</v>
      </c>
      <c r="N243" s="55">
        <v>255</v>
      </c>
      <c r="O243" s="7">
        <f t="shared" si="43"/>
        <v>-255</v>
      </c>
      <c r="P243" s="7">
        <f t="shared" si="42"/>
        <v>0</v>
      </c>
      <c r="Q243" s="8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44"/>
        <v>4</v>
      </c>
      <c r="C244" s="19">
        <f t="shared" si="45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19">
        <f t="shared" si="39"/>
        <v>4</v>
      </c>
      <c r="M244" s="19">
        <f t="shared" si="40"/>
        <v>2021</v>
      </c>
      <c r="N244" s="55">
        <v>100</v>
      </c>
      <c r="O244" s="7">
        <f t="shared" si="43"/>
        <v>-100</v>
      </c>
      <c r="P244" s="7">
        <f t="shared" si="42"/>
        <v>0</v>
      </c>
      <c r="Q244" s="8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44"/>
        <v>4</v>
      </c>
      <c r="C245" s="19">
        <f t="shared" si="45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19">
        <f t="shared" si="39"/>
        <v>8</v>
      </c>
      <c r="M245" s="19">
        <f t="shared" si="40"/>
        <v>2021</v>
      </c>
      <c r="N245" s="55">
        <v>8690</v>
      </c>
      <c r="O245" s="7">
        <f t="shared" si="43"/>
        <v>-8690</v>
      </c>
      <c r="P245" s="7">
        <f t="shared" si="42"/>
        <v>0</v>
      </c>
      <c r="Q245" s="8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19">
        <f t="shared" si="44"/>
        <v>4</v>
      </c>
      <c r="C246" s="19">
        <f t="shared" si="45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19">
        <f t="shared" si="39"/>
        <v>8</v>
      </c>
      <c r="M246" s="19">
        <f t="shared" si="40"/>
        <v>2021</v>
      </c>
      <c r="N246" s="55">
        <v>1731.6000000000001</v>
      </c>
      <c r="O246" s="7">
        <f t="shared" si="43"/>
        <v>-1731.6000000000001</v>
      </c>
      <c r="P246" s="7">
        <f t="shared" si="42"/>
        <v>0</v>
      </c>
      <c r="Q246" s="8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19">
        <f t="shared" si="44"/>
        <v>4</v>
      </c>
      <c r="C247" s="19">
        <f t="shared" si="45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19">
        <f t="shared" si="39"/>
        <v>8</v>
      </c>
      <c r="M247" s="19">
        <f t="shared" si="40"/>
        <v>2021</v>
      </c>
      <c r="N247" s="55">
        <v>550</v>
      </c>
      <c r="O247" s="7">
        <f t="shared" si="43"/>
        <v>-550</v>
      </c>
      <c r="P247" s="7">
        <f t="shared" si="42"/>
        <v>0</v>
      </c>
      <c r="Q247" s="8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19">
        <f t="shared" si="44"/>
        <v>4</v>
      </c>
      <c r="C248" s="19">
        <f t="shared" si="45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19">
        <f t="shared" si="39"/>
        <v>8</v>
      </c>
      <c r="M248" s="19">
        <f t="shared" si="40"/>
        <v>2021</v>
      </c>
      <c r="N248" s="55">
        <v>190</v>
      </c>
      <c r="O248" s="7">
        <f t="shared" si="43"/>
        <v>-190</v>
      </c>
      <c r="P248" s="7">
        <f t="shared" si="42"/>
        <v>0</v>
      </c>
      <c r="Q248" s="8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19">
        <f t="shared" si="44"/>
        <v>4</v>
      </c>
      <c r="C249" s="19">
        <f t="shared" si="45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19">
        <f t="shared" si="39"/>
        <v>8</v>
      </c>
      <c r="M249" s="19">
        <f t="shared" si="40"/>
        <v>2021</v>
      </c>
      <c r="N249" s="55">
        <v>720</v>
      </c>
      <c r="O249" s="7">
        <f t="shared" si="43"/>
        <v>-720</v>
      </c>
      <c r="P249" s="7">
        <f t="shared" si="42"/>
        <v>0</v>
      </c>
      <c r="Q249" s="8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19">
        <f t="shared" si="44"/>
        <v>4</v>
      </c>
      <c r="C250" s="19">
        <f t="shared" si="45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19">
        <f t="shared" si="39"/>
        <v>8</v>
      </c>
      <c r="M250" s="19">
        <f t="shared" si="40"/>
        <v>2021</v>
      </c>
      <c r="N250" s="31">
        <v>220</v>
      </c>
      <c r="O250" s="7">
        <f t="shared" si="43"/>
        <v>-220</v>
      </c>
      <c r="P250" s="7">
        <f t="shared" si="42"/>
        <v>0</v>
      </c>
      <c r="Q250" s="8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19">
        <f t="shared" si="44"/>
        <v>4</v>
      </c>
      <c r="C251" s="19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19">
        <f t="shared" si="39"/>
        <v>4</v>
      </c>
      <c r="M251" s="19">
        <f t="shared" si="40"/>
        <v>2021</v>
      </c>
      <c r="N251" s="31">
        <v>520</v>
      </c>
      <c r="O251" s="7">
        <f t="shared" ref="O251:O269" si="46">-N251</f>
        <v>-520</v>
      </c>
      <c r="P251" s="7">
        <f t="shared" si="42"/>
        <v>0</v>
      </c>
      <c r="Q251" s="8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44"/>
        <v>4</v>
      </c>
      <c r="C252" s="19">
        <f t="shared" si="45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38"/>
        <v>44373</v>
      </c>
      <c r="L252" s="19">
        <f t="shared" si="39"/>
        <v>6</v>
      </c>
      <c r="M252" s="19">
        <f t="shared" si="40"/>
        <v>2021</v>
      </c>
      <c r="N252" s="55">
        <v>3476</v>
      </c>
      <c r="O252" s="7">
        <f t="shared" si="46"/>
        <v>-3476</v>
      </c>
      <c r="P252" s="7">
        <f t="shared" si="42"/>
        <v>0</v>
      </c>
      <c r="Q252" s="8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19">
        <f t="shared" si="44"/>
        <v>4</v>
      </c>
      <c r="C253" s="19">
        <f t="shared" si="45"/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39"/>
        <v>6</v>
      </c>
      <c r="M253" s="19">
        <f t="shared" si="40"/>
        <v>2021</v>
      </c>
      <c r="N253" s="55">
        <v>1738</v>
      </c>
      <c r="O253" s="7">
        <f t="shared" si="46"/>
        <v>-1738</v>
      </c>
      <c r="P253" s="7">
        <f t="shared" si="42"/>
        <v>0</v>
      </c>
      <c r="Q253" s="8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19">
        <f t="shared" si="44"/>
        <v>4</v>
      </c>
      <c r="C254" s="19">
        <f t="shared" si="45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39"/>
        <v>6</v>
      </c>
      <c r="M254" s="19">
        <f t="shared" si="40"/>
        <v>2021</v>
      </c>
      <c r="N254" s="55">
        <v>2268</v>
      </c>
      <c r="O254" s="7">
        <f t="shared" si="46"/>
        <v>-2268</v>
      </c>
      <c r="P254" s="7">
        <f t="shared" si="42"/>
        <v>0</v>
      </c>
      <c r="Q254" s="8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19">
        <f t="shared" si="44"/>
        <v>4</v>
      </c>
      <c r="C255" s="19">
        <f t="shared" si="45"/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19">
        <f t="shared" si="39"/>
        <v>8</v>
      </c>
      <c r="M255" s="19">
        <f t="shared" si="40"/>
        <v>2021</v>
      </c>
      <c r="N255" s="55">
        <v>8690</v>
      </c>
      <c r="O255" s="7">
        <f t="shared" si="46"/>
        <v>-8690</v>
      </c>
      <c r="P255" s="7">
        <f t="shared" si="42"/>
        <v>0</v>
      </c>
      <c r="Q255" s="8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19">
        <f t="shared" si="44"/>
        <v>4</v>
      </c>
      <c r="C256" s="19">
        <f t="shared" si="45"/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19">
        <f t="shared" si="39"/>
        <v>8</v>
      </c>
      <c r="M256" s="19">
        <f t="shared" si="40"/>
        <v>2021</v>
      </c>
      <c r="N256" s="55">
        <v>1230</v>
      </c>
      <c r="O256" s="7">
        <f t="shared" si="46"/>
        <v>-1230</v>
      </c>
      <c r="P256" s="7">
        <f t="shared" si="42"/>
        <v>0</v>
      </c>
      <c r="Q256" s="8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19">
        <f t="shared" si="44"/>
        <v>4</v>
      </c>
      <c r="C257" s="19">
        <f t="shared" si="45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19">
        <f t="shared" si="39"/>
        <v>8</v>
      </c>
      <c r="M257" s="19">
        <f t="shared" si="40"/>
        <v>2021</v>
      </c>
      <c r="N257" s="55">
        <v>550</v>
      </c>
      <c r="O257" s="7">
        <f t="shared" si="46"/>
        <v>-550</v>
      </c>
      <c r="P257" s="7">
        <f t="shared" si="42"/>
        <v>0</v>
      </c>
      <c r="Q257" s="8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19">
        <f t="shared" ref="B258:B260" si="48">MONTH(A258)</f>
        <v>4</v>
      </c>
      <c r="C258" s="19">
        <f t="shared" si="45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19">
        <f t="shared" ref="L258:L269" si="49">MONTH(K258)</f>
        <v>8</v>
      </c>
      <c r="M258" s="19">
        <f t="shared" ref="M258:M269" si="50">YEAR(K258)</f>
        <v>2021</v>
      </c>
      <c r="N258" s="55">
        <v>380</v>
      </c>
      <c r="O258" s="7">
        <f t="shared" si="46"/>
        <v>-380</v>
      </c>
      <c r="P258" s="7">
        <f t="shared" si="42"/>
        <v>0</v>
      </c>
      <c r="Q258" s="8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19">
        <f t="shared" si="48"/>
        <v>4</v>
      </c>
      <c r="C259" s="19">
        <f t="shared" si="45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19">
        <f t="shared" si="49"/>
        <v>8</v>
      </c>
      <c r="M259" s="19">
        <f t="shared" si="50"/>
        <v>2021</v>
      </c>
      <c r="N259" s="55">
        <v>360</v>
      </c>
      <c r="O259" s="7">
        <f t="shared" si="46"/>
        <v>-360</v>
      </c>
      <c r="P259" s="7">
        <f t="shared" si="42"/>
        <v>0</v>
      </c>
      <c r="Q259" s="8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19">
        <f t="shared" si="48"/>
        <v>4</v>
      </c>
      <c r="C260" s="19">
        <f t="shared" si="45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19">
        <f t="shared" si="49"/>
        <v>8</v>
      </c>
      <c r="M260" s="19">
        <f t="shared" si="50"/>
        <v>2021</v>
      </c>
      <c r="N260" s="55">
        <v>375</v>
      </c>
      <c r="O260" s="7">
        <f t="shared" si="46"/>
        <v>-375</v>
      </c>
      <c r="P260" s="7">
        <f t="shared" si="42"/>
        <v>0</v>
      </c>
      <c r="Q260" s="8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55">
        <v>8690</v>
      </c>
      <c r="O261" s="7">
        <f t="shared" si="46"/>
        <v>-8690</v>
      </c>
      <c r="P261" s="7">
        <f t="shared" si="42"/>
        <v>0</v>
      </c>
      <c r="Q261" s="8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55">
        <v>1716</v>
      </c>
      <c r="O262" s="7">
        <f t="shared" si="46"/>
        <v>-1716</v>
      </c>
      <c r="P262" s="7">
        <f t="shared" si="42"/>
        <v>0</v>
      </c>
      <c r="Q262" s="8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55">
        <v>1814.4</v>
      </c>
      <c r="O263" s="7">
        <f t="shared" si="46"/>
        <v>-1814.4</v>
      </c>
      <c r="P263" s="7">
        <f t="shared" si="42"/>
        <v>0</v>
      </c>
      <c r="Q263" s="8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55">
        <v>1814.4</v>
      </c>
      <c r="O264" s="7">
        <f t="shared" si="46"/>
        <v>-1814.4</v>
      </c>
      <c r="P264" s="7">
        <f t="shared" si="42"/>
        <v>0</v>
      </c>
      <c r="Q264" s="8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19">
        <f t="shared" si="49"/>
        <v>5</v>
      </c>
      <c r="M265" s="19">
        <f t="shared" si="50"/>
        <v>2021</v>
      </c>
      <c r="N265" s="84">
        <v>1826</v>
      </c>
      <c r="O265" s="7">
        <f t="shared" si="46"/>
        <v>-1826</v>
      </c>
      <c r="P265" s="7">
        <f t="shared" si="42"/>
        <v>0</v>
      </c>
      <c r="Q265" s="8">
        <f t="shared" si="51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19">
        <f t="shared" si="49"/>
        <v>5</v>
      </c>
      <c r="M266" s="19">
        <f t="shared" si="50"/>
        <v>2021</v>
      </c>
      <c r="N266" s="84">
        <v>50</v>
      </c>
      <c r="O266" s="7">
        <f t="shared" si="46"/>
        <v>-50</v>
      </c>
      <c r="P266" s="7">
        <f t="shared" si="42"/>
        <v>0</v>
      </c>
      <c r="Q266" s="8">
        <f t="shared" si="51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19">
        <f t="shared" si="49"/>
        <v>5</v>
      </c>
      <c r="M267" s="19">
        <f t="shared" si="50"/>
        <v>2021</v>
      </c>
      <c r="N267" s="31">
        <v>1826</v>
      </c>
      <c r="O267" s="7">
        <f t="shared" si="46"/>
        <v>-1826</v>
      </c>
      <c r="P267" s="7">
        <f t="shared" si="42"/>
        <v>0</v>
      </c>
      <c r="Q267" s="8">
        <f t="shared" si="51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19">
        <f t="shared" si="49"/>
        <v>5</v>
      </c>
      <c r="M268" s="19">
        <f t="shared" si="50"/>
        <v>2021</v>
      </c>
      <c r="N268" s="31">
        <v>1020</v>
      </c>
      <c r="O268" s="7">
        <f t="shared" si="46"/>
        <v>-1020</v>
      </c>
      <c r="P268" s="7">
        <f t="shared" si="42"/>
        <v>0</v>
      </c>
      <c r="Q268" s="8">
        <f t="shared" si="51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19">
        <f t="shared" si="49"/>
        <v>5</v>
      </c>
      <c r="M269" s="19">
        <f t="shared" si="50"/>
        <v>2021</v>
      </c>
      <c r="N269" s="31">
        <v>1826</v>
      </c>
      <c r="O269" s="7">
        <f t="shared" si="46"/>
        <v>-1826</v>
      </c>
      <c r="P269" s="7">
        <f t="shared" si="42"/>
        <v>0</v>
      </c>
      <c r="Q269" s="8">
        <f t="shared" si="51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42"/>
        <v>0</v>
      </c>
      <c r="Q270" s="8">
        <f t="shared" si="51"/>
        <v>386696.74999999988</v>
      </c>
      <c r="R270" s="43" t="s">
        <v>91</v>
      </c>
      <c r="S270" s="87" t="s">
        <v>354</v>
      </c>
      <c r="V270" s="1" t="s">
        <v>400</v>
      </c>
      <c r="W270" s="90">
        <v>44468</v>
      </c>
      <c r="X270" s="91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19">
        <v>5</v>
      </c>
      <c r="M271" s="19">
        <v>2021</v>
      </c>
      <c r="N271" s="31">
        <v>250</v>
      </c>
      <c r="O271" s="7">
        <f t="shared" ref="O271:O300" si="52">-N271</f>
        <v>-250</v>
      </c>
      <c r="P271" s="7">
        <f t="shared" si="42"/>
        <v>0</v>
      </c>
      <c r="Q271" s="8">
        <f t="shared" si="51"/>
        <v>386946.74999999988</v>
      </c>
      <c r="R271" s="43" t="s">
        <v>91</v>
      </c>
      <c r="S271" s="87" t="s">
        <v>354</v>
      </c>
      <c r="V271" s="1" t="s">
        <v>400</v>
      </c>
      <c r="W271" s="71">
        <v>44464</v>
      </c>
      <c r="X271" s="91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19">
        <v>5</v>
      </c>
      <c r="M272" s="19">
        <v>2021</v>
      </c>
      <c r="N272" s="31">
        <v>500</v>
      </c>
      <c r="O272" s="7">
        <f t="shared" si="52"/>
        <v>-500</v>
      </c>
      <c r="P272" s="7">
        <f t="shared" si="42"/>
        <v>0</v>
      </c>
      <c r="Q272" s="8">
        <f t="shared" si="51"/>
        <v>387446.74999999988</v>
      </c>
      <c r="R272" s="43" t="s">
        <v>91</v>
      </c>
      <c r="S272" s="87" t="s">
        <v>354</v>
      </c>
      <c r="V272" s="1" t="s">
        <v>400</v>
      </c>
      <c r="W272" s="71">
        <v>44485</v>
      </c>
      <c r="X272" s="91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19">
        <v>5</v>
      </c>
      <c r="M273" s="19">
        <v>2021</v>
      </c>
      <c r="N273" s="31">
        <v>90</v>
      </c>
      <c r="O273" s="7">
        <f t="shared" si="52"/>
        <v>-90</v>
      </c>
      <c r="P273" s="7">
        <f t="shared" si="42"/>
        <v>0</v>
      </c>
      <c r="Q273" s="8">
        <f t="shared" si="51"/>
        <v>387536.74999999988</v>
      </c>
      <c r="R273" s="43" t="s">
        <v>91</v>
      </c>
      <c r="S273" s="87" t="s">
        <v>354</v>
      </c>
      <c r="V273" s="1" t="s">
        <v>400</v>
      </c>
      <c r="W273" s="71">
        <v>44492</v>
      </c>
      <c r="X273" s="91" t="s">
        <v>460</v>
      </c>
    </row>
    <row r="274" spans="1:24" ht="15" customHeight="1" x14ac:dyDescent="0.35">
      <c r="A274" s="4">
        <v>44341</v>
      </c>
      <c r="B274" s="19">
        <f t="shared" ref="B274:B337" si="53">MONTH(A274)</f>
        <v>5</v>
      </c>
      <c r="C274" s="19">
        <f t="shared" ref="C274:C337" si="5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47"/>
        <v>44341</v>
      </c>
      <c r="L274" s="19">
        <v>5</v>
      </c>
      <c r="M274" s="19">
        <v>2021</v>
      </c>
      <c r="N274" s="31">
        <v>459</v>
      </c>
      <c r="O274" s="7">
        <f t="shared" si="52"/>
        <v>-459</v>
      </c>
      <c r="P274" s="7">
        <f t="shared" si="42"/>
        <v>0</v>
      </c>
      <c r="Q274" s="8">
        <f t="shared" si="51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53"/>
        <v>5</v>
      </c>
      <c r="C275" s="19">
        <f t="shared" si="5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47"/>
        <v>44341</v>
      </c>
      <c r="L275" s="19">
        <v>5</v>
      </c>
      <c r="M275" s="19">
        <v>2021</v>
      </c>
      <c r="N275" s="31">
        <v>459</v>
      </c>
      <c r="O275" s="7">
        <f t="shared" si="52"/>
        <v>-459</v>
      </c>
      <c r="P275" s="7">
        <f t="shared" si="42"/>
        <v>0</v>
      </c>
      <c r="Q275" s="8">
        <f t="shared" si="51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53"/>
        <v>5</v>
      </c>
      <c r="C276" s="19">
        <f t="shared" si="5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47"/>
        <v>44341</v>
      </c>
      <c r="L276" s="19">
        <v>5</v>
      </c>
      <c r="M276" s="19">
        <v>2021</v>
      </c>
      <c r="N276" s="31">
        <v>100</v>
      </c>
      <c r="O276" s="7">
        <f t="shared" si="52"/>
        <v>-100</v>
      </c>
      <c r="P276" s="7">
        <f t="shared" si="42"/>
        <v>0</v>
      </c>
      <c r="Q276" s="8">
        <f t="shared" si="51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53"/>
        <v>5</v>
      </c>
      <c r="C277" s="19">
        <f t="shared" si="5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47"/>
        <v>44341</v>
      </c>
      <c r="L277" s="19">
        <v>5</v>
      </c>
      <c r="M277" s="19">
        <v>2021</v>
      </c>
      <c r="N277" s="31">
        <v>380</v>
      </c>
      <c r="O277" s="7">
        <f t="shared" si="52"/>
        <v>-380</v>
      </c>
      <c r="P277" s="7">
        <f t="shared" ref="P277:P340" si="55">SUM(N277+O277)</f>
        <v>0</v>
      </c>
      <c r="Q277" s="8">
        <f t="shared" si="51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53"/>
        <v>5</v>
      </c>
      <c r="C278" s="19">
        <f t="shared" si="5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47"/>
        <v>44341</v>
      </c>
      <c r="L278" s="19">
        <v>5</v>
      </c>
      <c r="M278" s="19">
        <v>2021</v>
      </c>
      <c r="N278" s="31">
        <v>246</v>
      </c>
      <c r="O278" s="7">
        <f t="shared" si="52"/>
        <v>-246</v>
      </c>
      <c r="P278" s="7">
        <f t="shared" si="55"/>
        <v>0</v>
      </c>
      <c r="Q278" s="8">
        <f t="shared" si="51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53"/>
        <v>5</v>
      </c>
      <c r="C279" s="19">
        <f t="shared" si="5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47"/>
        <v>44341</v>
      </c>
      <c r="L279" s="19">
        <v>5</v>
      </c>
      <c r="M279" s="19">
        <v>2021</v>
      </c>
      <c r="N279" s="31">
        <v>90</v>
      </c>
      <c r="O279" s="7">
        <f t="shared" si="52"/>
        <v>-90</v>
      </c>
      <c r="P279" s="7">
        <f t="shared" si="55"/>
        <v>0</v>
      </c>
      <c r="Q279" s="8">
        <f t="shared" si="51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53"/>
        <v>5</v>
      </c>
      <c r="C280" s="19">
        <f t="shared" si="5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47"/>
        <v>44341</v>
      </c>
      <c r="L280" s="19">
        <v>5</v>
      </c>
      <c r="M280" s="19">
        <v>2021</v>
      </c>
      <c r="N280" s="31">
        <v>68</v>
      </c>
      <c r="O280" s="7">
        <f t="shared" si="52"/>
        <v>-68</v>
      </c>
      <c r="P280" s="7">
        <f t="shared" si="55"/>
        <v>0</v>
      </c>
      <c r="Q280" s="8">
        <f t="shared" si="51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53"/>
        <v>5</v>
      </c>
      <c r="C281" s="19">
        <f t="shared" si="5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47"/>
        <v>44341</v>
      </c>
      <c r="L281" s="19">
        <v>5</v>
      </c>
      <c r="M281" s="19">
        <v>2021</v>
      </c>
      <c r="N281" s="31">
        <v>130</v>
      </c>
      <c r="O281" s="7">
        <f t="shared" si="52"/>
        <v>-130</v>
      </c>
      <c r="P281" s="7">
        <f t="shared" si="55"/>
        <v>0</v>
      </c>
      <c r="Q281" s="8">
        <f t="shared" si="51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53"/>
        <v>5</v>
      </c>
      <c r="C282" s="19">
        <f t="shared" si="5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47"/>
        <v>44341</v>
      </c>
      <c r="L282" s="19">
        <v>5</v>
      </c>
      <c r="M282" s="19">
        <v>2021</v>
      </c>
      <c r="N282" s="31">
        <v>42</v>
      </c>
      <c r="O282" s="7">
        <f t="shared" si="52"/>
        <v>-42</v>
      </c>
      <c r="P282" s="7">
        <f t="shared" si="55"/>
        <v>0</v>
      </c>
      <c r="Q282" s="8">
        <f t="shared" si="51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53"/>
        <v>5</v>
      </c>
      <c r="C283" s="19">
        <f t="shared" si="5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47"/>
        <v>44341</v>
      </c>
      <c r="L283" s="19">
        <v>5</v>
      </c>
      <c r="M283" s="19">
        <v>2021</v>
      </c>
      <c r="N283" s="31">
        <v>60</v>
      </c>
      <c r="O283" s="7">
        <f t="shared" si="52"/>
        <v>-60</v>
      </c>
      <c r="P283" s="7">
        <f t="shared" si="55"/>
        <v>0</v>
      </c>
      <c r="Q283" s="8">
        <f t="shared" si="51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53"/>
        <v>5</v>
      </c>
      <c r="C284" s="19">
        <f t="shared" si="5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47"/>
        <v>44341</v>
      </c>
      <c r="L284" s="19">
        <v>5</v>
      </c>
      <c r="M284" s="19">
        <v>2021</v>
      </c>
      <c r="N284" s="31">
        <v>1870</v>
      </c>
      <c r="O284" s="7">
        <f t="shared" si="52"/>
        <v>-1870</v>
      </c>
      <c r="P284" s="7">
        <f t="shared" si="55"/>
        <v>0</v>
      </c>
      <c r="Q284" s="8">
        <f t="shared" si="51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si="53"/>
        <v>5</v>
      </c>
      <c r="C285" s="19">
        <f t="shared" si="54"/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47"/>
        <v>44341</v>
      </c>
      <c r="L285" s="19">
        <v>5</v>
      </c>
      <c r="M285" s="19">
        <v>2021</v>
      </c>
      <c r="N285" s="31">
        <v>55</v>
      </c>
      <c r="O285" s="7">
        <f t="shared" si="52"/>
        <v>-55</v>
      </c>
      <c r="P285" s="7">
        <f t="shared" si="55"/>
        <v>0</v>
      </c>
      <c r="Q285" s="8">
        <f t="shared" si="51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si="53"/>
        <v>5</v>
      </c>
      <c r="C286" s="19">
        <f t="shared" si="54"/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52"/>
        <v>-100</v>
      </c>
      <c r="P286" s="7">
        <f t="shared" si="55"/>
        <v>0</v>
      </c>
      <c r="Q286" s="8">
        <f t="shared" si="51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350" si="56">MONTH(K287)</f>
        <v>9</v>
      </c>
      <c r="M287" s="19">
        <f t="shared" ref="M287:M350" si="57">YEAR(K287)</f>
        <v>2021</v>
      </c>
      <c r="N287" s="31">
        <v>6952</v>
      </c>
      <c r="O287" s="7">
        <f t="shared" si="52"/>
        <v>-6952</v>
      </c>
      <c r="P287" s="7">
        <f t="shared" si="55"/>
        <v>0</v>
      </c>
      <c r="Q287" s="8">
        <f t="shared" si="51"/>
        <v>398547.74999999988</v>
      </c>
      <c r="R287" s="43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56"/>
        <v>6</v>
      </c>
      <c r="M288" s="19">
        <f t="shared" si="57"/>
        <v>2021</v>
      </c>
      <c r="N288" s="31">
        <v>1530</v>
      </c>
      <c r="O288" s="7">
        <f t="shared" si="52"/>
        <v>-1530</v>
      </c>
      <c r="P288" s="7">
        <f t="shared" si="55"/>
        <v>0</v>
      </c>
      <c r="Q288" s="8">
        <f t="shared" si="51"/>
        <v>400077.74999999988</v>
      </c>
      <c r="R288" s="43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56"/>
        <v>6</v>
      </c>
      <c r="M289" s="19">
        <f t="shared" si="57"/>
        <v>2021</v>
      </c>
      <c r="N289" s="55">
        <v>2295</v>
      </c>
      <c r="O289" s="7">
        <f t="shared" si="52"/>
        <v>-2295</v>
      </c>
      <c r="P289" s="7">
        <f t="shared" si="55"/>
        <v>0</v>
      </c>
      <c r="Q289" s="8">
        <f t="shared" si="51"/>
        <v>402372.74999999988</v>
      </c>
      <c r="R289" s="43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si="56"/>
        <v>6</v>
      </c>
      <c r="M290" s="19">
        <f t="shared" si="57"/>
        <v>2021</v>
      </c>
      <c r="N290" s="55">
        <v>690</v>
      </c>
      <c r="O290" s="7">
        <f t="shared" si="52"/>
        <v>-690</v>
      </c>
      <c r="P290" s="7">
        <f t="shared" si="55"/>
        <v>0</v>
      </c>
      <c r="Q290" s="8">
        <f t="shared" si="51"/>
        <v>403062.74999999988</v>
      </c>
      <c r="R290" s="43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19">
        <f t="shared" si="56"/>
        <v>9</v>
      </c>
      <c r="M291" s="19">
        <f t="shared" si="57"/>
        <v>2021</v>
      </c>
      <c r="N291" s="55">
        <v>550</v>
      </c>
      <c r="O291" s="7">
        <f t="shared" si="52"/>
        <v>-550</v>
      </c>
      <c r="P291" s="7">
        <f t="shared" si="55"/>
        <v>0</v>
      </c>
      <c r="Q291" s="8">
        <f t="shared" si="51"/>
        <v>403612.74999999988</v>
      </c>
      <c r="R291" s="43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19">
        <f t="shared" si="56"/>
        <v>9</v>
      </c>
      <c r="M292" s="19">
        <f t="shared" si="57"/>
        <v>2021</v>
      </c>
      <c r="N292" s="7">
        <v>380</v>
      </c>
      <c r="O292" s="7">
        <f t="shared" si="52"/>
        <v>-380</v>
      </c>
      <c r="P292" s="7">
        <f t="shared" si="55"/>
        <v>0</v>
      </c>
      <c r="Q292" s="8">
        <f t="shared" si="51"/>
        <v>403992.74999999988</v>
      </c>
      <c r="R292" s="43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19">
        <f t="shared" si="56"/>
        <v>9</v>
      </c>
      <c r="M293" s="19">
        <f t="shared" si="57"/>
        <v>2021</v>
      </c>
      <c r="N293" s="7">
        <v>600</v>
      </c>
      <c r="O293" s="7">
        <f t="shared" si="52"/>
        <v>-600</v>
      </c>
      <c r="P293" s="7">
        <f t="shared" si="55"/>
        <v>0</v>
      </c>
      <c r="Q293" s="8">
        <f t="shared" si="51"/>
        <v>404592.74999999988</v>
      </c>
      <c r="R293" s="43" t="s">
        <v>91</v>
      </c>
      <c r="S293" s="12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19">
        <f t="shared" si="56"/>
        <v>9</v>
      </c>
      <c r="M294" s="19">
        <f t="shared" si="57"/>
        <v>2021</v>
      </c>
      <c r="N294" s="7">
        <v>255</v>
      </c>
      <c r="O294" s="7">
        <f t="shared" si="52"/>
        <v>-255</v>
      </c>
      <c r="P294" s="7">
        <f t="shared" si="55"/>
        <v>0</v>
      </c>
      <c r="Q294" s="8">
        <f t="shared" si="51"/>
        <v>404847.74999999988</v>
      </c>
      <c r="R294" s="43" t="s">
        <v>91</v>
      </c>
      <c r="S294" s="12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19">
        <f t="shared" si="56"/>
        <v>9</v>
      </c>
      <c r="M295" s="19">
        <f t="shared" si="57"/>
        <v>2021</v>
      </c>
      <c r="N295" s="7">
        <v>1826</v>
      </c>
      <c r="O295" s="7">
        <f t="shared" si="52"/>
        <v>-1826</v>
      </c>
      <c r="P295" s="7">
        <f t="shared" si="55"/>
        <v>0</v>
      </c>
      <c r="Q295" s="8">
        <f t="shared" si="51"/>
        <v>406673.74999999988</v>
      </c>
      <c r="R295" s="43" t="s">
        <v>5</v>
      </c>
      <c r="S295" s="12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19">
        <f t="shared" si="56"/>
        <v>9</v>
      </c>
      <c r="M296" s="19">
        <f t="shared" si="57"/>
        <v>2021</v>
      </c>
      <c r="N296" s="7">
        <v>1826</v>
      </c>
      <c r="O296" s="7">
        <f t="shared" si="52"/>
        <v>-1826</v>
      </c>
      <c r="P296" s="7">
        <f t="shared" si="55"/>
        <v>0</v>
      </c>
      <c r="Q296" s="8">
        <f t="shared" si="51"/>
        <v>408499.74999999988</v>
      </c>
      <c r="R296" s="43" t="s">
        <v>5</v>
      </c>
      <c r="S296" s="12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19">
        <f t="shared" si="56"/>
        <v>9</v>
      </c>
      <c r="M297" s="19">
        <f t="shared" si="57"/>
        <v>2021</v>
      </c>
      <c r="N297" s="7">
        <v>100</v>
      </c>
      <c r="O297" s="7">
        <f t="shared" si="52"/>
        <v>-100</v>
      </c>
      <c r="P297" s="7">
        <f t="shared" si="55"/>
        <v>0</v>
      </c>
      <c r="Q297" s="8">
        <f t="shared" si="51"/>
        <v>408599.74999999988</v>
      </c>
      <c r="R297" s="43" t="s">
        <v>5</v>
      </c>
      <c r="S297" s="12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19">
        <f t="shared" si="56"/>
        <v>12</v>
      </c>
      <c r="M298" s="19">
        <f t="shared" si="57"/>
        <v>2021</v>
      </c>
      <c r="N298" s="7">
        <v>2016</v>
      </c>
      <c r="O298" s="7">
        <f t="shared" si="52"/>
        <v>-2016</v>
      </c>
      <c r="P298" s="7">
        <f t="shared" si="55"/>
        <v>0</v>
      </c>
      <c r="Q298" s="8">
        <f t="shared" si="51"/>
        <v>410615.74999999988</v>
      </c>
      <c r="R298" s="43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19">
        <f t="shared" si="56"/>
        <v>12</v>
      </c>
      <c r="M299" s="19">
        <f t="shared" si="57"/>
        <v>2021</v>
      </c>
      <c r="N299" s="7">
        <v>1814.4</v>
      </c>
      <c r="O299" s="7">
        <f t="shared" si="52"/>
        <v>-1814.4</v>
      </c>
      <c r="P299" s="7">
        <f t="shared" si="55"/>
        <v>0</v>
      </c>
      <c r="Q299" s="8">
        <f t="shared" si="51"/>
        <v>412430.14999999991</v>
      </c>
      <c r="R299" s="43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19">
        <f t="shared" si="56"/>
        <v>9</v>
      </c>
      <c r="M300" s="19">
        <f t="shared" si="57"/>
        <v>2021</v>
      </c>
      <c r="N300" s="7">
        <v>3432</v>
      </c>
      <c r="O300" s="7">
        <f t="shared" si="52"/>
        <v>-3432</v>
      </c>
      <c r="P300" s="7">
        <f t="shared" si="55"/>
        <v>0</v>
      </c>
      <c r="Q300" s="8">
        <f t="shared" si="51"/>
        <v>415862.14999999991</v>
      </c>
      <c r="R300" s="43" t="s">
        <v>5</v>
      </c>
      <c r="S300" s="12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19">
        <f t="shared" si="56"/>
        <v>10</v>
      </c>
      <c r="M301" s="19">
        <f t="shared" si="57"/>
        <v>2021</v>
      </c>
      <c r="N301" s="7">
        <v>5610</v>
      </c>
      <c r="O301" s="7">
        <f>-1400-1400-1400-1400-10</f>
        <v>-5610</v>
      </c>
      <c r="P301" s="7">
        <f t="shared" si="55"/>
        <v>0</v>
      </c>
      <c r="Q301" s="8">
        <f t="shared" si="51"/>
        <v>421472.14999999991</v>
      </c>
      <c r="R301" s="43" t="s">
        <v>91</v>
      </c>
      <c r="S301" s="108" t="s">
        <v>493</v>
      </c>
      <c r="T301" s="91"/>
      <c r="U301" s="22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19">
        <f t="shared" si="56"/>
        <v>10</v>
      </c>
      <c r="M302" s="19">
        <f t="shared" si="57"/>
        <v>2021</v>
      </c>
      <c r="N302" s="7">
        <v>200</v>
      </c>
      <c r="O302" s="7">
        <f t="shared" ref="O302:O320" si="59">-N302</f>
        <v>-200</v>
      </c>
      <c r="P302" s="7">
        <f t="shared" si="55"/>
        <v>0</v>
      </c>
      <c r="Q302" s="8">
        <f t="shared" si="51"/>
        <v>421672.14999999991</v>
      </c>
      <c r="R302" s="43" t="s">
        <v>91</v>
      </c>
      <c r="S302" s="108" t="s">
        <v>495</v>
      </c>
      <c r="T302" s="91"/>
      <c r="U302" s="22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19">
        <f t="shared" si="56"/>
        <v>10</v>
      </c>
      <c r="M303" s="19">
        <f t="shared" si="57"/>
        <v>2021</v>
      </c>
      <c r="N303" s="7">
        <v>600</v>
      </c>
      <c r="O303" s="7">
        <f t="shared" si="59"/>
        <v>-600</v>
      </c>
      <c r="P303" s="7">
        <f t="shared" si="55"/>
        <v>0</v>
      </c>
      <c r="Q303" s="8">
        <f t="shared" si="51"/>
        <v>422272.14999999991</v>
      </c>
      <c r="R303" s="43" t="s">
        <v>91</v>
      </c>
      <c r="S303" s="71" t="s">
        <v>494</v>
      </c>
      <c r="T303" s="91"/>
      <c r="U303" s="22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19">
        <f t="shared" si="56"/>
        <v>10</v>
      </c>
      <c r="M304" s="19">
        <f t="shared" si="57"/>
        <v>2021</v>
      </c>
      <c r="N304" s="7">
        <v>45</v>
      </c>
      <c r="O304" s="7">
        <f t="shared" si="59"/>
        <v>-45</v>
      </c>
      <c r="P304" s="7">
        <f t="shared" si="55"/>
        <v>0</v>
      </c>
      <c r="Q304" s="8">
        <f t="shared" si="51"/>
        <v>422317.14999999991</v>
      </c>
      <c r="R304" s="43" t="s">
        <v>91</v>
      </c>
      <c r="S304" s="71" t="s">
        <v>496</v>
      </c>
      <c r="T304" s="91"/>
      <c r="U304" s="22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19">
        <f t="shared" si="56"/>
        <v>10</v>
      </c>
      <c r="M305" s="19">
        <f t="shared" si="57"/>
        <v>2021</v>
      </c>
      <c r="N305" s="7">
        <v>459</v>
      </c>
      <c r="O305" s="7">
        <f t="shared" si="59"/>
        <v>-459</v>
      </c>
      <c r="P305" s="7">
        <f t="shared" si="55"/>
        <v>0</v>
      </c>
      <c r="Q305" s="8">
        <f t="shared" si="51"/>
        <v>422776.14999999991</v>
      </c>
      <c r="R305" s="43" t="s">
        <v>91</v>
      </c>
      <c r="S305" s="112" t="s">
        <v>497</v>
      </c>
      <c r="T305" s="91"/>
      <c r="U305" s="22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19">
        <f t="shared" si="56"/>
        <v>1</v>
      </c>
      <c r="M306" s="19">
        <f t="shared" si="57"/>
        <v>2022</v>
      </c>
      <c r="N306" s="7">
        <v>10428</v>
      </c>
      <c r="O306" s="7">
        <f t="shared" si="59"/>
        <v>-10428</v>
      </c>
      <c r="P306" s="7">
        <f t="shared" si="55"/>
        <v>0</v>
      </c>
      <c r="Q306" s="8">
        <f t="shared" si="51"/>
        <v>433204.14999999991</v>
      </c>
      <c r="R306" s="43" t="s">
        <v>91</v>
      </c>
      <c r="S306" s="12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19">
        <f t="shared" si="56"/>
        <v>1</v>
      </c>
      <c r="M307" s="19">
        <f t="shared" si="57"/>
        <v>2022</v>
      </c>
      <c r="N307" s="7">
        <v>2550</v>
      </c>
      <c r="O307" s="7">
        <f t="shared" si="59"/>
        <v>-2550</v>
      </c>
      <c r="P307" s="7">
        <f t="shared" si="55"/>
        <v>0</v>
      </c>
      <c r="Q307" s="8">
        <f t="shared" si="51"/>
        <v>435754.14999999991</v>
      </c>
      <c r="R307" s="43" t="s">
        <v>91</v>
      </c>
      <c r="S307" s="12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19">
        <f t="shared" si="56"/>
        <v>1</v>
      </c>
      <c r="M308" s="19">
        <f t="shared" si="57"/>
        <v>2022</v>
      </c>
      <c r="N308" s="7">
        <v>550</v>
      </c>
      <c r="O308" s="7">
        <f t="shared" si="59"/>
        <v>-550</v>
      </c>
      <c r="P308" s="7">
        <f t="shared" si="55"/>
        <v>0</v>
      </c>
      <c r="Q308" s="8">
        <f t="shared" si="51"/>
        <v>436304.14999999991</v>
      </c>
      <c r="R308" s="43" t="s">
        <v>91</v>
      </c>
      <c r="S308" s="12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58"/>
        <v>44573</v>
      </c>
      <c r="L309" s="19">
        <f t="shared" si="56"/>
        <v>1</v>
      </c>
      <c r="M309" s="19">
        <f t="shared" si="57"/>
        <v>2022</v>
      </c>
      <c r="N309" s="7">
        <v>320</v>
      </c>
      <c r="O309" s="7">
        <f t="shared" si="59"/>
        <v>-320</v>
      </c>
      <c r="P309" s="7">
        <f t="shared" si="55"/>
        <v>0</v>
      </c>
      <c r="Q309" s="8">
        <f t="shared" si="51"/>
        <v>436624.14999999991</v>
      </c>
      <c r="R309" s="43" t="s">
        <v>91</v>
      </c>
      <c r="S309" s="12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58"/>
        <v>44573</v>
      </c>
      <c r="L310" s="19">
        <f t="shared" si="56"/>
        <v>1</v>
      </c>
      <c r="M310" s="19">
        <f t="shared" si="57"/>
        <v>2022</v>
      </c>
      <c r="N310" s="7">
        <v>360</v>
      </c>
      <c r="O310" s="7">
        <f t="shared" si="59"/>
        <v>-360</v>
      </c>
      <c r="P310" s="7">
        <f t="shared" si="55"/>
        <v>0</v>
      </c>
      <c r="Q310" s="8">
        <f t="shared" si="51"/>
        <v>436984.14999999991</v>
      </c>
      <c r="R310" s="43" t="s">
        <v>91</v>
      </c>
      <c r="S310" s="12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58"/>
        <v>44460</v>
      </c>
      <c r="L311" s="19">
        <f t="shared" si="56"/>
        <v>9</v>
      </c>
      <c r="M311" s="19">
        <f t="shared" si="57"/>
        <v>2021</v>
      </c>
      <c r="N311" s="7">
        <v>6952</v>
      </c>
      <c r="O311" s="7">
        <f t="shared" si="59"/>
        <v>-6952</v>
      </c>
      <c r="P311" s="7">
        <f t="shared" si="55"/>
        <v>0</v>
      </c>
      <c r="Q311" s="8">
        <f t="shared" si="51"/>
        <v>443936.14999999991</v>
      </c>
      <c r="R311" s="43" t="s">
        <v>5</v>
      </c>
      <c r="S311" s="12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58"/>
        <v>44460</v>
      </c>
      <c r="L312" s="19">
        <f t="shared" si="56"/>
        <v>9</v>
      </c>
      <c r="M312" s="19">
        <f t="shared" si="57"/>
        <v>2021</v>
      </c>
      <c r="N312" s="7">
        <v>2400</v>
      </c>
      <c r="O312" s="7">
        <f t="shared" si="59"/>
        <v>-2400</v>
      </c>
      <c r="P312" s="7">
        <f t="shared" si="55"/>
        <v>0</v>
      </c>
      <c r="Q312" s="8">
        <f t="shared" si="51"/>
        <v>446336.14999999991</v>
      </c>
      <c r="R312" s="43" t="s">
        <v>5</v>
      </c>
      <c r="S312" s="12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58"/>
        <v>44460</v>
      </c>
      <c r="L313" s="19">
        <f t="shared" si="56"/>
        <v>9</v>
      </c>
      <c r="M313" s="19">
        <f t="shared" si="57"/>
        <v>2021</v>
      </c>
      <c r="N313" s="7">
        <v>240</v>
      </c>
      <c r="O313" s="7">
        <f t="shared" si="59"/>
        <v>-240</v>
      </c>
      <c r="P313" s="7">
        <f t="shared" si="55"/>
        <v>0</v>
      </c>
      <c r="Q313" s="8">
        <f t="shared" si="51"/>
        <v>446576.14999999991</v>
      </c>
      <c r="R313" s="43" t="s">
        <v>5</v>
      </c>
      <c r="S313" s="12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19">
        <f t="shared" si="56"/>
        <v>9</v>
      </c>
      <c r="M314" s="19">
        <f t="shared" si="57"/>
        <v>2021</v>
      </c>
      <c r="N314" s="7">
        <v>1870</v>
      </c>
      <c r="O314" s="7">
        <f t="shared" si="59"/>
        <v>-1870</v>
      </c>
      <c r="P314" s="7">
        <f t="shared" si="55"/>
        <v>0</v>
      </c>
      <c r="Q314" s="8">
        <f t="shared" si="51"/>
        <v>448446.14999999991</v>
      </c>
      <c r="R314" s="43" t="s">
        <v>5</v>
      </c>
      <c r="S314" s="12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19">
        <f t="shared" si="56"/>
        <v>1</v>
      </c>
      <c r="M315" s="19">
        <f t="shared" si="57"/>
        <v>2022</v>
      </c>
      <c r="N315" s="7">
        <v>8690</v>
      </c>
      <c r="O315" s="7">
        <f t="shared" si="59"/>
        <v>-8690</v>
      </c>
      <c r="P315" s="7">
        <f t="shared" si="55"/>
        <v>0</v>
      </c>
      <c r="Q315" s="8">
        <f t="shared" si="51"/>
        <v>457136.14999999991</v>
      </c>
      <c r="R315" s="43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19">
        <f t="shared" si="56"/>
        <v>1</v>
      </c>
      <c r="M316" s="19">
        <f t="shared" si="57"/>
        <v>2022</v>
      </c>
      <c r="N316" s="7">
        <v>1738</v>
      </c>
      <c r="O316" s="7">
        <f t="shared" si="59"/>
        <v>-1738</v>
      </c>
      <c r="P316" s="7">
        <f t="shared" si="55"/>
        <v>0</v>
      </c>
      <c r="Q316" s="8">
        <f t="shared" si="51"/>
        <v>458874.14999999991</v>
      </c>
      <c r="R316" s="43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19">
        <f t="shared" si="56"/>
        <v>1</v>
      </c>
      <c r="M317" s="19">
        <f t="shared" si="57"/>
        <v>2022</v>
      </c>
      <c r="N317" s="7">
        <v>2016</v>
      </c>
      <c r="O317" s="7">
        <f t="shared" si="59"/>
        <v>-2016</v>
      </c>
      <c r="P317" s="7">
        <f t="shared" si="55"/>
        <v>0</v>
      </c>
      <c r="Q317" s="8">
        <f t="shared" si="51"/>
        <v>460890.14999999991</v>
      </c>
      <c r="R317" s="43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19">
        <f t="shared" si="56"/>
        <v>1</v>
      </c>
      <c r="M318" s="19">
        <f t="shared" si="57"/>
        <v>2022</v>
      </c>
      <c r="N318" s="7">
        <v>80</v>
      </c>
      <c r="O318" s="7">
        <f t="shared" si="59"/>
        <v>-80</v>
      </c>
      <c r="P318" s="7">
        <f t="shared" si="55"/>
        <v>0</v>
      </c>
      <c r="Q318" s="8">
        <f t="shared" si="51"/>
        <v>460970.14999999991</v>
      </c>
      <c r="R318" s="43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19">
        <f t="shared" si="56"/>
        <v>9</v>
      </c>
      <c r="M319" s="19">
        <f t="shared" si="57"/>
        <v>2021</v>
      </c>
      <c r="N319" s="7">
        <v>1826</v>
      </c>
      <c r="O319" s="7">
        <f t="shared" si="59"/>
        <v>-1826</v>
      </c>
      <c r="P319" s="7">
        <f t="shared" si="55"/>
        <v>0</v>
      </c>
      <c r="Q319" s="8">
        <f t="shared" si="51"/>
        <v>462796.14999999991</v>
      </c>
      <c r="R319" s="43" t="s">
        <v>91</v>
      </c>
      <c r="S319" s="12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19">
        <f t="shared" si="56"/>
        <v>1</v>
      </c>
      <c r="M320" s="19">
        <f t="shared" si="57"/>
        <v>2022</v>
      </c>
      <c r="N320" s="7">
        <v>240</v>
      </c>
      <c r="O320" s="7">
        <f t="shared" si="59"/>
        <v>-240</v>
      </c>
      <c r="P320" s="7">
        <f t="shared" si="55"/>
        <v>0</v>
      </c>
      <c r="Q320" s="8">
        <f t="shared" si="51"/>
        <v>463036.14999999991</v>
      </c>
      <c r="R320" s="43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7">
        <v>240</v>
      </c>
      <c r="O321" s="7">
        <f>SUM(-N321)</f>
        <v>-240</v>
      </c>
      <c r="P321" s="7">
        <f t="shared" si="55"/>
        <v>0</v>
      </c>
      <c r="Q321" s="8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7">
        <v>3696</v>
      </c>
      <c r="O322" s="7">
        <f t="shared" ref="O322:O330" si="60">-N322</f>
        <v>-3696</v>
      </c>
      <c r="P322" s="7">
        <f t="shared" si="55"/>
        <v>0</v>
      </c>
      <c r="Q322" s="8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7">
        <v>475.2</v>
      </c>
      <c r="O323" s="7">
        <f t="shared" si="60"/>
        <v>-475.2</v>
      </c>
      <c r="P323" s="7">
        <f t="shared" si="55"/>
        <v>0</v>
      </c>
      <c r="Q323" s="8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7">
        <v>720</v>
      </c>
      <c r="O324" s="7">
        <f t="shared" si="60"/>
        <v>-720</v>
      </c>
      <c r="P324" s="7">
        <f t="shared" si="55"/>
        <v>0</v>
      </c>
      <c r="Q324" s="8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7">
        <v>165</v>
      </c>
      <c r="O325" s="7">
        <f t="shared" si="60"/>
        <v>-165</v>
      </c>
      <c r="P325" s="7">
        <f t="shared" si="55"/>
        <v>0</v>
      </c>
      <c r="Q325" s="8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7">
        <v>100</v>
      </c>
      <c r="O326" s="7">
        <f t="shared" si="60"/>
        <v>-100</v>
      </c>
      <c r="P326" s="7">
        <f t="shared" si="55"/>
        <v>0</v>
      </c>
      <c r="Q326" s="8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89">
        <v>10428</v>
      </c>
      <c r="O327" s="7">
        <f t="shared" si="60"/>
        <v>-10428</v>
      </c>
      <c r="P327" s="7">
        <f t="shared" si="55"/>
        <v>0</v>
      </c>
      <c r="Q327" s="8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7">
        <v>1258</v>
      </c>
      <c r="O328" s="7">
        <f t="shared" si="60"/>
        <v>-1258</v>
      </c>
      <c r="P328" s="7">
        <f t="shared" si="55"/>
        <v>0</v>
      </c>
      <c r="Q328" s="8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7">
        <v>275</v>
      </c>
      <c r="O329" s="7">
        <f t="shared" si="60"/>
        <v>-275</v>
      </c>
      <c r="P329" s="7">
        <f t="shared" si="55"/>
        <v>0</v>
      </c>
      <c r="Q329" s="8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7">
        <v>160</v>
      </c>
      <c r="O330" s="7">
        <f t="shared" si="60"/>
        <v>-160</v>
      </c>
      <c r="P330" s="7">
        <f t="shared" si="55"/>
        <v>0</v>
      </c>
      <c r="Q330" s="8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7">
        <v>1870</v>
      </c>
      <c r="O331" s="7">
        <f>-1314-556</f>
        <v>-1870</v>
      </c>
      <c r="P331" s="7">
        <f t="shared" si="55"/>
        <v>0</v>
      </c>
      <c r="Q331" s="8">
        <f t="shared" si="62"/>
        <v>482423.34999999992</v>
      </c>
      <c r="R331" s="5" t="s">
        <v>91</v>
      </c>
      <c r="S331" s="111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7">
        <v>300</v>
      </c>
      <c r="O332" s="7">
        <f>-N332</f>
        <v>-300</v>
      </c>
      <c r="P332" s="7">
        <f t="shared" si="55"/>
        <v>0</v>
      </c>
      <c r="Q332" s="8">
        <f t="shared" si="62"/>
        <v>482723.34999999992</v>
      </c>
      <c r="R332" s="5" t="s">
        <v>91</v>
      </c>
      <c r="S332" s="111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7">
        <v>160</v>
      </c>
      <c r="O333" s="7">
        <f>-N333</f>
        <v>-160</v>
      </c>
      <c r="P333" s="7">
        <f t="shared" si="55"/>
        <v>0</v>
      </c>
      <c r="Q333" s="8">
        <f t="shared" si="62"/>
        <v>482883.34999999992</v>
      </c>
      <c r="R333" s="5" t="s">
        <v>91</v>
      </c>
      <c r="S333" s="111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96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7">
        <v>1300</v>
      </c>
      <c r="O334" s="7">
        <f>-484-816</f>
        <v>-1300</v>
      </c>
      <c r="P334" s="7">
        <f t="shared" si="55"/>
        <v>0</v>
      </c>
      <c r="Q334" s="8">
        <f t="shared" si="62"/>
        <v>484183.34999999992</v>
      </c>
      <c r="R334" s="5" t="s">
        <v>91</v>
      </c>
      <c r="S334" s="111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7">
        <v>1760</v>
      </c>
      <c r="O335" s="7">
        <f t="shared" ref="O335:O375" si="63">-N335</f>
        <v>-1760</v>
      </c>
      <c r="P335" s="7">
        <f t="shared" si="55"/>
        <v>0</v>
      </c>
      <c r="Q335" s="8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7">
        <v>125</v>
      </c>
      <c r="O336" s="7">
        <f t="shared" si="63"/>
        <v>-125</v>
      </c>
      <c r="P336" s="7">
        <f t="shared" si="55"/>
        <v>0</v>
      </c>
      <c r="Q336" s="8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7">
        <v>80</v>
      </c>
      <c r="O337" s="7">
        <f t="shared" si="63"/>
        <v>-80</v>
      </c>
      <c r="P337" s="7">
        <f t="shared" si="55"/>
        <v>0</v>
      </c>
      <c r="Q337" s="8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92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7">
        <v>7650</v>
      </c>
      <c r="O338" s="7">
        <f t="shared" si="63"/>
        <v>-7650</v>
      </c>
      <c r="P338" s="7">
        <f t="shared" si="55"/>
        <v>0</v>
      </c>
      <c r="Q338" s="8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92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7">
        <v>3182</v>
      </c>
      <c r="O339" s="7">
        <f t="shared" si="63"/>
        <v>-3182</v>
      </c>
      <c r="P339" s="7">
        <f t="shared" si="55"/>
        <v>0</v>
      </c>
      <c r="Q339" s="8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7">
        <v>125</v>
      </c>
      <c r="O340" s="7">
        <f t="shared" si="63"/>
        <v>-125</v>
      </c>
      <c r="P340" s="7">
        <f t="shared" si="55"/>
        <v>0</v>
      </c>
      <c r="Q340" s="8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7">
        <v>320</v>
      </c>
      <c r="O341" s="7">
        <f t="shared" si="63"/>
        <v>-320</v>
      </c>
      <c r="P341" s="7">
        <f t="shared" ref="P341:P404" si="66">SUM(N341+O341)</f>
        <v>0</v>
      </c>
      <c r="Q341" s="8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92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7">
        <v>1350</v>
      </c>
      <c r="O342" s="7">
        <f t="shared" si="63"/>
        <v>-1350</v>
      </c>
      <c r="P342" s="7">
        <f t="shared" si="66"/>
        <v>0</v>
      </c>
      <c r="Q342" s="8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7">
        <v>3696</v>
      </c>
      <c r="O343" s="7">
        <f t="shared" si="63"/>
        <v>-3696</v>
      </c>
      <c r="P343" s="7">
        <f t="shared" si="66"/>
        <v>0</v>
      </c>
      <c r="Q343" s="8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107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7">
        <v>950.4</v>
      </c>
      <c r="O344" s="7">
        <f t="shared" si="63"/>
        <v>-950.4</v>
      </c>
      <c r="P344" s="7">
        <f t="shared" si="66"/>
        <v>0</v>
      </c>
      <c r="Q344" s="8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7">
        <v>360</v>
      </c>
      <c r="O345" s="7">
        <f t="shared" si="63"/>
        <v>-360</v>
      </c>
      <c r="P345" s="7">
        <f t="shared" si="66"/>
        <v>0</v>
      </c>
      <c r="Q345" s="8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92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7">
        <v>300</v>
      </c>
      <c r="O346" s="7">
        <f t="shared" si="63"/>
        <v>-300</v>
      </c>
      <c r="P346" s="7">
        <f t="shared" si="66"/>
        <v>0</v>
      </c>
      <c r="Q346" s="8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7">
        <v>100</v>
      </c>
      <c r="O347" s="7">
        <f t="shared" si="63"/>
        <v>-100</v>
      </c>
      <c r="P347" s="7">
        <f t="shared" si="66"/>
        <v>0</v>
      </c>
      <c r="Q347" s="8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7">
        <v>5100</v>
      </c>
      <c r="O348" s="7">
        <f t="shared" si="63"/>
        <v>-5100</v>
      </c>
      <c r="P348" s="7">
        <f t="shared" si="66"/>
        <v>0</v>
      </c>
      <c r="Q348" s="8">
        <f t="shared" si="62"/>
        <v>509281.74999999994</v>
      </c>
      <c r="R348" s="5" t="s">
        <v>91</v>
      </c>
      <c r="S348" s="12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92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7">
        <v>2025</v>
      </c>
      <c r="O349" s="7">
        <f t="shared" si="63"/>
        <v>-2025</v>
      </c>
      <c r="P349" s="7">
        <f t="shared" si="66"/>
        <v>0</v>
      </c>
      <c r="Q349" s="8">
        <f t="shared" si="62"/>
        <v>511306.74999999994</v>
      </c>
      <c r="R349" s="5" t="s">
        <v>5</v>
      </c>
      <c r="S349" s="12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92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7">
        <v>516</v>
      </c>
      <c r="O350" s="7">
        <f t="shared" si="63"/>
        <v>-516</v>
      </c>
      <c r="P350" s="7">
        <f t="shared" si="66"/>
        <v>0</v>
      </c>
      <c r="Q350" s="8">
        <f t="shared" si="62"/>
        <v>511822.74999999994</v>
      </c>
      <c r="R350" s="5" t="s">
        <v>5</v>
      </c>
      <c r="S350" s="12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7">
        <v>55</v>
      </c>
      <c r="O351" s="7">
        <f t="shared" si="63"/>
        <v>-55</v>
      </c>
      <c r="P351" s="7">
        <f t="shared" si="66"/>
        <v>0</v>
      </c>
      <c r="Q351" s="8">
        <f t="shared" si="62"/>
        <v>511877.74999999994</v>
      </c>
      <c r="R351" s="5" t="s">
        <v>5</v>
      </c>
      <c r="S351" s="12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7">
        <v>80</v>
      </c>
      <c r="O352" s="7">
        <f t="shared" si="63"/>
        <v>-80</v>
      </c>
      <c r="P352" s="7">
        <f t="shared" si="66"/>
        <v>0</v>
      </c>
      <c r="Q352" s="8">
        <f t="shared" si="62"/>
        <v>511957.74999999994</v>
      </c>
      <c r="R352" s="5" t="s">
        <v>5</v>
      </c>
      <c r="S352" s="12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7">
        <v>1826</v>
      </c>
      <c r="O353" s="7">
        <f t="shared" si="63"/>
        <v>-1826</v>
      </c>
      <c r="P353" s="7">
        <f t="shared" si="66"/>
        <v>0</v>
      </c>
      <c r="Q353" s="8">
        <f t="shared" si="62"/>
        <v>513783.74999999994</v>
      </c>
      <c r="R353" s="5" t="s">
        <v>5</v>
      </c>
      <c r="S353" s="12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7">
        <v>100</v>
      </c>
      <c r="O354" s="7">
        <f t="shared" si="63"/>
        <v>-100</v>
      </c>
      <c r="P354" s="7">
        <f t="shared" si="66"/>
        <v>0</v>
      </c>
      <c r="Q354" s="8">
        <f t="shared" si="62"/>
        <v>513883.74999999994</v>
      </c>
      <c r="R354" s="5" t="s">
        <v>5</v>
      </c>
      <c r="S354" s="12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7">
        <v>636.4</v>
      </c>
      <c r="O355" s="7">
        <f t="shared" si="63"/>
        <v>-636.4</v>
      </c>
      <c r="P355" s="7">
        <f t="shared" si="66"/>
        <v>0</v>
      </c>
      <c r="Q355" s="8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92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7">
        <v>675</v>
      </c>
      <c r="O356" s="7">
        <f t="shared" si="63"/>
        <v>-675</v>
      </c>
      <c r="P356" s="7">
        <f t="shared" si="66"/>
        <v>0</v>
      </c>
      <c r="Q356" s="8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92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7">
        <v>3825</v>
      </c>
      <c r="O357" s="7">
        <f t="shared" si="63"/>
        <v>-3825</v>
      </c>
      <c r="P357" s="7">
        <f t="shared" si="66"/>
        <v>0</v>
      </c>
      <c r="Q357" s="8">
        <f t="shared" si="62"/>
        <v>519020.14999999997</v>
      </c>
      <c r="R357" s="5" t="s">
        <v>5</v>
      </c>
      <c r="S357" s="12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7">
        <v>3740</v>
      </c>
      <c r="O358" s="7">
        <f t="shared" si="63"/>
        <v>-3740</v>
      </c>
      <c r="P358" s="7">
        <f t="shared" si="66"/>
        <v>0</v>
      </c>
      <c r="Q358" s="8">
        <f t="shared" si="62"/>
        <v>522760.14999999997</v>
      </c>
      <c r="R358" s="5" t="s">
        <v>5</v>
      </c>
      <c r="S358" s="12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92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7">
        <v>1909.2</v>
      </c>
      <c r="O359" s="7">
        <f t="shared" si="63"/>
        <v>-1909.2</v>
      </c>
      <c r="P359" s="7">
        <f t="shared" si="66"/>
        <v>0</v>
      </c>
      <c r="Q359" s="8">
        <f t="shared" si="62"/>
        <v>524669.35</v>
      </c>
      <c r="R359" s="5" t="s">
        <v>5</v>
      </c>
      <c r="S359" s="12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7">
        <v>437.5</v>
      </c>
      <c r="O360" s="7">
        <f t="shared" si="63"/>
        <v>-437.5</v>
      </c>
      <c r="P360" s="7">
        <f t="shared" si="66"/>
        <v>0</v>
      </c>
      <c r="Q360" s="8">
        <f t="shared" si="62"/>
        <v>525106.85</v>
      </c>
      <c r="R360" s="5" t="s">
        <v>5</v>
      </c>
      <c r="S360" s="12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7">
        <v>160</v>
      </c>
      <c r="O361" s="7">
        <f t="shared" si="63"/>
        <v>-160</v>
      </c>
      <c r="P361" s="7">
        <f t="shared" si="66"/>
        <v>0</v>
      </c>
      <c r="Q361" s="8">
        <f t="shared" si="62"/>
        <v>525266.85</v>
      </c>
      <c r="R361" s="5" t="s">
        <v>5</v>
      </c>
      <c r="S361" s="12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92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7">
        <v>3037.5</v>
      </c>
      <c r="O362" s="7">
        <f t="shared" si="63"/>
        <v>-3037.5</v>
      </c>
      <c r="P362" s="7">
        <f t="shared" si="66"/>
        <v>0</v>
      </c>
      <c r="Q362" s="8">
        <f t="shared" si="62"/>
        <v>528304.35</v>
      </c>
      <c r="R362" s="5" t="s">
        <v>5</v>
      </c>
      <c r="S362" s="12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92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7">
        <v>1000</v>
      </c>
      <c r="O363" s="7">
        <f t="shared" si="63"/>
        <v>-1000</v>
      </c>
      <c r="P363" s="7">
        <f t="shared" si="66"/>
        <v>0</v>
      </c>
      <c r="Q363" s="8">
        <f t="shared" si="62"/>
        <v>529304.35</v>
      </c>
      <c r="R363" s="5" t="s">
        <v>5</v>
      </c>
      <c r="S363" s="12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92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7">
        <v>3825</v>
      </c>
      <c r="O364" s="7">
        <f t="shared" si="63"/>
        <v>-3825</v>
      </c>
      <c r="P364" s="7">
        <f t="shared" si="66"/>
        <v>0</v>
      </c>
      <c r="Q364" s="8">
        <f t="shared" si="62"/>
        <v>533129.35</v>
      </c>
      <c r="R364" s="5" t="s">
        <v>5</v>
      </c>
      <c r="S364" s="12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7">
        <v>1870</v>
      </c>
      <c r="O365" s="7">
        <f t="shared" si="63"/>
        <v>-1870</v>
      </c>
      <c r="P365" s="7">
        <f t="shared" si="66"/>
        <v>0</v>
      </c>
      <c r="Q365" s="8">
        <f t="shared" si="62"/>
        <v>534999.35</v>
      </c>
      <c r="R365" s="5" t="s">
        <v>5</v>
      </c>
      <c r="S365" s="12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92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7">
        <v>3818.4</v>
      </c>
      <c r="O366" s="7">
        <f t="shared" si="63"/>
        <v>-3818.4</v>
      </c>
      <c r="P366" s="7">
        <f t="shared" si="66"/>
        <v>0</v>
      </c>
      <c r="Q366" s="8">
        <f t="shared" si="62"/>
        <v>538817.75</v>
      </c>
      <c r="R366" s="5" t="s">
        <v>5</v>
      </c>
      <c r="S366" s="12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7">
        <v>160</v>
      </c>
      <c r="O367" s="7">
        <f t="shared" si="63"/>
        <v>-160</v>
      </c>
      <c r="P367" s="7">
        <f t="shared" si="66"/>
        <v>0</v>
      </c>
      <c r="Q367" s="8">
        <f t="shared" si="62"/>
        <v>538977.75</v>
      </c>
      <c r="R367" s="5" t="s">
        <v>5</v>
      </c>
      <c r="S367" s="12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7">
        <v>1892</v>
      </c>
      <c r="O368" s="7">
        <f t="shared" si="63"/>
        <v>-1892</v>
      </c>
      <c r="P368" s="7">
        <f t="shared" si="66"/>
        <v>0</v>
      </c>
      <c r="Q368" s="8">
        <f t="shared" si="62"/>
        <v>540869.75</v>
      </c>
      <c r="R368" s="5" t="s">
        <v>5</v>
      </c>
      <c r="S368" s="12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7">
        <v>510</v>
      </c>
      <c r="O369" s="7">
        <f t="shared" si="63"/>
        <v>-510</v>
      </c>
      <c r="P369" s="7">
        <f t="shared" si="66"/>
        <v>0</v>
      </c>
      <c r="Q369" s="8">
        <f t="shared" si="62"/>
        <v>541379.75</v>
      </c>
      <c r="R369" s="5" t="s">
        <v>5</v>
      </c>
      <c r="S369" s="12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7">
        <v>960</v>
      </c>
      <c r="O370" s="7">
        <f t="shared" si="63"/>
        <v>-960</v>
      </c>
      <c r="P370" s="7">
        <f t="shared" si="66"/>
        <v>0</v>
      </c>
      <c r="Q370" s="8">
        <f t="shared" si="62"/>
        <v>542339.75</v>
      </c>
      <c r="R370" s="5" t="s">
        <v>5</v>
      </c>
      <c r="S370" s="12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7">
        <v>3740</v>
      </c>
      <c r="O371" s="7">
        <f t="shared" si="63"/>
        <v>-3740</v>
      </c>
      <c r="P371" s="7">
        <f t="shared" si="66"/>
        <v>0</v>
      </c>
      <c r="Q371" s="8">
        <f t="shared" si="62"/>
        <v>546079.75</v>
      </c>
      <c r="R371" s="5" t="s">
        <v>5</v>
      </c>
      <c r="S371" s="12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7">
        <v>2516</v>
      </c>
      <c r="O372" s="7">
        <f t="shared" si="63"/>
        <v>-2516</v>
      </c>
      <c r="P372" s="7">
        <f t="shared" si="66"/>
        <v>0</v>
      </c>
      <c r="Q372" s="8">
        <f t="shared" si="62"/>
        <v>548595.75</v>
      </c>
      <c r="R372" s="5" t="s">
        <v>5</v>
      </c>
      <c r="S372" s="12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7">
        <v>400</v>
      </c>
      <c r="O373" s="7">
        <f t="shared" si="63"/>
        <v>-400</v>
      </c>
      <c r="P373" s="7">
        <f t="shared" si="66"/>
        <v>0</v>
      </c>
      <c r="Q373" s="8">
        <f t="shared" si="62"/>
        <v>548995.75</v>
      </c>
      <c r="R373" s="5" t="s">
        <v>5</v>
      </c>
      <c r="S373" s="12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100">
        <v>0</v>
      </c>
      <c r="O374" s="7">
        <f t="shared" si="63"/>
        <v>0</v>
      </c>
      <c r="P374" s="7">
        <f t="shared" si="66"/>
        <v>0</v>
      </c>
      <c r="Q374" s="8">
        <f t="shared" si="62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7">
        <v>3916</v>
      </c>
      <c r="O375" s="7">
        <f t="shared" si="63"/>
        <v>-3916</v>
      </c>
      <c r="P375" s="7">
        <f t="shared" si="66"/>
        <v>0</v>
      </c>
      <c r="Q375" s="8">
        <f t="shared" si="62"/>
        <v>552911.75</v>
      </c>
      <c r="R375" s="5" t="s">
        <v>5</v>
      </c>
      <c r="S375" s="12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7">
        <v>3916</v>
      </c>
      <c r="O376" s="7">
        <f>-3084-832</f>
        <v>-3916</v>
      </c>
      <c r="P376" s="7">
        <f t="shared" si="66"/>
        <v>0</v>
      </c>
      <c r="Q376" s="8">
        <f t="shared" si="62"/>
        <v>556827.75</v>
      </c>
      <c r="R376" s="5" t="s">
        <v>5</v>
      </c>
      <c r="S376" s="5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7">
        <v>4610.2</v>
      </c>
      <c r="O377" s="7">
        <f>-2168-2442.2</f>
        <v>-4610.2</v>
      </c>
      <c r="P377" s="7">
        <f t="shared" si="66"/>
        <v>0</v>
      </c>
      <c r="Q377" s="8">
        <f t="shared" si="62"/>
        <v>561437.94999999995</v>
      </c>
      <c r="R377" s="5" t="s">
        <v>5</v>
      </c>
      <c r="S377" s="5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7">
        <v>375</v>
      </c>
      <c r="O378" s="7">
        <f t="shared" ref="O378:O395" si="70">-N378</f>
        <v>-375</v>
      </c>
      <c r="P378" s="7">
        <f t="shared" si="66"/>
        <v>0</v>
      </c>
      <c r="Q378" s="8">
        <f t="shared" si="62"/>
        <v>561812.94999999995</v>
      </c>
      <c r="R378" s="5" t="s">
        <v>5</v>
      </c>
      <c r="S378" s="12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92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7">
        <v>3159</v>
      </c>
      <c r="O379" s="7">
        <f t="shared" si="70"/>
        <v>-3159</v>
      </c>
      <c r="P379" s="7">
        <f t="shared" si="66"/>
        <v>0</v>
      </c>
      <c r="Q379" s="8">
        <f t="shared" si="62"/>
        <v>564971.94999999995</v>
      </c>
      <c r="R379" s="5" t="s">
        <v>5</v>
      </c>
      <c r="S379" s="12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92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7">
        <v>1000</v>
      </c>
      <c r="O380" s="7">
        <f t="shared" si="70"/>
        <v>-1000</v>
      </c>
      <c r="P380" s="7">
        <f t="shared" si="66"/>
        <v>0</v>
      </c>
      <c r="Q380" s="8">
        <f t="shared" si="62"/>
        <v>565971.94999999995</v>
      </c>
      <c r="R380" s="5" t="s">
        <v>5</v>
      </c>
      <c r="S380" s="12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7">
        <v>510</v>
      </c>
      <c r="O381" s="7">
        <f t="shared" si="70"/>
        <v>-510</v>
      </c>
      <c r="P381" s="41">
        <f t="shared" si="66"/>
        <v>0</v>
      </c>
      <c r="Q381" s="8">
        <f t="shared" si="62"/>
        <v>566481.94999999995</v>
      </c>
      <c r="R381" s="5" t="s">
        <v>5</v>
      </c>
      <c r="S381" s="12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7">
        <v>5874</v>
      </c>
      <c r="O382" s="7">
        <f t="shared" si="70"/>
        <v>-5874</v>
      </c>
      <c r="P382" s="7">
        <f t="shared" si="66"/>
        <v>0</v>
      </c>
      <c r="Q382" s="8">
        <f t="shared" si="62"/>
        <v>572355.94999999995</v>
      </c>
      <c r="R382" s="5" t="s">
        <v>5</v>
      </c>
      <c r="S382" s="12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7">
        <v>11748</v>
      </c>
      <c r="O383" s="7">
        <f t="shared" si="70"/>
        <v>-11748</v>
      </c>
      <c r="P383" s="7">
        <f t="shared" si="66"/>
        <v>0</v>
      </c>
      <c r="Q383" s="8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6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7">
        <v>1975.8</v>
      </c>
      <c r="O384" s="7">
        <f t="shared" si="70"/>
        <v>-1975.8</v>
      </c>
      <c r="P384" s="7">
        <f t="shared" si="66"/>
        <v>0</v>
      </c>
      <c r="Q384" s="8">
        <f t="shared" si="62"/>
        <v>586079.75</v>
      </c>
      <c r="R384" s="43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7">
        <v>720</v>
      </c>
      <c r="O385" s="7">
        <f t="shared" si="70"/>
        <v>-720</v>
      </c>
      <c r="P385" s="7">
        <f t="shared" si="66"/>
        <v>0</v>
      </c>
      <c r="Q385" s="8">
        <f t="shared" si="62"/>
        <v>586799.75</v>
      </c>
      <c r="R385" s="43" t="s">
        <v>5</v>
      </c>
      <c r="S385" s="12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7">
        <v>7832</v>
      </c>
      <c r="O386" s="7">
        <f t="shared" si="70"/>
        <v>-7832</v>
      </c>
      <c r="P386" s="7">
        <f t="shared" si="66"/>
        <v>0</v>
      </c>
      <c r="Q386" s="8">
        <f t="shared" si="62"/>
        <v>594631.75</v>
      </c>
      <c r="R386" s="43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9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7">
        <v>1317.2</v>
      </c>
      <c r="O387" s="7">
        <f t="shared" si="70"/>
        <v>-1317.2</v>
      </c>
      <c r="P387" s="7">
        <f t="shared" si="66"/>
        <v>0</v>
      </c>
      <c r="Q387" s="8">
        <f t="shared" ref="Q387:Q450" si="72">SUM(Q386+N387)</f>
        <v>595948.94999999995</v>
      </c>
      <c r="R387" s="43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7">
        <v>550</v>
      </c>
      <c r="O388" s="7">
        <f t="shared" si="70"/>
        <v>-550</v>
      </c>
      <c r="P388" s="7">
        <f t="shared" si="66"/>
        <v>0</v>
      </c>
      <c r="Q388" s="8">
        <f t="shared" si="72"/>
        <v>596498.94999999995</v>
      </c>
      <c r="R388" s="43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7">
        <v>320</v>
      </c>
      <c r="O389" s="7">
        <f t="shared" si="70"/>
        <v>-320</v>
      </c>
      <c r="P389" s="7">
        <f t="shared" si="66"/>
        <v>0</v>
      </c>
      <c r="Q389" s="8">
        <f t="shared" si="72"/>
        <v>596818.94999999995</v>
      </c>
      <c r="R389" s="43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10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7">
        <v>340.4</v>
      </c>
      <c r="O390" s="7">
        <f t="shared" si="70"/>
        <v>-340.4</v>
      </c>
      <c r="P390" s="7">
        <f t="shared" si="66"/>
        <v>0</v>
      </c>
      <c r="Q390" s="8">
        <f t="shared" si="72"/>
        <v>597159.35</v>
      </c>
      <c r="R390" s="43" t="s">
        <v>5</v>
      </c>
      <c r="S390" s="12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6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7">
        <v>40</v>
      </c>
      <c r="O391" s="7">
        <f t="shared" si="70"/>
        <v>-40</v>
      </c>
      <c r="P391" s="7">
        <f t="shared" si="66"/>
        <v>0</v>
      </c>
      <c r="Q391" s="8">
        <f t="shared" si="72"/>
        <v>597199.35</v>
      </c>
      <c r="R391" s="43" t="s">
        <v>5</v>
      </c>
      <c r="S391" s="12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7">
        <v>3960</v>
      </c>
      <c r="O392" s="7">
        <f t="shared" si="70"/>
        <v>-3960</v>
      </c>
      <c r="P392" s="7">
        <f t="shared" si="66"/>
        <v>0</v>
      </c>
      <c r="Q392" s="8">
        <f t="shared" si="72"/>
        <v>601159.35</v>
      </c>
      <c r="R392" s="43" t="s">
        <v>5</v>
      </c>
      <c r="S392" s="12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7">
        <v>360</v>
      </c>
      <c r="O393" s="7">
        <f t="shared" si="70"/>
        <v>-360</v>
      </c>
      <c r="P393" s="7">
        <f t="shared" si="66"/>
        <v>0</v>
      </c>
      <c r="Q393" s="8">
        <f t="shared" si="72"/>
        <v>601519.35</v>
      </c>
      <c r="R393" s="43" t="s">
        <v>5</v>
      </c>
      <c r="S393" s="12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7">
        <v>440</v>
      </c>
      <c r="O394" s="7">
        <f t="shared" si="70"/>
        <v>-440</v>
      </c>
      <c r="P394" s="7">
        <f t="shared" si="66"/>
        <v>0</v>
      </c>
      <c r="Q394" s="8">
        <f t="shared" si="72"/>
        <v>601959.35</v>
      </c>
      <c r="R394" s="43" t="s">
        <v>5</v>
      </c>
      <c r="S394" s="12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7">
        <v>360</v>
      </c>
      <c r="O395" s="7">
        <f t="shared" si="70"/>
        <v>-360</v>
      </c>
      <c r="P395" s="7">
        <f t="shared" si="66"/>
        <v>0</v>
      </c>
      <c r="Q395" s="8">
        <f t="shared" si="72"/>
        <v>602319.35</v>
      </c>
      <c r="R395" s="43" t="s">
        <v>5</v>
      </c>
      <c r="S395" s="12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7">
        <v>2024</v>
      </c>
      <c r="O396" s="7">
        <f>-684-1340</f>
        <v>-2024</v>
      </c>
      <c r="P396" s="7">
        <f t="shared" si="66"/>
        <v>0</v>
      </c>
      <c r="Q396" s="8">
        <f t="shared" si="72"/>
        <v>604343.35</v>
      </c>
      <c r="R396" s="43" t="s">
        <v>5</v>
      </c>
      <c r="S396" s="5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7">
        <v>160</v>
      </c>
      <c r="O397" s="7">
        <f>-N397</f>
        <v>-160</v>
      </c>
      <c r="P397" s="7">
        <f t="shared" si="66"/>
        <v>0</v>
      </c>
      <c r="Q397" s="8">
        <f t="shared" si="72"/>
        <v>604503.35</v>
      </c>
      <c r="R397" s="43" t="s">
        <v>5</v>
      </c>
      <c r="S397" s="5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7">
        <v>4048</v>
      </c>
      <c r="O398" s="7">
        <f>-N398</f>
        <v>-4048</v>
      </c>
      <c r="P398" s="7">
        <f t="shared" si="66"/>
        <v>0</v>
      </c>
      <c r="Q398" s="8">
        <f t="shared" si="72"/>
        <v>608551.35</v>
      </c>
      <c r="R398" s="43" t="s">
        <v>5</v>
      </c>
      <c r="S398" s="12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7">
        <v>6072</v>
      </c>
      <c r="O399" s="7">
        <f>-3101.8-2970.2</f>
        <v>-6072</v>
      </c>
      <c r="P399" s="7">
        <f t="shared" si="66"/>
        <v>0</v>
      </c>
      <c r="Q399" s="8">
        <f t="shared" si="72"/>
        <v>614623.35</v>
      </c>
      <c r="R399" s="43" t="s">
        <v>5</v>
      </c>
      <c r="S399" s="5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99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7">
        <v>5106</v>
      </c>
      <c r="O400" s="7">
        <f>-N400</f>
        <v>-5106</v>
      </c>
      <c r="P400" s="7">
        <f t="shared" si="66"/>
        <v>0</v>
      </c>
      <c r="Q400" s="8">
        <f t="shared" si="72"/>
        <v>619729.35</v>
      </c>
      <c r="R400" s="43" t="s">
        <v>5</v>
      </c>
      <c r="S400" s="12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7">
        <v>312.5</v>
      </c>
      <c r="O401" s="7">
        <f>-N401</f>
        <v>-312.5</v>
      </c>
      <c r="P401" s="7">
        <f t="shared" si="66"/>
        <v>0</v>
      </c>
      <c r="Q401" s="8">
        <f t="shared" si="72"/>
        <v>620041.85</v>
      </c>
      <c r="R401" s="43" t="s">
        <v>5</v>
      </c>
      <c r="S401" s="12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92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7">
        <v>3159</v>
      </c>
      <c r="O402" s="7">
        <f>-1611.3-1547.7</f>
        <v>-3159</v>
      </c>
      <c r="P402" s="7">
        <f t="shared" si="66"/>
        <v>0</v>
      </c>
      <c r="Q402" s="8">
        <f t="shared" si="72"/>
        <v>623200.85</v>
      </c>
      <c r="R402" s="43" t="s">
        <v>5</v>
      </c>
      <c r="S402" s="5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7">
        <v>320</v>
      </c>
      <c r="O403" s="7">
        <f t="shared" ref="O403:O409" si="75">-N403</f>
        <v>-320</v>
      </c>
      <c r="P403" s="7">
        <f t="shared" si="66"/>
        <v>0</v>
      </c>
      <c r="Q403" s="8">
        <f t="shared" si="72"/>
        <v>623520.85</v>
      </c>
      <c r="R403" s="43" t="s">
        <v>5</v>
      </c>
      <c r="S403" s="12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7">
        <v>275</v>
      </c>
      <c r="O404" s="7">
        <f t="shared" si="75"/>
        <v>-275</v>
      </c>
      <c r="P404" s="7">
        <f t="shared" si="66"/>
        <v>0</v>
      </c>
      <c r="Q404" s="8">
        <f t="shared" si="72"/>
        <v>623795.85</v>
      </c>
      <c r="R404" s="43" t="s">
        <v>91</v>
      </c>
      <c r="S404" s="12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7">
        <v>320</v>
      </c>
      <c r="O405" s="7">
        <f t="shared" si="75"/>
        <v>-320</v>
      </c>
      <c r="P405" s="7">
        <f t="shared" ref="P405:P468" si="76">SUM(N405+O405)</f>
        <v>0</v>
      </c>
      <c r="Q405" s="8">
        <f t="shared" si="72"/>
        <v>624115.85</v>
      </c>
      <c r="R405" s="43" t="s">
        <v>91</v>
      </c>
      <c r="S405" s="12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7">
        <v>1320</v>
      </c>
      <c r="O406" s="7">
        <f t="shared" si="75"/>
        <v>-1320</v>
      </c>
      <c r="P406" s="7">
        <f t="shared" si="76"/>
        <v>0</v>
      </c>
      <c r="Q406" s="8">
        <f t="shared" si="72"/>
        <v>625435.85</v>
      </c>
      <c r="R406" s="43" t="s">
        <v>91</v>
      </c>
      <c r="S406" s="12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7">
        <v>220</v>
      </c>
      <c r="O407" s="7">
        <f t="shared" si="75"/>
        <v>-220</v>
      </c>
      <c r="P407" s="7">
        <f t="shared" si="76"/>
        <v>0</v>
      </c>
      <c r="Q407" s="8">
        <f t="shared" si="72"/>
        <v>625655.85</v>
      </c>
      <c r="R407" s="43" t="s">
        <v>91</v>
      </c>
      <c r="S407" s="12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7">
        <v>4048</v>
      </c>
      <c r="O408" s="7">
        <f t="shared" si="75"/>
        <v>-4048</v>
      </c>
      <c r="P408" s="7">
        <f t="shared" si="76"/>
        <v>0</v>
      </c>
      <c r="Q408" s="8">
        <f t="shared" si="72"/>
        <v>629703.85</v>
      </c>
      <c r="R408" s="43" t="s">
        <v>5</v>
      </c>
      <c r="S408" s="12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7">
        <v>6072</v>
      </c>
      <c r="O409" s="7">
        <f t="shared" si="75"/>
        <v>-6072</v>
      </c>
      <c r="P409" s="7">
        <f t="shared" si="76"/>
        <v>0</v>
      </c>
      <c r="Q409" s="8">
        <f t="shared" si="72"/>
        <v>635775.85</v>
      </c>
      <c r="R409" s="43" t="s">
        <v>5</v>
      </c>
      <c r="S409" s="12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9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7">
        <v>5106</v>
      </c>
      <c r="O410" s="7">
        <f>-512.3-4593.7</f>
        <v>-5106</v>
      </c>
      <c r="P410" s="7">
        <f t="shared" si="76"/>
        <v>0</v>
      </c>
      <c r="Q410" s="8">
        <f t="shared" si="72"/>
        <v>640881.85</v>
      </c>
      <c r="R410" s="43" t="s">
        <v>5</v>
      </c>
      <c r="S410" s="12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7">
        <v>312.5</v>
      </c>
      <c r="O411" s="7">
        <f t="shared" ref="O411:O420" si="78">-N411</f>
        <v>-312.5</v>
      </c>
      <c r="P411" s="7">
        <f t="shared" si="76"/>
        <v>0</v>
      </c>
      <c r="Q411" s="8">
        <f t="shared" si="72"/>
        <v>641194.35</v>
      </c>
      <c r="R411" s="43" t="s">
        <v>5</v>
      </c>
      <c r="S411" s="12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92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7">
        <v>2457</v>
      </c>
      <c r="O412" s="7">
        <f t="shared" si="78"/>
        <v>-2457</v>
      </c>
      <c r="P412" s="7">
        <f t="shared" si="76"/>
        <v>0</v>
      </c>
      <c r="Q412" s="8">
        <f t="shared" si="72"/>
        <v>643651.35</v>
      </c>
      <c r="R412" s="43" t="s">
        <v>5</v>
      </c>
      <c r="S412" s="12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7">
        <v>320</v>
      </c>
      <c r="O413" s="7">
        <f t="shared" si="78"/>
        <v>-320</v>
      </c>
      <c r="P413" s="7">
        <f t="shared" si="76"/>
        <v>0</v>
      </c>
      <c r="Q413" s="8">
        <f t="shared" si="72"/>
        <v>643971.35</v>
      </c>
      <c r="R413" s="43" t="s">
        <v>5</v>
      </c>
      <c r="S413" s="12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92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7">
        <v>1000</v>
      </c>
      <c r="O414" s="7">
        <f t="shared" si="78"/>
        <v>-1000</v>
      </c>
      <c r="P414" s="7">
        <f t="shared" si="76"/>
        <v>0</v>
      </c>
      <c r="Q414" s="8">
        <f t="shared" si="72"/>
        <v>644971.35</v>
      </c>
      <c r="R414" s="43" t="s">
        <v>5</v>
      </c>
      <c r="S414" s="12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7">
        <v>12144</v>
      </c>
      <c r="O415" s="7">
        <f t="shared" si="78"/>
        <v>-12144</v>
      </c>
      <c r="P415" s="7">
        <f t="shared" si="76"/>
        <v>0</v>
      </c>
      <c r="Q415" s="8">
        <f t="shared" si="72"/>
        <v>657115.35</v>
      </c>
      <c r="R415" s="43" t="s">
        <v>91</v>
      </c>
      <c r="S415" s="12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9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7">
        <v>2109</v>
      </c>
      <c r="O416" s="7">
        <f t="shared" si="78"/>
        <v>-2109</v>
      </c>
      <c r="P416" s="7">
        <f t="shared" si="76"/>
        <v>0</v>
      </c>
      <c r="Q416" s="8">
        <f t="shared" si="72"/>
        <v>659224.35</v>
      </c>
      <c r="R416" s="43" t="s">
        <v>91</v>
      </c>
      <c r="S416" s="12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92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7">
        <v>240</v>
      </c>
      <c r="O417" s="7">
        <f t="shared" si="78"/>
        <v>-240</v>
      </c>
      <c r="P417" s="7">
        <f t="shared" si="76"/>
        <v>0</v>
      </c>
      <c r="Q417" s="8">
        <f t="shared" si="72"/>
        <v>659464.35</v>
      </c>
      <c r="R417" s="43" t="s">
        <v>5</v>
      </c>
      <c r="S417" s="12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7">
        <v>2024</v>
      </c>
      <c r="O418" s="7">
        <f t="shared" si="78"/>
        <v>-2024</v>
      </c>
      <c r="P418" s="7">
        <f t="shared" si="76"/>
        <v>0</v>
      </c>
      <c r="Q418" s="8">
        <f t="shared" si="72"/>
        <v>661488.35</v>
      </c>
      <c r="R418" s="43" t="s">
        <v>5</v>
      </c>
      <c r="S418" s="12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7">
        <v>20680</v>
      </c>
      <c r="O419" s="7">
        <f t="shared" si="78"/>
        <v>-20680</v>
      </c>
      <c r="P419" s="7">
        <f t="shared" si="76"/>
        <v>0</v>
      </c>
      <c r="Q419" s="8">
        <f t="shared" si="72"/>
        <v>682168.35</v>
      </c>
      <c r="R419" s="43" t="s">
        <v>5</v>
      </c>
      <c r="S419" s="12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9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7">
        <v>5328</v>
      </c>
      <c r="O420" s="7">
        <f t="shared" si="78"/>
        <v>-5328</v>
      </c>
      <c r="P420" s="7">
        <f t="shared" si="76"/>
        <v>0</v>
      </c>
      <c r="Q420" s="8">
        <f t="shared" si="72"/>
        <v>687496.35</v>
      </c>
      <c r="R420" s="43" t="s">
        <v>5</v>
      </c>
      <c r="S420" s="12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92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7">
        <v>4914</v>
      </c>
      <c r="O421" s="7">
        <f>-2808.8-2105.2</f>
        <v>-4914</v>
      </c>
      <c r="P421" s="7">
        <f t="shared" si="76"/>
        <v>0</v>
      </c>
      <c r="Q421" s="8">
        <f t="shared" si="72"/>
        <v>692410.35</v>
      </c>
      <c r="R421" s="43" t="s">
        <v>5</v>
      </c>
      <c r="S421" s="12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7">
        <v>250</v>
      </c>
      <c r="O422" s="7">
        <f t="shared" ref="O422:O456" si="81">-N422</f>
        <v>-250</v>
      </c>
      <c r="P422" s="7">
        <f t="shared" si="76"/>
        <v>0</v>
      </c>
      <c r="Q422" s="8">
        <f t="shared" si="72"/>
        <v>692660.35</v>
      </c>
      <c r="R422" s="43" t="s">
        <v>5</v>
      </c>
      <c r="S422" s="12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92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7">
        <v>2000</v>
      </c>
      <c r="O423" s="7">
        <f t="shared" si="81"/>
        <v>-2000</v>
      </c>
      <c r="P423" s="7">
        <f t="shared" si="76"/>
        <v>0</v>
      </c>
      <c r="Q423" s="8">
        <f t="shared" si="72"/>
        <v>694660.35</v>
      </c>
      <c r="R423" s="43" t="s">
        <v>5</v>
      </c>
      <c r="S423" s="12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7">
        <v>312.5</v>
      </c>
      <c r="O424" s="7">
        <f t="shared" si="81"/>
        <v>-312.5</v>
      </c>
      <c r="P424" s="7">
        <f t="shared" si="76"/>
        <v>0</v>
      </c>
      <c r="Q424" s="8">
        <f t="shared" si="72"/>
        <v>694972.85</v>
      </c>
      <c r="R424" s="43" t="s">
        <v>5</v>
      </c>
      <c r="S424" s="12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7">
        <v>2090</v>
      </c>
      <c r="O425" s="7">
        <f t="shared" si="81"/>
        <v>-2090</v>
      </c>
      <c r="P425" s="7">
        <f t="shared" si="76"/>
        <v>0</v>
      </c>
      <c r="Q425" s="8">
        <f t="shared" si="72"/>
        <v>697062.85</v>
      </c>
      <c r="R425" s="43" t="s">
        <v>5</v>
      </c>
      <c r="S425" s="12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92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7">
        <v>120</v>
      </c>
      <c r="O426" s="7">
        <f t="shared" si="81"/>
        <v>-120</v>
      </c>
      <c r="P426" s="7">
        <f t="shared" si="76"/>
        <v>0</v>
      </c>
      <c r="Q426" s="8">
        <f t="shared" si="72"/>
        <v>697182.85</v>
      </c>
      <c r="R426" s="43" t="s">
        <v>5</v>
      </c>
      <c r="S426" s="12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7">
        <v>540</v>
      </c>
      <c r="O427" s="7">
        <f t="shared" si="81"/>
        <v>-540</v>
      </c>
      <c r="P427" s="7">
        <f t="shared" si="76"/>
        <v>0</v>
      </c>
      <c r="Q427" s="8">
        <f t="shared" si="72"/>
        <v>697722.85</v>
      </c>
      <c r="R427" s="43" t="s">
        <v>5</v>
      </c>
      <c r="S427" s="12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7">
        <v>320</v>
      </c>
      <c r="O428" s="7">
        <f t="shared" si="81"/>
        <v>-320</v>
      </c>
      <c r="P428" s="7">
        <f t="shared" si="76"/>
        <v>0</v>
      </c>
      <c r="Q428" s="8">
        <f t="shared" si="72"/>
        <v>698042.85</v>
      </c>
      <c r="R428" s="43" t="s">
        <v>5</v>
      </c>
      <c r="S428" s="12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7">
        <v>4048</v>
      </c>
      <c r="O429" s="7">
        <f t="shared" si="81"/>
        <v>-4048</v>
      </c>
      <c r="P429" s="7">
        <f t="shared" si="76"/>
        <v>0</v>
      </c>
      <c r="Q429" s="8">
        <f t="shared" si="72"/>
        <v>702090.85</v>
      </c>
      <c r="R429" s="43" t="s">
        <v>5</v>
      </c>
      <c r="S429" s="12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107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7">
        <v>993.6</v>
      </c>
      <c r="O430" s="7">
        <f t="shared" si="81"/>
        <v>-993.6</v>
      </c>
      <c r="P430" s="7">
        <f t="shared" si="76"/>
        <v>0</v>
      </c>
      <c r="Q430" s="8">
        <f t="shared" si="72"/>
        <v>703084.45</v>
      </c>
      <c r="R430" s="43" t="s">
        <v>5</v>
      </c>
      <c r="S430" s="12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7">
        <v>125</v>
      </c>
      <c r="O431" s="7">
        <f t="shared" si="81"/>
        <v>-125</v>
      </c>
      <c r="P431" s="7">
        <f t="shared" si="76"/>
        <v>0</v>
      </c>
      <c r="Q431" s="8">
        <f t="shared" si="72"/>
        <v>703209.45</v>
      </c>
      <c r="R431" s="43" t="s">
        <v>5</v>
      </c>
      <c r="S431" s="12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7">
        <v>200</v>
      </c>
      <c r="O432" s="7">
        <f t="shared" si="81"/>
        <v>-200</v>
      </c>
      <c r="P432" s="7">
        <f t="shared" si="76"/>
        <v>0</v>
      </c>
      <c r="Q432" s="8">
        <f t="shared" si="72"/>
        <v>703409.45</v>
      </c>
      <c r="R432" s="43" t="s">
        <v>5</v>
      </c>
      <c r="S432" s="12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7">
        <v>2024</v>
      </c>
      <c r="O433" s="7">
        <f t="shared" si="81"/>
        <v>-2024</v>
      </c>
      <c r="P433" s="7">
        <f t="shared" si="76"/>
        <v>0</v>
      </c>
      <c r="Q433" s="8">
        <f t="shared" si="72"/>
        <v>705433.45</v>
      </c>
      <c r="R433" s="43" t="s">
        <v>91</v>
      </c>
      <c r="S433" s="5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7">
        <v>170</v>
      </c>
      <c r="O434" s="7">
        <f t="shared" si="81"/>
        <v>-170</v>
      </c>
      <c r="P434" s="7">
        <f t="shared" si="76"/>
        <v>0</v>
      </c>
      <c r="Q434" s="8">
        <f t="shared" si="72"/>
        <v>705603.45</v>
      </c>
      <c r="R434" s="43" t="s">
        <v>91</v>
      </c>
      <c r="S434" s="5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7">
        <v>172.5</v>
      </c>
      <c r="O435" s="7">
        <f t="shared" si="81"/>
        <v>-172.5</v>
      </c>
      <c r="P435" s="7">
        <f t="shared" si="76"/>
        <v>0</v>
      </c>
      <c r="Q435" s="8">
        <f t="shared" si="72"/>
        <v>705775.95</v>
      </c>
      <c r="R435" s="43" t="s">
        <v>91</v>
      </c>
      <c r="S435" s="5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89">
        <v>2024</v>
      </c>
      <c r="O436" s="7">
        <f t="shared" si="81"/>
        <v>-2024</v>
      </c>
      <c r="P436" s="7">
        <f t="shared" si="76"/>
        <v>0</v>
      </c>
      <c r="Q436" s="8">
        <f t="shared" si="72"/>
        <v>707799.95</v>
      </c>
      <c r="R436" s="43" t="s">
        <v>5</v>
      </c>
      <c r="S436" s="12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7">
        <v>250</v>
      </c>
      <c r="O437" s="7">
        <f t="shared" si="81"/>
        <v>-250</v>
      </c>
      <c r="P437" s="7">
        <f t="shared" si="76"/>
        <v>0</v>
      </c>
      <c r="Q437" s="8">
        <f t="shared" si="72"/>
        <v>708049.95</v>
      </c>
      <c r="R437" s="43" t="s">
        <v>5</v>
      </c>
      <c r="S437" s="12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7">
        <v>100</v>
      </c>
      <c r="O438" s="7">
        <f t="shared" si="81"/>
        <v>-100</v>
      </c>
      <c r="P438" s="7">
        <f t="shared" si="76"/>
        <v>0</v>
      </c>
      <c r="Q438" s="8">
        <f t="shared" si="72"/>
        <v>708149.95</v>
      </c>
      <c r="R438" s="43" t="s">
        <v>5</v>
      </c>
      <c r="S438" s="12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7">
        <v>2024</v>
      </c>
      <c r="O439" s="7">
        <f t="shared" si="81"/>
        <v>-2024</v>
      </c>
      <c r="P439" s="7">
        <f t="shared" si="76"/>
        <v>0</v>
      </c>
      <c r="Q439" s="8">
        <f t="shared" si="72"/>
        <v>710173.95</v>
      </c>
      <c r="R439" s="43" t="s">
        <v>5</v>
      </c>
      <c r="S439" s="12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7">
        <v>2090</v>
      </c>
      <c r="O440" s="7">
        <f t="shared" si="81"/>
        <v>-2090</v>
      </c>
      <c r="P440" s="7">
        <f t="shared" si="76"/>
        <v>0</v>
      </c>
      <c r="Q440" s="8">
        <f t="shared" si="72"/>
        <v>712263.95</v>
      </c>
      <c r="R440" s="43" t="s">
        <v>5</v>
      </c>
      <c r="S440" s="12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7">
        <v>1406</v>
      </c>
      <c r="O441" s="7">
        <f t="shared" si="81"/>
        <v>-1406</v>
      </c>
      <c r="P441" s="7">
        <f t="shared" si="76"/>
        <v>0</v>
      </c>
      <c r="Q441" s="8">
        <f t="shared" si="72"/>
        <v>713669.95</v>
      </c>
      <c r="R441" s="43" t="s">
        <v>5</v>
      </c>
      <c r="S441" s="12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6" t="s">
        <v>416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7">
        <v>6138</v>
      </c>
      <c r="O442" s="7">
        <f t="shared" si="81"/>
        <v>-6138</v>
      </c>
      <c r="P442" s="7">
        <f t="shared" si="76"/>
        <v>0</v>
      </c>
      <c r="Q442" s="8">
        <f t="shared" si="72"/>
        <v>719807.95</v>
      </c>
      <c r="R442" s="43" t="s">
        <v>5</v>
      </c>
      <c r="S442" s="12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6" t="s">
        <v>416</v>
      </c>
      <c r="G443" s="109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7">
        <v>3263.4</v>
      </c>
      <c r="O443" s="7">
        <f t="shared" si="81"/>
        <v>-3263.4</v>
      </c>
      <c r="P443" s="7">
        <f t="shared" si="76"/>
        <v>0</v>
      </c>
      <c r="Q443" s="8">
        <f t="shared" si="72"/>
        <v>723071.35</v>
      </c>
      <c r="R443" s="43" t="s">
        <v>5</v>
      </c>
      <c r="S443" s="12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6" t="s">
        <v>416</v>
      </c>
      <c r="G444" s="92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7">
        <v>2430</v>
      </c>
      <c r="O444" s="7">
        <f t="shared" si="81"/>
        <v>-2430</v>
      </c>
      <c r="P444" s="7">
        <f t="shared" si="76"/>
        <v>0</v>
      </c>
      <c r="Q444" s="8">
        <f t="shared" si="72"/>
        <v>725501.35</v>
      </c>
      <c r="R444" s="43" t="s">
        <v>5</v>
      </c>
      <c r="S444" s="12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6" t="s">
        <v>416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7">
        <v>187.5</v>
      </c>
      <c r="O445" s="7">
        <f t="shared" si="81"/>
        <v>-187.5</v>
      </c>
      <c r="P445" s="7">
        <f t="shared" si="76"/>
        <v>0</v>
      </c>
      <c r="Q445" s="8">
        <f t="shared" si="72"/>
        <v>725688.85</v>
      </c>
      <c r="R445" s="43" t="s">
        <v>5</v>
      </c>
      <c r="S445" s="12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6" t="s">
        <v>416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7">
        <v>170</v>
      </c>
      <c r="O446" s="7">
        <f t="shared" si="81"/>
        <v>-170</v>
      </c>
      <c r="P446" s="7">
        <f t="shared" si="76"/>
        <v>0</v>
      </c>
      <c r="Q446" s="8">
        <f t="shared" si="72"/>
        <v>725858.85</v>
      </c>
      <c r="R446" s="43" t="s">
        <v>5</v>
      </c>
      <c r="S446" s="12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7">
        <v>2112</v>
      </c>
      <c r="O447" s="7">
        <f t="shared" si="81"/>
        <v>-2112</v>
      </c>
      <c r="P447" s="7">
        <f t="shared" si="76"/>
        <v>0</v>
      </c>
      <c r="Q447" s="8">
        <f t="shared" si="72"/>
        <v>727970.85</v>
      </c>
      <c r="R447" s="43" t="s">
        <v>5</v>
      </c>
      <c r="S447" s="12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99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7">
        <v>60</v>
      </c>
      <c r="O448" s="7">
        <f t="shared" si="81"/>
        <v>-60</v>
      </c>
      <c r="P448" s="7">
        <f t="shared" si="76"/>
        <v>0</v>
      </c>
      <c r="Q448" s="8">
        <f t="shared" si="72"/>
        <v>728030.85</v>
      </c>
      <c r="R448" s="43" t="s">
        <v>5</v>
      </c>
      <c r="S448" s="12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7">
        <v>270</v>
      </c>
      <c r="O449" s="7">
        <f t="shared" si="81"/>
        <v>-270</v>
      </c>
      <c r="P449" s="7">
        <f t="shared" si="76"/>
        <v>0</v>
      </c>
      <c r="Q449" s="8">
        <f t="shared" si="72"/>
        <v>728300.85</v>
      </c>
      <c r="R449" s="43" t="s">
        <v>5</v>
      </c>
      <c r="S449" s="12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7">
        <v>320</v>
      </c>
      <c r="O450" s="7">
        <f t="shared" si="81"/>
        <v>-320</v>
      </c>
      <c r="P450" s="7">
        <f t="shared" si="76"/>
        <v>0</v>
      </c>
      <c r="Q450" s="8">
        <f t="shared" si="72"/>
        <v>728620.85</v>
      </c>
      <c r="R450" s="43" t="s">
        <v>5</v>
      </c>
      <c r="S450" s="12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7">
        <v>390</v>
      </c>
      <c r="O451" s="7">
        <f t="shared" si="81"/>
        <v>-390</v>
      </c>
      <c r="P451" s="7">
        <f t="shared" si="76"/>
        <v>0</v>
      </c>
      <c r="Q451" s="8">
        <f t="shared" ref="Q451:Q514" si="82">SUM(Q450+N451)</f>
        <v>729010.85</v>
      </c>
      <c r="R451" s="43" t="s">
        <v>5</v>
      </c>
      <c r="S451" s="12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7">
        <v>170</v>
      </c>
      <c r="O452" s="7">
        <f t="shared" si="81"/>
        <v>-170</v>
      </c>
      <c r="P452" s="7">
        <f t="shared" si="76"/>
        <v>0</v>
      </c>
      <c r="Q452" s="8">
        <f t="shared" si="82"/>
        <v>729180.85</v>
      </c>
      <c r="R452" s="43" t="s">
        <v>5</v>
      </c>
      <c r="S452" s="12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99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7">
        <v>45</v>
      </c>
      <c r="O453" s="7">
        <f t="shared" si="81"/>
        <v>-45</v>
      </c>
      <c r="P453" s="7">
        <f t="shared" si="76"/>
        <v>0</v>
      </c>
      <c r="Q453" s="8">
        <f t="shared" si="82"/>
        <v>729225.85</v>
      </c>
      <c r="R453" s="43" t="s">
        <v>5</v>
      </c>
      <c r="S453" s="12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7">
        <v>529.20000000000005</v>
      </c>
      <c r="O454" s="7">
        <f t="shared" si="81"/>
        <v>-529.20000000000005</v>
      </c>
      <c r="P454" s="7">
        <f t="shared" si="76"/>
        <v>0</v>
      </c>
      <c r="Q454" s="8">
        <f t="shared" si="82"/>
        <v>729755.04999999993</v>
      </c>
      <c r="R454" s="43" t="s">
        <v>5</v>
      </c>
      <c r="S454" s="12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7">
        <v>529.20000000000005</v>
      </c>
      <c r="O455" s="7">
        <f t="shared" si="81"/>
        <v>-529.20000000000005</v>
      </c>
      <c r="P455" s="7">
        <f t="shared" si="76"/>
        <v>0</v>
      </c>
      <c r="Q455" s="8">
        <f t="shared" si="82"/>
        <v>730284.24999999988</v>
      </c>
      <c r="R455" s="43" t="s">
        <v>5</v>
      </c>
      <c r="S455" s="12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99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7">
        <v>750</v>
      </c>
      <c r="O456" s="7">
        <f t="shared" si="81"/>
        <v>-750</v>
      </c>
      <c r="P456" s="7">
        <f t="shared" si="76"/>
        <v>0</v>
      </c>
      <c r="Q456" s="8">
        <f t="shared" si="82"/>
        <v>731034.24999999988</v>
      </c>
      <c r="R456" s="43" t="s">
        <v>5</v>
      </c>
      <c r="S456" s="12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6" t="s">
        <v>416</v>
      </c>
      <c r="G457" s="99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7">
        <v>10462.5</v>
      </c>
      <c r="O457" s="7">
        <f>-332.3-5000-5000-130.2</f>
        <v>-10462.5</v>
      </c>
      <c r="P457" s="7">
        <f t="shared" si="76"/>
        <v>0</v>
      </c>
      <c r="Q457" s="8">
        <f t="shared" si="82"/>
        <v>741496.74999999988</v>
      </c>
      <c r="R457" s="43" t="s">
        <v>5</v>
      </c>
      <c r="S457" s="12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6" t="s">
        <v>416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7">
        <v>3420</v>
      </c>
      <c r="O458" s="7">
        <f>-2769.8-650.2</f>
        <v>-3420</v>
      </c>
      <c r="P458" s="7">
        <f t="shared" si="76"/>
        <v>0</v>
      </c>
      <c r="Q458" s="8">
        <f t="shared" si="82"/>
        <v>744916.74999999988</v>
      </c>
      <c r="R458" s="43" t="s">
        <v>5</v>
      </c>
      <c r="S458" s="12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6" t="s">
        <v>416</v>
      </c>
      <c r="G459" s="92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7">
        <v>2835</v>
      </c>
      <c r="O459" s="7">
        <f t="shared" ref="O459:O473" si="83">-N459</f>
        <v>-2835</v>
      </c>
      <c r="P459" s="7">
        <f t="shared" si="76"/>
        <v>0</v>
      </c>
      <c r="Q459" s="8">
        <f t="shared" si="82"/>
        <v>747751.74999999988</v>
      </c>
      <c r="R459" s="43" t="s">
        <v>5</v>
      </c>
      <c r="S459" s="12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6" t="s">
        <v>416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7">
        <v>312.5</v>
      </c>
      <c r="O460" s="7">
        <f t="shared" si="83"/>
        <v>-312.5</v>
      </c>
      <c r="P460" s="7">
        <f t="shared" si="76"/>
        <v>0</v>
      </c>
      <c r="Q460" s="8">
        <f t="shared" si="82"/>
        <v>748064.24999999988</v>
      </c>
      <c r="R460" s="43" t="s">
        <v>5</v>
      </c>
      <c r="S460" s="12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6" t="s">
        <v>416</v>
      </c>
      <c r="G461" s="99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7">
        <v>1000</v>
      </c>
      <c r="O461" s="7">
        <f t="shared" si="83"/>
        <v>-1000</v>
      </c>
      <c r="P461" s="7">
        <f t="shared" si="76"/>
        <v>0</v>
      </c>
      <c r="Q461" s="8">
        <f t="shared" si="82"/>
        <v>749064.24999999988</v>
      </c>
      <c r="R461" s="43" t="s">
        <v>5</v>
      </c>
      <c r="S461" s="12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6" t="s">
        <v>416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7">
        <v>170</v>
      </c>
      <c r="O462" s="7">
        <f t="shared" si="83"/>
        <v>-170</v>
      </c>
      <c r="P462" s="7">
        <f t="shared" si="76"/>
        <v>0</v>
      </c>
      <c r="Q462" s="8">
        <f t="shared" si="82"/>
        <v>749234.24999999988</v>
      </c>
      <c r="R462" s="43" t="s">
        <v>5</v>
      </c>
      <c r="S462" s="12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6" t="s">
        <v>416</v>
      </c>
      <c r="G463" s="110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7">
        <v>484.5</v>
      </c>
      <c r="O463" s="7">
        <f t="shared" si="83"/>
        <v>-484.5</v>
      </c>
      <c r="P463" s="7">
        <f t="shared" si="76"/>
        <v>0</v>
      </c>
      <c r="Q463" s="8">
        <f t="shared" si="82"/>
        <v>749718.74999999988</v>
      </c>
      <c r="R463" s="43" t="s">
        <v>5</v>
      </c>
      <c r="S463" s="12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7">
        <v>12144</v>
      </c>
      <c r="O464" s="7">
        <f t="shared" si="83"/>
        <v>-12144</v>
      </c>
      <c r="P464" s="7">
        <f t="shared" si="76"/>
        <v>0</v>
      </c>
      <c r="Q464" s="8">
        <f t="shared" si="82"/>
        <v>761862.74999999988</v>
      </c>
      <c r="R464" s="43" t="s">
        <v>91</v>
      </c>
      <c r="S464" s="12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6" t="s">
        <v>23</v>
      </c>
      <c r="G465" s="9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7">
        <v>10120</v>
      </c>
      <c r="O465" s="7">
        <f t="shared" si="83"/>
        <v>-10120</v>
      </c>
      <c r="P465" s="7">
        <f t="shared" si="76"/>
        <v>0</v>
      </c>
      <c r="Q465" s="8">
        <f t="shared" si="82"/>
        <v>771982.74999999988</v>
      </c>
      <c r="R465" s="43" t="s">
        <v>91</v>
      </c>
      <c r="S465" s="12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6" t="s">
        <v>23</v>
      </c>
      <c r="G466" s="99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7">
        <v>2024</v>
      </c>
      <c r="O466" s="7">
        <f t="shared" si="83"/>
        <v>-2024</v>
      </c>
      <c r="P466" s="7">
        <f t="shared" si="76"/>
        <v>0</v>
      </c>
      <c r="Q466" s="8">
        <f t="shared" si="82"/>
        <v>774006.74999999988</v>
      </c>
      <c r="R466" s="43" t="s">
        <v>91</v>
      </c>
      <c r="S466" s="12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7">
        <v>340</v>
      </c>
      <c r="O467" s="7">
        <f t="shared" si="83"/>
        <v>-340</v>
      </c>
      <c r="P467" s="7">
        <f t="shared" si="76"/>
        <v>0</v>
      </c>
      <c r="Q467" s="8">
        <f t="shared" si="82"/>
        <v>774346.74999999988</v>
      </c>
      <c r="R467" s="43" t="s">
        <v>91</v>
      </c>
      <c r="S467" s="12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7">
        <v>390</v>
      </c>
      <c r="O468" s="7">
        <f t="shared" si="83"/>
        <v>-390</v>
      </c>
      <c r="P468" s="7">
        <f t="shared" si="76"/>
        <v>0</v>
      </c>
      <c r="Q468" s="8">
        <f t="shared" si="82"/>
        <v>774736.74999999988</v>
      </c>
      <c r="R468" s="43" t="s">
        <v>91</v>
      </c>
      <c r="S468" s="12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6" t="s">
        <v>416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7">
        <v>6270</v>
      </c>
      <c r="O469" s="7">
        <f t="shared" si="83"/>
        <v>-6270</v>
      </c>
      <c r="P469" s="7">
        <f t="shared" ref="P469:P532" si="86">SUM(N469+O469)</f>
        <v>0</v>
      </c>
      <c r="Q469" s="8">
        <f t="shared" si="82"/>
        <v>781006.74999999988</v>
      </c>
      <c r="R469" s="43" t="s">
        <v>5</v>
      </c>
      <c r="S469" s="12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6" t="s">
        <v>416</v>
      </c>
      <c r="G470" s="92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7">
        <v>1000</v>
      </c>
      <c r="O470" s="7">
        <f t="shared" si="83"/>
        <v>-1000</v>
      </c>
      <c r="P470" s="7">
        <f t="shared" si="86"/>
        <v>0</v>
      </c>
      <c r="Q470" s="8">
        <f t="shared" si="82"/>
        <v>782006.74999999988</v>
      </c>
      <c r="R470" s="43" t="s">
        <v>5</v>
      </c>
      <c r="S470" s="12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6" t="s">
        <v>416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7">
        <v>187.5</v>
      </c>
      <c r="O471" s="7">
        <f t="shared" si="83"/>
        <v>-187.5</v>
      </c>
      <c r="P471" s="7">
        <f t="shared" si="86"/>
        <v>0</v>
      </c>
      <c r="Q471" s="8">
        <f t="shared" si="82"/>
        <v>782194.24999999988</v>
      </c>
      <c r="R471" s="43" t="s">
        <v>5</v>
      </c>
      <c r="S471" s="12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31" t="s">
        <v>23</v>
      </c>
      <c r="G472" s="130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7">
        <v>513</v>
      </c>
      <c r="O472" s="7">
        <f t="shared" si="83"/>
        <v>-513</v>
      </c>
      <c r="P472" s="7">
        <f t="shared" si="86"/>
        <v>0</v>
      </c>
      <c r="Q472" s="8">
        <f t="shared" si="82"/>
        <v>782707.24999999988</v>
      </c>
      <c r="R472" s="43" t="s">
        <v>91</v>
      </c>
      <c r="S472" s="12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31" t="s">
        <v>23</v>
      </c>
      <c r="G473" s="8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7">
        <v>2508.8000000000002</v>
      </c>
      <c r="O473" s="7">
        <f t="shared" si="83"/>
        <v>-2508.8000000000002</v>
      </c>
      <c r="P473" s="7">
        <f t="shared" si="86"/>
        <v>0</v>
      </c>
      <c r="Q473" s="8">
        <f t="shared" si="82"/>
        <v>785216.04999999993</v>
      </c>
      <c r="R473" s="43" t="s">
        <v>91</v>
      </c>
      <c r="S473" s="12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6" t="s">
        <v>416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7">
        <v>6270</v>
      </c>
      <c r="O474" s="7">
        <f>-3090.3-3179.7</f>
        <v>-6270</v>
      </c>
      <c r="P474" s="7">
        <f t="shared" si="86"/>
        <v>0</v>
      </c>
      <c r="Q474" s="8">
        <f t="shared" si="82"/>
        <v>791486.04999999993</v>
      </c>
      <c r="R474" s="43" t="s">
        <v>5</v>
      </c>
      <c r="S474" s="12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6" t="s">
        <v>416</v>
      </c>
      <c r="G475" s="92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7">
        <v>1000</v>
      </c>
      <c r="O475" s="7">
        <f>-N475</f>
        <v>-1000</v>
      </c>
      <c r="P475" s="7">
        <f t="shared" si="86"/>
        <v>0</v>
      </c>
      <c r="Q475" s="8">
        <f t="shared" si="82"/>
        <v>792486.04999999993</v>
      </c>
      <c r="R475" s="43" t="s">
        <v>5</v>
      </c>
      <c r="S475" s="12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6" t="s">
        <v>416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7">
        <v>187.5</v>
      </c>
      <c r="O476" s="7">
        <f>-N476</f>
        <v>-187.5</v>
      </c>
      <c r="P476" s="7">
        <f t="shared" si="86"/>
        <v>0</v>
      </c>
      <c r="Q476" s="8">
        <f t="shared" si="82"/>
        <v>792673.54999999993</v>
      </c>
      <c r="R476" s="43" t="s">
        <v>5</v>
      </c>
      <c r="S476" s="12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6" t="s">
        <v>416</v>
      </c>
      <c r="G477" s="8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7">
        <v>3108</v>
      </c>
      <c r="O477" s="7">
        <f>-432.8-2675.2</f>
        <v>-3108</v>
      </c>
      <c r="P477" s="7">
        <f t="shared" si="86"/>
        <v>0</v>
      </c>
      <c r="Q477" s="8">
        <f t="shared" si="82"/>
        <v>795781.54999999993</v>
      </c>
      <c r="R477" s="43" t="s">
        <v>5</v>
      </c>
      <c r="S477" s="12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6" t="s">
        <v>416</v>
      </c>
      <c r="G478" s="6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7">
        <v>777</v>
      </c>
      <c r="O478" s="7">
        <f>-N478</f>
        <v>-777</v>
      </c>
      <c r="P478" s="7">
        <f t="shared" si="86"/>
        <v>0</v>
      </c>
      <c r="Q478" s="8">
        <f t="shared" si="82"/>
        <v>796558.54999999993</v>
      </c>
      <c r="R478" s="43" t="s">
        <v>5</v>
      </c>
      <c r="S478" s="12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6" t="s">
        <v>416</v>
      </c>
      <c r="G479" s="6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7">
        <v>777</v>
      </c>
      <c r="O479" s="7">
        <f>-N479</f>
        <v>-777</v>
      </c>
      <c r="P479" s="7">
        <f t="shared" si="86"/>
        <v>0</v>
      </c>
      <c r="Q479" s="8">
        <f t="shared" si="82"/>
        <v>797335.54999999993</v>
      </c>
      <c r="R479" s="43" t="s">
        <v>5</v>
      </c>
      <c r="S479" s="12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6" t="s">
        <v>416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7">
        <v>300</v>
      </c>
      <c r="O480" s="7">
        <f>-N480</f>
        <v>-300</v>
      </c>
      <c r="P480" s="7">
        <f t="shared" si="86"/>
        <v>0</v>
      </c>
      <c r="Q480" s="8">
        <f t="shared" si="82"/>
        <v>797635.54999999993</v>
      </c>
      <c r="R480" s="43" t="s">
        <v>5</v>
      </c>
      <c r="S480" s="12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7">
        <v>4136</v>
      </c>
      <c r="O481" s="7">
        <f>-N481</f>
        <v>-4136</v>
      </c>
      <c r="P481" s="7">
        <f t="shared" si="86"/>
        <v>0</v>
      </c>
      <c r="Q481" s="8">
        <f t="shared" si="82"/>
        <v>801771.54999999993</v>
      </c>
      <c r="R481" s="43" t="s">
        <v>5</v>
      </c>
      <c r="S481" s="12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6" t="s">
        <v>7</v>
      </c>
      <c r="G482" s="99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7">
        <v>1455</v>
      </c>
      <c r="O482" s="7">
        <f>-N482</f>
        <v>-1455</v>
      </c>
      <c r="P482" s="7">
        <f t="shared" si="86"/>
        <v>0</v>
      </c>
      <c r="Q482" s="8">
        <f t="shared" si="82"/>
        <v>803226.54999999993</v>
      </c>
      <c r="R482" s="43" t="s">
        <v>5</v>
      </c>
      <c r="S482" s="12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6" t="s">
        <v>416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7">
        <v>10450</v>
      </c>
      <c r="O483" s="7">
        <f>-1470.8-6200-2779.2</f>
        <v>-10450</v>
      </c>
      <c r="P483" s="7">
        <f t="shared" si="86"/>
        <v>0</v>
      </c>
      <c r="Q483" s="8">
        <f t="shared" si="82"/>
        <v>813676.54999999993</v>
      </c>
      <c r="R483" s="43" t="s">
        <v>5</v>
      </c>
      <c r="S483" s="12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6" t="s">
        <v>416</v>
      </c>
      <c r="G484" s="6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7">
        <v>4410</v>
      </c>
      <c r="O484" s="7">
        <f>-4220.8-189.2</f>
        <v>-4410</v>
      </c>
      <c r="P484" s="7">
        <f t="shared" si="86"/>
        <v>0</v>
      </c>
      <c r="Q484" s="8">
        <f t="shared" si="82"/>
        <v>818086.54999999993</v>
      </c>
      <c r="R484" s="43" t="s">
        <v>5</v>
      </c>
      <c r="S484" s="121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6" t="s">
        <v>416</v>
      </c>
      <c r="G485" s="99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7">
        <v>2808</v>
      </c>
      <c r="O485" s="7">
        <f>-N485</f>
        <v>-2808</v>
      </c>
      <c r="P485" s="7">
        <f t="shared" si="86"/>
        <v>0</v>
      </c>
      <c r="Q485" s="8">
        <f t="shared" si="82"/>
        <v>820894.54999999993</v>
      </c>
      <c r="R485" s="43" t="s">
        <v>5</v>
      </c>
      <c r="S485" s="12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6" t="s">
        <v>416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7">
        <v>312.5</v>
      </c>
      <c r="O486" s="7">
        <f>-2.8-309.7</f>
        <v>-312.5</v>
      </c>
      <c r="P486" s="7">
        <f t="shared" si="86"/>
        <v>0</v>
      </c>
      <c r="Q486" s="8">
        <f t="shared" si="82"/>
        <v>821207.04999999993</v>
      </c>
      <c r="R486" s="43" t="s">
        <v>5</v>
      </c>
      <c r="S486" s="12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6" t="s">
        <v>416</v>
      </c>
      <c r="G487" s="92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7">
        <v>1000</v>
      </c>
      <c r="O487" s="7">
        <f t="shared" ref="O487:O494" si="90">-N487</f>
        <v>-1000</v>
      </c>
      <c r="P487" s="7">
        <f t="shared" si="86"/>
        <v>0</v>
      </c>
      <c r="Q487" s="8">
        <f t="shared" si="82"/>
        <v>822207.04999999993</v>
      </c>
      <c r="R487" s="43" t="s">
        <v>5</v>
      </c>
      <c r="S487" s="12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6" t="s">
        <v>416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7">
        <v>340</v>
      </c>
      <c r="O488" s="7">
        <f t="shared" si="90"/>
        <v>-340</v>
      </c>
      <c r="P488" s="7">
        <f t="shared" si="86"/>
        <v>0</v>
      </c>
      <c r="Q488" s="8">
        <f t="shared" si="82"/>
        <v>822547.04999999993</v>
      </c>
      <c r="R488" s="43" t="s">
        <v>5</v>
      </c>
      <c r="S488" s="12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6" t="s">
        <v>64</v>
      </c>
      <c r="G489" s="109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7">
        <v>8096</v>
      </c>
      <c r="O489" s="7">
        <f t="shared" si="90"/>
        <v>-8096</v>
      </c>
      <c r="P489" s="7">
        <f t="shared" si="86"/>
        <v>0</v>
      </c>
      <c r="Q489" s="8">
        <f t="shared" si="82"/>
        <v>830643.04999999993</v>
      </c>
      <c r="R489" s="43" t="s">
        <v>91</v>
      </c>
      <c r="S489" s="12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7">
        <v>2024</v>
      </c>
      <c r="O490" s="7">
        <f t="shared" si="90"/>
        <v>-2024</v>
      </c>
      <c r="P490" s="7">
        <f t="shared" si="86"/>
        <v>0</v>
      </c>
      <c r="Q490" s="8">
        <f t="shared" si="82"/>
        <v>832667.04999999993</v>
      </c>
      <c r="R490" s="43" t="s">
        <v>91</v>
      </c>
      <c r="S490" s="12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6" t="s">
        <v>407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7">
        <v>4136</v>
      </c>
      <c r="O491" s="7">
        <f t="shared" si="90"/>
        <v>-4136</v>
      </c>
      <c r="P491" s="7">
        <f t="shared" si="86"/>
        <v>0</v>
      </c>
      <c r="Q491" s="8">
        <f t="shared" si="82"/>
        <v>836803.04999999993</v>
      </c>
      <c r="R491" s="43" t="s">
        <v>5</v>
      </c>
      <c r="S491" s="12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6" t="s">
        <v>407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7">
        <v>250</v>
      </c>
      <c r="O492" s="7">
        <f t="shared" si="90"/>
        <v>-250</v>
      </c>
      <c r="P492" s="7">
        <f t="shared" si="86"/>
        <v>0</v>
      </c>
      <c r="Q492" s="8">
        <f t="shared" si="82"/>
        <v>837053.04999999993</v>
      </c>
      <c r="R492" s="43" t="s">
        <v>5</v>
      </c>
      <c r="S492" s="12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6" t="s">
        <v>407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7">
        <v>105</v>
      </c>
      <c r="O493" s="7">
        <f t="shared" si="90"/>
        <v>-105</v>
      </c>
      <c r="P493" s="7">
        <f t="shared" si="86"/>
        <v>0</v>
      </c>
      <c r="Q493" s="8">
        <f t="shared" si="82"/>
        <v>837158.04999999993</v>
      </c>
      <c r="R493" s="43" t="s">
        <v>5</v>
      </c>
      <c r="S493" s="12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6" t="s">
        <v>407</v>
      </c>
      <c r="G494" s="13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7">
        <v>523.79999999999995</v>
      </c>
      <c r="O494" s="7">
        <f t="shared" si="90"/>
        <v>-523.79999999999995</v>
      </c>
      <c r="P494" s="7">
        <f t="shared" si="86"/>
        <v>0</v>
      </c>
      <c r="Q494" s="8">
        <f t="shared" si="82"/>
        <v>837681.85</v>
      </c>
      <c r="R494" s="43" t="s">
        <v>5</v>
      </c>
      <c r="S494" s="12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6" t="s">
        <v>416</v>
      </c>
      <c r="G495" s="13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7">
        <v>6270</v>
      </c>
      <c r="O495" s="7">
        <f>-3350.3-2919.7</f>
        <v>-6270</v>
      </c>
      <c r="P495" s="7">
        <f t="shared" si="86"/>
        <v>0</v>
      </c>
      <c r="Q495" s="8">
        <f t="shared" si="82"/>
        <v>843951.85</v>
      </c>
      <c r="R495" s="43" t="s">
        <v>5</v>
      </c>
      <c r="S495" s="12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6" t="s">
        <v>416</v>
      </c>
      <c r="G496" s="13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7">
        <v>1176</v>
      </c>
      <c r="O496" s="7">
        <f t="shared" ref="O496:O503" si="93">-N496</f>
        <v>-1176</v>
      </c>
      <c r="P496" s="7">
        <f t="shared" si="86"/>
        <v>0</v>
      </c>
      <c r="Q496" s="8">
        <f t="shared" si="82"/>
        <v>845127.85</v>
      </c>
      <c r="R496" s="43" t="s">
        <v>5</v>
      </c>
      <c r="S496" s="12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6" t="s">
        <v>416</v>
      </c>
      <c r="G497" s="13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7">
        <v>702</v>
      </c>
      <c r="O497" s="7">
        <f t="shared" si="93"/>
        <v>-702</v>
      </c>
      <c r="P497" s="7">
        <f t="shared" si="86"/>
        <v>0</v>
      </c>
      <c r="Q497" s="8">
        <f t="shared" si="82"/>
        <v>845829.85</v>
      </c>
      <c r="R497" s="43" t="s">
        <v>5</v>
      </c>
      <c r="S497" s="12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6" t="s">
        <v>416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7">
        <v>125</v>
      </c>
      <c r="O498" s="7">
        <f t="shared" si="93"/>
        <v>-125</v>
      </c>
      <c r="P498" s="7">
        <f t="shared" si="86"/>
        <v>0</v>
      </c>
      <c r="Q498" s="8">
        <f t="shared" si="82"/>
        <v>845954.85</v>
      </c>
      <c r="R498" s="43" t="s">
        <v>5</v>
      </c>
      <c r="S498" s="12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6" t="s">
        <v>407</v>
      </c>
      <c r="G499" s="13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7">
        <v>360</v>
      </c>
      <c r="O499" s="7">
        <f t="shared" si="93"/>
        <v>-360</v>
      </c>
      <c r="P499" s="7">
        <f t="shared" si="86"/>
        <v>0</v>
      </c>
      <c r="Q499" s="8">
        <f t="shared" si="82"/>
        <v>846314.85</v>
      </c>
      <c r="R499" s="43" t="s">
        <v>5</v>
      </c>
      <c r="S499" s="12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6" t="s">
        <v>407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7">
        <v>720</v>
      </c>
      <c r="O500" s="7">
        <f t="shared" si="93"/>
        <v>-720</v>
      </c>
      <c r="P500" s="7">
        <f t="shared" si="86"/>
        <v>0</v>
      </c>
      <c r="Q500" s="8">
        <f t="shared" si="82"/>
        <v>847034.85</v>
      </c>
      <c r="R500" s="43" t="s">
        <v>5</v>
      </c>
      <c r="S500" s="12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6" t="s">
        <v>416</v>
      </c>
      <c r="G501" s="13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7">
        <v>882</v>
      </c>
      <c r="O501" s="7">
        <f t="shared" si="93"/>
        <v>-882</v>
      </c>
      <c r="P501" s="7">
        <f t="shared" si="86"/>
        <v>0</v>
      </c>
      <c r="Q501" s="8">
        <f t="shared" si="82"/>
        <v>847916.85</v>
      </c>
      <c r="R501" s="43" t="s">
        <v>5</v>
      </c>
      <c r="S501" s="11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6" t="s">
        <v>416</v>
      </c>
      <c r="G502" s="13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7">
        <v>351</v>
      </c>
      <c r="O502" s="7">
        <f t="shared" si="93"/>
        <v>-351</v>
      </c>
      <c r="P502" s="7">
        <f t="shared" si="86"/>
        <v>0</v>
      </c>
      <c r="Q502" s="8">
        <f t="shared" si="82"/>
        <v>848267.85</v>
      </c>
      <c r="R502" s="43" t="s">
        <v>5</v>
      </c>
      <c r="S502" s="11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6" t="s">
        <v>416</v>
      </c>
      <c r="G503" s="13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7">
        <v>4180</v>
      </c>
      <c r="O503" s="7">
        <f t="shared" si="93"/>
        <v>-4180</v>
      </c>
      <c r="P503" s="7">
        <f t="shared" si="86"/>
        <v>0</v>
      </c>
      <c r="Q503" s="8">
        <f t="shared" si="82"/>
        <v>852447.85</v>
      </c>
      <c r="R503" s="43" t="s">
        <v>5</v>
      </c>
      <c r="S503" s="12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6" t="s">
        <v>416</v>
      </c>
      <c r="G504" s="13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7">
        <v>2058</v>
      </c>
      <c r="O504" s="7">
        <f>-897.3-1160.7</f>
        <v>-2058</v>
      </c>
      <c r="P504" s="7">
        <f t="shared" si="86"/>
        <v>0</v>
      </c>
      <c r="Q504" s="8">
        <f t="shared" si="82"/>
        <v>854505.85</v>
      </c>
      <c r="R504" s="43" t="s">
        <v>5</v>
      </c>
      <c r="S504" s="12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6" t="s">
        <v>416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7">
        <v>312</v>
      </c>
      <c r="O505" s="7">
        <f>-N505</f>
        <v>-312</v>
      </c>
      <c r="P505" s="7">
        <f t="shared" si="86"/>
        <v>0</v>
      </c>
      <c r="Q505" s="8">
        <f t="shared" si="82"/>
        <v>854817.85</v>
      </c>
      <c r="R505" s="43" t="s">
        <v>5</v>
      </c>
      <c r="S505" s="12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6" t="s">
        <v>416</v>
      </c>
      <c r="G506" s="13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7">
        <v>702</v>
      </c>
      <c r="O506" s="7">
        <f>-N506</f>
        <v>-702</v>
      </c>
      <c r="P506" s="7">
        <f t="shared" si="86"/>
        <v>0</v>
      </c>
      <c r="Q506" s="8">
        <f t="shared" si="82"/>
        <v>855519.85</v>
      </c>
      <c r="R506" s="43" t="s">
        <v>5</v>
      </c>
      <c r="S506" s="12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6" t="s">
        <v>416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7">
        <v>125</v>
      </c>
      <c r="O507" s="7">
        <f>-N507</f>
        <v>-125</v>
      </c>
      <c r="P507" s="7">
        <f t="shared" si="86"/>
        <v>0</v>
      </c>
      <c r="Q507" s="8">
        <f t="shared" si="82"/>
        <v>855644.85</v>
      </c>
      <c r="R507" s="43" t="s">
        <v>5</v>
      </c>
      <c r="S507" s="12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6" t="s">
        <v>20</v>
      </c>
      <c r="G508" s="13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7">
        <v>6336</v>
      </c>
      <c r="O508" s="7">
        <f>-1800-1800-1935-801</f>
        <v>-6336</v>
      </c>
      <c r="P508" s="7">
        <f t="shared" si="86"/>
        <v>0</v>
      </c>
      <c r="Q508" s="8">
        <f t="shared" si="82"/>
        <v>861980.85</v>
      </c>
      <c r="R508" s="43" t="s">
        <v>91</v>
      </c>
      <c r="S508" s="5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6" t="s">
        <v>20</v>
      </c>
      <c r="G509" s="13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7">
        <v>309</v>
      </c>
      <c r="O509" s="7">
        <f t="shared" ref="O509:O519" si="94">-N509</f>
        <v>-309</v>
      </c>
      <c r="P509" s="7">
        <f t="shared" si="86"/>
        <v>0</v>
      </c>
      <c r="Q509" s="8">
        <f t="shared" si="82"/>
        <v>862289.85</v>
      </c>
      <c r="R509" s="43" t="s">
        <v>91</v>
      </c>
      <c r="S509" s="12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7">
        <v>600</v>
      </c>
      <c r="O510" s="7">
        <f t="shared" si="94"/>
        <v>-600</v>
      </c>
      <c r="P510" s="7">
        <f t="shared" si="86"/>
        <v>0</v>
      </c>
      <c r="Q510" s="8">
        <f t="shared" si="82"/>
        <v>862889.85</v>
      </c>
      <c r="R510" s="43" t="s">
        <v>91</v>
      </c>
      <c r="S510" s="12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7">
        <v>90</v>
      </c>
      <c r="O511" s="7">
        <f t="shared" si="94"/>
        <v>-90</v>
      </c>
      <c r="P511" s="7">
        <f t="shared" si="86"/>
        <v>0</v>
      </c>
      <c r="Q511" s="8">
        <f t="shared" si="82"/>
        <v>862979.85</v>
      </c>
      <c r="R511" s="43" t="s">
        <v>91</v>
      </c>
      <c r="S511" s="12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6" t="s">
        <v>64</v>
      </c>
      <c r="G512" s="13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7">
        <v>8096</v>
      </c>
      <c r="O512" s="7">
        <f t="shared" si="94"/>
        <v>-8096</v>
      </c>
      <c r="P512" s="7">
        <f t="shared" si="86"/>
        <v>0</v>
      </c>
      <c r="Q512" s="8">
        <f t="shared" si="82"/>
        <v>871075.85</v>
      </c>
      <c r="R512" s="43" t="s">
        <v>91</v>
      </c>
      <c r="S512" s="12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6" t="s">
        <v>64</v>
      </c>
      <c r="G513" s="13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7">
        <v>5700</v>
      </c>
      <c r="O513" s="7">
        <f t="shared" si="94"/>
        <v>-5700</v>
      </c>
      <c r="P513" s="7">
        <f t="shared" si="86"/>
        <v>0</v>
      </c>
      <c r="Q513" s="8">
        <f t="shared" si="82"/>
        <v>876775.85</v>
      </c>
      <c r="R513" s="43" t="s">
        <v>91</v>
      </c>
      <c r="S513" s="12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7">
        <v>550</v>
      </c>
      <c r="O514" s="7">
        <f t="shared" si="94"/>
        <v>-550</v>
      </c>
      <c r="P514" s="7">
        <f t="shared" si="86"/>
        <v>0</v>
      </c>
      <c r="Q514" s="8">
        <f t="shared" si="82"/>
        <v>877325.85</v>
      </c>
      <c r="R514" s="43" t="s">
        <v>91</v>
      </c>
      <c r="S514" s="12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7">
        <v>340</v>
      </c>
      <c r="O515" s="7">
        <f t="shared" si="94"/>
        <v>-340</v>
      </c>
      <c r="P515" s="7">
        <f t="shared" si="86"/>
        <v>0</v>
      </c>
      <c r="Q515" s="8">
        <f t="shared" ref="Q515:Q578" si="95">SUM(Q514+N515)</f>
        <v>877665.85</v>
      </c>
      <c r="R515" s="43" t="s">
        <v>91</v>
      </c>
      <c r="S515" s="12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7">
        <v>440</v>
      </c>
      <c r="O516" s="7">
        <f t="shared" si="94"/>
        <v>-440</v>
      </c>
      <c r="P516" s="7">
        <f t="shared" si="86"/>
        <v>0</v>
      </c>
      <c r="Q516" s="8">
        <f t="shared" si="95"/>
        <v>878105.85</v>
      </c>
      <c r="R516" s="43" t="s">
        <v>91</v>
      </c>
      <c r="S516" s="12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7">
        <v>220</v>
      </c>
      <c r="O517" s="7">
        <f t="shared" si="94"/>
        <v>-220</v>
      </c>
      <c r="P517" s="7">
        <f t="shared" si="86"/>
        <v>0</v>
      </c>
      <c r="Q517" s="8">
        <f t="shared" si="95"/>
        <v>878325.85</v>
      </c>
      <c r="R517" s="43" t="s">
        <v>91</v>
      </c>
      <c r="S517" s="12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6" t="s">
        <v>407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7">
        <v>4136</v>
      </c>
      <c r="O518" s="7">
        <f t="shared" si="94"/>
        <v>-4136</v>
      </c>
      <c r="P518" s="7">
        <f t="shared" si="86"/>
        <v>0</v>
      </c>
      <c r="Q518" s="8">
        <f t="shared" si="95"/>
        <v>882461.85</v>
      </c>
      <c r="R518" s="43" t="s">
        <v>5</v>
      </c>
      <c r="S518" s="12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6" t="s">
        <v>407</v>
      </c>
      <c r="G519" s="13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7">
        <v>1047.5999999999999</v>
      </c>
      <c r="O519" s="7">
        <f t="shared" si="94"/>
        <v>-1047.5999999999999</v>
      </c>
      <c r="P519" s="7">
        <f t="shared" si="86"/>
        <v>0</v>
      </c>
      <c r="Q519" s="8">
        <f t="shared" si="95"/>
        <v>883509.45</v>
      </c>
      <c r="R519" s="43" t="s">
        <v>5</v>
      </c>
      <c r="S519" s="12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6" t="s">
        <v>416</v>
      </c>
      <c r="G520" s="13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7">
        <v>16720</v>
      </c>
      <c r="O520" s="7">
        <f>-1200.3-8000-7519.7</f>
        <v>-16720</v>
      </c>
      <c r="P520" s="7">
        <f t="shared" si="86"/>
        <v>0</v>
      </c>
      <c r="Q520" s="8">
        <f t="shared" si="95"/>
        <v>900229.45</v>
      </c>
      <c r="R520" s="43" t="s">
        <v>5</v>
      </c>
      <c r="S520" s="12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6" t="s">
        <v>416</v>
      </c>
      <c r="G521" s="13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7">
        <v>6468</v>
      </c>
      <c r="O521" s="7">
        <f>-480.3-5987.7</f>
        <v>-6468</v>
      </c>
      <c r="P521" s="7">
        <f t="shared" si="86"/>
        <v>0</v>
      </c>
      <c r="Q521" s="8">
        <f t="shared" si="95"/>
        <v>906697.45</v>
      </c>
      <c r="R521" s="43" t="s">
        <v>5</v>
      </c>
      <c r="S521" s="12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6" t="s">
        <v>416</v>
      </c>
      <c r="G522" s="13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7">
        <v>3861</v>
      </c>
      <c r="O522" s="7">
        <f>-2012.3-1848.7</f>
        <v>-3861</v>
      </c>
      <c r="P522" s="7">
        <f t="shared" si="86"/>
        <v>0</v>
      </c>
      <c r="Q522" s="8">
        <f t="shared" si="95"/>
        <v>910558.45</v>
      </c>
      <c r="R522" s="43" t="s">
        <v>5</v>
      </c>
      <c r="S522" s="12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6" t="s">
        <v>416</v>
      </c>
      <c r="G523" s="13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7">
        <v>1000</v>
      </c>
      <c r="O523" s="7">
        <f t="shared" ref="O523:O547" si="96">-N523</f>
        <v>-1000</v>
      </c>
      <c r="P523" s="7">
        <f t="shared" si="86"/>
        <v>0</v>
      </c>
      <c r="Q523" s="8">
        <f t="shared" si="95"/>
        <v>911558.45</v>
      </c>
      <c r="R523" s="43" t="s">
        <v>5</v>
      </c>
      <c r="S523" s="12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6" t="s">
        <v>416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7">
        <v>500</v>
      </c>
      <c r="O524" s="7">
        <f t="shared" si="96"/>
        <v>-500</v>
      </c>
      <c r="P524" s="7">
        <f t="shared" si="86"/>
        <v>0</v>
      </c>
      <c r="Q524" s="8">
        <f t="shared" si="95"/>
        <v>912058.45</v>
      </c>
      <c r="R524" s="43" t="s">
        <v>5</v>
      </c>
      <c r="S524" s="12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6" t="s">
        <v>23</v>
      </c>
      <c r="G525" s="13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7">
        <v>4048</v>
      </c>
      <c r="O525" s="7">
        <f t="shared" si="96"/>
        <v>-4048</v>
      </c>
      <c r="P525" s="7">
        <f t="shared" si="86"/>
        <v>0</v>
      </c>
      <c r="Q525" s="8">
        <f t="shared" si="95"/>
        <v>916106.45</v>
      </c>
      <c r="R525" s="43" t="s">
        <v>91</v>
      </c>
      <c r="S525" s="12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6" t="s">
        <v>23</v>
      </c>
      <c r="G526" s="13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7">
        <v>1140</v>
      </c>
      <c r="O526" s="7">
        <f t="shared" si="96"/>
        <v>-1140</v>
      </c>
      <c r="P526" s="7">
        <f t="shared" si="86"/>
        <v>0</v>
      </c>
      <c r="Q526" s="8">
        <f t="shared" si="95"/>
        <v>917246.45</v>
      </c>
      <c r="R526" s="43" t="s">
        <v>91</v>
      </c>
      <c r="S526" s="12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7">
        <v>450</v>
      </c>
      <c r="O527" s="7">
        <f t="shared" si="96"/>
        <v>-450</v>
      </c>
      <c r="P527" s="7">
        <f t="shared" si="86"/>
        <v>0</v>
      </c>
      <c r="Q527" s="8">
        <f t="shared" si="95"/>
        <v>917696.45</v>
      </c>
      <c r="R527" s="43" t="s">
        <v>91</v>
      </c>
      <c r="S527" s="12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7">
        <v>340</v>
      </c>
      <c r="O528" s="7">
        <f t="shared" si="96"/>
        <v>-340</v>
      </c>
      <c r="P528" s="7">
        <f t="shared" si="86"/>
        <v>0</v>
      </c>
      <c r="Q528" s="8">
        <f t="shared" si="95"/>
        <v>918036.45</v>
      </c>
      <c r="R528" s="43" t="s">
        <v>91</v>
      </c>
      <c r="S528" s="12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7">
        <v>540</v>
      </c>
      <c r="O529" s="7">
        <f t="shared" si="96"/>
        <v>-540</v>
      </c>
      <c r="P529" s="7">
        <f t="shared" si="86"/>
        <v>0</v>
      </c>
      <c r="Q529" s="8">
        <f t="shared" si="95"/>
        <v>918576.45</v>
      </c>
      <c r="R529" s="43" t="s">
        <v>91</v>
      </c>
      <c r="S529" s="12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6" t="s">
        <v>23</v>
      </c>
      <c r="G530" s="13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7">
        <v>285</v>
      </c>
      <c r="O530" s="7">
        <f t="shared" si="96"/>
        <v>-285</v>
      </c>
      <c r="P530" s="7">
        <f t="shared" si="86"/>
        <v>0</v>
      </c>
      <c r="Q530" s="8">
        <f t="shared" si="95"/>
        <v>918861.45</v>
      </c>
      <c r="R530" s="43" t="s">
        <v>91</v>
      </c>
      <c r="S530" s="12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6" t="s">
        <v>23</v>
      </c>
      <c r="G531" s="13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7">
        <v>1140</v>
      </c>
      <c r="O531" s="7">
        <f t="shared" si="96"/>
        <v>-1140</v>
      </c>
      <c r="P531" s="7">
        <f t="shared" si="86"/>
        <v>0</v>
      </c>
      <c r="Q531" s="8">
        <f t="shared" si="95"/>
        <v>920001.45</v>
      </c>
      <c r="R531" s="43" t="s">
        <v>91</v>
      </c>
      <c r="S531" s="12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7">
        <v>62.5</v>
      </c>
      <c r="O532" s="7">
        <f t="shared" si="96"/>
        <v>-62.5</v>
      </c>
      <c r="P532" s="7">
        <f t="shared" si="86"/>
        <v>0</v>
      </c>
      <c r="Q532" s="8">
        <f t="shared" si="95"/>
        <v>920063.95</v>
      </c>
      <c r="R532" s="43" t="s">
        <v>91</v>
      </c>
      <c r="S532" s="12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7">
        <v>6072</v>
      </c>
      <c r="O533" s="7">
        <f t="shared" si="96"/>
        <v>-6072</v>
      </c>
      <c r="P533" s="7">
        <f t="shared" ref="P533:P596" si="97">SUM(N533+O533)</f>
        <v>0</v>
      </c>
      <c r="Q533" s="8">
        <f t="shared" si="95"/>
        <v>926135.95</v>
      </c>
      <c r="R533" s="43" t="s">
        <v>91</v>
      </c>
      <c r="S533" s="12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7">
        <v>2024</v>
      </c>
      <c r="O534" s="7">
        <f t="shared" si="96"/>
        <v>-2024</v>
      </c>
      <c r="P534" s="7">
        <f t="shared" si="97"/>
        <v>0</v>
      </c>
      <c r="Q534" s="8">
        <f t="shared" si="95"/>
        <v>928159.95</v>
      </c>
      <c r="R534" s="43" t="s">
        <v>91</v>
      </c>
      <c r="S534" s="12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6" t="s">
        <v>23</v>
      </c>
      <c r="G535" s="13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7">
        <v>390</v>
      </c>
      <c r="O535" s="7">
        <f t="shared" si="96"/>
        <v>-390</v>
      </c>
      <c r="P535" s="7">
        <f t="shared" si="97"/>
        <v>0</v>
      </c>
      <c r="Q535" s="8">
        <f t="shared" si="95"/>
        <v>928549.95</v>
      </c>
      <c r="R535" s="43" t="s">
        <v>91</v>
      </c>
      <c r="S535" s="12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6" t="s">
        <v>416</v>
      </c>
      <c r="G536" s="13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7">
        <v>6270</v>
      </c>
      <c r="O536" s="7">
        <f t="shared" si="96"/>
        <v>-6270</v>
      </c>
      <c r="P536" s="7">
        <f t="shared" si="97"/>
        <v>0</v>
      </c>
      <c r="Q536" s="8">
        <f t="shared" si="95"/>
        <v>934819.95</v>
      </c>
      <c r="R536" s="43" t="s">
        <v>5</v>
      </c>
      <c r="S536" s="12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6" t="s">
        <v>416</v>
      </c>
      <c r="G537" s="13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7">
        <v>2352</v>
      </c>
      <c r="O537" s="7">
        <f t="shared" si="96"/>
        <v>-2352</v>
      </c>
      <c r="P537" s="7">
        <f t="shared" si="97"/>
        <v>0</v>
      </c>
      <c r="Q537" s="8">
        <f t="shared" si="95"/>
        <v>937171.95</v>
      </c>
      <c r="R537" s="43" t="s">
        <v>5</v>
      </c>
      <c r="S537" s="12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6" t="s">
        <v>416</v>
      </c>
      <c r="G538" s="13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7">
        <v>1755</v>
      </c>
      <c r="O538" s="7">
        <f t="shared" si="96"/>
        <v>-1755</v>
      </c>
      <c r="P538" s="7">
        <f t="shared" si="97"/>
        <v>0</v>
      </c>
      <c r="Q538" s="8">
        <f t="shared" si="95"/>
        <v>938926.95</v>
      </c>
      <c r="R538" s="43" t="s">
        <v>5</v>
      </c>
      <c r="S538" s="12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6" t="s">
        <v>416</v>
      </c>
      <c r="G539" s="13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7">
        <v>1000</v>
      </c>
      <c r="O539" s="7">
        <f t="shared" si="96"/>
        <v>-1000</v>
      </c>
      <c r="P539" s="7">
        <f t="shared" si="97"/>
        <v>0</v>
      </c>
      <c r="Q539" s="8">
        <f t="shared" si="95"/>
        <v>939926.95</v>
      </c>
      <c r="R539" s="43" t="s">
        <v>5</v>
      </c>
      <c r="S539" s="12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6" t="s">
        <v>416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7">
        <v>125</v>
      </c>
      <c r="O540" s="7">
        <f t="shared" si="96"/>
        <v>-125</v>
      </c>
      <c r="P540" s="7">
        <f t="shared" si="97"/>
        <v>0</v>
      </c>
      <c r="Q540" s="8">
        <f t="shared" si="95"/>
        <v>940051.95</v>
      </c>
      <c r="R540" s="43" t="s">
        <v>5</v>
      </c>
      <c r="S540" s="12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6" t="s">
        <v>407</v>
      </c>
      <c r="G541" s="13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7">
        <v>2068</v>
      </c>
      <c r="O541" s="7">
        <f t="shared" si="96"/>
        <v>-2068</v>
      </c>
      <c r="P541" s="7">
        <f t="shared" si="97"/>
        <v>0</v>
      </c>
      <c r="Q541" s="8">
        <f t="shared" si="95"/>
        <v>942119.95</v>
      </c>
      <c r="R541" s="43" t="s">
        <v>5</v>
      </c>
      <c r="S541" s="12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6" t="s">
        <v>407</v>
      </c>
      <c r="G542" s="13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7">
        <v>523.79999999999995</v>
      </c>
      <c r="O542" s="7">
        <f t="shared" si="96"/>
        <v>-523.79999999999995</v>
      </c>
      <c r="P542" s="7">
        <f t="shared" si="97"/>
        <v>0</v>
      </c>
      <c r="Q542" s="8">
        <f t="shared" si="95"/>
        <v>942643.75</v>
      </c>
      <c r="R542" s="43" t="s">
        <v>5</v>
      </c>
      <c r="S542" s="12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6" t="s">
        <v>407</v>
      </c>
      <c r="G543" s="13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7">
        <v>105</v>
      </c>
      <c r="O543" s="7">
        <f t="shared" si="96"/>
        <v>-105</v>
      </c>
      <c r="P543" s="7">
        <f t="shared" si="97"/>
        <v>0</v>
      </c>
      <c r="Q543" s="8">
        <f t="shared" si="95"/>
        <v>942748.75</v>
      </c>
      <c r="R543" s="43" t="s">
        <v>5</v>
      </c>
      <c r="S543" s="12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7">
        <v>12144</v>
      </c>
      <c r="O544" s="7">
        <f t="shared" si="96"/>
        <v>-12144</v>
      </c>
      <c r="P544" s="7">
        <f t="shared" si="97"/>
        <v>0</v>
      </c>
      <c r="Q544" s="8">
        <f t="shared" si="95"/>
        <v>954892.75</v>
      </c>
      <c r="R544" s="43" t="s">
        <v>91</v>
      </c>
      <c r="S544" s="12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7">
        <v>550</v>
      </c>
      <c r="O545" s="7">
        <f t="shared" si="96"/>
        <v>-550</v>
      </c>
      <c r="P545" s="7">
        <f t="shared" si="97"/>
        <v>0</v>
      </c>
      <c r="Q545" s="8">
        <f t="shared" si="95"/>
        <v>955442.75</v>
      </c>
      <c r="R545" s="43" t="s">
        <v>91</v>
      </c>
      <c r="S545" s="12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7">
        <v>340</v>
      </c>
      <c r="O546" s="7">
        <f t="shared" si="96"/>
        <v>-340</v>
      </c>
      <c r="P546" s="7">
        <f t="shared" si="97"/>
        <v>0</v>
      </c>
      <c r="Q546" s="8">
        <f t="shared" si="95"/>
        <v>955782.75</v>
      </c>
      <c r="R546" s="43" t="s">
        <v>91</v>
      </c>
      <c r="S546" s="12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7">
        <v>440</v>
      </c>
      <c r="O547" s="7">
        <f t="shared" si="96"/>
        <v>-440</v>
      </c>
      <c r="P547" s="7">
        <f t="shared" si="97"/>
        <v>0</v>
      </c>
      <c r="Q547" s="8">
        <f t="shared" si="95"/>
        <v>956222.75</v>
      </c>
      <c r="R547" s="43" t="s">
        <v>91</v>
      </c>
      <c r="S547" s="12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6" t="s">
        <v>43</v>
      </c>
      <c r="G548" s="13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7">
        <v>2024</v>
      </c>
      <c r="O548" s="7">
        <f>SUM(-N548)</f>
        <v>-2024</v>
      </c>
      <c r="P548" s="7">
        <f t="shared" si="97"/>
        <v>0</v>
      </c>
      <c r="Q548" s="8">
        <f t="shared" si="95"/>
        <v>958246.75</v>
      </c>
      <c r="R548" s="43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6" t="s">
        <v>43</v>
      </c>
      <c r="G549" s="13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7">
        <v>285</v>
      </c>
      <c r="O549" s="7">
        <f>SUM(-N549)</f>
        <v>-285</v>
      </c>
      <c r="P549" s="7">
        <f t="shared" si="97"/>
        <v>0</v>
      </c>
      <c r="Q549" s="8">
        <f t="shared" si="95"/>
        <v>958531.75</v>
      </c>
      <c r="R549" s="43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6" t="s">
        <v>23</v>
      </c>
      <c r="G550" s="13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7">
        <v>10120</v>
      </c>
      <c r="O550" s="7">
        <f t="shared" ref="O550:O566" si="101">-N550</f>
        <v>-10120</v>
      </c>
      <c r="P550" s="7">
        <f t="shared" si="97"/>
        <v>0</v>
      </c>
      <c r="Q550" s="8">
        <f t="shared" si="95"/>
        <v>968651.75</v>
      </c>
      <c r="R550" s="43" t="s">
        <v>91</v>
      </c>
      <c r="S550" s="12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6" t="s">
        <v>23</v>
      </c>
      <c r="G551" s="13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7">
        <v>2024</v>
      </c>
      <c r="O551" s="7">
        <f t="shared" si="101"/>
        <v>-2024</v>
      </c>
      <c r="P551" s="7">
        <f t="shared" si="97"/>
        <v>0</v>
      </c>
      <c r="Q551" s="8">
        <f t="shared" si="95"/>
        <v>970675.75</v>
      </c>
      <c r="R551" s="43" t="s">
        <v>91</v>
      </c>
      <c r="S551" s="12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6" t="s">
        <v>23</v>
      </c>
      <c r="G552" s="13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7">
        <v>1425</v>
      </c>
      <c r="O552" s="7">
        <f t="shared" si="101"/>
        <v>-1425</v>
      </c>
      <c r="P552" s="7">
        <f t="shared" si="97"/>
        <v>0</v>
      </c>
      <c r="Q552" s="8">
        <f t="shared" si="95"/>
        <v>972100.75</v>
      </c>
      <c r="R552" s="43" t="s">
        <v>91</v>
      </c>
      <c r="S552" s="12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6" t="s">
        <v>23</v>
      </c>
      <c r="G553" s="13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7">
        <v>1539</v>
      </c>
      <c r="O553" s="7">
        <f t="shared" si="101"/>
        <v>-1539</v>
      </c>
      <c r="P553" s="7">
        <f t="shared" si="97"/>
        <v>0</v>
      </c>
      <c r="Q553" s="8">
        <f t="shared" si="95"/>
        <v>973639.75</v>
      </c>
      <c r="R553" s="43" t="s">
        <v>91</v>
      </c>
      <c r="S553" s="12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6" t="s">
        <v>407</v>
      </c>
      <c r="G554" s="13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7">
        <v>4136</v>
      </c>
      <c r="O554" s="7">
        <f t="shared" si="101"/>
        <v>-4136</v>
      </c>
      <c r="P554" s="7">
        <f t="shared" si="97"/>
        <v>0</v>
      </c>
      <c r="Q554" s="8">
        <f t="shared" si="95"/>
        <v>977775.75</v>
      </c>
      <c r="R554" s="43" t="s">
        <v>91</v>
      </c>
      <c r="S554" s="12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6" t="s">
        <v>407</v>
      </c>
      <c r="G555" s="13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7">
        <v>1571.4</v>
      </c>
      <c r="O555" s="7">
        <f t="shared" si="101"/>
        <v>-1571.4</v>
      </c>
      <c r="P555" s="7">
        <f t="shared" si="97"/>
        <v>0</v>
      </c>
      <c r="Q555" s="8">
        <f t="shared" si="95"/>
        <v>979347.15</v>
      </c>
      <c r="R555" s="43" t="s">
        <v>91</v>
      </c>
      <c r="S555" s="12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6" t="s">
        <v>407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7">
        <v>105</v>
      </c>
      <c r="O556" s="7">
        <f t="shared" si="101"/>
        <v>-105</v>
      </c>
      <c r="P556" s="7">
        <f t="shared" si="97"/>
        <v>0</v>
      </c>
      <c r="Q556" s="8">
        <f t="shared" si="95"/>
        <v>979452.15</v>
      </c>
      <c r="R556" s="43" t="s">
        <v>91</v>
      </c>
      <c r="S556" s="12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6" t="s">
        <v>407</v>
      </c>
      <c r="G557" s="13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7">
        <v>720</v>
      </c>
      <c r="O557" s="7">
        <f t="shared" si="101"/>
        <v>-720</v>
      </c>
      <c r="P557" s="7">
        <f t="shared" si="97"/>
        <v>0</v>
      </c>
      <c r="Q557" s="8">
        <f t="shared" si="95"/>
        <v>980172.15</v>
      </c>
      <c r="R557" s="43" t="s">
        <v>91</v>
      </c>
      <c r="S557" s="12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7">
        <v>340</v>
      </c>
      <c r="O558" s="7">
        <f t="shared" si="101"/>
        <v>-340</v>
      </c>
      <c r="P558" s="7">
        <f t="shared" si="97"/>
        <v>0</v>
      </c>
      <c r="Q558" s="8">
        <f t="shared" si="95"/>
        <v>980512.15</v>
      </c>
      <c r="R558" s="43" t="s">
        <v>91</v>
      </c>
      <c r="S558" s="12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6" t="s">
        <v>23</v>
      </c>
      <c r="G559" s="13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7">
        <v>1140</v>
      </c>
      <c r="O559" s="7">
        <f t="shared" si="101"/>
        <v>-1140</v>
      </c>
      <c r="P559" s="7">
        <f t="shared" si="97"/>
        <v>0</v>
      </c>
      <c r="Q559" s="8">
        <f t="shared" si="95"/>
        <v>981652.15</v>
      </c>
      <c r="R559" s="43" t="s">
        <v>91</v>
      </c>
      <c r="S559" s="12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6" t="s">
        <v>64</v>
      </c>
      <c r="G560" s="13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7">
        <v>11880</v>
      </c>
      <c r="O560" s="7">
        <f t="shared" si="101"/>
        <v>-11880</v>
      </c>
      <c r="P560" s="7">
        <f t="shared" si="97"/>
        <v>0</v>
      </c>
      <c r="Q560" s="8">
        <f t="shared" si="95"/>
        <v>993532.15</v>
      </c>
      <c r="R560" s="43" t="s">
        <v>91</v>
      </c>
      <c r="S560" s="12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6" t="s">
        <v>64</v>
      </c>
      <c r="G561" s="13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7">
        <v>1425</v>
      </c>
      <c r="O561" s="7">
        <f t="shared" si="101"/>
        <v>-1425</v>
      </c>
      <c r="P561" s="7">
        <f t="shared" si="97"/>
        <v>0</v>
      </c>
      <c r="Q561" s="8">
        <f t="shared" si="95"/>
        <v>994957.15</v>
      </c>
      <c r="R561" s="43" t="s">
        <v>91</v>
      </c>
      <c r="S561" s="12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7">
        <v>275</v>
      </c>
      <c r="O562" s="7">
        <f t="shared" si="101"/>
        <v>-275</v>
      </c>
      <c r="P562" s="7">
        <f t="shared" si="97"/>
        <v>0</v>
      </c>
      <c r="Q562" s="8">
        <f t="shared" si="95"/>
        <v>995232.15</v>
      </c>
      <c r="R562" s="43" t="s">
        <v>91</v>
      </c>
      <c r="S562" s="12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6" t="s">
        <v>64</v>
      </c>
      <c r="G563" s="13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7">
        <v>375</v>
      </c>
      <c r="O563" s="7">
        <f t="shared" si="101"/>
        <v>-375</v>
      </c>
      <c r="P563" s="7">
        <f t="shared" si="97"/>
        <v>0</v>
      </c>
      <c r="Q563" s="8">
        <f t="shared" si="95"/>
        <v>995607.15</v>
      </c>
      <c r="R563" s="43" t="s">
        <v>91</v>
      </c>
      <c r="S563" s="12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7">
        <v>440</v>
      </c>
      <c r="O564" s="7">
        <f t="shared" si="101"/>
        <v>-440</v>
      </c>
      <c r="P564" s="7">
        <f t="shared" si="97"/>
        <v>0</v>
      </c>
      <c r="Q564" s="8">
        <f t="shared" si="95"/>
        <v>996047.15</v>
      </c>
      <c r="R564" s="43" t="s">
        <v>91</v>
      </c>
      <c r="S564" s="12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6" t="s">
        <v>60</v>
      </c>
      <c r="G565" s="13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7">
        <v>3960</v>
      </c>
      <c r="O565" s="7">
        <f t="shared" si="101"/>
        <v>-3960</v>
      </c>
      <c r="P565" s="7">
        <f t="shared" si="97"/>
        <v>0</v>
      </c>
      <c r="Q565" s="8">
        <f t="shared" si="95"/>
        <v>1000007.15</v>
      </c>
      <c r="R565" s="43" t="s">
        <v>91</v>
      </c>
      <c r="S565" s="12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6" t="s">
        <v>60</v>
      </c>
      <c r="G566" s="13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7">
        <v>1980</v>
      </c>
      <c r="O566" s="7">
        <f t="shared" si="101"/>
        <v>-1980</v>
      </c>
      <c r="P566" s="7">
        <f t="shared" si="97"/>
        <v>0</v>
      </c>
      <c r="Q566" s="8">
        <f t="shared" si="95"/>
        <v>1001987.15</v>
      </c>
      <c r="R566" s="43" t="s">
        <v>91</v>
      </c>
      <c r="S566" s="12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6" t="s">
        <v>20</v>
      </c>
      <c r="G567" s="13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7">
        <v>6336</v>
      </c>
      <c r="O567" s="7">
        <f>-2000-2000-2000-336</f>
        <v>-6336</v>
      </c>
      <c r="P567" s="7">
        <f t="shared" si="97"/>
        <v>0</v>
      </c>
      <c r="Q567" s="8">
        <f t="shared" si="95"/>
        <v>1008323.15</v>
      </c>
      <c r="R567" s="43" t="s">
        <v>91</v>
      </c>
      <c r="S567" s="5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7">
        <v>260</v>
      </c>
      <c r="O568" s="7">
        <f t="shared" ref="O568:O573" si="104">-N568</f>
        <v>-260</v>
      </c>
      <c r="P568" s="7">
        <f t="shared" si="97"/>
        <v>0</v>
      </c>
      <c r="Q568" s="8">
        <f t="shared" si="95"/>
        <v>1008583.15</v>
      </c>
      <c r="R568" s="43" t="s">
        <v>91</v>
      </c>
      <c r="S568" s="12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7">
        <v>630</v>
      </c>
      <c r="O569" s="7">
        <f t="shared" si="104"/>
        <v>-630</v>
      </c>
      <c r="P569" s="7">
        <f t="shared" si="97"/>
        <v>0</v>
      </c>
      <c r="Q569" s="8">
        <f t="shared" si="95"/>
        <v>1009213.15</v>
      </c>
      <c r="R569" s="43" t="s">
        <v>91</v>
      </c>
      <c r="S569" s="12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7">
        <v>45</v>
      </c>
      <c r="O570" s="7">
        <f t="shared" si="104"/>
        <v>-45</v>
      </c>
      <c r="P570" s="7">
        <f t="shared" si="97"/>
        <v>0</v>
      </c>
      <c r="Q570" s="8">
        <f t="shared" si="95"/>
        <v>1009258.15</v>
      </c>
      <c r="R570" s="43" t="s">
        <v>91</v>
      </c>
      <c r="S570" s="12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6" t="s">
        <v>499</v>
      </c>
      <c r="G571" s="13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7">
        <v>3960</v>
      </c>
      <c r="O571" s="7">
        <f t="shared" si="104"/>
        <v>-3960</v>
      </c>
      <c r="P571" s="7">
        <f t="shared" si="97"/>
        <v>0</v>
      </c>
      <c r="Q571" s="8">
        <f t="shared" si="95"/>
        <v>1013218.15</v>
      </c>
      <c r="R571" s="43" t="s">
        <v>5</v>
      </c>
      <c r="S571" s="12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6" t="s">
        <v>499</v>
      </c>
      <c r="G572" s="13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7">
        <v>1692</v>
      </c>
      <c r="O572" s="7">
        <f t="shared" si="104"/>
        <v>-1692</v>
      </c>
      <c r="P572" s="7">
        <f t="shared" si="97"/>
        <v>0</v>
      </c>
      <c r="Q572" s="8">
        <f t="shared" si="95"/>
        <v>1014910.15</v>
      </c>
      <c r="R572" s="43" t="s">
        <v>5</v>
      </c>
      <c r="S572" s="12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6" t="s">
        <v>499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7">
        <v>170</v>
      </c>
      <c r="O573" s="7">
        <f t="shared" si="104"/>
        <v>-170</v>
      </c>
      <c r="P573" s="7">
        <f t="shared" si="97"/>
        <v>0</v>
      </c>
      <c r="Q573" s="8">
        <f t="shared" si="95"/>
        <v>1015080.15</v>
      </c>
      <c r="R573" s="43" t="s">
        <v>5</v>
      </c>
      <c r="S573" s="12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6" t="s">
        <v>43</v>
      </c>
      <c r="G574" s="13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7">
        <v>175</v>
      </c>
      <c r="O574" s="7">
        <f>SUM(-N574)</f>
        <v>-175</v>
      </c>
      <c r="P574" s="7">
        <f t="shared" si="97"/>
        <v>0</v>
      </c>
      <c r="Q574" s="8">
        <f t="shared" si="95"/>
        <v>1015255.15</v>
      </c>
      <c r="R574" s="43" t="s">
        <v>5</v>
      </c>
      <c r="S574" s="12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6" t="s">
        <v>407</v>
      </c>
      <c r="G575" s="115" t="s">
        <v>569</v>
      </c>
      <c r="H575" s="114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7">
        <v>4136</v>
      </c>
      <c r="O575" s="7">
        <f t="shared" ref="O575:O580" si="105">-N575</f>
        <v>-4136</v>
      </c>
      <c r="P575" s="7">
        <f t="shared" si="97"/>
        <v>0</v>
      </c>
      <c r="Q575" s="8">
        <f t="shared" si="95"/>
        <v>1019391.15</v>
      </c>
      <c r="R575" s="43" t="s">
        <v>5</v>
      </c>
      <c r="S575" s="12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6" t="s">
        <v>407</v>
      </c>
      <c r="G576" s="116" t="s">
        <v>486</v>
      </c>
      <c r="H576" s="114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7">
        <v>523.79999999999995</v>
      </c>
      <c r="O576" s="7">
        <f t="shared" si="105"/>
        <v>-523.79999999999995</v>
      </c>
      <c r="P576" s="7">
        <f t="shared" si="97"/>
        <v>0</v>
      </c>
      <c r="Q576" s="8">
        <f t="shared" si="95"/>
        <v>1019914.9500000001</v>
      </c>
      <c r="R576" s="43" t="s">
        <v>5</v>
      </c>
      <c r="S576" s="12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6" t="s">
        <v>407</v>
      </c>
      <c r="G577" s="116" t="s">
        <v>575</v>
      </c>
      <c r="H577" s="114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7">
        <v>105</v>
      </c>
      <c r="O577" s="7">
        <f t="shared" si="105"/>
        <v>-105</v>
      </c>
      <c r="P577" s="7">
        <f t="shared" si="97"/>
        <v>0</v>
      </c>
      <c r="Q577" s="8">
        <f t="shared" si="95"/>
        <v>1020019.9500000001</v>
      </c>
      <c r="R577" s="43" t="s">
        <v>5</v>
      </c>
      <c r="S577" s="12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6" t="s">
        <v>407</v>
      </c>
      <c r="G578" s="116" t="s">
        <v>298</v>
      </c>
      <c r="H578" s="114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7">
        <v>360</v>
      </c>
      <c r="O578" s="7">
        <f t="shared" si="105"/>
        <v>-360</v>
      </c>
      <c r="P578" s="7">
        <f t="shared" si="97"/>
        <v>0</v>
      </c>
      <c r="Q578" s="8">
        <f t="shared" si="95"/>
        <v>1020379.9500000001</v>
      </c>
      <c r="R578" s="43" t="s">
        <v>5</v>
      </c>
      <c r="S578" s="12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6" t="s">
        <v>407</v>
      </c>
      <c r="G579" s="116" t="s">
        <v>66</v>
      </c>
      <c r="H579" s="114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7">
        <v>312.5</v>
      </c>
      <c r="O579" s="7">
        <f t="shared" si="105"/>
        <v>-312.5</v>
      </c>
      <c r="P579" s="7">
        <f t="shared" si="97"/>
        <v>0</v>
      </c>
      <c r="Q579" s="8">
        <f t="shared" ref="Q579:Q642" si="106">SUM(Q578+N579)</f>
        <v>1020692.4500000001</v>
      </c>
      <c r="R579" s="43" t="s">
        <v>5</v>
      </c>
      <c r="S579" s="12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6" t="s">
        <v>407</v>
      </c>
      <c r="G580" s="116" t="s">
        <v>243</v>
      </c>
      <c r="H580" s="114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7">
        <v>440</v>
      </c>
      <c r="O580" s="7">
        <f t="shared" si="105"/>
        <v>-440</v>
      </c>
      <c r="P580" s="7">
        <f t="shared" si="97"/>
        <v>0</v>
      </c>
      <c r="Q580" s="8">
        <f t="shared" si="106"/>
        <v>1021132.4500000001</v>
      </c>
      <c r="R580" s="43" t="s">
        <v>5</v>
      </c>
      <c r="S580" s="12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6" t="s">
        <v>416</v>
      </c>
      <c r="G581" s="13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7">
        <v>4180</v>
      </c>
      <c r="O581" s="7">
        <f>-1149.3-3030.7</f>
        <v>-4180</v>
      </c>
      <c r="P581" s="7">
        <f t="shared" si="97"/>
        <v>0</v>
      </c>
      <c r="Q581" s="8">
        <f t="shared" si="106"/>
        <v>1025312.4500000001</v>
      </c>
      <c r="R581" s="43" t="s">
        <v>5</v>
      </c>
      <c r="S581" s="12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6" t="s">
        <v>416</v>
      </c>
      <c r="G582" s="13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7">
        <v>2090</v>
      </c>
      <c r="O582" s="7">
        <f t="shared" ref="O582:O608" si="107">-N582</f>
        <v>-2090</v>
      </c>
      <c r="P582" s="7">
        <f t="shared" si="97"/>
        <v>0</v>
      </c>
      <c r="Q582" s="8">
        <f t="shared" si="106"/>
        <v>1027402.4500000001</v>
      </c>
      <c r="R582" s="43" t="s">
        <v>5</v>
      </c>
      <c r="S582" s="12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6" t="s">
        <v>416</v>
      </c>
      <c r="G583" s="13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7">
        <v>351</v>
      </c>
      <c r="O583" s="7">
        <f t="shared" si="107"/>
        <v>-351</v>
      </c>
      <c r="P583" s="7">
        <f t="shared" si="97"/>
        <v>0</v>
      </c>
      <c r="Q583" s="8">
        <f t="shared" si="106"/>
        <v>1027753.4500000001</v>
      </c>
      <c r="R583" s="43" t="s">
        <v>5</v>
      </c>
      <c r="S583" s="12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6" t="s">
        <v>416</v>
      </c>
      <c r="G584" s="13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7">
        <v>1000</v>
      </c>
      <c r="O584" s="7">
        <f t="shared" si="107"/>
        <v>-1000</v>
      </c>
      <c r="P584" s="7">
        <f t="shared" si="97"/>
        <v>0</v>
      </c>
      <c r="Q584" s="8">
        <f t="shared" si="106"/>
        <v>1028753.4500000001</v>
      </c>
      <c r="R584" s="43" t="s">
        <v>5</v>
      </c>
      <c r="S584" s="12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6" t="s">
        <v>416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7">
        <v>340</v>
      </c>
      <c r="O585" s="7">
        <f t="shared" si="107"/>
        <v>-340</v>
      </c>
      <c r="P585" s="7">
        <f t="shared" si="97"/>
        <v>0</v>
      </c>
      <c r="Q585" s="8">
        <f t="shared" si="106"/>
        <v>1029093.4500000001</v>
      </c>
      <c r="R585" s="43" t="s">
        <v>5</v>
      </c>
      <c r="S585" s="12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6" t="s">
        <v>416</v>
      </c>
      <c r="G586" s="13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7">
        <v>2090</v>
      </c>
      <c r="O586" s="7">
        <f t="shared" si="107"/>
        <v>-2090</v>
      </c>
      <c r="P586" s="7">
        <f t="shared" si="97"/>
        <v>0</v>
      </c>
      <c r="Q586" s="8">
        <f t="shared" si="106"/>
        <v>1031183.4500000001</v>
      </c>
      <c r="R586" s="43" t="s">
        <v>5</v>
      </c>
      <c r="S586" s="12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6" t="s">
        <v>416</v>
      </c>
      <c r="G587" s="13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7">
        <v>588</v>
      </c>
      <c r="O587" s="7">
        <f t="shared" si="107"/>
        <v>-588</v>
      </c>
      <c r="P587" s="7">
        <f t="shared" si="97"/>
        <v>0</v>
      </c>
      <c r="Q587" s="8">
        <f t="shared" si="106"/>
        <v>1031771.4500000001</v>
      </c>
      <c r="R587" s="43" t="s">
        <v>5</v>
      </c>
      <c r="S587" s="12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6" t="s">
        <v>20</v>
      </c>
      <c r="G588" s="13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7">
        <v>315</v>
      </c>
      <c r="O588" s="7">
        <f t="shared" si="107"/>
        <v>-315</v>
      </c>
      <c r="P588" s="7">
        <f t="shared" si="97"/>
        <v>0</v>
      </c>
      <c r="Q588" s="8">
        <f t="shared" si="106"/>
        <v>1032086.4500000001</v>
      </c>
      <c r="R588" s="43" t="s">
        <v>5</v>
      </c>
      <c r="S588" s="12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6" t="s">
        <v>499</v>
      </c>
      <c r="G589" s="13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7">
        <v>3960</v>
      </c>
      <c r="O589" s="7">
        <f t="shared" si="107"/>
        <v>-3960</v>
      </c>
      <c r="P589" s="7">
        <f t="shared" si="97"/>
        <v>0</v>
      </c>
      <c r="Q589" s="8">
        <f t="shared" si="106"/>
        <v>1036046.4500000001</v>
      </c>
      <c r="R589" s="43" t="s">
        <v>5</v>
      </c>
      <c r="S589" s="12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6" t="s">
        <v>499</v>
      </c>
      <c r="G590" s="13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7">
        <v>2256</v>
      </c>
      <c r="O590" s="7">
        <f t="shared" si="107"/>
        <v>-2256</v>
      </c>
      <c r="P590" s="7">
        <f t="shared" si="97"/>
        <v>0</v>
      </c>
      <c r="Q590" s="8">
        <f t="shared" si="106"/>
        <v>1038302.4500000001</v>
      </c>
      <c r="R590" s="43" t="s">
        <v>5</v>
      </c>
      <c r="S590" s="12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6" t="s">
        <v>499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7">
        <v>85</v>
      </c>
      <c r="O591" s="7">
        <f t="shared" si="107"/>
        <v>-85</v>
      </c>
      <c r="P591" s="7">
        <f t="shared" si="97"/>
        <v>0</v>
      </c>
      <c r="Q591" s="8">
        <f t="shared" si="106"/>
        <v>1038387.4500000001</v>
      </c>
      <c r="R591" s="43" t="s">
        <v>5</v>
      </c>
      <c r="S591" s="12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6" t="s">
        <v>646</v>
      </c>
      <c r="G592" s="13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7">
        <v>2112</v>
      </c>
      <c r="O592" s="7">
        <f t="shared" si="107"/>
        <v>-2112</v>
      </c>
      <c r="P592" s="7">
        <f t="shared" si="97"/>
        <v>0</v>
      </c>
      <c r="Q592" s="8">
        <f t="shared" si="106"/>
        <v>1040499.4500000001</v>
      </c>
      <c r="R592" s="43" t="s">
        <v>5</v>
      </c>
      <c r="S592" s="12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6" t="s">
        <v>646</v>
      </c>
      <c r="G593" s="13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7">
        <v>320</v>
      </c>
      <c r="O593" s="7">
        <f t="shared" si="107"/>
        <v>-320</v>
      </c>
      <c r="P593" s="7">
        <f t="shared" si="97"/>
        <v>0</v>
      </c>
      <c r="Q593" s="8">
        <f t="shared" si="106"/>
        <v>1040819.4500000001</v>
      </c>
      <c r="R593" s="43" t="s">
        <v>5</v>
      </c>
      <c r="S593" s="12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6" t="s">
        <v>646</v>
      </c>
      <c r="G594" s="13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7">
        <v>337.5</v>
      </c>
      <c r="O594" s="7">
        <f t="shared" si="107"/>
        <v>-337.5</v>
      </c>
      <c r="P594" s="7">
        <f t="shared" si="97"/>
        <v>0</v>
      </c>
      <c r="Q594" s="8">
        <f t="shared" si="106"/>
        <v>1041156.9500000001</v>
      </c>
      <c r="R594" s="43" t="s">
        <v>5</v>
      </c>
      <c r="S594" s="12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6" t="s">
        <v>646</v>
      </c>
      <c r="G595" s="13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7">
        <v>480</v>
      </c>
      <c r="O595" s="7">
        <f t="shared" si="107"/>
        <v>-480</v>
      </c>
      <c r="P595" s="7">
        <f t="shared" si="97"/>
        <v>0</v>
      </c>
      <c r="Q595" s="8">
        <f t="shared" si="106"/>
        <v>1041636.9500000001</v>
      </c>
      <c r="R595" s="43" t="s">
        <v>5</v>
      </c>
      <c r="S595" s="12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6" t="s">
        <v>646</v>
      </c>
      <c r="G596" s="13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7">
        <v>588</v>
      </c>
      <c r="O596" s="7">
        <f t="shared" si="107"/>
        <v>-588</v>
      </c>
      <c r="P596" s="7">
        <f t="shared" si="97"/>
        <v>0</v>
      </c>
      <c r="Q596" s="8">
        <f t="shared" si="106"/>
        <v>1042224.9500000001</v>
      </c>
      <c r="R596" s="43" t="s">
        <v>5</v>
      </c>
      <c r="S596" s="12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6" t="s">
        <v>646</v>
      </c>
      <c r="G597" s="13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7">
        <v>588</v>
      </c>
      <c r="O597" s="7">
        <f t="shared" si="107"/>
        <v>-588</v>
      </c>
      <c r="P597" s="7">
        <f t="shared" ref="P597:P660" si="108">SUM(N597+O597)</f>
        <v>0</v>
      </c>
      <c r="Q597" s="8">
        <f t="shared" si="106"/>
        <v>1042812.9500000001</v>
      </c>
      <c r="R597" s="43" t="s">
        <v>5</v>
      </c>
      <c r="S597" s="12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6" t="s">
        <v>646</v>
      </c>
      <c r="G598" s="13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7">
        <v>337.5</v>
      </c>
      <c r="O598" s="7">
        <f t="shared" si="107"/>
        <v>-337.5</v>
      </c>
      <c r="P598" s="7">
        <f t="shared" si="108"/>
        <v>0</v>
      </c>
      <c r="Q598" s="8">
        <f t="shared" si="106"/>
        <v>1043150.4500000001</v>
      </c>
      <c r="R598" s="43" t="s">
        <v>5</v>
      </c>
      <c r="S598" s="12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6" t="s">
        <v>646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7">
        <v>110</v>
      </c>
      <c r="O599" s="7">
        <f t="shared" si="107"/>
        <v>-110</v>
      </c>
      <c r="P599" s="7">
        <f t="shared" si="108"/>
        <v>0</v>
      </c>
      <c r="Q599" s="8">
        <f t="shared" si="106"/>
        <v>1043260.4500000001</v>
      </c>
      <c r="R599" s="43" t="s">
        <v>5</v>
      </c>
      <c r="S599" s="12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6" t="s">
        <v>64</v>
      </c>
      <c r="G600" s="13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7">
        <v>11880</v>
      </c>
      <c r="O600" s="7">
        <f t="shared" si="107"/>
        <v>-11880</v>
      </c>
      <c r="P600" s="7">
        <f t="shared" si="108"/>
        <v>0</v>
      </c>
      <c r="Q600" s="8">
        <f t="shared" si="106"/>
        <v>1055140.4500000002</v>
      </c>
      <c r="R600" s="43" t="s">
        <v>91</v>
      </c>
      <c r="S600" s="12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6" t="s">
        <v>64</v>
      </c>
      <c r="G601" s="13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7">
        <v>2850</v>
      </c>
      <c r="O601" s="7">
        <f t="shared" si="107"/>
        <v>-2850</v>
      </c>
      <c r="P601" s="7">
        <f t="shared" si="108"/>
        <v>0</v>
      </c>
      <c r="Q601" s="8">
        <f t="shared" si="106"/>
        <v>1057990.4500000002</v>
      </c>
      <c r="R601" s="43" t="s">
        <v>91</v>
      </c>
      <c r="S601" s="12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7">
        <v>550</v>
      </c>
      <c r="O602" s="7">
        <f t="shared" si="107"/>
        <v>-550</v>
      </c>
      <c r="P602" s="7">
        <f t="shared" si="108"/>
        <v>0</v>
      </c>
      <c r="Q602" s="8">
        <f t="shared" si="106"/>
        <v>1058540.4500000002</v>
      </c>
      <c r="R602" s="43" t="s">
        <v>91</v>
      </c>
      <c r="S602" s="12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6" t="s">
        <v>646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7">
        <v>65</v>
      </c>
      <c r="O603" s="7">
        <f t="shared" si="107"/>
        <v>-65</v>
      </c>
      <c r="P603" s="7">
        <f t="shared" si="108"/>
        <v>0</v>
      </c>
      <c r="Q603" s="8">
        <f t="shared" si="106"/>
        <v>1058605.4500000002</v>
      </c>
      <c r="R603" s="43" t="s">
        <v>5</v>
      </c>
      <c r="S603" s="12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6" t="s">
        <v>407</v>
      </c>
      <c r="G604" s="13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7">
        <v>4136</v>
      </c>
      <c r="O604" s="7">
        <f t="shared" si="107"/>
        <v>-4136</v>
      </c>
      <c r="P604" s="7">
        <f t="shared" si="108"/>
        <v>0</v>
      </c>
      <c r="Q604" s="8">
        <f t="shared" si="106"/>
        <v>1062741.4500000002</v>
      </c>
      <c r="R604" s="43" t="s">
        <v>5</v>
      </c>
      <c r="S604" s="12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6" t="s">
        <v>407</v>
      </c>
      <c r="G605" s="13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7">
        <v>1571.3999999999999</v>
      </c>
      <c r="O605" s="7">
        <f t="shared" si="107"/>
        <v>-1571.3999999999999</v>
      </c>
      <c r="P605" s="7">
        <f t="shared" si="108"/>
        <v>0</v>
      </c>
      <c r="Q605" s="8">
        <f t="shared" si="106"/>
        <v>1064312.8500000001</v>
      </c>
      <c r="R605" s="43" t="s">
        <v>5</v>
      </c>
      <c r="S605" s="12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6" t="s">
        <v>407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7">
        <v>312.5</v>
      </c>
      <c r="O606" s="7">
        <f t="shared" si="107"/>
        <v>-312.5</v>
      </c>
      <c r="P606" s="7">
        <f t="shared" si="108"/>
        <v>0</v>
      </c>
      <c r="Q606" s="8">
        <f t="shared" si="106"/>
        <v>1064625.3500000001</v>
      </c>
      <c r="R606" s="43" t="s">
        <v>5</v>
      </c>
      <c r="S606" s="12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6" t="s">
        <v>407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7">
        <v>360</v>
      </c>
      <c r="O607" s="7">
        <f t="shared" si="107"/>
        <v>-360</v>
      </c>
      <c r="P607" s="7">
        <f t="shared" si="108"/>
        <v>0</v>
      </c>
      <c r="Q607" s="8">
        <f t="shared" si="106"/>
        <v>1064985.3500000001</v>
      </c>
      <c r="R607" s="43" t="s">
        <v>5</v>
      </c>
      <c r="S607" s="12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6" t="s">
        <v>646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7">
        <v>390</v>
      </c>
      <c r="O608" s="7">
        <f t="shared" si="107"/>
        <v>-390</v>
      </c>
      <c r="P608" s="7">
        <f t="shared" si="108"/>
        <v>0</v>
      </c>
      <c r="Q608" s="8">
        <f t="shared" si="106"/>
        <v>1065375.3500000001</v>
      </c>
      <c r="R608" s="43" t="s">
        <v>5</v>
      </c>
      <c r="S608" s="12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6" t="s">
        <v>43</v>
      </c>
      <c r="G609" s="13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7">
        <v>2068</v>
      </c>
      <c r="O609" s="7">
        <f>SUM(-N609)</f>
        <v>-2068</v>
      </c>
      <c r="P609" s="7">
        <f t="shared" si="108"/>
        <v>0</v>
      </c>
      <c r="Q609" s="8">
        <f t="shared" si="106"/>
        <v>1067443.3500000001</v>
      </c>
      <c r="R609" s="43" t="s">
        <v>5</v>
      </c>
      <c r="S609" s="12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6" t="s">
        <v>416</v>
      </c>
      <c r="G610" s="13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7">
        <v>2090</v>
      </c>
      <c r="O610" s="7">
        <f>-510.3-1579.7</f>
        <v>-2090</v>
      </c>
      <c r="P610" s="7">
        <f t="shared" si="108"/>
        <v>0</v>
      </c>
      <c r="Q610" s="8">
        <f t="shared" si="106"/>
        <v>1069533.3500000001</v>
      </c>
      <c r="R610" s="43" t="s">
        <v>5</v>
      </c>
      <c r="S610" s="12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6" t="s">
        <v>416</v>
      </c>
      <c r="G611" s="13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7">
        <v>588</v>
      </c>
      <c r="O611" s="7">
        <f t="shared" ref="O611:O616" si="112">-N611</f>
        <v>-588</v>
      </c>
      <c r="P611" s="7">
        <f t="shared" si="108"/>
        <v>0</v>
      </c>
      <c r="Q611" s="8">
        <f t="shared" si="106"/>
        <v>1070121.3500000001</v>
      </c>
      <c r="R611" s="43" t="s">
        <v>5</v>
      </c>
      <c r="S611" s="12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6" t="s">
        <v>416</v>
      </c>
      <c r="G612" s="13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7">
        <v>351</v>
      </c>
      <c r="O612" s="7">
        <f t="shared" si="112"/>
        <v>-351</v>
      </c>
      <c r="P612" s="7">
        <f t="shared" si="108"/>
        <v>0</v>
      </c>
      <c r="Q612" s="8">
        <f t="shared" si="106"/>
        <v>1070472.3500000001</v>
      </c>
      <c r="R612" s="43" t="s">
        <v>5</v>
      </c>
      <c r="S612" s="12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6" t="s">
        <v>64</v>
      </c>
      <c r="G613" s="13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7">
        <v>11880</v>
      </c>
      <c r="O613" s="7">
        <f t="shared" si="112"/>
        <v>-11880</v>
      </c>
      <c r="P613" s="7">
        <f t="shared" si="108"/>
        <v>0</v>
      </c>
      <c r="Q613" s="8">
        <f t="shared" si="106"/>
        <v>1082352.3500000001</v>
      </c>
      <c r="R613" s="43" t="s">
        <v>91</v>
      </c>
      <c r="S613" s="12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6" t="s">
        <v>64</v>
      </c>
      <c r="G614" s="13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7">
        <v>1425</v>
      </c>
      <c r="O614" s="7">
        <f t="shared" si="112"/>
        <v>-1425</v>
      </c>
      <c r="P614" s="7">
        <f t="shared" si="108"/>
        <v>0</v>
      </c>
      <c r="Q614" s="8">
        <f t="shared" si="106"/>
        <v>1083777.3500000001</v>
      </c>
      <c r="R614" s="43" t="s">
        <v>91</v>
      </c>
      <c r="S614" s="12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7">
        <v>880</v>
      </c>
      <c r="O615" s="7">
        <f t="shared" si="112"/>
        <v>-880</v>
      </c>
      <c r="P615" s="7">
        <f t="shared" si="108"/>
        <v>0</v>
      </c>
      <c r="Q615" s="8">
        <f t="shared" si="106"/>
        <v>1084657.3500000001</v>
      </c>
      <c r="R615" s="43" t="s">
        <v>91</v>
      </c>
      <c r="S615" s="12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6" t="s">
        <v>416</v>
      </c>
      <c r="G616" s="13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7">
        <v>6270</v>
      </c>
      <c r="O616" s="7">
        <f t="shared" si="112"/>
        <v>-6270</v>
      </c>
      <c r="P616" s="7">
        <f t="shared" si="108"/>
        <v>0</v>
      </c>
      <c r="Q616" s="8">
        <f t="shared" si="106"/>
        <v>1090927.3500000001</v>
      </c>
      <c r="R616" s="43" t="s">
        <v>5</v>
      </c>
      <c r="S616" s="12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6" t="s">
        <v>416</v>
      </c>
      <c r="G617" s="13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7">
        <v>3528</v>
      </c>
      <c r="O617" s="7">
        <f>-1211.3-2316.7</f>
        <v>-3528</v>
      </c>
      <c r="P617" s="7">
        <f t="shared" si="108"/>
        <v>0</v>
      </c>
      <c r="Q617" s="8">
        <f t="shared" si="106"/>
        <v>1094455.3500000001</v>
      </c>
      <c r="R617" s="43" t="s">
        <v>5</v>
      </c>
      <c r="S617" s="12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6" t="s">
        <v>416</v>
      </c>
      <c r="G618" s="13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7">
        <v>351</v>
      </c>
      <c r="O618" s="7">
        <f>-N618</f>
        <v>-351</v>
      </c>
      <c r="P618" s="7">
        <f t="shared" si="108"/>
        <v>0</v>
      </c>
      <c r="Q618" s="8">
        <f t="shared" si="106"/>
        <v>1094806.3500000001</v>
      </c>
      <c r="R618" s="43" t="s">
        <v>5</v>
      </c>
      <c r="S618" s="12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6" t="s">
        <v>416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7">
        <v>936</v>
      </c>
      <c r="O619" s="7">
        <f>-N619</f>
        <v>-936</v>
      </c>
      <c r="P619" s="7">
        <f t="shared" si="108"/>
        <v>0</v>
      </c>
      <c r="Q619" s="8">
        <f t="shared" si="106"/>
        <v>1095742.3500000001</v>
      </c>
      <c r="R619" s="43" t="s">
        <v>5</v>
      </c>
      <c r="S619" s="12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6" t="s">
        <v>416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7">
        <v>340</v>
      </c>
      <c r="O620" s="7">
        <f>-N620</f>
        <v>-340</v>
      </c>
      <c r="P620" s="7">
        <f t="shared" si="108"/>
        <v>0</v>
      </c>
      <c r="Q620" s="8">
        <f t="shared" si="106"/>
        <v>1096082.3500000001</v>
      </c>
      <c r="R620" s="43" t="s">
        <v>5</v>
      </c>
      <c r="S620" s="12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6" t="s">
        <v>407</v>
      </c>
      <c r="G621" s="13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7">
        <v>315</v>
      </c>
      <c r="O621" s="7">
        <f>-N621</f>
        <v>-315</v>
      </c>
      <c r="P621" s="7">
        <f t="shared" si="108"/>
        <v>0</v>
      </c>
      <c r="Q621" s="8">
        <f t="shared" si="106"/>
        <v>1096397.3500000001</v>
      </c>
      <c r="R621" s="43" t="s">
        <v>5</v>
      </c>
      <c r="S621" s="12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6" t="s">
        <v>416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7">
        <v>6270</v>
      </c>
      <c r="O622" s="7">
        <f>-5056.3-1213.7</f>
        <v>-6270</v>
      </c>
      <c r="P622" s="7">
        <f t="shared" si="108"/>
        <v>0</v>
      </c>
      <c r="Q622" s="8">
        <f t="shared" si="106"/>
        <v>1102667.3500000001</v>
      </c>
      <c r="R622" s="43" t="s">
        <v>5</v>
      </c>
      <c r="S622" s="12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6" t="s">
        <v>416</v>
      </c>
      <c r="G623" s="13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7">
        <v>2058</v>
      </c>
      <c r="O623" s="7">
        <f t="shared" ref="O623:O631" si="115">-N623</f>
        <v>-2058</v>
      </c>
      <c r="P623" s="7">
        <f t="shared" si="108"/>
        <v>0</v>
      </c>
      <c r="Q623" s="8">
        <f t="shared" si="106"/>
        <v>1104725.3500000001</v>
      </c>
      <c r="R623" s="43" t="s">
        <v>5</v>
      </c>
      <c r="S623" s="12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6" t="s">
        <v>416</v>
      </c>
      <c r="G624" s="13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7">
        <v>1560</v>
      </c>
      <c r="O624" s="7">
        <f t="shared" si="115"/>
        <v>-1560</v>
      </c>
      <c r="P624" s="7">
        <f t="shared" si="108"/>
        <v>0</v>
      </c>
      <c r="Q624" s="8">
        <f t="shared" si="106"/>
        <v>1106285.3500000001</v>
      </c>
      <c r="R624" s="43" t="s">
        <v>5</v>
      </c>
      <c r="S624" s="12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6" t="s">
        <v>499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7">
        <v>4048</v>
      </c>
      <c r="O625" s="7">
        <f t="shared" si="115"/>
        <v>-4048</v>
      </c>
      <c r="P625" s="7">
        <f t="shared" si="108"/>
        <v>0</v>
      </c>
      <c r="Q625" s="8">
        <f t="shared" si="106"/>
        <v>1110333.3500000001</v>
      </c>
      <c r="R625" s="43" t="s">
        <v>5</v>
      </c>
      <c r="S625" s="12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6" t="s">
        <v>499</v>
      </c>
      <c r="G626" s="13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7">
        <v>1710</v>
      </c>
      <c r="O626" s="7">
        <f t="shared" si="115"/>
        <v>-1710</v>
      </c>
      <c r="P626" s="7">
        <f t="shared" si="108"/>
        <v>0</v>
      </c>
      <c r="Q626" s="8">
        <f t="shared" si="106"/>
        <v>1112043.3500000001</v>
      </c>
      <c r="R626" s="43" t="s">
        <v>5</v>
      </c>
      <c r="S626" s="12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6" t="s">
        <v>499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7">
        <v>170</v>
      </c>
      <c r="O627" s="7">
        <f t="shared" si="115"/>
        <v>-170</v>
      </c>
      <c r="P627" s="7">
        <f t="shared" si="108"/>
        <v>0</v>
      </c>
      <c r="Q627" s="8">
        <f t="shared" si="106"/>
        <v>1112213.3500000001</v>
      </c>
      <c r="R627" s="43" t="s">
        <v>5</v>
      </c>
      <c r="S627" s="12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6" t="s">
        <v>499</v>
      </c>
      <c r="G628" s="13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7">
        <v>175</v>
      </c>
      <c r="O628" s="7">
        <f t="shared" si="115"/>
        <v>-175</v>
      </c>
      <c r="P628" s="7">
        <f t="shared" si="108"/>
        <v>0</v>
      </c>
      <c r="Q628" s="8">
        <f t="shared" si="106"/>
        <v>1112388.3500000001</v>
      </c>
      <c r="R628" s="43" t="s">
        <v>5</v>
      </c>
      <c r="S628" s="12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6" t="s">
        <v>499</v>
      </c>
      <c r="G629" s="13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7">
        <v>390</v>
      </c>
      <c r="O629" s="7">
        <f t="shared" si="115"/>
        <v>-390</v>
      </c>
      <c r="P629" s="7">
        <f t="shared" si="108"/>
        <v>0</v>
      </c>
      <c r="Q629" s="8">
        <f t="shared" si="106"/>
        <v>1112778.3500000001</v>
      </c>
      <c r="R629" s="43" t="s">
        <v>5</v>
      </c>
      <c r="S629" s="12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6" t="s">
        <v>499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7">
        <v>575</v>
      </c>
      <c r="O630" s="7">
        <f t="shared" si="115"/>
        <v>-575</v>
      </c>
      <c r="P630" s="7">
        <f t="shared" si="108"/>
        <v>0</v>
      </c>
      <c r="Q630" s="8">
        <f t="shared" si="106"/>
        <v>1113353.3500000001</v>
      </c>
      <c r="R630" s="43" t="s">
        <v>5</v>
      </c>
      <c r="S630" s="12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6" t="s">
        <v>499</v>
      </c>
      <c r="G631" s="13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7">
        <v>1059.5</v>
      </c>
      <c r="O631" s="7">
        <f t="shared" si="115"/>
        <v>-1059.5</v>
      </c>
      <c r="P631" s="7">
        <f t="shared" si="108"/>
        <v>0</v>
      </c>
      <c r="Q631" s="8">
        <f t="shared" si="106"/>
        <v>1114412.8500000001</v>
      </c>
      <c r="R631" s="43" t="s">
        <v>5</v>
      </c>
      <c r="S631" s="12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6" t="s">
        <v>43</v>
      </c>
      <c r="G632" s="13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7">
        <v>337.5</v>
      </c>
      <c r="O632" s="7">
        <f>SUM(-N632)</f>
        <v>-337.5</v>
      </c>
      <c r="P632" s="7">
        <f t="shared" si="108"/>
        <v>0</v>
      </c>
      <c r="Q632" s="8">
        <f t="shared" si="106"/>
        <v>1114750.3500000001</v>
      </c>
      <c r="R632" s="43" t="s">
        <v>5</v>
      </c>
      <c r="S632" s="12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6" t="s">
        <v>416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7">
        <v>6270</v>
      </c>
      <c r="O633" s="7">
        <f t="shared" ref="O633:O639" si="116">-N633</f>
        <v>-6270</v>
      </c>
      <c r="P633" s="7">
        <f t="shared" si="108"/>
        <v>0</v>
      </c>
      <c r="Q633" s="8">
        <f t="shared" si="106"/>
        <v>1121020.3500000001</v>
      </c>
      <c r="R633" s="43" t="s">
        <v>5</v>
      </c>
      <c r="S633" s="12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6" t="s">
        <v>416</v>
      </c>
      <c r="G634" s="13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7">
        <v>1176</v>
      </c>
      <c r="O634" s="7">
        <f t="shared" si="116"/>
        <v>-1176</v>
      </c>
      <c r="P634" s="7">
        <f t="shared" si="108"/>
        <v>0</v>
      </c>
      <c r="Q634" s="8">
        <f t="shared" si="106"/>
        <v>1122196.3500000001</v>
      </c>
      <c r="R634" s="43" t="s">
        <v>5</v>
      </c>
      <c r="S634" s="12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6" t="s">
        <v>416</v>
      </c>
      <c r="G635" s="13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7">
        <v>1248</v>
      </c>
      <c r="O635" s="7">
        <f t="shared" si="116"/>
        <v>-1248</v>
      </c>
      <c r="P635" s="7">
        <f t="shared" si="108"/>
        <v>0</v>
      </c>
      <c r="Q635" s="8">
        <f t="shared" si="106"/>
        <v>1123444.3500000001</v>
      </c>
      <c r="R635" s="43" t="s">
        <v>5</v>
      </c>
      <c r="S635" s="12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6" t="s">
        <v>416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7">
        <v>125</v>
      </c>
      <c r="O636" s="7">
        <f t="shared" si="116"/>
        <v>-125</v>
      </c>
      <c r="P636" s="7">
        <f t="shared" si="108"/>
        <v>0</v>
      </c>
      <c r="Q636" s="8">
        <f t="shared" si="106"/>
        <v>1123569.3500000001</v>
      </c>
      <c r="R636" s="43" t="s">
        <v>5</v>
      </c>
      <c r="S636" s="12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6" t="s">
        <v>416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7">
        <v>8360</v>
      </c>
      <c r="O637" s="7">
        <f t="shared" si="116"/>
        <v>-8360</v>
      </c>
      <c r="P637" s="7">
        <f t="shared" si="108"/>
        <v>0</v>
      </c>
      <c r="Q637" s="8">
        <f t="shared" si="106"/>
        <v>1131929.3500000001</v>
      </c>
      <c r="R637" s="43" t="s">
        <v>5</v>
      </c>
      <c r="S637" s="12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6" t="s">
        <v>416</v>
      </c>
      <c r="G638" s="13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7">
        <v>2940</v>
      </c>
      <c r="O638" s="7">
        <f t="shared" si="116"/>
        <v>-2940</v>
      </c>
      <c r="P638" s="7">
        <f t="shared" si="108"/>
        <v>0</v>
      </c>
      <c r="Q638" s="8">
        <f t="shared" si="106"/>
        <v>1134869.3500000001</v>
      </c>
      <c r="R638" s="43" t="s">
        <v>5</v>
      </c>
      <c r="S638" s="12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6" t="s">
        <v>416</v>
      </c>
      <c r="G639" s="13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7">
        <v>1872</v>
      </c>
      <c r="O639" s="7">
        <f t="shared" si="116"/>
        <v>-1872</v>
      </c>
      <c r="P639" s="7">
        <f t="shared" si="108"/>
        <v>0</v>
      </c>
      <c r="Q639" s="8">
        <f t="shared" si="106"/>
        <v>1136741.3500000001</v>
      </c>
      <c r="R639" s="43" t="s">
        <v>5</v>
      </c>
      <c r="S639" s="12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6" t="s">
        <v>416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7">
        <v>250</v>
      </c>
      <c r="O640" s="7">
        <f>-177.3-72.7</f>
        <v>-250</v>
      </c>
      <c r="P640" s="7">
        <f t="shared" si="108"/>
        <v>0</v>
      </c>
      <c r="Q640" s="8">
        <f t="shared" si="106"/>
        <v>1136991.3500000001</v>
      </c>
      <c r="R640" s="43" t="s">
        <v>5</v>
      </c>
      <c r="S640" s="12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6" t="s">
        <v>416</v>
      </c>
      <c r="G641" s="13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7">
        <v>1000</v>
      </c>
      <c r="O641" s="7">
        <f>-N641</f>
        <v>-1000</v>
      </c>
      <c r="P641" s="7">
        <f t="shared" si="108"/>
        <v>0</v>
      </c>
      <c r="Q641" s="8">
        <f t="shared" si="106"/>
        <v>1137991.3500000001</v>
      </c>
      <c r="R641" s="43" t="s">
        <v>5</v>
      </c>
      <c r="S641" s="12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7">
        <v>2068</v>
      </c>
      <c r="O642" s="7">
        <f>-N642</f>
        <v>-2068</v>
      </c>
      <c r="P642" s="7">
        <f t="shared" si="108"/>
        <v>0</v>
      </c>
      <c r="Q642" s="8">
        <f t="shared" si="106"/>
        <v>1140059.3500000001</v>
      </c>
      <c r="R642" s="43" t="s">
        <v>5</v>
      </c>
      <c r="S642" s="12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6" t="s">
        <v>7</v>
      </c>
      <c r="G643" s="13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7">
        <v>1164</v>
      </c>
      <c r="O643" s="7">
        <f>-N643</f>
        <v>-1164</v>
      </c>
      <c r="P643" s="7">
        <f t="shared" si="108"/>
        <v>0</v>
      </c>
      <c r="Q643" s="8">
        <f t="shared" ref="Q643:Q706" si="117">SUM(Q642+N643)</f>
        <v>1141223.3500000001</v>
      </c>
      <c r="R643" s="43" t="s">
        <v>5</v>
      </c>
      <c r="S643" s="12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6" t="s">
        <v>416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7">
        <v>4180</v>
      </c>
      <c r="O644" s="7">
        <f>-N644</f>
        <v>-4180</v>
      </c>
      <c r="P644" s="7">
        <f t="shared" si="108"/>
        <v>0</v>
      </c>
      <c r="Q644" s="8">
        <f t="shared" si="117"/>
        <v>1145403.3500000001</v>
      </c>
      <c r="R644" s="43" t="s">
        <v>5</v>
      </c>
      <c r="S644" s="12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6" t="s">
        <v>416</v>
      </c>
      <c r="G645" s="13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7">
        <v>2352</v>
      </c>
      <c r="O645" s="7">
        <f>-1747.3-604.7</f>
        <v>-2352</v>
      </c>
      <c r="P645" s="7">
        <f t="shared" si="108"/>
        <v>0</v>
      </c>
      <c r="Q645" s="8">
        <f t="shared" si="117"/>
        <v>1147755.3500000001</v>
      </c>
      <c r="R645" s="43" t="s">
        <v>5</v>
      </c>
      <c r="S645" s="12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6" t="s">
        <v>416</v>
      </c>
      <c r="G646" s="13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7">
        <v>936</v>
      </c>
      <c r="O646" s="7">
        <f>-N646</f>
        <v>-936</v>
      </c>
      <c r="P646" s="7">
        <f t="shared" si="108"/>
        <v>0</v>
      </c>
      <c r="Q646" s="8">
        <f t="shared" si="117"/>
        <v>1148691.3500000001</v>
      </c>
      <c r="R646" s="43" t="s">
        <v>5</v>
      </c>
      <c r="S646" s="12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6" t="s">
        <v>416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7">
        <v>125</v>
      </c>
      <c r="O647" s="7">
        <f>-N647</f>
        <v>-125</v>
      </c>
      <c r="P647" s="7">
        <f t="shared" si="108"/>
        <v>0</v>
      </c>
      <c r="Q647" s="8">
        <f t="shared" si="117"/>
        <v>1148816.3500000001</v>
      </c>
      <c r="R647" s="43" t="s">
        <v>5</v>
      </c>
      <c r="S647" s="12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6" t="s">
        <v>674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7">
        <v>2090</v>
      </c>
      <c r="O648" s="7">
        <f t="shared" ref="O648:O656" si="118">-N648</f>
        <v>-2090</v>
      </c>
      <c r="P648" s="7">
        <f t="shared" si="108"/>
        <v>0</v>
      </c>
      <c r="Q648" s="8">
        <f t="shared" si="117"/>
        <v>1150906.3500000001</v>
      </c>
      <c r="R648" s="43" t="s">
        <v>5</v>
      </c>
      <c r="S648" s="12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6" t="s">
        <v>674</v>
      </c>
      <c r="G649" s="13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7">
        <v>340</v>
      </c>
      <c r="O649" s="7">
        <f t="shared" si="118"/>
        <v>-340</v>
      </c>
      <c r="P649" s="7">
        <f t="shared" si="108"/>
        <v>0</v>
      </c>
      <c r="Q649" s="8">
        <f t="shared" si="117"/>
        <v>1151246.3500000001</v>
      </c>
      <c r="R649" s="43" t="s">
        <v>5</v>
      </c>
      <c r="S649" s="12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6" t="s">
        <v>674</v>
      </c>
      <c r="G650" s="13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7">
        <v>1000</v>
      </c>
      <c r="O650" s="7">
        <f t="shared" si="118"/>
        <v>-1000</v>
      </c>
      <c r="P650" s="7">
        <f t="shared" si="108"/>
        <v>0</v>
      </c>
      <c r="Q650" s="8">
        <f t="shared" si="117"/>
        <v>1152246.3500000001</v>
      </c>
      <c r="R650" s="43" t="s">
        <v>5</v>
      </c>
      <c r="S650" s="12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6" t="s">
        <v>674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7">
        <v>125</v>
      </c>
      <c r="O651" s="7">
        <f t="shared" si="118"/>
        <v>-125</v>
      </c>
      <c r="P651" s="7">
        <f t="shared" si="108"/>
        <v>0</v>
      </c>
      <c r="Q651" s="8">
        <f t="shared" si="117"/>
        <v>1152371.3500000001</v>
      </c>
      <c r="R651" s="43" t="s">
        <v>5</v>
      </c>
      <c r="S651" s="12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6" t="s">
        <v>499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7">
        <v>4136</v>
      </c>
      <c r="O652" s="7">
        <f t="shared" si="118"/>
        <v>-4136</v>
      </c>
      <c r="P652" s="7">
        <f t="shared" si="108"/>
        <v>0</v>
      </c>
      <c r="Q652" s="8">
        <f t="shared" si="117"/>
        <v>1156507.3500000001</v>
      </c>
      <c r="R652" s="43" t="s">
        <v>5</v>
      </c>
      <c r="S652" s="12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6" t="s">
        <v>499</v>
      </c>
      <c r="G653" s="13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7">
        <v>855</v>
      </c>
      <c r="O653" s="7">
        <f t="shared" si="118"/>
        <v>-855</v>
      </c>
      <c r="P653" s="7">
        <f t="shared" si="108"/>
        <v>0</v>
      </c>
      <c r="Q653" s="8">
        <f t="shared" si="117"/>
        <v>1157362.3500000001</v>
      </c>
      <c r="R653" s="43" t="s">
        <v>5</v>
      </c>
      <c r="S653" s="12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6" t="s">
        <v>499</v>
      </c>
      <c r="G654" s="13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7">
        <v>170</v>
      </c>
      <c r="O654" s="7">
        <f t="shared" si="118"/>
        <v>-170</v>
      </c>
      <c r="P654" s="7">
        <f t="shared" si="108"/>
        <v>0</v>
      </c>
      <c r="Q654" s="8">
        <f t="shared" si="117"/>
        <v>1157532.3500000001</v>
      </c>
      <c r="R654" s="43" t="s">
        <v>5</v>
      </c>
      <c r="S654" s="12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6" t="s">
        <v>499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7">
        <v>575</v>
      </c>
      <c r="O655" s="7">
        <f t="shared" si="118"/>
        <v>-575</v>
      </c>
      <c r="P655" s="7">
        <f t="shared" si="108"/>
        <v>0</v>
      </c>
      <c r="Q655" s="8">
        <f t="shared" si="117"/>
        <v>1158107.3500000001</v>
      </c>
      <c r="R655" s="43" t="s">
        <v>5</v>
      </c>
      <c r="S655" s="12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6" t="s">
        <v>499</v>
      </c>
      <c r="G656" s="13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7">
        <v>347.5</v>
      </c>
      <c r="O656" s="7">
        <f t="shared" si="118"/>
        <v>-347.5</v>
      </c>
      <c r="P656" s="7">
        <f t="shared" si="108"/>
        <v>0</v>
      </c>
      <c r="Q656" s="8">
        <f t="shared" si="117"/>
        <v>1158454.8500000001</v>
      </c>
      <c r="R656" s="43" t="s">
        <v>5</v>
      </c>
      <c r="S656" s="12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6" t="s">
        <v>416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7">
        <v>2090</v>
      </c>
      <c r="O657" s="7">
        <f>-N657</f>
        <v>-2090</v>
      </c>
      <c r="P657" s="7">
        <f t="shared" si="108"/>
        <v>0</v>
      </c>
      <c r="Q657" s="8">
        <f t="shared" si="117"/>
        <v>1160544.8500000001</v>
      </c>
      <c r="R657" s="43" t="s">
        <v>5</v>
      </c>
      <c r="S657" s="12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6" t="s">
        <v>416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7">
        <v>4180</v>
      </c>
      <c r="O658" s="7">
        <f>-N658</f>
        <v>-4180</v>
      </c>
      <c r="P658" s="7">
        <f t="shared" si="108"/>
        <v>0</v>
      </c>
      <c r="Q658" s="8">
        <f t="shared" si="117"/>
        <v>1164724.8500000001</v>
      </c>
      <c r="R658" s="43" t="s">
        <v>5</v>
      </c>
      <c r="S658" s="12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6" t="s">
        <v>416</v>
      </c>
      <c r="G659" s="13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7">
        <v>1764</v>
      </c>
      <c r="O659" s="7">
        <f>-N659</f>
        <v>-1764</v>
      </c>
      <c r="P659" s="7">
        <f t="shared" si="108"/>
        <v>0</v>
      </c>
      <c r="Q659" s="8">
        <f t="shared" si="117"/>
        <v>1166488.8500000001</v>
      </c>
      <c r="R659" s="43" t="s">
        <v>5</v>
      </c>
      <c r="S659" s="12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6" t="s">
        <v>416</v>
      </c>
      <c r="G660" s="13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7">
        <v>936</v>
      </c>
      <c r="O660" s="7">
        <f>-N660</f>
        <v>-936</v>
      </c>
      <c r="P660" s="7">
        <f t="shared" si="108"/>
        <v>0</v>
      </c>
      <c r="Q660" s="8">
        <f t="shared" si="117"/>
        <v>1167424.8500000001</v>
      </c>
      <c r="R660" s="43" t="s">
        <v>5</v>
      </c>
      <c r="S660" s="12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6" t="s">
        <v>416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7">
        <v>187.5</v>
      </c>
      <c r="O661" s="7">
        <f>-64.3-123.2</f>
        <v>-187.5</v>
      </c>
      <c r="P661" s="7">
        <f t="shared" ref="P661:P724" si="119">SUM(N661+O661)</f>
        <v>0</v>
      </c>
      <c r="Q661" s="8">
        <f t="shared" si="117"/>
        <v>1167612.3500000001</v>
      </c>
      <c r="R661" s="43" t="s">
        <v>5</v>
      </c>
      <c r="S661" s="12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6" t="s">
        <v>646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7">
        <v>2112</v>
      </c>
      <c r="O662" s="7">
        <f>-N662</f>
        <v>-2112</v>
      </c>
      <c r="P662" s="7">
        <f t="shared" si="119"/>
        <v>0</v>
      </c>
      <c r="Q662" s="8">
        <f t="shared" si="117"/>
        <v>1169724.3500000001</v>
      </c>
      <c r="R662" s="43" t="s">
        <v>5</v>
      </c>
      <c r="S662" s="12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6" t="s">
        <v>646</v>
      </c>
      <c r="G663" s="13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7">
        <v>588</v>
      </c>
      <c r="O663" s="7">
        <f>-N663</f>
        <v>-588</v>
      </c>
      <c r="P663" s="7">
        <f t="shared" si="119"/>
        <v>0</v>
      </c>
      <c r="Q663" s="8">
        <f t="shared" si="117"/>
        <v>1170312.3500000001</v>
      </c>
      <c r="R663" s="43" t="s">
        <v>5</v>
      </c>
      <c r="S663" s="12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6" t="s">
        <v>646</v>
      </c>
      <c r="G664" s="13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7">
        <v>300</v>
      </c>
      <c r="O664" s="7">
        <f>-N664</f>
        <v>-300</v>
      </c>
      <c r="P664" s="7">
        <f t="shared" si="119"/>
        <v>0</v>
      </c>
      <c r="Q664" s="8">
        <f t="shared" si="117"/>
        <v>1170612.3500000001</v>
      </c>
      <c r="R664" s="43" t="s">
        <v>5</v>
      </c>
      <c r="S664" s="12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6" t="s">
        <v>646</v>
      </c>
      <c r="G665" s="13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7">
        <v>480</v>
      </c>
      <c r="O665" s="7">
        <f>-N665</f>
        <v>-480</v>
      </c>
      <c r="P665" s="7">
        <f t="shared" si="119"/>
        <v>0</v>
      </c>
      <c r="Q665" s="8">
        <f t="shared" si="117"/>
        <v>1171092.3500000001</v>
      </c>
      <c r="R665" s="43" t="s">
        <v>5</v>
      </c>
      <c r="S665" s="12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6" t="s">
        <v>416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7">
        <v>6270</v>
      </c>
      <c r="O666" s="7">
        <f>-2876.8-3393.2</f>
        <v>-6270</v>
      </c>
      <c r="P666" s="7">
        <f t="shared" si="119"/>
        <v>0</v>
      </c>
      <c r="Q666" s="8">
        <f t="shared" si="117"/>
        <v>1177362.3500000001</v>
      </c>
      <c r="R666" s="43" t="s">
        <v>5</v>
      </c>
      <c r="S666" s="12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6" t="s">
        <v>416</v>
      </c>
      <c r="G667" s="13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7">
        <v>1764</v>
      </c>
      <c r="O667" s="7">
        <f t="shared" ref="O667:O676" si="121">-N667</f>
        <v>-1764</v>
      </c>
      <c r="P667" s="7">
        <f t="shared" si="119"/>
        <v>0</v>
      </c>
      <c r="Q667" s="8">
        <f t="shared" si="117"/>
        <v>1179126.3500000001</v>
      </c>
      <c r="R667" s="43" t="s">
        <v>5</v>
      </c>
      <c r="S667" s="12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6" t="s">
        <v>416</v>
      </c>
      <c r="G668" s="13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7">
        <v>936</v>
      </c>
      <c r="O668" s="7">
        <f t="shared" si="121"/>
        <v>-936</v>
      </c>
      <c r="P668" s="7">
        <f t="shared" si="119"/>
        <v>0</v>
      </c>
      <c r="Q668" s="8">
        <f t="shared" si="117"/>
        <v>1180062.3500000001</v>
      </c>
      <c r="R668" s="43" t="s">
        <v>5</v>
      </c>
      <c r="S668" s="12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6" t="s">
        <v>416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7">
        <v>187.5</v>
      </c>
      <c r="O669" s="7">
        <f t="shared" si="121"/>
        <v>-187.5</v>
      </c>
      <c r="P669" s="7">
        <f t="shared" si="119"/>
        <v>0</v>
      </c>
      <c r="Q669" s="8">
        <f t="shared" si="117"/>
        <v>1180249.8500000001</v>
      </c>
      <c r="R669" s="43" t="s">
        <v>5</v>
      </c>
      <c r="S669" s="12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6" t="s">
        <v>416</v>
      </c>
      <c r="G670" s="13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7">
        <v>1000</v>
      </c>
      <c r="O670" s="7">
        <f t="shared" si="121"/>
        <v>-1000</v>
      </c>
      <c r="P670" s="7">
        <f t="shared" si="119"/>
        <v>0</v>
      </c>
      <c r="Q670" s="8">
        <f t="shared" si="117"/>
        <v>1181249.8500000001</v>
      </c>
      <c r="R670" s="43" t="s">
        <v>5</v>
      </c>
      <c r="S670" s="12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6" t="s">
        <v>416</v>
      </c>
      <c r="G671" s="13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7">
        <v>340</v>
      </c>
      <c r="O671" s="7">
        <f t="shared" si="121"/>
        <v>-340</v>
      </c>
      <c r="P671" s="7">
        <f t="shared" si="119"/>
        <v>0</v>
      </c>
      <c r="Q671" s="8">
        <f t="shared" si="117"/>
        <v>1181589.8500000001</v>
      </c>
      <c r="R671" s="43" t="s">
        <v>5</v>
      </c>
      <c r="S671" s="12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6" t="s">
        <v>407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7">
        <v>4136</v>
      </c>
      <c r="O672" s="7">
        <f t="shared" si="121"/>
        <v>-4136</v>
      </c>
      <c r="P672" s="7">
        <f t="shared" si="119"/>
        <v>0</v>
      </c>
      <c r="Q672" s="8">
        <f t="shared" si="117"/>
        <v>1185725.8500000001</v>
      </c>
      <c r="R672" s="43" t="s">
        <v>5</v>
      </c>
      <c r="S672" s="12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6" t="s">
        <v>407</v>
      </c>
      <c r="G673" s="13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7">
        <v>1047.5999999999999</v>
      </c>
      <c r="O673" s="7">
        <f t="shared" si="121"/>
        <v>-1047.5999999999999</v>
      </c>
      <c r="P673" s="7">
        <f t="shared" si="119"/>
        <v>0</v>
      </c>
      <c r="Q673" s="8">
        <f t="shared" si="117"/>
        <v>1186773.4500000002</v>
      </c>
      <c r="R673" s="43" t="s">
        <v>5</v>
      </c>
      <c r="S673" s="12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6" t="s">
        <v>407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7">
        <v>187.5</v>
      </c>
      <c r="O674" s="7">
        <f t="shared" si="121"/>
        <v>-187.5</v>
      </c>
      <c r="P674" s="7">
        <f t="shared" si="119"/>
        <v>0</v>
      </c>
      <c r="Q674" s="8">
        <f t="shared" si="117"/>
        <v>1186960.9500000002</v>
      </c>
      <c r="R674" s="43" t="s">
        <v>5</v>
      </c>
      <c r="S674" s="12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6" t="s">
        <v>407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7">
        <v>780</v>
      </c>
      <c r="O675" s="7">
        <f t="shared" si="121"/>
        <v>-780</v>
      </c>
      <c r="P675" s="7">
        <f t="shared" si="119"/>
        <v>0</v>
      </c>
      <c r="Q675" s="8">
        <f t="shared" si="117"/>
        <v>1187740.9500000002</v>
      </c>
      <c r="R675" s="43" t="s">
        <v>5</v>
      </c>
      <c r="S675" s="12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6" t="s">
        <v>407</v>
      </c>
      <c r="G676" s="13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7">
        <v>210</v>
      </c>
      <c r="O676" s="7">
        <f t="shared" si="121"/>
        <v>-210</v>
      </c>
      <c r="P676" s="7">
        <f t="shared" si="119"/>
        <v>0</v>
      </c>
      <c r="Q676" s="8">
        <f t="shared" si="117"/>
        <v>1187950.9500000002</v>
      </c>
      <c r="R676" s="43" t="s">
        <v>5</v>
      </c>
      <c r="S676" s="12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7">
        <v>6336</v>
      </c>
      <c r="O677" s="7">
        <f>-1500-1500-1500-816-1020</f>
        <v>-6336</v>
      </c>
      <c r="P677" s="7">
        <f t="shared" si="119"/>
        <v>0</v>
      </c>
      <c r="Q677" s="8">
        <f t="shared" si="117"/>
        <v>1194286.9500000002</v>
      </c>
      <c r="R677" s="43" t="s">
        <v>91</v>
      </c>
      <c r="S677" s="5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7">
        <v>260</v>
      </c>
      <c r="O678" s="7">
        <f>-N678</f>
        <v>-260</v>
      </c>
      <c r="P678" s="7">
        <f t="shared" si="119"/>
        <v>0</v>
      </c>
      <c r="Q678" s="8">
        <f t="shared" si="117"/>
        <v>1194546.9500000002</v>
      </c>
      <c r="R678" s="43" t="s">
        <v>91</v>
      </c>
      <c r="S678" s="12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7">
        <v>630</v>
      </c>
      <c r="O679" s="7">
        <f>-N679</f>
        <v>-630</v>
      </c>
      <c r="P679" s="7">
        <f t="shared" si="119"/>
        <v>0</v>
      </c>
      <c r="Q679" s="8">
        <f t="shared" si="117"/>
        <v>1195176.9500000002</v>
      </c>
      <c r="R679" s="43" t="s">
        <v>91</v>
      </c>
      <c r="S679" s="12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7">
        <v>90</v>
      </c>
      <c r="O680" s="7">
        <f>-N680</f>
        <v>-90</v>
      </c>
      <c r="P680" s="7">
        <f t="shared" si="119"/>
        <v>0</v>
      </c>
      <c r="Q680" s="8">
        <f t="shared" si="117"/>
        <v>1195266.9500000002</v>
      </c>
      <c r="R680" s="43" t="s">
        <v>91</v>
      </c>
      <c r="S680" s="12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7">
        <v>3960</v>
      </c>
      <c r="O681" s="7">
        <f t="shared" ref="O681:O682" si="124">-N681</f>
        <v>-3960</v>
      </c>
      <c r="P681" s="7">
        <f t="shared" si="119"/>
        <v>0</v>
      </c>
      <c r="Q681" s="8">
        <f t="shared" si="117"/>
        <v>1199226.9500000002</v>
      </c>
      <c r="R681" s="43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6" t="s">
        <v>60</v>
      </c>
      <c r="G682" s="13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7">
        <v>570</v>
      </c>
      <c r="O682" s="7">
        <f t="shared" si="124"/>
        <v>-570</v>
      </c>
      <c r="P682" s="7">
        <f t="shared" si="119"/>
        <v>0</v>
      </c>
      <c r="Q682" s="8">
        <f t="shared" si="117"/>
        <v>1199796.9500000002</v>
      </c>
      <c r="R682" s="43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6" t="s">
        <v>60</v>
      </c>
      <c r="G683" s="13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7">
        <v>513</v>
      </c>
      <c r="O683" s="7">
        <f>-N683</f>
        <v>-513</v>
      </c>
      <c r="P683" s="7">
        <f t="shared" si="119"/>
        <v>0</v>
      </c>
      <c r="Q683" s="8">
        <f t="shared" si="117"/>
        <v>1200309.9500000002</v>
      </c>
      <c r="R683" s="43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6" t="s">
        <v>416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7">
        <v>6270</v>
      </c>
      <c r="O684" s="7">
        <f>-2379.3-3890.7</f>
        <v>-6270</v>
      </c>
      <c r="P684" s="7">
        <f t="shared" si="119"/>
        <v>0</v>
      </c>
      <c r="Q684" s="8">
        <f t="shared" si="117"/>
        <v>1206579.9500000002</v>
      </c>
      <c r="R684" s="43" t="s">
        <v>5</v>
      </c>
      <c r="S684" s="12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6" t="s">
        <v>416</v>
      </c>
      <c r="G685" s="13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7">
        <v>1176</v>
      </c>
      <c r="O685" s="7">
        <f>-N685</f>
        <v>-1176</v>
      </c>
      <c r="P685" s="7">
        <f t="shared" si="119"/>
        <v>0</v>
      </c>
      <c r="Q685" s="8">
        <f t="shared" si="117"/>
        <v>1207755.9500000002</v>
      </c>
      <c r="R685" s="43" t="s">
        <v>5</v>
      </c>
      <c r="S685" s="12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6" t="s">
        <v>416</v>
      </c>
      <c r="G686" s="13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7">
        <v>936</v>
      </c>
      <c r="O686" s="7">
        <f>-N686</f>
        <v>-936</v>
      </c>
      <c r="P686" s="7">
        <f t="shared" si="119"/>
        <v>0</v>
      </c>
      <c r="Q686" s="8">
        <f t="shared" si="117"/>
        <v>1208691.9500000002</v>
      </c>
      <c r="R686" s="43" t="s">
        <v>5</v>
      </c>
      <c r="S686" s="12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6" t="s">
        <v>416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7">
        <v>187.5</v>
      </c>
      <c r="O687" s="7">
        <f>-N687</f>
        <v>-187.5</v>
      </c>
      <c r="P687" s="7">
        <f t="shared" si="119"/>
        <v>0</v>
      </c>
      <c r="Q687" s="8">
        <f t="shared" si="117"/>
        <v>1208879.4500000002</v>
      </c>
      <c r="R687" s="43" t="s">
        <v>5</v>
      </c>
      <c r="S687" s="12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6" t="s">
        <v>782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7">
        <v>2090</v>
      </c>
      <c r="O688" s="7">
        <f t="shared" ref="O688:O696" si="127">-N688</f>
        <v>-2090</v>
      </c>
      <c r="P688" s="7">
        <f t="shared" si="119"/>
        <v>0</v>
      </c>
      <c r="Q688" s="8">
        <f t="shared" si="117"/>
        <v>1210969.4500000002</v>
      </c>
      <c r="R688" s="43" t="s">
        <v>5</v>
      </c>
      <c r="S688" s="12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6" t="s">
        <v>782</v>
      </c>
      <c r="G689" s="13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7">
        <v>350</v>
      </c>
      <c r="O689" s="7">
        <f t="shared" si="127"/>
        <v>-350</v>
      </c>
      <c r="P689" s="7">
        <f t="shared" si="119"/>
        <v>0</v>
      </c>
      <c r="Q689" s="8">
        <f t="shared" si="117"/>
        <v>1211319.4500000002</v>
      </c>
      <c r="R689" s="43" t="s">
        <v>5</v>
      </c>
      <c r="S689" s="12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6" t="s">
        <v>782</v>
      </c>
      <c r="G690" s="13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7">
        <v>294</v>
      </c>
      <c r="O690" s="7">
        <f t="shared" si="127"/>
        <v>-294</v>
      </c>
      <c r="P690" s="7">
        <f t="shared" si="119"/>
        <v>0</v>
      </c>
      <c r="Q690" s="8">
        <f t="shared" si="117"/>
        <v>1211613.4500000002</v>
      </c>
      <c r="R690" s="43" t="s">
        <v>5</v>
      </c>
      <c r="S690" s="12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6" t="s">
        <v>782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7">
        <v>62.5</v>
      </c>
      <c r="O691" s="7">
        <f t="shared" si="127"/>
        <v>-62.5</v>
      </c>
      <c r="P691" s="7">
        <f t="shared" si="119"/>
        <v>0</v>
      </c>
      <c r="Q691" s="8">
        <f t="shared" si="117"/>
        <v>1211675.9500000002</v>
      </c>
      <c r="R691" s="43" t="s">
        <v>5</v>
      </c>
      <c r="S691" s="12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6" t="s">
        <v>782</v>
      </c>
      <c r="G692" s="13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7">
        <v>1000</v>
      </c>
      <c r="O692" s="7">
        <f t="shared" si="127"/>
        <v>-1000</v>
      </c>
      <c r="P692" s="7">
        <f t="shared" si="119"/>
        <v>0</v>
      </c>
      <c r="Q692" s="8">
        <f t="shared" si="117"/>
        <v>1212675.9500000002</v>
      </c>
      <c r="R692" s="43" t="s">
        <v>5</v>
      </c>
      <c r="S692" s="12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6" t="s">
        <v>782</v>
      </c>
      <c r="G693" s="13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7">
        <v>85</v>
      </c>
      <c r="O693" s="7">
        <f t="shared" si="127"/>
        <v>-85</v>
      </c>
      <c r="P693" s="7">
        <f t="shared" si="119"/>
        <v>0</v>
      </c>
      <c r="Q693" s="8">
        <f t="shared" si="117"/>
        <v>1212760.9500000002</v>
      </c>
      <c r="R693" s="43" t="s">
        <v>5</v>
      </c>
      <c r="S693" s="12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6" t="s">
        <v>646</v>
      </c>
      <c r="G694" s="13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7">
        <v>200</v>
      </c>
      <c r="O694" s="7">
        <f t="shared" si="127"/>
        <v>-200</v>
      </c>
      <c r="P694" s="7">
        <f t="shared" si="119"/>
        <v>0</v>
      </c>
      <c r="Q694" s="8">
        <f t="shared" si="117"/>
        <v>1212960.9500000002</v>
      </c>
      <c r="R694" s="43" t="s">
        <v>5</v>
      </c>
      <c r="S694" s="12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6" t="s">
        <v>646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7">
        <v>390</v>
      </c>
      <c r="O695" s="7">
        <f t="shared" si="127"/>
        <v>-390</v>
      </c>
      <c r="P695" s="7">
        <f t="shared" si="119"/>
        <v>0</v>
      </c>
      <c r="Q695" s="8">
        <f t="shared" si="117"/>
        <v>1213350.9500000002</v>
      </c>
      <c r="R695" s="43" t="s">
        <v>5</v>
      </c>
      <c r="S695" s="12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6" t="s">
        <v>782</v>
      </c>
      <c r="G696" s="13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7">
        <v>588</v>
      </c>
      <c r="O696" s="7">
        <f t="shared" si="127"/>
        <v>-588</v>
      </c>
      <c r="P696" s="7">
        <f t="shared" si="119"/>
        <v>0</v>
      </c>
      <c r="Q696" s="8">
        <f t="shared" si="117"/>
        <v>1213938.9500000002</v>
      </c>
      <c r="R696" s="43" t="s">
        <v>5</v>
      </c>
      <c r="S696" s="12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6" t="s">
        <v>416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7">
        <v>6270</v>
      </c>
      <c r="O697" s="7">
        <f>-3809.8-2460.2</f>
        <v>-6270</v>
      </c>
      <c r="P697" s="7">
        <f t="shared" si="119"/>
        <v>0</v>
      </c>
      <c r="Q697" s="8">
        <f t="shared" si="117"/>
        <v>1220208.9500000002</v>
      </c>
      <c r="R697" s="43" t="s">
        <v>5</v>
      </c>
      <c r="S697" s="12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6" t="s">
        <v>416</v>
      </c>
      <c r="G698" s="13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7">
        <v>2646</v>
      </c>
      <c r="O698" s="7">
        <f>-1539.8-1106.2</f>
        <v>-2646</v>
      </c>
      <c r="P698" s="7">
        <f t="shared" si="119"/>
        <v>0</v>
      </c>
      <c r="Q698" s="8">
        <f t="shared" si="117"/>
        <v>1222854.9500000002</v>
      </c>
      <c r="R698" s="43" t="s">
        <v>5</v>
      </c>
      <c r="S698" s="12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6" t="s">
        <v>416</v>
      </c>
      <c r="G699" s="13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7">
        <v>1872</v>
      </c>
      <c r="O699" s="7">
        <f t="shared" ref="O699:O700" si="128">-N699</f>
        <v>-1872</v>
      </c>
      <c r="P699" s="7">
        <f t="shared" si="119"/>
        <v>0</v>
      </c>
      <c r="Q699" s="8">
        <f t="shared" si="117"/>
        <v>1224726.9500000002</v>
      </c>
      <c r="R699" s="43" t="s">
        <v>5</v>
      </c>
      <c r="S699" s="12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6" t="s">
        <v>416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7">
        <v>187.5</v>
      </c>
      <c r="O700" s="7">
        <f t="shared" si="128"/>
        <v>-187.5</v>
      </c>
      <c r="P700" s="7">
        <f t="shared" si="119"/>
        <v>0</v>
      </c>
      <c r="Q700" s="8">
        <f t="shared" si="117"/>
        <v>1224914.4500000002</v>
      </c>
      <c r="R700" s="43" t="s">
        <v>5</v>
      </c>
      <c r="S700" s="12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6" t="s">
        <v>499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7">
        <v>4136</v>
      </c>
      <c r="O701" s="7">
        <f>-N701</f>
        <v>-4136</v>
      </c>
      <c r="P701" s="7">
        <f t="shared" si="119"/>
        <v>0</v>
      </c>
      <c r="Q701" s="8">
        <f t="shared" si="117"/>
        <v>1229050.4500000002</v>
      </c>
      <c r="R701" s="43" t="s">
        <v>5</v>
      </c>
      <c r="S701" s="12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6" t="s">
        <v>499</v>
      </c>
      <c r="G702" s="13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7">
        <v>1440</v>
      </c>
      <c r="O702" s="7">
        <f>-N702</f>
        <v>-1440</v>
      </c>
      <c r="P702" s="7">
        <f t="shared" si="119"/>
        <v>0</v>
      </c>
      <c r="Q702" s="8">
        <f t="shared" si="117"/>
        <v>1230490.4500000002</v>
      </c>
      <c r="R702" s="43" t="s">
        <v>5</v>
      </c>
      <c r="S702" s="12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6" t="s">
        <v>499</v>
      </c>
      <c r="G703" s="13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7">
        <v>170</v>
      </c>
      <c r="O703" s="7">
        <f>-N703</f>
        <v>-170</v>
      </c>
      <c r="P703" s="7">
        <f t="shared" si="119"/>
        <v>0</v>
      </c>
      <c r="Q703" s="8">
        <f t="shared" si="117"/>
        <v>1230660.4500000002</v>
      </c>
      <c r="R703" s="43" t="s">
        <v>5</v>
      </c>
      <c r="S703" s="12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6" t="s">
        <v>782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7">
        <v>2090</v>
      </c>
      <c r="O704" s="7">
        <f>-N704</f>
        <v>-2090</v>
      </c>
      <c r="P704" s="7">
        <f t="shared" si="119"/>
        <v>0</v>
      </c>
      <c r="Q704" s="8">
        <f t="shared" si="117"/>
        <v>1232750.4500000002</v>
      </c>
      <c r="R704" s="43" t="s">
        <v>5</v>
      </c>
      <c r="S704" s="12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6" t="s">
        <v>782</v>
      </c>
      <c r="G705" s="13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7">
        <v>85</v>
      </c>
      <c r="O705" s="7">
        <f>-N705</f>
        <v>-85</v>
      </c>
      <c r="P705" s="7">
        <f t="shared" si="119"/>
        <v>0</v>
      </c>
      <c r="Q705" s="8">
        <f t="shared" si="117"/>
        <v>1232835.4500000002</v>
      </c>
      <c r="R705" s="43" t="s">
        <v>5</v>
      </c>
      <c r="S705" s="12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6" t="s">
        <v>416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7">
        <v>6270</v>
      </c>
      <c r="O706" s="7">
        <f t="shared" ref="O706:O709" si="129">-N706</f>
        <v>-6270</v>
      </c>
      <c r="P706" s="7">
        <f t="shared" si="119"/>
        <v>0</v>
      </c>
      <c r="Q706" s="8">
        <f t="shared" si="117"/>
        <v>1239105.4500000002</v>
      </c>
      <c r="R706" s="43" t="s">
        <v>5</v>
      </c>
      <c r="S706" s="12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6" t="s">
        <v>416</v>
      </c>
      <c r="G707" s="13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7">
        <v>2058</v>
      </c>
      <c r="O707" s="7">
        <f>-N707</f>
        <v>-2058</v>
      </c>
      <c r="P707" s="7">
        <f t="shared" si="119"/>
        <v>0</v>
      </c>
      <c r="Q707" s="8">
        <f t="shared" ref="Q707:Q770" si="130">SUM(Q706+N707)</f>
        <v>1241163.4500000002</v>
      </c>
      <c r="R707" s="43" t="s">
        <v>5</v>
      </c>
      <c r="S707" s="12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6" t="s">
        <v>416</v>
      </c>
      <c r="G708" s="13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7">
        <v>1248</v>
      </c>
      <c r="O708" s="7">
        <f t="shared" si="129"/>
        <v>-1248</v>
      </c>
      <c r="P708" s="7">
        <f t="shared" si="119"/>
        <v>0</v>
      </c>
      <c r="Q708" s="8">
        <f t="shared" si="130"/>
        <v>1242411.4500000002</v>
      </c>
      <c r="R708" s="43" t="s">
        <v>5</v>
      </c>
      <c r="S708" s="12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6" t="s">
        <v>416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7">
        <v>187.5</v>
      </c>
      <c r="O709" s="7">
        <f t="shared" si="129"/>
        <v>-187.5</v>
      </c>
      <c r="P709" s="7">
        <f t="shared" si="119"/>
        <v>0</v>
      </c>
      <c r="Q709" s="8">
        <f t="shared" si="130"/>
        <v>1242598.9500000002</v>
      </c>
      <c r="R709" s="43" t="s">
        <v>5</v>
      </c>
      <c r="S709" s="12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6" t="s">
        <v>416</v>
      </c>
      <c r="G710" s="13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7">
        <v>340</v>
      </c>
      <c r="O710" s="7">
        <f>-70.8-269.2</f>
        <v>-340</v>
      </c>
      <c r="P710" s="7">
        <f t="shared" si="119"/>
        <v>0</v>
      </c>
      <c r="Q710" s="8">
        <f t="shared" si="130"/>
        <v>1242938.9500000002</v>
      </c>
      <c r="R710" s="43" t="s">
        <v>5</v>
      </c>
      <c r="S710" s="12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6" t="s">
        <v>674</v>
      </c>
      <c r="G711" s="13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7">
        <v>10450</v>
      </c>
      <c r="O711" s="7">
        <f>-N711</f>
        <v>-10450</v>
      </c>
      <c r="P711" s="7">
        <f t="shared" si="119"/>
        <v>0</v>
      </c>
      <c r="Q711" s="8">
        <f t="shared" si="130"/>
        <v>1253388.9500000002</v>
      </c>
      <c r="R711" s="43" t="s">
        <v>5</v>
      </c>
      <c r="S711" s="12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6" t="s">
        <v>674</v>
      </c>
      <c r="G712" s="13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7">
        <v>2646</v>
      </c>
      <c r="O712" s="7">
        <f>-N712</f>
        <v>-2646</v>
      </c>
      <c r="P712" s="7">
        <f t="shared" si="119"/>
        <v>0</v>
      </c>
      <c r="Q712" s="8">
        <f t="shared" si="130"/>
        <v>1256034.9500000002</v>
      </c>
      <c r="R712" s="43" t="s">
        <v>5</v>
      </c>
      <c r="S712" s="12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6" t="s">
        <v>674</v>
      </c>
      <c r="G713" s="13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7">
        <v>680</v>
      </c>
      <c r="O713" s="7">
        <f>-N713</f>
        <v>-680</v>
      </c>
      <c r="P713" s="7">
        <f t="shared" si="119"/>
        <v>0</v>
      </c>
      <c r="Q713" s="8">
        <f t="shared" si="130"/>
        <v>1256714.9500000002</v>
      </c>
      <c r="R713" s="43" t="s">
        <v>5</v>
      </c>
      <c r="S713" s="12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6" t="s">
        <v>674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7">
        <v>312.5</v>
      </c>
      <c r="O714" s="7">
        <f>-N714</f>
        <v>-312.5</v>
      </c>
      <c r="P714" s="7">
        <f t="shared" si="119"/>
        <v>0</v>
      </c>
      <c r="Q714" s="8">
        <f t="shared" si="130"/>
        <v>1257027.4500000002</v>
      </c>
      <c r="R714" s="43" t="s">
        <v>5</v>
      </c>
      <c r="S714" s="12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6" t="s">
        <v>416</v>
      </c>
      <c r="G715" s="13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7">
        <v>1000</v>
      </c>
      <c r="O715" s="7">
        <f t="shared" ref="O715:O717" si="131">-N715</f>
        <v>-1000</v>
      </c>
      <c r="P715" s="7">
        <f t="shared" si="119"/>
        <v>0</v>
      </c>
      <c r="Q715" s="8">
        <f t="shared" si="130"/>
        <v>1258027.4500000002</v>
      </c>
      <c r="R715" s="43" t="s">
        <v>5</v>
      </c>
      <c r="S715" s="12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6" t="s">
        <v>416</v>
      </c>
      <c r="G716" s="13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7">
        <v>1764</v>
      </c>
      <c r="O716" s="7">
        <f t="shared" si="131"/>
        <v>-1764</v>
      </c>
      <c r="P716" s="7">
        <f t="shared" si="119"/>
        <v>0</v>
      </c>
      <c r="Q716" s="8">
        <f t="shared" si="130"/>
        <v>1259791.4500000002</v>
      </c>
      <c r="R716" s="43" t="s">
        <v>5</v>
      </c>
      <c r="S716" s="12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6" t="s">
        <v>416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7">
        <v>312</v>
      </c>
      <c r="O717" s="7">
        <f t="shared" si="131"/>
        <v>-312</v>
      </c>
      <c r="P717" s="7">
        <f t="shared" si="119"/>
        <v>0</v>
      </c>
      <c r="Q717" s="8">
        <f t="shared" si="130"/>
        <v>1260103.4500000002</v>
      </c>
      <c r="R717" s="43" t="s">
        <v>5</v>
      </c>
      <c r="S717" s="12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6" t="s">
        <v>718</v>
      </c>
      <c r="G718" s="13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7">
        <v>700</v>
      </c>
      <c r="O718" s="7">
        <f>-N718</f>
        <v>-700</v>
      </c>
      <c r="P718" s="7">
        <f t="shared" si="119"/>
        <v>0</v>
      </c>
      <c r="Q718" s="8">
        <f t="shared" si="130"/>
        <v>1260803.4500000002</v>
      </c>
      <c r="R718" s="43" t="s">
        <v>5</v>
      </c>
      <c r="S718" s="12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6" t="s">
        <v>718</v>
      </c>
      <c r="G719" s="13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7">
        <v>315</v>
      </c>
      <c r="O719" s="7">
        <f>-N719</f>
        <v>-315</v>
      </c>
      <c r="P719" s="7">
        <f t="shared" si="119"/>
        <v>0</v>
      </c>
      <c r="Q719" s="8">
        <f t="shared" si="130"/>
        <v>1261118.4500000002</v>
      </c>
      <c r="R719" s="43" t="s">
        <v>5</v>
      </c>
      <c r="S719" s="12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6" t="s">
        <v>718</v>
      </c>
      <c r="G720" s="13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7">
        <v>90</v>
      </c>
      <c r="O720" s="7">
        <f>-N720</f>
        <v>-90</v>
      </c>
      <c r="P720" s="7">
        <f t="shared" si="119"/>
        <v>0</v>
      </c>
      <c r="Q720" s="8">
        <f t="shared" si="130"/>
        <v>1261208.4500000002</v>
      </c>
      <c r="R720" s="43" t="s">
        <v>5</v>
      </c>
      <c r="S720" s="12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6" t="s">
        <v>718</v>
      </c>
      <c r="G721" s="13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7">
        <v>65</v>
      </c>
      <c r="O721" s="7">
        <f>-N721</f>
        <v>-65</v>
      </c>
      <c r="P721" s="7">
        <f t="shared" si="119"/>
        <v>0</v>
      </c>
      <c r="Q721" s="8">
        <f t="shared" si="130"/>
        <v>1261273.4500000002</v>
      </c>
      <c r="R721" s="43" t="s">
        <v>5</v>
      </c>
      <c r="S721" s="12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6" t="s">
        <v>23</v>
      </c>
      <c r="G722" s="13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7">
        <v>10120</v>
      </c>
      <c r="O722" s="7">
        <f t="shared" ref="O722:O725" si="132">-N722</f>
        <v>-10120</v>
      </c>
      <c r="P722" s="7">
        <f t="shared" si="119"/>
        <v>0</v>
      </c>
      <c r="Q722" s="8">
        <f t="shared" si="130"/>
        <v>1271393.4500000002</v>
      </c>
      <c r="R722" s="43" t="s">
        <v>91</v>
      </c>
      <c r="S722" s="12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6" t="s">
        <v>23</v>
      </c>
      <c r="G723" s="13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7">
        <v>2024</v>
      </c>
      <c r="O723" s="7">
        <f t="shared" si="132"/>
        <v>-2024</v>
      </c>
      <c r="P723" s="7">
        <f t="shared" si="119"/>
        <v>0</v>
      </c>
      <c r="Q723" s="8">
        <f t="shared" si="130"/>
        <v>1273417.4500000002</v>
      </c>
      <c r="R723" s="43" t="s">
        <v>91</v>
      </c>
      <c r="S723" s="12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6" t="s">
        <v>23</v>
      </c>
      <c r="G724" s="13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7">
        <v>1539</v>
      </c>
      <c r="O724" s="7">
        <f t="shared" si="132"/>
        <v>-1539</v>
      </c>
      <c r="P724" s="7">
        <f t="shared" si="119"/>
        <v>0</v>
      </c>
      <c r="Q724" s="8">
        <f t="shared" si="130"/>
        <v>1274956.4500000002</v>
      </c>
      <c r="R724" s="43" t="s">
        <v>91</v>
      </c>
      <c r="S724" s="12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6" t="s">
        <v>23</v>
      </c>
      <c r="G725" s="13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7">
        <v>1539</v>
      </c>
      <c r="O725" s="7">
        <f t="shared" si="132"/>
        <v>-1539</v>
      </c>
      <c r="P725" s="7">
        <f t="shared" ref="P725:P788" si="133">SUM(N725+O725)</f>
        <v>0</v>
      </c>
      <c r="Q725" s="8">
        <f t="shared" si="130"/>
        <v>1276495.4500000002</v>
      </c>
      <c r="R725" s="43" t="s">
        <v>91</v>
      </c>
      <c r="S725" s="12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6" t="s">
        <v>718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7">
        <v>68</v>
      </c>
      <c r="O726" s="7">
        <f>-N726</f>
        <v>-68</v>
      </c>
      <c r="P726" s="7">
        <f t="shared" si="133"/>
        <v>0</v>
      </c>
      <c r="Q726" s="8">
        <f t="shared" si="130"/>
        <v>1276563.4500000002</v>
      </c>
      <c r="R726" s="43" t="s">
        <v>5</v>
      </c>
      <c r="S726" s="12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6" t="s">
        <v>7</v>
      </c>
      <c r="G727" s="13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7">
        <v>2068</v>
      </c>
      <c r="O727" s="7">
        <f>-N727</f>
        <v>-2068</v>
      </c>
      <c r="P727" s="7">
        <f t="shared" si="133"/>
        <v>0</v>
      </c>
      <c r="Q727" s="8">
        <f t="shared" si="130"/>
        <v>1278631.4500000002</v>
      </c>
      <c r="R727" s="43" t="s">
        <v>5</v>
      </c>
      <c r="S727" s="12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6" t="s">
        <v>7</v>
      </c>
      <c r="G728" s="13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7">
        <v>420</v>
      </c>
      <c r="O728" s="7">
        <f>-N728</f>
        <v>-420</v>
      </c>
      <c r="P728" s="7">
        <f t="shared" si="133"/>
        <v>0</v>
      </c>
      <c r="Q728" s="8">
        <f t="shared" si="130"/>
        <v>1279051.4500000002</v>
      </c>
      <c r="R728" s="43" t="s">
        <v>5</v>
      </c>
      <c r="S728" s="12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6" t="s">
        <v>416</v>
      </c>
      <c r="G729" s="13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7">
        <v>6270</v>
      </c>
      <c r="O729" s="7">
        <f>-1654.8-4000-615.2</f>
        <v>-6270</v>
      </c>
      <c r="P729" s="7">
        <f t="shared" si="133"/>
        <v>0</v>
      </c>
      <c r="Q729" s="8">
        <f t="shared" si="130"/>
        <v>1285321.4500000002</v>
      </c>
      <c r="R729" s="43" t="s">
        <v>5</v>
      </c>
      <c r="S729" s="12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6" t="s">
        <v>416</v>
      </c>
      <c r="G730" s="13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7">
        <v>2352</v>
      </c>
      <c r="O730" s="7">
        <f t="shared" ref="O730" si="135">-N730</f>
        <v>-2352</v>
      </c>
      <c r="P730" s="7">
        <f t="shared" si="133"/>
        <v>0</v>
      </c>
      <c r="Q730" s="8">
        <f t="shared" si="130"/>
        <v>1287673.4500000002</v>
      </c>
      <c r="R730" s="43" t="s">
        <v>5</v>
      </c>
      <c r="S730" s="12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6" t="s">
        <v>416</v>
      </c>
      <c r="G731" s="13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7">
        <v>1404</v>
      </c>
      <c r="O731" s="7">
        <f>-1032.8-371.2</f>
        <v>-1404</v>
      </c>
      <c r="Q731" s="8">
        <f t="shared" si="130"/>
        <v>1289077.4500000002</v>
      </c>
      <c r="R731" s="43" t="s">
        <v>5</v>
      </c>
      <c r="S731" s="12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6" t="s">
        <v>416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7">
        <v>125</v>
      </c>
      <c r="O732" s="7">
        <f t="shared" ref="O732:O733" si="136">-N732</f>
        <v>-125</v>
      </c>
      <c r="P732" s="7">
        <f t="shared" si="133"/>
        <v>0</v>
      </c>
      <c r="Q732" s="8">
        <f t="shared" si="130"/>
        <v>1289202.4500000002</v>
      </c>
      <c r="R732" s="43" t="s">
        <v>5</v>
      </c>
      <c r="S732" s="12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6" t="s">
        <v>416</v>
      </c>
      <c r="G733" s="13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7">
        <v>1000</v>
      </c>
      <c r="O733" s="7">
        <f t="shared" si="136"/>
        <v>-1000</v>
      </c>
      <c r="P733" s="7">
        <f t="shared" si="133"/>
        <v>0</v>
      </c>
      <c r="Q733" s="8">
        <f t="shared" si="130"/>
        <v>1290202.4500000002</v>
      </c>
      <c r="R733" s="43" t="s">
        <v>5</v>
      </c>
      <c r="S733" s="12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6" t="s">
        <v>674</v>
      </c>
      <c r="G734" s="13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7">
        <v>2090</v>
      </c>
      <c r="O734" s="7">
        <f>-N734</f>
        <v>-2090</v>
      </c>
      <c r="P734" s="7">
        <f t="shared" si="133"/>
        <v>0</v>
      </c>
      <c r="Q734" s="8">
        <f t="shared" si="130"/>
        <v>1292292.4500000002</v>
      </c>
      <c r="R734" s="43" t="s">
        <v>5</v>
      </c>
      <c r="S734" s="12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6" t="s">
        <v>674</v>
      </c>
      <c r="G735" s="13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7">
        <v>882</v>
      </c>
      <c r="O735" s="7">
        <f>-N735</f>
        <v>-882</v>
      </c>
      <c r="P735" s="7">
        <f t="shared" si="133"/>
        <v>0</v>
      </c>
      <c r="Q735" s="8">
        <f t="shared" si="130"/>
        <v>1293174.4500000002</v>
      </c>
      <c r="R735" s="43" t="s">
        <v>5</v>
      </c>
      <c r="S735" s="12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6" t="s">
        <v>674</v>
      </c>
      <c r="G736" s="13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7">
        <v>702</v>
      </c>
      <c r="O736" s="7">
        <f>-N736</f>
        <v>-702</v>
      </c>
      <c r="P736" s="7">
        <f t="shared" si="133"/>
        <v>0</v>
      </c>
      <c r="Q736" s="8">
        <f t="shared" si="130"/>
        <v>1293876.4500000002</v>
      </c>
      <c r="R736" s="43" t="s">
        <v>5</v>
      </c>
      <c r="S736" s="12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6" t="s">
        <v>674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7">
        <v>125</v>
      </c>
      <c r="O737" s="7">
        <f>-N737</f>
        <v>-125</v>
      </c>
      <c r="P737" s="7">
        <f t="shared" si="133"/>
        <v>0</v>
      </c>
      <c r="Q737" s="8">
        <f t="shared" si="130"/>
        <v>1294001.4500000002</v>
      </c>
      <c r="R737" s="43" t="s">
        <v>5</v>
      </c>
      <c r="S737" s="12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6" t="s">
        <v>64</v>
      </c>
      <c r="G738" s="13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7">
        <v>9900</v>
      </c>
      <c r="O738" s="7">
        <f t="shared" ref="O738:O739" si="139">-N738</f>
        <v>-9900</v>
      </c>
      <c r="P738" s="7">
        <f t="shared" si="133"/>
        <v>0</v>
      </c>
      <c r="Q738" s="8">
        <f t="shared" si="130"/>
        <v>1303901.4500000002</v>
      </c>
      <c r="R738" s="43" t="s">
        <v>91</v>
      </c>
      <c r="S738" s="12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6" t="s">
        <v>64</v>
      </c>
      <c r="G739" s="13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7">
        <v>1260</v>
      </c>
      <c r="O739" s="7">
        <f t="shared" si="139"/>
        <v>-1260</v>
      </c>
      <c r="P739" s="7">
        <f t="shared" si="133"/>
        <v>0</v>
      </c>
      <c r="Q739" s="8">
        <f t="shared" si="130"/>
        <v>1305161.4500000002</v>
      </c>
      <c r="R739" s="43" t="s">
        <v>91</v>
      </c>
      <c r="S739" s="12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6" t="s">
        <v>499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7">
        <v>4136</v>
      </c>
      <c r="O740" s="7">
        <f>-N740</f>
        <v>-4136</v>
      </c>
      <c r="P740" s="7">
        <f t="shared" si="133"/>
        <v>0</v>
      </c>
      <c r="Q740" s="8">
        <f t="shared" si="130"/>
        <v>1309297.4500000002</v>
      </c>
      <c r="R740" s="43" t="s">
        <v>5</v>
      </c>
      <c r="S740" s="12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6" t="s">
        <v>499</v>
      </c>
      <c r="G741" s="13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7">
        <v>1152</v>
      </c>
      <c r="O741" s="7">
        <f>-N741</f>
        <v>-1152</v>
      </c>
      <c r="P741" s="7">
        <f t="shared" si="133"/>
        <v>0</v>
      </c>
      <c r="Q741" s="8">
        <f t="shared" si="130"/>
        <v>1310449.4500000002</v>
      </c>
      <c r="R741" s="43" t="s">
        <v>5</v>
      </c>
      <c r="S741" s="12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6" t="s">
        <v>499</v>
      </c>
      <c r="G742" s="13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7">
        <v>170</v>
      </c>
      <c r="O742" s="7">
        <f>-N742</f>
        <v>-170</v>
      </c>
      <c r="P742" s="7">
        <f t="shared" si="133"/>
        <v>0</v>
      </c>
      <c r="Q742" s="8">
        <f t="shared" si="130"/>
        <v>1310619.4500000002</v>
      </c>
      <c r="R742" s="43" t="s">
        <v>5</v>
      </c>
      <c r="S742" s="12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6" t="s">
        <v>416</v>
      </c>
      <c r="G743" s="13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7">
        <v>6270</v>
      </c>
      <c r="O743" s="7">
        <f t="shared" ref="O743:O747" si="140">-N743</f>
        <v>-6270</v>
      </c>
      <c r="P743" s="7">
        <f t="shared" si="133"/>
        <v>0</v>
      </c>
      <c r="Q743" s="8">
        <f t="shared" si="130"/>
        <v>1316889.4500000002</v>
      </c>
      <c r="R743" s="43" t="s">
        <v>5</v>
      </c>
      <c r="S743" s="12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6" t="s">
        <v>416</v>
      </c>
      <c r="G744" s="13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7">
        <v>2646</v>
      </c>
      <c r="O744" s="7">
        <f t="shared" si="140"/>
        <v>-2646</v>
      </c>
      <c r="P744" s="7">
        <f t="shared" si="133"/>
        <v>0</v>
      </c>
      <c r="Q744" s="8">
        <f t="shared" si="130"/>
        <v>1319535.4500000002</v>
      </c>
      <c r="R744" s="43" t="s">
        <v>5</v>
      </c>
      <c r="S744" s="12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6" t="s">
        <v>416</v>
      </c>
      <c r="G745" s="13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7">
        <v>1755</v>
      </c>
      <c r="O745" s="7">
        <f t="shared" si="140"/>
        <v>-1755</v>
      </c>
      <c r="P745" s="7">
        <f t="shared" si="133"/>
        <v>0</v>
      </c>
      <c r="Q745" s="8">
        <f t="shared" si="130"/>
        <v>1321290.4500000002</v>
      </c>
      <c r="R745" s="43" t="s">
        <v>5</v>
      </c>
      <c r="S745" s="12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6" t="s">
        <v>416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7">
        <v>187.5</v>
      </c>
      <c r="O746" s="7">
        <f t="shared" si="140"/>
        <v>-187.5</v>
      </c>
      <c r="P746" s="7">
        <f t="shared" si="133"/>
        <v>0</v>
      </c>
      <c r="Q746" s="8">
        <f t="shared" si="130"/>
        <v>1321477.9500000002</v>
      </c>
      <c r="R746" s="43" t="s">
        <v>5</v>
      </c>
      <c r="S746" s="12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6" t="s">
        <v>416</v>
      </c>
      <c r="G747" s="13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7">
        <v>1000</v>
      </c>
      <c r="O747" s="7">
        <f t="shared" si="140"/>
        <v>-1000</v>
      </c>
      <c r="P747" s="7">
        <f t="shared" si="133"/>
        <v>0</v>
      </c>
      <c r="Q747" s="8">
        <f t="shared" si="130"/>
        <v>1322477.9500000002</v>
      </c>
      <c r="R747" s="43" t="s">
        <v>5</v>
      </c>
      <c r="S747" s="12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6" t="s">
        <v>407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7">
        <v>4136</v>
      </c>
      <c r="O748" s="7">
        <f t="shared" ref="O748:O754" si="141">-N748</f>
        <v>-4136</v>
      </c>
      <c r="P748" s="7">
        <f t="shared" si="133"/>
        <v>0</v>
      </c>
      <c r="Q748" s="8">
        <f t="shared" si="130"/>
        <v>1326613.9500000002</v>
      </c>
      <c r="R748" s="43" t="s">
        <v>5</v>
      </c>
      <c r="S748" s="12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6" t="s">
        <v>407</v>
      </c>
      <c r="G749" s="13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7">
        <v>1047.5999999999999</v>
      </c>
      <c r="O749" s="7">
        <f t="shared" si="141"/>
        <v>-1047.5999999999999</v>
      </c>
      <c r="P749" s="7">
        <f t="shared" si="133"/>
        <v>0</v>
      </c>
      <c r="Q749" s="8">
        <f t="shared" si="130"/>
        <v>1327661.5500000003</v>
      </c>
      <c r="R749" s="43" t="s">
        <v>5</v>
      </c>
      <c r="S749" s="12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6" t="s">
        <v>407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7">
        <v>312.5</v>
      </c>
      <c r="O750" s="7">
        <f t="shared" si="141"/>
        <v>-312.5</v>
      </c>
      <c r="P750" s="7">
        <f t="shared" si="133"/>
        <v>0</v>
      </c>
      <c r="Q750" s="8">
        <f t="shared" si="130"/>
        <v>1327974.0500000003</v>
      </c>
      <c r="R750" s="43" t="s">
        <v>5</v>
      </c>
      <c r="S750" s="12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6" t="s">
        <v>407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7">
        <v>390</v>
      </c>
      <c r="O751" s="7">
        <f t="shared" si="141"/>
        <v>-390</v>
      </c>
      <c r="P751" s="7">
        <f t="shared" si="133"/>
        <v>0</v>
      </c>
      <c r="Q751" s="8">
        <f t="shared" si="130"/>
        <v>1328364.0500000003</v>
      </c>
      <c r="R751" s="43" t="s">
        <v>5</v>
      </c>
      <c r="S751" s="12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6" t="s">
        <v>407</v>
      </c>
      <c r="G752" s="13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7">
        <v>210</v>
      </c>
      <c r="O752" s="7">
        <f t="shared" si="141"/>
        <v>-210</v>
      </c>
      <c r="P752" s="7">
        <f t="shared" si="133"/>
        <v>0</v>
      </c>
      <c r="Q752" s="8">
        <f t="shared" si="130"/>
        <v>1328574.0500000003</v>
      </c>
      <c r="R752" s="43" t="s">
        <v>5</v>
      </c>
      <c r="S752" s="12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6" t="s">
        <v>674</v>
      </c>
      <c r="G753" s="13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7">
        <v>1350</v>
      </c>
      <c r="O753" s="7">
        <f t="shared" si="141"/>
        <v>-1350</v>
      </c>
      <c r="P753" s="7">
        <f t="shared" si="133"/>
        <v>0</v>
      </c>
      <c r="Q753" s="8">
        <f t="shared" si="130"/>
        <v>1329924.0500000003</v>
      </c>
      <c r="R753" s="43" t="s">
        <v>5</v>
      </c>
      <c r="S753" s="12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6" t="s">
        <v>416</v>
      </c>
      <c r="G754" s="13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7">
        <v>8360</v>
      </c>
      <c r="O754" s="7">
        <f t="shared" si="141"/>
        <v>-8360</v>
      </c>
      <c r="P754" s="7">
        <f t="shared" si="133"/>
        <v>0</v>
      </c>
      <c r="Q754" s="8">
        <f t="shared" si="130"/>
        <v>1338284.0500000003</v>
      </c>
      <c r="R754" s="43" t="s">
        <v>5</v>
      </c>
      <c r="S754" s="12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6" t="s">
        <v>416</v>
      </c>
      <c r="G755" s="13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7">
        <v>3528</v>
      </c>
      <c r="O755" s="7">
        <f>-3285.3-242.7</f>
        <v>-3528</v>
      </c>
      <c r="P755" s="7">
        <f t="shared" si="133"/>
        <v>0</v>
      </c>
      <c r="Q755" s="8">
        <f t="shared" si="130"/>
        <v>1341812.0500000003</v>
      </c>
      <c r="R755" s="43" t="s">
        <v>5</v>
      </c>
      <c r="S755" s="12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6" t="s">
        <v>416</v>
      </c>
      <c r="G756" s="13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7">
        <v>2106</v>
      </c>
      <c r="O756" s="7">
        <f t="shared" ref="O756:O763" si="144">-N756</f>
        <v>-2106</v>
      </c>
      <c r="P756" s="7">
        <f t="shared" si="133"/>
        <v>0</v>
      </c>
      <c r="Q756" s="8">
        <f t="shared" si="130"/>
        <v>1343918.0500000003</v>
      </c>
      <c r="R756" s="43" t="s">
        <v>5</v>
      </c>
      <c r="S756" s="12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6" t="s">
        <v>416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7">
        <v>250</v>
      </c>
      <c r="O757" s="7">
        <f t="shared" si="144"/>
        <v>-250</v>
      </c>
      <c r="P757" s="7">
        <f t="shared" si="133"/>
        <v>0</v>
      </c>
      <c r="Q757" s="8">
        <f t="shared" si="130"/>
        <v>1344168.0500000003</v>
      </c>
      <c r="R757" s="43" t="s">
        <v>5</v>
      </c>
      <c r="S757" s="12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6" t="s">
        <v>416</v>
      </c>
      <c r="G758" s="13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7">
        <v>1000</v>
      </c>
      <c r="O758" s="7">
        <f t="shared" si="144"/>
        <v>-1000</v>
      </c>
      <c r="P758" s="7">
        <f t="shared" si="133"/>
        <v>0</v>
      </c>
      <c r="Q758" s="8">
        <f t="shared" si="130"/>
        <v>1345168.0500000003</v>
      </c>
      <c r="R758" s="43" t="s">
        <v>5</v>
      </c>
      <c r="S758" s="12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6" t="s">
        <v>416</v>
      </c>
      <c r="G759" s="124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7">
        <v>8360</v>
      </c>
      <c r="O759" s="7">
        <f t="shared" si="144"/>
        <v>-8360</v>
      </c>
      <c r="P759" s="7">
        <f t="shared" si="133"/>
        <v>0</v>
      </c>
      <c r="Q759" s="8">
        <f t="shared" si="130"/>
        <v>1353528.0500000003</v>
      </c>
      <c r="R759" s="43" t="s">
        <v>5</v>
      </c>
      <c r="S759" s="12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6" t="s">
        <v>416</v>
      </c>
      <c r="G760" s="123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7">
        <v>1176</v>
      </c>
      <c r="O760" s="7">
        <f t="shared" si="144"/>
        <v>-1176</v>
      </c>
      <c r="P760" s="7">
        <f t="shared" si="133"/>
        <v>0</v>
      </c>
      <c r="Q760" s="8">
        <f t="shared" si="130"/>
        <v>1354704.0500000003</v>
      </c>
      <c r="R760" s="43" t="s">
        <v>5</v>
      </c>
      <c r="S760" s="12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6" t="s">
        <v>416</v>
      </c>
      <c r="G761" s="123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7">
        <v>1404</v>
      </c>
      <c r="O761" s="7">
        <f t="shared" si="144"/>
        <v>-1404</v>
      </c>
      <c r="P761" s="7">
        <f t="shared" si="133"/>
        <v>0</v>
      </c>
      <c r="Q761" s="8">
        <f t="shared" si="130"/>
        <v>1356108.0500000003</v>
      </c>
      <c r="R761" s="43" t="s">
        <v>5</v>
      </c>
      <c r="S761" s="12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6" t="s">
        <v>416</v>
      </c>
      <c r="G762" s="123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7">
        <v>250</v>
      </c>
      <c r="O762" s="7">
        <f t="shared" si="144"/>
        <v>-250</v>
      </c>
      <c r="P762" s="7">
        <f t="shared" si="133"/>
        <v>0</v>
      </c>
      <c r="Q762" s="8">
        <f t="shared" si="130"/>
        <v>1356358.0500000003</v>
      </c>
      <c r="R762" s="43" t="s">
        <v>5</v>
      </c>
      <c r="S762" s="12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6" t="s">
        <v>416</v>
      </c>
      <c r="G763" s="123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7">
        <v>340</v>
      </c>
      <c r="O763" s="7">
        <f t="shared" si="144"/>
        <v>-340</v>
      </c>
      <c r="P763" s="7">
        <f t="shared" si="133"/>
        <v>0</v>
      </c>
      <c r="Q763" s="8">
        <f t="shared" si="130"/>
        <v>1356698.0500000003</v>
      </c>
      <c r="R763" s="43" t="s">
        <v>5</v>
      </c>
      <c r="S763" s="12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6" t="s">
        <v>674</v>
      </c>
      <c r="G764" s="13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7">
        <v>1350</v>
      </c>
      <c r="O764" s="7">
        <f>-N764</f>
        <v>-1350</v>
      </c>
      <c r="P764" s="7">
        <f t="shared" si="133"/>
        <v>0</v>
      </c>
      <c r="Q764" s="8">
        <f t="shared" si="130"/>
        <v>1358048.0500000003</v>
      </c>
      <c r="R764" s="43" t="s">
        <v>5</v>
      </c>
      <c r="S764" s="12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6" t="s">
        <v>416</v>
      </c>
      <c r="G765" s="13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7">
        <v>8360</v>
      </c>
      <c r="O765" s="7">
        <f t="shared" ref="O765" si="145">-N765</f>
        <v>-8360</v>
      </c>
      <c r="P765" s="7">
        <f t="shared" si="133"/>
        <v>0</v>
      </c>
      <c r="Q765" s="8">
        <f t="shared" si="130"/>
        <v>1366408.0500000003</v>
      </c>
      <c r="R765" s="43" t="s">
        <v>5</v>
      </c>
      <c r="S765" s="12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6" t="s">
        <v>416</v>
      </c>
      <c r="G766" s="13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7">
        <v>5880</v>
      </c>
      <c r="O766" s="7">
        <f>-1511.3-3000-1368.7</f>
        <v>-5880</v>
      </c>
      <c r="P766" s="7">
        <f t="shared" si="133"/>
        <v>0</v>
      </c>
      <c r="Q766" s="8">
        <f t="shared" si="130"/>
        <v>1372288.0500000003</v>
      </c>
      <c r="R766" s="43" t="s">
        <v>5</v>
      </c>
      <c r="S766" s="12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6" t="s">
        <v>416</v>
      </c>
      <c r="G767" s="13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7">
        <v>1755</v>
      </c>
      <c r="O767" s="7">
        <f t="shared" ref="O767:O768" si="146">-N767</f>
        <v>-1755</v>
      </c>
      <c r="P767" s="7">
        <f t="shared" si="133"/>
        <v>0</v>
      </c>
      <c r="Q767" s="8">
        <f t="shared" si="130"/>
        <v>1374043.0500000003</v>
      </c>
      <c r="R767" s="43" t="s">
        <v>5</v>
      </c>
      <c r="S767" s="12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6" t="s">
        <v>416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7">
        <v>250</v>
      </c>
      <c r="O768" s="7">
        <f t="shared" si="146"/>
        <v>-250</v>
      </c>
      <c r="P768" s="7">
        <f t="shared" si="133"/>
        <v>0</v>
      </c>
      <c r="Q768" s="8">
        <f t="shared" si="130"/>
        <v>1374293.0500000003</v>
      </c>
      <c r="R768" s="43" t="s">
        <v>5</v>
      </c>
      <c r="S768" s="12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6" t="s">
        <v>60</v>
      </c>
      <c r="G769" s="13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7">
        <v>1980</v>
      </c>
      <c r="O769" s="7">
        <f>-N769</f>
        <v>-1980</v>
      </c>
      <c r="P769" s="7">
        <f t="shared" si="133"/>
        <v>0</v>
      </c>
      <c r="Q769" s="8">
        <f t="shared" si="130"/>
        <v>1376273.0500000003</v>
      </c>
      <c r="R769" s="43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6" t="s">
        <v>60</v>
      </c>
      <c r="G770" s="13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7">
        <v>1980</v>
      </c>
      <c r="O770" s="7">
        <f>-N770</f>
        <v>-1980</v>
      </c>
      <c r="P770" s="7">
        <f t="shared" si="133"/>
        <v>0</v>
      </c>
      <c r="Q770" s="8">
        <f t="shared" si="130"/>
        <v>1378253.0500000003</v>
      </c>
      <c r="R770" s="43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6" t="s">
        <v>60</v>
      </c>
      <c r="G771" s="13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7">
        <v>1140</v>
      </c>
      <c r="O771" s="7">
        <f>-N771</f>
        <v>-1140</v>
      </c>
      <c r="P771" s="7">
        <f t="shared" si="133"/>
        <v>0</v>
      </c>
      <c r="Q771" s="8">
        <f t="shared" ref="Q771:Q834" si="147">SUM(Q770+N771)</f>
        <v>1379393.0500000003</v>
      </c>
      <c r="R771" s="43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7">
        <v>2068</v>
      </c>
      <c r="O772" s="7">
        <f t="shared" ref="O772:O774" si="148">SUM(-N772)</f>
        <v>-2068</v>
      </c>
      <c r="P772" s="7">
        <f t="shared" si="133"/>
        <v>0</v>
      </c>
      <c r="Q772" s="8">
        <f t="shared" si="147"/>
        <v>1381461.0500000003</v>
      </c>
      <c r="R772" s="43" t="s">
        <v>5</v>
      </c>
      <c r="S772" s="12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6" t="s">
        <v>43</v>
      </c>
      <c r="G773" s="13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7">
        <v>291</v>
      </c>
      <c r="O773" s="7">
        <f t="shared" si="148"/>
        <v>-291</v>
      </c>
      <c r="P773" s="7">
        <f t="shared" si="133"/>
        <v>0</v>
      </c>
      <c r="Q773" s="8">
        <f t="shared" si="147"/>
        <v>1381752.0500000003</v>
      </c>
      <c r="R773" s="43" t="s">
        <v>5</v>
      </c>
      <c r="S773" s="12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6" t="s">
        <v>43</v>
      </c>
      <c r="G774" s="13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7">
        <v>175</v>
      </c>
      <c r="O774" s="7">
        <f t="shared" si="148"/>
        <v>-175</v>
      </c>
      <c r="P774" s="7">
        <f t="shared" si="133"/>
        <v>0</v>
      </c>
      <c r="Q774" s="8">
        <f t="shared" si="147"/>
        <v>1381927.0500000003</v>
      </c>
      <c r="R774" s="43" t="s">
        <v>5</v>
      </c>
      <c r="S774" s="12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6" t="s">
        <v>646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7">
        <v>2112</v>
      </c>
      <c r="O775" s="7">
        <f t="shared" ref="O775" si="149">-N775</f>
        <v>-2112</v>
      </c>
      <c r="P775" s="7">
        <f t="shared" si="133"/>
        <v>0</v>
      </c>
      <c r="Q775" s="8">
        <f t="shared" si="147"/>
        <v>1384039.0500000003</v>
      </c>
      <c r="R775" s="43" t="s">
        <v>5</v>
      </c>
      <c r="S775" s="12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6" t="s">
        <v>646</v>
      </c>
      <c r="G776" s="13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7">
        <v>1058.4000000000001</v>
      </c>
      <c r="O776" s="7">
        <f>-888-170.4</f>
        <v>-1058.4000000000001</v>
      </c>
      <c r="P776" s="7">
        <f t="shared" si="133"/>
        <v>0</v>
      </c>
      <c r="Q776" s="8">
        <f t="shared" si="147"/>
        <v>1385097.4500000002</v>
      </c>
      <c r="R776" s="43" t="s">
        <v>5</v>
      </c>
      <c r="S776" s="12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6" t="s">
        <v>646</v>
      </c>
      <c r="G777" s="13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7">
        <v>337.5</v>
      </c>
      <c r="O777" s="7">
        <f t="shared" ref="O777:O780" si="150">-N777</f>
        <v>-337.5</v>
      </c>
      <c r="P777" s="7">
        <f t="shared" si="133"/>
        <v>0</v>
      </c>
      <c r="Q777" s="8">
        <f t="shared" si="147"/>
        <v>1385434.9500000002</v>
      </c>
      <c r="R777" s="43" t="s">
        <v>5</v>
      </c>
      <c r="S777" s="12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6" t="s">
        <v>646</v>
      </c>
      <c r="G778" s="13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7">
        <v>450</v>
      </c>
      <c r="O778" s="7">
        <f t="shared" si="150"/>
        <v>-450</v>
      </c>
      <c r="P778" s="7">
        <f t="shared" si="133"/>
        <v>0</v>
      </c>
      <c r="Q778" s="8">
        <f t="shared" si="147"/>
        <v>1385884.9500000002</v>
      </c>
      <c r="R778" s="43" t="s">
        <v>5</v>
      </c>
      <c r="S778" s="12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6" t="s">
        <v>646</v>
      </c>
      <c r="G779" s="13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7">
        <v>270</v>
      </c>
      <c r="O779" s="7">
        <f t="shared" si="150"/>
        <v>-270</v>
      </c>
      <c r="P779" s="7">
        <f t="shared" si="133"/>
        <v>0</v>
      </c>
      <c r="Q779" s="8">
        <f t="shared" si="147"/>
        <v>1386154.9500000002</v>
      </c>
      <c r="R779" s="43" t="s">
        <v>5</v>
      </c>
      <c r="S779" s="12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6" t="s">
        <v>646</v>
      </c>
      <c r="G780" s="13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7">
        <v>90</v>
      </c>
      <c r="O780" s="7">
        <f t="shared" si="150"/>
        <v>-90</v>
      </c>
      <c r="P780" s="7">
        <f t="shared" si="133"/>
        <v>0</v>
      </c>
      <c r="Q780" s="8">
        <f t="shared" si="147"/>
        <v>1386244.9500000002</v>
      </c>
      <c r="R780" s="43" t="s">
        <v>5</v>
      </c>
      <c r="S780" s="12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6" t="s">
        <v>782</v>
      </c>
      <c r="G781" s="13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7">
        <v>4180</v>
      </c>
      <c r="O781" s="7">
        <f t="shared" ref="O781:O786" si="151">-N781</f>
        <v>-4180</v>
      </c>
      <c r="P781" s="7">
        <f t="shared" si="133"/>
        <v>0</v>
      </c>
      <c r="Q781" s="8">
        <f t="shared" si="147"/>
        <v>1390424.9500000002</v>
      </c>
      <c r="R781" s="43" t="s">
        <v>5</v>
      </c>
      <c r="S781" s="12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6" t="s">
        <v>782</v>
      </c>
      <c r="G782" s="13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7">
        <v>1764</v>
      </c>
      <c r="O782" s="7">
        <f t="shared" si="151"/>
        <v>-1764</v>
      </c>
      <c r="P782" s="7">
        <f t="shared" si="133"/>
        <v>0</v>
      </c>
      <c r="Q782" s="8">
        <f t="shared" si="147"/>
        <v>1392188.9500000002</v>
      </c>
      <c r="R782" s="43" t="s">
        <v>5</v>
      </c>
      <c r="S782" s="12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6" t="s">
        <v>782</v>
      </c>
      <c r="G783" s="13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7">
        <v>1053</v>
      </c>
      <c r="O783" s="7">
        <f t="shared" si="151"/>
        <v>-1053</v>
      </c>
      <c r="P783" s="7">
        <f t="shared" si="133"/>
        <v>0</v>
      </c>
      <c r="Q783" s="8">
        <f t="shared" si="147"/>
        <v>1393241.9500000002</v>
      </c>
      <c r="R783" s="43" t="s">
        <v>5</v>
      </c>
      <c r="S783" s="12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6" t="s">
        <v>782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7">
        <v>187.5</v>
      </c>
      <c r="O784" s="7">
        <f t="shared" si="151"/>
        <v>-187.5</v>
      </c>
      <c r="P784" s="7">
        <f t="shared" si="133"/>
        <v>0</v>
      </c>
      <c r="Q784" s="8">
        <f t="shared" si="147"/>
        <v>1393429.4500000002</v>
      </c>
      <c r="R784" s="43" t="s">
        <v>5</v>
      </c>
      <c r="S784" s="12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6" t="s">
        <v>782</v>
      </c>
      <c r="G785" s="13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7">
        <v>340</v>
      </c>
      <c r="O785" s="7">
        <f t="shared" si="151"/>
        <v>-340</v>
      </c>
      <c r="P785" s="7">
        <f t="shared" si="133"/>
        <v>0</v>
      </c>
      <c r="Q785" s="8">
        <f t="shared" si="147"/>
        <v>1393769.4500000002</v>
      </c>
      <c r="R785" s="43" t="s">
        <v>5</v>
      </c>
      <c r="S785" s="12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6" t="s">
        <v>782</v>
      </c>
      <c r="G786" s="13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7">
        <v>1000</v>
      </c>
      <c r="O786" s="7">
        <f t="shared" si="151"/>
        <v>-1000</v>
      </c>
      <c r="P786" s="7">
        <f t="shared" si="133"/>
        <v>0</v>
      </c>
      <c r="Q786" s="8">
        <f t="shared" si="147"/>
        <v>1394769.4500000002</v>
      </c>
      <c r="R786" s="43" t="s">
        <v>5</v>
      </c>
      <c r="S786" s="12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6" t="s">
        <v>43</v>
      </c>
      <c r="G787" s="13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7">
        <v>100</v>
      </c>
      <c r="O787" s="7">
        <f t="shared" ref="O787" si="152">SUM(-N787)</f>
        <v>-100</v>
      </c>
      <c r="P787" s="7">
        <f t="shared" si="133"/>
        <v>0</v>
      </c>
      <c r="Q787" s="8">
        <f t="shared" si="147"/>
        <v>1394869.4500000002</v>
      </c>
      <c r="R787" s="43" t="s">
        <v>5</v>
      </c>
      <c r="S787" s="12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6" t="s">
        <v>416</v>
      </c>
      <c r="G788" s="94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7">
        <v>6270</v>
      </c>
      <c r="O788" s="7">
        <f>-2626.3-2500-1000</f>
        <v>-6126.3</v>
      </c>
      <c r="P788" s="7">
        <f t="shared" si="133"/>
        <v>143.69999999999982</v>
      </c>
      <c r="Q788" s="8">
        <f t="shared" si="147"/>
        <v>1401139.4500000002</v>
      </c>
      <c r="R788" s="43" t="s">
        <v>5</v>
      </c>
      <c r="S788" s="12" t="s">
        <v>1105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6" t="s">
        <v>416</v>
      </c>
      <c r="G789" s="13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7">
        <v>2352</v>
      </c>
      <c r="P789" s="7">
        <f t="shared" ref="P789:P852" si="153">SUM(N789+O789)</f>
        <v>2352</v>
      </c>
      <c r="Q789" s="8">
        <f t="shared" si="147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6" t="s">
        <v>416</v>
      </c>
      <c r="G790" s="13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7">
        <v>1560</v>
      </c>
      <c r="P790" s="7">
        <f t="shared" si="153"/>
        <v>1560</v>
      </c>
      <c r="Q790" s="8">
        <f t="shared" si="147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6" t="s">
        <v>416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7">
        <v>187.5</v>
      </c>
      <c r="P791" s="7">
        <f t="shared" si="153"/>
        <v>187.5</v>
      </c>
      <c r="Q791" s="8">
        <f t="shared" si="147"/>
        <v>1405238.9500000002</v>
      </c>
      <c r="R791" s="43" t="s">
        <v>5</v>
      </c>
      <c r="S791" s="12"/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ref="K792:K855" si="154">A792+J792</f>
        <v>44742</v>
      </c>
      <c r="L792" s="5">
        <f t="shared" si="137"/>
        <v>6</v>
      </c>
      <c r="M792" s="5">
        <f t="shared" si="138"/>
        <v>2022</v>
      </c>
      <c r="N792" s="7">
        <v>6336</v>
      </c>
      <c r="O792" s="7">
        <f>-2000-2000-1336-1000</f>
        <v>-6336</v>
      </c>
      <c r="P792" s="7">
        <f t="shared" si="153"/>
        <v>0</v>
      </c>
      <c r="Q792" s="8">
        <f t="shared" si="147"/>
        <v>1411574.9500000002</v>
      </c>
      <c r="R792" s="43" t="s">
        <v>91</v>
      </c>
      <c r="S792" s="5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154"/>
        <v>44742</v>
      </c>
      <c r="L793" s="5">
        <f t="shared" si="137"/>
        <v>6</v>
      </c>
      <c r="M793" s="5">
        <f t="shared" si="138"/>
        <v>2022</v>
      </c>
      <c r="N793" s="7">
        <v>325</v>
      </c>
      <c r="O793" s="7">
        <f>-N793</f>
        <v>-325</v>
      </c>
      <c r="P793" s="7">
        <f t="shared" si="153"/>
        <v>0</v>
      </c>
      <c r="Q793" s="8">
        <f t="shared" si="147"/>
        <v>1411899.9500000002</v>
      </c>
      <c r="R793" s="43" t="s">
        <v>91</v>
      </c>
      <c r="S793" s="5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si="154"/>
        <v>44742</v>
      </c>
      <c r="L794" s="5">
        <f t="shared" si="137"/>
        <v>6</v>
      </c>
      <c r="M794" s="5">
        <f t="shared" si="138"/>
        <v>2022</v>
      </c>
      <c r="N794" s="7">
        <v>630</v>
      </c>
      <c r="O794" s="7">
        <f>-N794</f>
        <v>-630</v>
      </c>
      <c r="P794" s="7">
        <f t="shared" si="153"/>
        <v>0</v>
      </c>
      <c r="Q794" s="8">
        <f t="shared" si="147"/>
        <v>1412529.9500000002</v>
      </c>
      <c r="R794" s="43" t="s">
        <v>91</v>
      </c>
      <c r="S794" s="12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154"/>
        <v>44742</v>
      </c>
      <c r="L795" s="5">
        <f t="shared" si="137"/>
        <v>6</v>
      </c>
      <c r="M795" s="5">
        <f t="shared" si="138"/>
        <v>2022</v>
      </c>
      <c r="N795" s="7">
        <v>45</v>
      </c>
      <c r="O795" s="7">
        <f>-N795</f>
        <v>-45</v>
      </c>
      <c r="P795" s="7">
        <f t="shared" si="153"/>
        <v>0</v>
      </c>
      <c r="Q795" s="8">
        <f t="shared" si="147"/>
        <v>1412574.9500000002</v>
      </c>
      <c r="R795" s="43" t="s">
        <v>91</v>
      </c>
      <c r="S795" s="12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6" t="s">
        <v>416</v>
      </c>
      <c r="G796" s="13" t="s">
        <v>784</v>
      </c>
      <c r="H796" s="5">
        <v>2</v>
      </c>
      <c r="I796" s="5" t="s">
        <v>5</v>
      </c>
      <c r="J796" s="5">
        <v>0</v>
      </c>
      <c r="K796" s="4">
        <f t="shared" si="154"/>
        <v>44699</v>
      </c>
      <c r="L796" s="5">
        <f t="shared" si="137"/>
        <v>5</v>
      </c>
      <c r="M796" s="5">
        <f t="shared" si="138"/>
        <v>2022</v>
      </c>
      <c r="N796" s="7">
        <v>4180</v>
      </c>
      <c r="P796" s="7">
        <f t="shared" si="153"/>
        <v>4180</v>
      </c>
      <c r="Q796" s="8">
        <f t="shared" si="147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6" t="s">
        <v>416</v>
      </c>
      <c r="G797" s="13" t="s">
        <v>691</v>
      </c>
      <c r="H797" s="5">
        <v>2</v>
      </c>
      <c r="I797" s="5" t="s">
        <v>5</v>
      </c>
      <c r="J797" s="5">
        <v>0</v>
      </c>
      <c r="K797" s="4">
        <f t="shared" si="154"/>
        <v>44699</v>
      </c>
      <c r="L797" s="5">
        <f t="shared" si="137"/>
        <v>5</v>
      </c>
      <c r="M797" s="5">
        <f t="shared" si="138"/>
        <v>2022</v>
      </c>
      <c r="N797" s="7">
        <v>1176</v>
      </c>
      <c r="P797" s="7">
        <f t="shared" si="153"/>
        <v>1176</v>
      </c>
      <c r="Q797" s="8">
        <f t="shared" si="147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6" t="s">
        <v>416</v>
      </c>
      <c r="G798" s="13" t="s">
        <v>787</v>
      </c>
      <c r="H798" s="5">
        <v>3</v>
      </c>
      <c r="I798" s="5" t="s">
        <v>5</v>
      </c>
      <c r="J798" s="5">
        <v>0</v>
      </c>
      <c r="K798" s="4">
        <f t="shared" si="154"/>
        <v>44699</v>
      </c>
      <c r="L798" s="5">
        <f t="shared" si="137"/>
        <v>5</v>
      </c>
      <c r="M798" s="5">
        <f t="shared" si="138"/>
        <v>2022</v>
      </c>
      <c r="N798" s="7">
        <v>936</v>
      </c>
      <c r="P798" s="7">
        <f t="shared" si="153"/>
        <v>936</v>
      </c>
      <c r="Q798" s="8">
        <f t="shared" si="147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6" t="s">
        <v>416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154"/>
        <v>44699</v>
      </c>
      <c r="L799" s="5">
        <f t="shared" ref="L799:L862" si="155">MONTH(K799)</f>
        <v>5</v>
      </c>
      <c r="M799" s="5">
        <f t="shared" ref="M799:M862" si="156">YEAR(K799)</f>
        <v>2022</v>
      </c>
      <c r="N799" s="7">
        <v>125</v>
      </c>
      <c r="P799" s="7">
        <f t="shared" si="153"/>
        <v>125</v>
      </c>
      <c r="Q799" s="8">
        <f t="shared" si="147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6" t="s">
        <v>416</v>
      </c>
      <c r="G800" s="13" t="s">
        <v>668</v>
      </c>
      <c r="H800" s="5">
        <v>2</v>
      </c>
      <c r="I800" s="5" t="s">
        <v>5</v>
      </c>
      <c r="J800" s="5">
        <v>0</v>
      </c>
      <c r="K800" s="4">
        <f t="shared" si="154"/>
        <v>44699</v>
      </c>
      <c r="L800" s="5">
        <f t="shared" si="155"/>
        <v>5</v>
      </c>
      <c r="M800" s="5">
        <f t="shared" si="156"/>
        <v>2022</v>
      </c>
      <c r="N800" s="7">
        <v>2000</v>
      </c>
      <c r="P800" s="7">
        <f t="shared" si="153"/>
        <v>2000</v>
      </c>
      <c r="Q800" s="8">
        <f t="shared" si="147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6" t="s">
        <v>499</v>
      </c>
      <c r="G801" s="13" t="s">
        <v>725</v>
      </c>
      <c r="H801" s="5">
        <v>1</v>
      </c>
      <c r="I801" s="5" t="s">
        <v>5</v>
      </c>
      <c r="J801" s="5">
        <v>0</v>
      </c>
      <c r="K801" s="4">
        <f t="shared" si="154"/>
        <v>44700</v>
      </c>
      <c r="L801" s="5">
        <f t="shared" si="155"/>
        <v>5</v>
      </c>
      <c r="M801" s="5">
        <f t="shared" si="156"/>
        <v>2022</v>
      </c>
      <c r="N801" s="7">
        <v>2068</v>
      </c>
      <c r="O801" s="7">
        <f t="shared" ref="O801:O803" si="157">-N801</f>
        <v>-2068</v>
      </c>
      <c r="P801" s="7">
        <f t="shared" si="153"/>
        <v>0</v>
      </c>
      <c r="Q801" s="8">
        <f t="shared" si="147"/>
        <v>1423059.9500000002</v>
      </c>
      <c r="R801" s="43" t="s">
        <v>5</v>
      </c>
      <c r="S801" s="12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6" t="s">
        <v>499</v>
      </c>
      <c r="G802" s="13" t="s">
        <v>663</v>
      </c>
      <c r="H802" s="5">
        <v>3</v>
      </c>
      <c r="I802" s="5" t="s">
        <v>5</v>
      </c>
      <c r="J802" s="5">
        <v>0</v>
      </c>
      <c r="K802" s="4">
        <f t="shared" si="154"/>
        <v>44700</v>
      </c>
      <c r="L802" s="5">
        <f t="shared" si="155"/>
        <v>5</v>
      </c>
      <c r="M802" s="5">
        <f t="shared" si="156"/>
        <v>2022</v>
      </c>
      <c r="N802" s="7">
        <v>864</v>
      </c>
      <c r="O802" s="7">
        <f t="shared" si="157"/>
        <v>-864</v>
      </c>
      <c r="P802" s="7">
        <f t="shared" si="153"/>
        <v>0</v>
      </c>
      <c r="Q802" s="8">
        <f t="shared" si="147"/>
        <v>1423923.9500000002</v>
      </c>
      <c r="R802" s="43" t="s">
        <v>5</v>
      </c>
      <c r="S802" s="12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6" t="s">
        <v>499</v>
      </c>
      <c r="G803" s="13" t="s">
        <v>791</v>
      </c>
      <c r="H803" s="5">
        <v>12</v>
      </c>
      <c r="I803" s="5" t="s">
        <v>5</v>
      </c>
      <c r="J803" s="5">
        <v>0</v>
      </c>
      <c r="K803" s="4">
        <f t="shared" si="154"/>
        <v>44700</v>
      </c>
      <c r="L803" s="5">
        <f t="shared" si="155"/>
        <v>5</v>
      </c>
      <c r="M803" s="5">
        <f t="shared" si="156"/>
        <v>2022</v>
      </c>
      <c r="N803" s="7">
        <v>552</v>
      </c>
      <c r="O803" s="7">
        <f t="shared" si="157"/>
        <v>-552</v>
      </c>
      <c r="P803" s="7">
        <f t="shared" si="153"/>
        <v>0</v>
      </c>
      <c r="Q803" s="8">
        <f t="shared" si="147"/>
        <v>1424475.9500000002</v>
      </c>
      <c r="R803" s="43" t="s">
        <v>5</v>
      </c>
      <c r="S803" s="12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6" t="s">
        <v>416</v>
      </c>
      <c r="G804" s="13" t="s">
        <v>784</v>
      </c>
      <c r="H804" s="5">
        <v>4</v>
      </c>
      <c r="I804" s="5" t="s">
        <v>5</v>
      </c>
      <c r="J804" s="5">
        <v>0</v>
      </c>
      <c r="K804" s="4">
        <f t="shared" si="154"/>
        <v>44701</v>
      </c>
      <c r="L804" s="5">
        <f t="shared" si="155"/>
        <v>5</v>
      </c>
      <c r="M804" s="5">
        <f t="shared" si="156"/>
        <v>2022</v>
      </c>
      <c r="N804" s="7">
        <v>8360</v>
      </c>
      <c r="P804" s="7">
        <f t="shared" si="153"/>
        <v>8360</v>
      </c>
      <c r="Q804" s="8">
        <f t="shared" si="147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6" t="s">
        <v>416</v>
      </c>
      <c r="G805" s="13" t="s">
        <v>691</v>
      </c>
      <c r="H805" s="5">
        <v>5</v>
      </c>
      <c r="I805" s="5" t="s">
        <v>5</v>
      </c>
      <c r="J805" s="5">
        <v>0</v>
      </c>
      <c r="K805" s="4">
        <f t="shared" si="154"/>
        <v>44701</v>
      </c>
      <c r="L805" s="5">
        <f t="shared" si="155"/>
        <v>5</v>
      </c>
      <c r="M805" s="5">
        <f t="shared" si="156"/>
        <v>2022</v>
      </c>
      <c r="N805" s="7">
        <v>2940</v>
      </c>
      <c r="P805" s="7">
        <f t="shared" si="153"/>
        <v>2940</v>
      </c>
      <c r="Q805" s="8">
        <f t="shared" si="147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6" t="s">
        <v>416</v>
      </c>
      <c r="G806" s="13" t="s">
        <v>787</v>
      </c>
      <c r="H806" s="5">
        <v>5</v>
      </c>
      <c r="I806" s="5" t="s">
        <v>5</v>
      </c>
      <c r="J806" s="5">
        <v>0</v>
      </c>
      <c r="K806" s="4">
        <f t="shared" si="154"/>
        <v>44701</v>
      </c>
      <c r="L806" s="5">
        <f t="shared" si="155"/>
        <v>5</v>
      </c>
      <c r="M806" s="5">
        <f t="shared" si="156"/>
        <v>2022</v>
      </c>
      <c r="N806" s="7">
        <v>1560</v>
      </c>
      <c r="P806" s="7">
        <f t="shared" si="153"/>
        <v>1560</v>
      </c>
      <c r="Q806" s="8">
        <f t="shared" si="147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6" t="s">
        <v>416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154"/>
        <v>44701</v>
      </c>
      <c r="L807" s="5">
        <f t="shared" si="155"/>
        <v>5</v>
      </c>
      <c r="M807" s="5">
        <f t="shared" si="156"/>
        <v>2022</v>
      </c>
      <c r="N807" s="7">
        <v>250</v>
      </c>
      <c r="P807" s="7">
        <f t="shared" si="153"/>
        <v>250</v>
      </c>
      <c r="Q807" s="8">
        <f t="shared" si="147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6" t="s">
        <v>793</v>
      </c>
      <c r="G808" s="13" t="s">
        <v>716</v>
      </c>
      <c r="H808" s="5">
        <v>1</v>
      </c>
      <c r="I808" s="5" t="s">
        <v>5</v>
      </c>
      <c r="J808" s="5">
        <v>0</v>
      </c>
      <c r="K808" s="4">
        <f t="shared" si="154"/>
        <v>44702</v>
      </c>
      <c r="L808" s="5">
        <f t="shared" si="155"/>
        <v>5</v>
      </c>
      <c r="M808" s="5">
        <f t="shared" si="156"/>
        <v>2022</v>
      </c>
      <c r="N808" s="7">
        <v>534.6</v>
      </c>
      <c r="O808" s="7">
        <f>-N808</f>
        <v>-534.6</v>
      </c>
      <c r="P808" s="7">
        <f t="shared" si="153"/>
        <v>0</v>
      </c>
      <c r="Q808" s="8">
        <f t="shared" si="147"/>
        <v>1438120.5500000003</v>
      </c>
      <c r="R808" s="43" t="s">
        <v>5</v>
      </c>
      <c r="S808" s="12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6" t="s">
        <v>793</v>
      </c>
      <c r="G809" s="13" t="s">
        <v>795</v>
      </c>
      <c r="H809" s="5">
        <v>1</v>
      </c>
      <c r="I809" s="5" t="s">
        <v>5</v>
      </c>
      <c r="J809" s="5">
        <v>0</v>
      </c>
      <c r="K809" s="4">
        <f t="shared" si="154"/>
        <v>44702</v>
      </c>
      <c r="L809" s="5">
        <f t="shared" si="155"/>
        <v>5</v>
      </c>
      <c r="M809" s="5">
        <f t="shared" si="156"/>
        <v>2022</v>
      </c>
      <c r="N809" s="7">
        <v>165</v>
      </c>
      <c r="O809" s="7">
        <f>-N809</f>
        <v>-165</v>
      </c>
      <c r="P809" s="7">
        <f t="shared" si="153"/>
        <v>0</v>
      </c>
      <c r="Q809" s="8">
        <f t="shared" si="147"/>
        <v>1438285.5500000003</v>
      </c>
      <c r="R809" s="43" t="s">
        <v>5</v>
      </c>
      <c r="S809" s="12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6" t="s">
        <v>793</v>
      </c>
      <c r="G810" s="13" t="s">
        <v>675</v>
      </c>
      <c r="H810" s="5">
        <v>1</v>
      </c>
      <c r="I810" s="5" t="s">
        <v>5</v>
      </c>
      <c r="J810" s="5">
        <v>0</v>
      </c>
      <c r="K810" s="4">
        <f t="shared" si="154"/>
        <v>44702</v>
      </c>
      <c r="L810" s="5">
        <f t="shared" si="155"/>
        <v>5</v>
      </c>
      <c r="M810" s="5">
        <f t="shared" si="156"/>
        <v>2022</v>
      </c>
      <c r="N810" s="7">
        <v>90</v>
      </c>
      <c r="O810" s="7">
        <f>-N810</f>
        <v>-90</v>
      </c>
      <c r="P810" s="7">
        <f t="shared" si="153"/>
        <v>0</v>
      </c>
      <c r="Q810" s="8">
        <f t="shared" si="147"/>
        <v>1438375.5500000003</v>
      </c>
      <c r="R810" s="43" t="s">
        <v>5</v>
      </c>
      <c r="S810" s="12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6" t="s">
        <v>793</v>
      </c>
      <c r="G811" s="13" t="s">
        <v>796</v>
      </c>
      <c r="H811" s="5">
        <v>1</v>
      </c>
      <c r="I811" s="5" t="s">
        <v>5</v>
      </c>
      <c r="J811" s="5">
        <v>0</v>
      </c>
      <c r="K811" s="4">
        <f t="shared" si="154"/>
        <v>44702</v>
      </c>
      <c r="L811" s="5">
        <f t="shared" si="155"/>
        <v>5</v>
      </c>
      <c r="M811" s="5">
        <f t="shared" si="156"/>
        <v>2022</v>
      </c>
      <c r="N811" s="7">
        <v>450</v>
      </c>
      <c r="O811" s="7">
        <f>-N811</f>
        <v>-450</v>
      </c>
      <c r="P811" s="7">
        <f t="shared" si="153"/>
        <v>0</v>
      </c>
      <c r="Q811" s="8">
        <f t="shared" si="147"/>
        <v>1438825.5500000003</v>
      </c>
      <c r="R811" s="43" t="s">
        <v>5</v>
      </c>
      <c r="S811" s="12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6" t="s">
        <v>416</v>
      </c>
      <c r="G812" s="13" t="s">
        <v>784</v>
      </c>
      <c r="H812" s="5">
        <v>4</v>
      </c>
      <c r="I812" s="5" t="s">
        <v>5</v>
      </c>
      <c r="J812" s="5">
        <v>0</v>
      </c>
      <c r="K812" s="4">
        <f t="shared" si="154"/>
        <v>44702</v>
      </c>
      <c r="L812" s="5">
        <f t="shared" si="155"/>
        <v>5</v>
      </c>
      <c r="M812" s="5">
        <f t="shared" si="156"/>
        <v>2022</v>
      </c>
      <c r="N812" s="7">
        <v>8360</v>
      </c>
      <c r="P812" s="7">
        <f t="shared" si="153"/>
        <v>8360</v>
      </c>
      <c r="Q812" s="8">
        <f t="shared" si="147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ref="B813:B876" si="158">MONTH(A813)</f>
        <v>5</v>
      </c>
      <c r="C813" s="5">
        <f t="shared" ref="C813:C876" si="159">YEAR(A813)</f>
        <v>2022</v>
      </c>
      <c r="D813" s="5" t="s">
        <v>798</v>
      </c>
      <c r="E813" s="5" t="s">
        <v>415</v>
      </c>
      <c r="F813" s="6" t="s">
        <v>416</v>
      </c>
      <c r="G813" s="13" t="s">
        <v>663</v>
      </c>
      <c r="H813" s="5">
        <v>10</v>
      </c>
      <c r="I813" s="5" t="s">
        <v>5</v>
      </c>
      <c r="J813" s="5">
        <v>0</v>
      </c>
      <c r="K813" s="4">
        <f t="shared" si="154"/>
        <v>44702</v>
      </c>
      <c r="L813" s="5">
        <f t="shared" si="155"/>
        <v>5</v>
      </c>
      <c r="M813" s="5">
        <f t="shared" si="156"/>
        <v>2022</v>
      </c>
      <c r="N813" s="7">
        <v>2940</v>
      </c>
      <c r="P813" s="7">
        <f t="shared" si="153"/>
        <v>2940</v>
      </c>
      <c r="Q813" s="8">
        <f t="shared" si="147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158"/>
        <v>5</v>
      </c>
      <c r="C814" s="5">
        <f t="shared" si="159"/>
        <v>2022</v>
      </c>
      <c r="D814" s="5" t="s">
        <v>798</v>
      </c>
      <c r="E814" s="5" t="s">
        <v>415</v>
      </c>
      <c r="F814" s="6" t="s">
        <v>416</v>
      </c>
      <c r="G814" s="13" t="s">
        <v>787</v>
      </c>
      <c r="H814" s="5">
        <v>5</v>
      </c>
      <c r="I814" s="5" t="s">
        <v>5</v>
      </c>
      <c r="J814" s="5">
        <v>0</v>
      </c>
      <c r="K814" s="4">
        <f t="shared" si="154"/>
        <v>44702</v>
      </c>
      <c r="L814" s="5">
        <f t="shared" si="155"/>
        <v>5</v>
      </c>
      <c r="M814" s="5">
        <f t="shared" si="156"/>
        <v>2022</v>
      </c>
      <c r="N814" s="7">
        <v>1560</v>
      </c>
      <c r="P814" s="7">
        <f t="shared" si="153"/>
        <v>1560</v>
      </c>
      <c r="Q814" s="8">
        <f t="shared" si="147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158"/>
        <v>5</v>
      </c>
      <c r="C815" s="5">
        <f t="shared" si="159"/>
        <v>2022</v>
      </c>
      <c r="D815" s="5" t="s">
        <v>798</v>
      </c>
      <c r="E815" s="5" t="s">
        <v>415</v>
      </c>
      <c r="F815" s="6" t="s">
        <v>416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154"/>
        <v>44702</v>
      </c>
      <c r="L815" s="5">
        <f t="shared" si="155"/>
        <v>5</v>
      </c>
      <c r="M815" s="5">
        <f t="shared" si="156"/>
        <v>2022</v>
      </c>
      <c r="N815" s="7">
        <v>250</v>
      </c>
      <c r="P815" s="7">
        <f t="shared" si="153"/>
        <v>250</v>
      </c>
      <c r="Q815" s="8">
        <f t="shared" si="147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158"/>
        <v>5</v>
      </c>
      <c r="C816" s="5">
        <f t="shared" si="159"/>
        <v>2022</v>
      </c>
      <c r="D816" s="5" t="s">
        <v>799</v>
      </c>
      <c r="E816" s="5" t="s">
        <v>63</v>
      </c>
      <c r="F816" s="6" t="s">
        <v>64</v>
      </c>
      <c r="G816" s="13" t="s">
        <v>731</v>
      </c>
      <c r="H816" s="5">
        <v>6</v>
      </c>
      <c r="I816" s="5" t="s">
        <v>50</v>
      </c>
      <c r="J816" s="5">
        <v>120</v>
      </c>
      <c r="K816" s="4">
        <f t="shared" si="154"/>
        <v>44824</v>
      </c>
      <c r="L816" s="5">
        <f t="shared" si="155"/>
        <v>9</v>
      </c>
      <c r="M816" s="5">
        <f t="shared" si="156"/>
        <v>2022</v>
      </c>
      <c r="N816" s="7">
        <v>11880</v>
      </c>
      <c r="O816" s="7">
        <f t="shared" ref="O816:O820" si="160">-N816</f>
        <v>-11880</v>
      </c>
      <c r="P816" s="7">
        <f t="shared" si="153"/>
        <v>0</v>
      </c>
      <c r="Q816" s="8">
        <f t="shared" si="147"/>
        <v>1463815.5500000003</v>
      </c>
      <c r="R816" s="43" t="s">
        <v>91</v>
      </c>
      <c r="S816" s="12" t="s">
        <v>931</v>
      </c>
    </row>
    <row r="817" spans="1:19" x14ac:dyDescent="0.35">
      <c r="A817" s="4">
        <v>44704</v>
      </c>
      <c r="B817" s="5">
        <f t="shared" si="158"/>
        <v>5</v>
      </c>
      <c r="C817" s="5">
        <f t="shared" si="159"/>
        <v>2022</v>
      </c>
      <c r="D817" s="5" t="s">
        <v>799</v>
      </c>
      <c r="E817" s="5" t="s">
        <v>63</v>
      </c>
      <c r="F817" s="6" t="s">
        <v>64</v>
      </c>
      <c r="G817" s="13" t="s">
        <v>663</v>
      </c>
      <c r="H817" s="5">
        <v>5</v>
      </c>
      <c r="I817" s="5" t="s">
        <v>50</v>
      </c>
      <c r="J817" s="5">
        <v>120</v>
      </c>
      <c r="K817" s="4">
        <f t="shared" si="154"/>
        <v>44824</v>
      </c>
      <c r="L817" s="5">
        <f t="shared" si="155"/>
        <v>9</v>
      </c>
      <c r="M817" s="5">
        <f t="shared" si="156"/>
        <v>2022</v>
      </c>
      <c r="N817" s="7">
        <v>1425</v>
      </c>
      <c r="O817" s="7">
        <f t="shared" si="160"/>
        <v>-1425</v>
      </c>
      <c r="P817" s="7">
        <f t="shared" si="153"/>
        <v>0</v>
      </c>
      <c r="Q817" s="8">
        <f t="shared" si="147"/>
        <v>1465240.5500000003</v>
      </c>
      <c r="R817" s="43" t="s">
        <v>91</v>
      </c>
      <c r="S817" s="12" t="s">
        <v>931</v>
      </c>
    </row>
    <row r="818" spans="1:19" x14ac:dyDescent="0.35">
      <c r="A818" s="4">
        <v>44704</v>
      </c>
      <c r="B818" s="5">
        <f t="shared" si="158"/>
        <v>5</v>
      </c>
      <c r="C818" s="5">
        <f t="shared" si="159"/>
        <v>2022</v>
      </c>
      <c r="D818" s="5" t="s">
        <v>799</v>
      </c>
      <c r="E818" s="5" t="s">
        <v>63</v>
      </c>
      <c r="F818" s="6" t="s">
        <v>64</v>
      </c>
      <c r="G818" s="13" t="s">
        <v>800</v>
      </c>
      <c r="H818" s="5">
        <v>10</v>
      </c>
      <c r="I818" s="5" t="s">
        <v>50</v>
      </c>
      <c r="J818" s="5">
        <v>120</v>
      </c>
      <c r="K818" s="4">
        <f t="shared" si="154"/>
        <v>44824</v>
      </c>
      <c r="L818" s="5">
        <f t="shared" si="155"/>
        <v>9</v>
      </c>
      <c r="M818" s="5">
        <f t="shared" si="156"/>
        <v>2022</v>
      </c>
      <c r="N818" s="7">
        <v>550</v>
      </c>
      <c r="O818" s="7">
        <f t="shared" si="160"/>
        <v>-550</v>
      </c>
      <c r="P818" s="7">
        <f t="shared" si="153"/>
        <v>0</v>
      </c>
      <c r="Q818" s="8">
        <f t="shared" si="147"/>
        <v>1465790.5500000003</v>
      </c>
      <c r="R818" s="43" t="s">
        <v>91</v>
      </c>
      <c r="S818" s="12" t="s">
        <v>931</v>
      </c>
    </row>
    <row r="819" spans="1:19" x14ac:dyDescent="0.35">
      <c r="A819" s="4">
        <v>44704</v>
      </c>
      <c r="B819" s="5">
        <f t="shared" si="158"/>
        <v>5</v>
      </c>
      <c r="C819" s="5">
        <f t="shared" si="159"/>
        <v>2022</v>
      </c>
      <c r="D819" s="5" t="s">
        <v>799</v>
      </c>
      <c r="E819" s="5" t="s">
        <v>63</v>
      </c>
      <c r="F819" s="6" t="s">
        <v>64</v>
      </c>
      <c r="G819" s="13" t="s">
        <v>575</v>
      </c>
      <c r="H819" s="5">
        <v>4</v>
      </c>
      <c r="I819" s="5" t="s">
        <v>50</v>
      </c>
      <c r="J819" s="5">
        <v>120</v>
      </c>
      <c r="K819" s="4">
        <f t="shared" si="154"/>
        <v>44824</v>
      </c>
      <c r="L819" s="5">
        <f t="shared" si="155"/>
        <v>9</v>
      </c>
      <c r="M819" s="5">
        <f t="shared" si="156"/>
        <v>2022</v>
      </c>
      <c r="N819" s="7">
        <v>420</v>
      </c>
      <c r="O819" s="7">
        <f t="shared" si="160"/>
        <v>-420</v>
      </c>
      <c r="P819" s="7">
        <f t="shared" si="153"/>
        <v>0</v>
      </c>
      <c r="Q819" s="8">
        <f t="shared" si="147"/>
        <v>1466210.5500000003</v>
      </c>
      <c r="R819" s="43" t="s">
        <v>91</v>
      </c>
      <c r="S819" s="12" t="s">
        <v>931</v>
      </c>
    </row>
    <row r="820" spans="1:19" x14ac:dyDescent="0.35">
      <c r="A820" s="4">
        <v>44704</v>
      </c>
      <c r="B820" s="5">
        <f t="shared" si="158"/>
        <v>5</v>
      </c>
      <c r="C820" s="5">
        <f t="shared" si="159"/>
        <v>2022</v>
      </c>
      <c r="D820" s="5" t="s">
        <v>799</v>
      </c>
      <c r="E820" s="5" t="s">
        <v>63</v>
      </c>
      <c r="F820" s="6" t="s">
        <v>64</v>
      </c>
      <c r="G820" s="13" t="s">
        <v>796</v>
      </c>
      <c r="H820" s="5">
        <v>1</v>
      </c>
      <c r="I820" s="5" t="s">
        <v>50</v>
      </c>
      <c r="J820" s="5">
        <v>120</v>
      </c>
      <c r="K820" s="4">
        <f t="shared" si="154"/>
        <v>44824</v>
      </c>
      <c r="L820" s="5">
        <f t="shared" si="155"/>
        <v>9</v>
      </c>
      <c r="M820" s="5">
        <f t="shared" si="156"/>
        <v>2022</v>
      </c>
      <c r="N820" s="7">
        <v>440</v>
      </c>
      <c r="O820" s="7">
        <f t="shared" si="160"/>
        <v>-440</v>
      </c>
      <c r="P820" s="7">
        <f t="shared" si="153"/>
        <v>0</v>
      </c>
      <c r="Q820" s="8">
        <f t="shared" si="147"/>
        <v>1466650.5500000003</v>
      </c>
      <c r="R820" s="43" t="s">
        <v>91</v>
      </c>
      <c r="S820" s="12" t="s">
        <v>931</v>
      </c>
    </row>
    <row r="821" spans="1:19" x14ac:dyDescent="0.35">
      <c r="A821" s="4">
        <v>44704</v>
      </c>
      <c r="B821" s="5">
        <f t="shared" si="158"/>
        <v>5</v>
      </c>
      <c r="C821" s="5">
        <f t="shared" si="159"/>
        <v>2022</v>
      </c>
      <c r="D821" s="5" t="s">
        <v>802</v>
      </c>
      <c r="E821" s="5" t="s">
        <v>415</v>
      </c>
      <c r="F821" s="6" t="s">
        <v>416</v>
      </c>
      <c r="G821" s="13" t="s">
        <v>784</v>
      </c>
      <c r="H821" s="5">
        <v>2</v>
      </c>
      <c r="I821" s="5" t="s">
        <v>5</v>
      </c>
      <c r="J821" s="5">
        <v>0</v>
      </c>
      <c r="K821" s="4">
        <f t="shared" si="154"/>
        <v>44704</v>
      </c>
      <c r="L821" s="5">
        <f t="shared" si="155"/>
        <v>5</v>
      </c>
      <c r="M821" s="5">
        <f t="shared" si="156"/>
        <v>2022</v>
      </c>
      <c r="N821" s="7">
        <v>4180</v>
      </c>
      <c r="P821" s="7">
        <f t="shared" si="153"/>
        <v>4180</v>
      </c>
      <c r="Q821" s="8">
        <f t="shared" si="147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158"/>
        <v>5</v>
      </c>
      <c r="C822" s="5">
        <f t="shared" si="159"/>
        <v>2022</v>
      </c>
      <c r="D822" s="5" t="s">
        <v>802</v>
      </c>
      <c r="E822" s="5" t="s">
        <v>415</v>
      </c>
      <c r="F822" s="6" t="s">
        <v>416</v>
      </c>
      <c r="G822" s="13" t="s">
        <v>663</v>
      </c>
      <c r="H822" s="5">
        <v>5</v>
      </c>
      <c r="I822" s="5" t="s">
        <v>5</v>
      </c>
      <c r="J822" s="5">
        <v>0</v>
      </c>
      <c r="K822" s="4">
        <f t="shared" si="154"/>
        <v>44704</v>
      </c>
      <c r="L822" s="5">
        <f t="shared" si="155"/>
        <v>5</v>
      </c>
      <c r="M822" s="5">
        <f t="shared" si="156"/>
        <v>2022</v>
      </c>
      <c r="N822" s="7">
        <v>1470</v>
      </c>
      <c r="P822" s="7">
        <f t="shared" si="153"/>
        <v>1470</v>
      </c>
      <c r="Q822" s="8">
        <f t="shared" si="147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158"/>
        <v>5</v>
      </c>
      <c r="C823" s="5">
        <f t="shared" si="159"/>
        <v>2022</v>
      </c>
      <c r="D823" s="5" t="s">
        <v>802</v>
      </c>
      <c r="E823" s="5" t="s">
        <v>415</v>
      </c>
      <c r="F823" s="6" t="s">
        <v>416</v>
      </c>
      <c r="G823" s="13" t="s">
        <v>787</v>
      </c>
      <c r="H823" s="5">
        <v>2</v>
      </c>
      <c r="I823" s="5" t="s">
        <v>5</v>
      </c>
      <c r="J823" s="5">
        <v>0</v>
      </c>
      <c r="K823" s="4">
        <f t="shared" si="154"/>
        <v>44704</v>
      </c>
      <c r="L823" s="5">
        <f t="shared" si="155"/>
        <v>5</v>
      </c>
      <c r="M823" s="5">
        <f t="shared" si="156"/>
        <v>2022</v>
      </c>
      <c r="N823" s="7">
        <v>624</v>
      </c>
      <c r="P823" s="7">
        <f t="shared" si="153"/>
        <v>624</v>
      </c>
      <c r="Q823" s="8">
        <f t="shared" si="147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158"/>
        <v>5</v>
      </c>
      <c r="C824" s="5">
        <f t="shared" si="159"/>
        <v>2022</v>
      </c>
      <c r="D824" s="5" t="s">
        <v>802</v>
      </c>
      <c r="E824" s="5" t="s">
        <v>415</v>
      </c>
      <c r="F824" s="6" t="s">
        <v>416</v>
      </c>
      <c r="G824" s="13" t="s">
        <v>801</v>
      </c>
      <c r="H824" s="5">
        <v>1</v>
      </c>
      <c r="I824" s="5" t="s">
        <v>5</v>
      </c>
      <c r="J824" s="5">
        <v>0</v>
      </c>
      <c r="K824" s="4">
        <f t="shared" si="154"/>
        <v>44704</v>
      </c>
      <c r="L824" s="5">
        <f t="shared" si="155"/>
        <v>5</v>
      </c>
      <c r="M824" s="5">
        <f t="shared" si="156"/>
        <v>2022</v>
      </c>
      <c r="N824" s="7">
        <v>351</v>
      </c>
      <c r="P824" s="7">
        <f t="shared" si="153"/>
        <v>351</v>
      </c>
      <c r="Q824" s="8">
        <f t="shared" si="147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158"/>
        <v>5</v>
      </c>
      <c r="C825" s="5">
        <f t="shared" si="159"/>
        <v>2022</v>
      </c>
      <c r="D825" s="5" t="s">
        <v>802</v>
      </c>
      <c r="E825" s="5" t="s">
        <v>415</v>
      </c>
      <c r="F825" s="6" t="s">
        <v>416</v>
      </c>
      <c r="G825" s="13" t="s">
        <v>800</v>
      </c>
      <c r="H825" s="5">
        <v>2</v>
      </c>
      <c r="I825" s="5" t="s">
        <v>5</v>
      </c>
      <c r="J825" s="5">
        <v>0</v>
      </c>
      <c r="K825" s="4">
        <f t="shared" si="154"/>
        <v>44704</v>
      </c>
      <c r="L825" s="5">
        <f t="shared" si="155"/>
        <v>5</v>
      </c>
      <c r="M825" s="5">
        <f t="shared" si="156"/>
        <v>2022</v>
      </c>
      <c r="N825" s="7">
        <v>125</v>
      </c>
      <c r="P825" s="7">
        <f t="shared" si="153"/>
        <v>125</v>
      </c>
      <c r="Q825" s="8">
        <f t="shared" si="147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158"/>
        <v>5</v>
      </c>
      <c r="C826" s="5">
        <f t="shared" si="159"/>
        <v>2022</v>
      </c>
      <c r="D826" s="5" t="s">
        <v>803</v>
      </c>
      <c r="E826" s="5" t="s">
        <v>406</v>
      </c>
      <c r="F826" s="6" t="s">
        <v>407</v>
      </c>
      <c r="G826" s="13" t="s">
        <v>728</v>
      </c>
      <c r="H826" s="5">
        <v>2</v>
      </c>
      <c r="I826" s="5" t="s">
        <v>5</v>
      </c>
      <c r="J826" s="5">
        <v>0</v>
      </c>
      <c r="K826" s="4">
        <f t="shared" si="154"/>
        <v>44704</v>
      </c>
      <c r="L826" s="5">
        <f t="shared" si="155"/>
        <v>5</v>
      </c>
      <c r="M826" s="5">
        <f t="shared" si="156"/>
        <v>2022</v>
      </c>
      <c r="N826" s="7">
        <v>4136</v>
      </c>
      <c r="O826" s="7">
        <f>-N826</f>
        <v>-4136</v>
      </c>
      <c r="P826" s="7">
        <f t="shared" si="153"/>
        <v>0</v>
      </c>
      <c r="Q826" s="8">
        <f t="shared" si="147"/>
        <v>1477536.5500000003</v>
      </c>
      <c r="R826" s="43" t="s">
        <v>5</v>
      </c>
      <c r="S826" s="12" t="s">
        <v>814</v>
      </c>
    </row>
    <row r="827" spans="1:19" x14ac:dyDescent="0.35">
      <c r="A827" s="4">
        <v>44704</v>
      </c>
      <c r="B827" s="5">
        <f t="shared" si="158"/>
        <v>5</v>
      </c>
      <c r="C827" s="5">
        <f t="shared" si="159"/>
        <v>2022</v>
      </c>
      <c r="D827" s="5" t="s">
        <v>803</v>
      </c>
      <c r="E827" s="5" t="s">
        <v>406</v>
      </c>
      <c r="F827" s="6" t="s">
        <v>407</v>
      </c>
      <c r="G827" s="13" t="s">
        <v>716</v>
      </c>
      <c r="H827" s="5">
        <v>2</v>
      </c>
      <c r="I827" s="5" t="s">
        <v>5</v>
      </c>
      <c r="J827" s="5">
        <v>0</v>
      </c>
      <c r="K827" s="4">
        <f t="shared" si="154"/>
        <v>44704</v>
      </c>
      <c r="L827" s="5">
        <f t="shared" si="155"/>
        <v>5</v>
      </c>
      <c r="M827" s="5">
        <f t="shared" si="156"/>
        <v>2022</v>
      </c>
      <c r="N827" s="7">
        <v>1047.5999999999999</v>
      </c>
      <c r="O827" s="7">
        <f>-N827</f>
        <v>-1047.5999999999999</v>
      </c>
      <c r="P827" s="7">
        <f t="shared" si="153"/>
        <v>0</v>
      </c>
      <c r="Q827" s="8">
        <f t="shared" si="147"/>
        <v>1478584.1500000004</v>
      </c>
      <c r="R827" s="43" t="s">
        <v>5</v>
      </c>
      <c r="S827" s="12" t="s">
        <v>814</v>
      </c>
    </row>
    <row r="828" spans="1:19" x14ac:dyDescent="0.35">
      <c r="A828" s="4">
        <v>44704</v>
      </c>
      <c r="B828" s="5">
        <f t="shared" si="158"/>
        <v>5</v>
      </c>
      <c r="C828" s="5">
        <f t="shared" si="159"/>
        <v>2022</v>
      </c>
      <c r="D828" s="5" t="s">
        <v>803</v>
      </c>
      <c r="E828" s="5" t="s">
        <v>406</v>
      </c>
      <c r="F828" s="6" t="s">
        <v>407</v>
      </c>
      <c r="G828" s="13" t="s">
        <v>800</v>
      </c>
      <c r="H828" s="5">
        <v>3</v>
      </c>
      <c r="I828" s="5" t="s">
        <v>5</v>
      </c>
      <c r="J828" s="5">
        <v>0</v>
      </c>
      <c r="K828" s="4">
        <f t="shared" si="154"/>
        <v>44704</v>
      </c>
      <c r="L828" s="5">
        <f t="shared" si="155"/>
        <v>5</v>
      </c>
      <c r="M828" s="5">
        <f t="shared" si="156"/>
        <v>2022</v>
      </c>
      <c r="N828" s="7">
        <v>187.5</v>
      </c>
      <c r="O828" s="7">
        <f>-N828</f>
        <v>-187.5</v>
      </c>
      <c r="P828" s="7">
        <f t="shared" si="153"/>
        <v>0</v>
      </c>
      <c r="Q828" s="8">
        <f t="shared" si="147"/>
        <v>1478771.6500000004</v>
      </c>
      <c r="R828" s="43" t="s">
        <v>5</v>
      </c>
      <c r="S828" s="12" t="s">
        <v>814</v>
      </c>
    </row>
    <row r="829" spans="1:19" x14ac:dyDescent="0.35">
      <c r="A829" s="4">
        <v>44704</v>
      </c>
      <c r="B829" s="5">
        <f t="shared" si="158"/>
        <v>5</v>
      </c>
      <c r="C829" s="5">
        <f t="shared" si="159"/>
        <v>2022</v>
      </c>
      <c r="D829" s="5" t="s">
        <v>803</v>
      </c>
      <c r="E829" s="5" t="s">
        <v>406</v>
      </c>
      <c r="F829" s="6" t="s">
        <v>407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154"/>
        <v>44704</v>
      </c>
      <c r="L829" s="5">
        <f t="shared" si="155"/>
        <v>5</v>
      </c>
      <c r="M829" s="5">
        <f t="shared" si="156"/>
        <v>2022</v>
      </c>
      <c r="N829" s="7">
        <v>390</v>
      </c>
      <c r="O829" s="7">
        <f>-N829</f>
        <v>-390</v>
      </c>
      <c r="P829" s="7">
        <f t="shared" si="153"/>
        <v>0</v>
      </c>
      <c r="Q829" s="8">
        <f t="shared" si="147"/>
        <v>1479161.6500000004</v>
      </c>
      <c r="R829" s="43" t="s">
        <v>5</v>
      </c>
      <c r="S829" s="12" t="s">
        <v>814</v>
      </c>
    </row>
    <row r="830" spans="1:19" x14ac:dyDescent="0.35">
      <c r="A830" s="4">
        <v>44704</v>
      </c>
      <c r="B830" s="5">
        <f t="shared" si="158"/>
        <v>5</v>
      </c>
      <c r="C830" s="5">
        <f t="shared" si="159"/>
        <v>2022</v>
      </c>
      <c r="D830" s="5" t="s">
        <v>803</v>
      </c>
      <c r="E830" s="5" t="s">
        <v>406</v>
      </c>
      <c r="F830" s="6" t="s">
        <v>407</v>
      </c>
      <c r="G830" s="13" t="s">
        <v>796</v>
      </c>
      <c r="H830" s="5">
        <v>1</v>
      </c>
      <c r="I830" s="5" t="s">
        <v>5</v>
      </c>
      <c r="J830" s="5">
        <v>0</v>
      </c>
      <c r="K830" s="4">
        <f t="shared" si="154"/>
        <v>44704</v>
      </c>
      <c r="L830" s="5">
        <f t="shared" si="155"/>
        <v>5</v>
      </c>
      <c r="M830" s="5">
        <f t="shared" si="156"/>
        <v>2022</v>
      </c>
      <c r="N830" s="7">
        <v>440</v>
      </c>
      <c r="O830" s="7">
        <f>-N830</f>
        <v>-440</v>
      </c>
      <c r="P830" s="7">
        <f t="shared" si="153"/>
        <v>0</v>
      </c>
      <c r="Q830" s="8">
        <f t="shared" si="147"/>
        <v>1479601.6500000004</v>
      </c>
      <c r="R830" s="43" t="s">
        <v>5</v>
      </c>
      <c r="S830" s="12" t="s">
        <v>814</v>
      </c>
    </row>
    <row r="831" spans="1:19" x14ac:dyDescent="0.35">
      <c r="A831" s="4">
        <v>44705</v>
      </c>
      <c r="B831" s="5">
        <f t="shared" si="158"/>
        <v>5</v>
      </c>
      <c r="C831" s="5">
        <f t="shared" si="159"/>
        <v>2022</v>
      </c>
      <c r="D831" s="5" t="s">
        <v>804</v>
      </c>
      <c r="E831" s="5" t="s">
        <v>22</v>
      </c>
      <c r="F831" s="6" t="s">
        <v>23</v>
      </c>
      <c r="G831" s="13" t="s">
        <v>728</v>
      </c>
      <c r="H831" s="5">
        <v>5</v>
      </c>
      <c r="I831" s="5" t="s">
        <v>50</v>
      </c>
      <c r="J831" s="5">
        <v>120</v>
      </c>
      <c r="K831" s="4">
        <f t="shared" si="154"/>
        <v>44825</v>
      </c>
      <c r="L831" s="5">
        <f t="shared" si="155"/>
        <v>9</v>
      </c>
      <c r="M831" s="5">
        <f t="shared" si="156"/>
        <v>2022</v>
      </c>
      <c r="N831" s="7">
        <v>10120</v>
      </c>
      <c r="O831" s="7">
        <f t="shared" ref="O831" si="161">-N831</f>
        <v>-10120</v>
      </c>
      <c r="P831" s="7">
        <f t="shared" si="153"/>
        <v>0</v>
      </c>
      <c r="Q831" s="8">
        <f t="shared" si="147"/>
        <v>1489721.6500000004</v>
      </c>
      <c r="R831" s="43" t="s">
        <v>91</v>
      </c>
      <c r="S831" s="12" t="s">
        <v>985</v>
      </c>
    </row>
    <row r="832" spans="1:19" x14ac:dyDescent="0.35">
      <c r="A832" s="4">
        <v>44706</v>
      </c>
      <c r="B832" s="5">
        <f t="shared" si="158"/>
        <v>5</v>
      </c>
      <c r="C832" s="5">
        <f t="shared" si="159"/>
        <v>2022</v>
      </c>
      <c r="D832" s="5" t="s">
        <v>805</v>
      </c>
      <c r="E832" s="5" t="s">
        <v>415</v>
      </c>
      <c r="F832" s="6" t="s">
        <v>416</v>
      </c>
      <c r="G832" s="13" t="s">
        <v>728</v>
      </c>
      <c r="H832" s="5">
        <v>4</v>
      </c>
      <c r="I832" s="5" t="s">
        <v>5</v>
      </c>
      <c r="J832" s="5">
        <v>0</v>
      </c>
      <c r="K832" s="4">
        <f t="shared" si="154"/>
        <v>44706</v>
      </c>
      <c r="L832" s="5">
        <f t="shared" si="155"/>
        <v>5</v>
      </c>
      <c r="M832" s="5">
        <f t="shared" si="156"/>
        <v>2022</v>
      </c>
      <c r="N832" s="7">
        <v>8360</v>
      </c>
      <c r="P832" s="7">
        <f t="shared" si="153"/>
        <v>8360</v>
      </c>
      <c r="Q832" s="8">
        <f t="shared" si="147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158"/>
        <v>5</v>
      </c>
      <c r="C833" s="5">
        <f t="shared" si="159"/>
        <v>2022</v>
      </c>
      <c r="D833" s="5" t="s">
        <v>805</v>
      </c>
      <c r="E833" s="5" t="s">
        <v>415</v>
      </c>
      <c r="F833" s="6" t="s">
        <v>416</v>
      </c>
      <c r="G833" s="13" t="s">
        <v>663</v>
      </c>
      <c r="H833" s="5">
        <v>8</v>
      </c>
      <c r="I833" s="5" t="s">
        <v>5</v>
      </c>
      <c r="J833" s="5">
        <v>0</v>
      </c>
      <c r="K833" s="4">
        <f t="shared" si="154"/>
        <v>44706</v>
      </c>
      <c r="L833" s="5">
        <f t="shared" si="155"/>
        <v>5</v>
      </c>
      <c r="M833" s="5">
        <f t="shared" si="156"/>
        <v>2022</v>
      </c>
      <c r="N833" s="7">
        <v>2352</v>
      </c>
      <c r="P833" s="7">
        <f t="shared" si="153"/>
        <v>2352</v>
      </c>
      <c r="Q833" s="8">
        <f t="shared" si="147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158"/>
        <v>5</v>
      </c>
      <c r="C834" s="5">
        <f t="shared" si="159"/>
        <v>2022</v>
      </c>
      <c r="D834" s="5" t="s">
        <v>805</v>
      </c>
      <c r="E834" s="5" t="s">
        <v>415</v>
      </c>
      <c r="F834" s="6" t="s">
        <v>416</v>
      </c>
      <c r="G834" s="13" t="s">
        <v>801</v>
      </c>
      <c r="H834" s="5">
        <v>6</v>
      </c>
      <c r="I834" s="5" t="s">
        <v>5</v>
      </c>
      <c r="J834" s="5">
        <v>0</v>
      </c>
      <c r="K834" s="4">
        <f t="shared" si="154"/>
        <v>44706</v>
      </c>
      <c r="L834" s="5">
        <f t="shared" si="155"/>
        <v>5</v>
      </c>
      <c r="M834" s="5">
        <f t="shared" si="156"/>
        <v>2022</v>
      </c>
      <c r="N834" s="7">
        <v>2106</v>
      </c>
      <c r="P834" s="7">
        <f t="shared" si="153"/>
        <v>2106</v>
      </c>
      <c r="Q834" s="8">
        <f t="shared" si="147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158"/>
        <v>5</v>
      </c>
      <c r="C835" s="5">
        <f t="shared" si="159"/>
        <v>2022</v>
      </c>
      <c r="D835" s="5" t="s">
        <v>805</v>
      </c>
      <c r="E835" s="5" t="s">
        <v>415</v>
      </c>
      <c r="F835" s="6" t="s">
        <v>416</v>
      </c>
      <c r="G835" s="13" t="s">
        <v>800</v>
      </c>
      <c r="H835" s="5">
        <v>4</v>
      </c>
      <c r="I835" s="5" t="s">
        <v>5</v>
      </c>
      <c r="J835" s="5">
        <v>0</v>
      </c>
      <c r="K835" s="4">
        <f t="shared" si="154"/>
        <v>44706</v>
      </c>
      <c r="L835" s="5">
        <f t="shared" si="155"/>
        <v>5</v>
      </c>
      <c r="M835" s="5">
        <f t="shared" si="156"/>
        <v>2022</v>
      </c>
      <c r="N835" s="7">
        <v>250</v>
      </c>
      <c r="P835" s="7">
        <f t="shared" si="153"/>
        <v>250</v>
      </c>
      <c r="Q835" s="8">
        <f t="shared" ref="Q835:Q898" si="162">SUM(Q834+N835)</f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158"/>
        <v>5</v>
      </c>
      <c r="C836" s="5">
        <f t="shared" si="159"/>
        <v>2022</v>
      </c>
      <c r="D836" s="5" t="s">
        <v>805</v>
      </c>
      <c r="E836" s="5" t="s">
        <v>415</v>
      </c>
      <c r="F836" s="6" t="s">
        <v>416</v>
      </c>
      <c r="G836" s="13" t="s">
        <v>668</v>
      </c>
      <c r="H836" s="5">
        <v>1</v>
      </c>
      <c r="I836" s="5" t="s">
        <v>5</v>
      </c>
      <c r="J836" s="5">
        <v>0</v>
      </c>
      <c r="K836" s="4">
        <f t="shared" si="154"/>
        <v>44706</v>
      </c>
      <c r="L836" s="5">
        <f t="shared" si="155"/>
        <v>5</v>
      </c>
      <c r="M836" s="5">
        <f t="shared" si="156"/>
        <v>2022</v>
      </c>
      <c r="N836" s="7">
        <v>1000</v>
      </c>
      <c r="P836" s="7">
        <f t="shared" si="153"/>
        <v>1000</v>
      </c>
      <c r="Q836" s="8">
        <f t="shared" si="162"/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158"/>
        <v>5</v>
      </c>
      <c r="C837" s="5">
        <f t="shared" si="159"/>
        <v>2022</v>
      </c>
      <c r="D837" s="5" t="s">
        <v>806</v>
      </c>
      <c r="E837" s="5" t="s">
        <v>482</v>
      </c>
      <c r="F837" s="6" t="s">
        <v>499</v>
      </c>
      <c r="G837" s="13" t="s">
        <v>725</v>
      </c>
      <c r="H837" s="5">
        <v>1</v>
      </c>
      <c r="I837" s="5" t="s">
        <v>5</v>
      </c>
      <c r="J837" s="5">
        <v>0</v>
      </c>
      <c r="K837" s="4">
        <f t="shared" si="154"/>
        <v>44709</v>
      </c>
      <c r="L837" s="5">
        <f t="shared" si="155"/>
        <v>5</v>
      </c>
      <c r="M837" s="5">
        <f t="shared" si="156"/>
        <v>2022</v>
      </c>
      <c r="N837" s="7">
        <v>2068</v>
      </c>
      <c r="O837" s="7">
        <f t="shared" ref="O837:O840" si="163">-N837</f>
        <v>-2068</v>
      </c>
      <c r="P837" s="7">
        <f t="shared" si="153"/>
        <v>0</v>
      </c>
      <c r="Q837" s="8">
        <f t="shared" si="162"/>
        <v>1505857.6500000004</v>
      </c>
      <c r="R837" s="43" t="s">
        <v>5</v>
      </c>
      <c r="S837" s="12" t="s">
        <v>981</v>
      </c>
    </row>
    <row r="838" spans="1:19" x14ac:dyDescent="0.35">
      <c r="A838" s="4">
        <v>44709</v>
      </c>
      <c r="B838" s="5">
        <f t="shared" si="158"/>
        <v>5</v>
      </c>
      <c r="C838" s="5">
        <f t="shared" si="159"/>
        <v>2022</v>
      </c>
      <c r="D838" s="5" t="s">
        <v>806</v>
      </c>
      <c r="E838" s="5" t="s">
        <v>482</v>
      </c>
      <c r="F838" s="6" t="s">
        <v>499</v>
      </c>
      <c r="G838" s="13" t="s">
        <v>663</v>
      </c>
      <c r="H838" s="5">
        <v>3</v>
      </c>
      <c r="I838" s="5" t="s">
        <v>5</v>
      </c>
      <c r="J838" s="5">
        <v>0</v>
      </c>
      <c r="K838" s="4">
        <f t="shared" si="154"/>
        <v>44709</v>
      </c>
      <c r="L838" s="5">
        <f t="shared" si="155"/>
        <v>5</v>
      </c>
      <c r="M838" s="5">
        <f t="shared" si="156"/>
        <v>2022</v>
      </c>
      <c r="N838" s="7">
        <v>864</v>
      </c>
      <c r="O838" s="7">
        <f t="shared" si="163"/>
        <v>-864</v>
      </c>
      <c r="P838" s="7">
        <f t="shared" si="153"/>
        <v>0</v>
      </c>
      <c r="Q838" s="8">
        <f t="shared" si="162"/>
        <v>1506721.6500000004</v>
      </c>
      <c r="R838" s="43" t="s">
        <v>5</v>
      </c>
      <c r="S838" s="12" t="s">
        <v>981</v>
      </c>
    </row>
    <row r="839" spans="1:19" x14ac:dyDescent="0.35">
      <c r="A839" s="4">
        <v>44709</v>
      </c>
      <c r="B839" s="5">
        <f t="shared" si="158"/>
        <v>5</v>
      </c>
      <c r="C839" s="5">
        <f t="shared" si="159"/>
        <v>2022</v>
      </c>
      <c r="D839" s="5" t="s">
        <v>806</v>
      </c>
      <c r="E839" s="5" t="s">
        <v>482</v>
      </c>
      <c r="F839" s="6" t="s">
        <v>499</v>
      </c>
      <c r="G839" s="13" t="s">
        <v>675</v>
      </c>
      <c r="H839" s="5">
        <v>1</v>
      </c>
      <c r="I839" s="5" t="s">
        <v>5</v>
      </c>
      <c r="J839" s="5">
        <v>0</v>
      </c>
      <c r="K839" s="4">
        <f t="shared" si="154"/>
        <v>44709</v>
      </c>
      <c r="L839" s="5">
        <f t="shared" si="155"/>
        <v>5</v>
      </c>
      <c r="M839" s="5">
        <f t="shared" si="156"/>
        <v>2022</v>
      </c>
      <c r="N839" s="7">
        <v>90</v>
      </c>
      <c r="O839" s="7">
        <f t="shared" si="163"/>
        <v>-90</v>
      </c>
      <c r="P839" s="7">
        <f t="shared" si="153"/>
        <v>0</v>
      </c>
      <c r="Q839" s="8">
        <f t="shared" si="162"/>
        <v>1506811.6500000004</v>
      </c>
      <c r="R839" s="43" t="s">
        <v>5</v>
      </c>
      <c r="S839" s="12" t="s">
        <v>981</v>
      </c>
    </row>
    <row r="840" spans="1:19" x14ac:dyDescent="0.35">
      <c r="A840" s="4">
        <v>44709</v>
      </c>
      <c r="B840" s="5">
        <f t="shared" si="158"/>
        <v>5</v>
      </c>
      <c r="C840" s="5">
        <f t="shared" si="159"/>
        <v>2022</v>
      </c>
      <c r="D840" s="5" t="s">
        <v>806</v>
      </c>
      <c r="E840" s="5" t="s">
        <v>482</v>
      </c>
      <c r="F840" s="6" t="s">
        <v>499</v>
      </c>
      <c r="G840" s="13" t="s">
        <v>809</v>
      </c>
      <c r="H840" s="5">
        <v>1</v>
      </c>
      <c r="I840" s="5" t="s">
        <v>5</v>
      </c>
      <c r="J840" s="5">
        <v>0</v>
      </c>
      <c r="K840" s="4">
        <f t="shared" si="154"/>
        <v>44709</v>
      </c>
      <c r="L840" s="5">
        <f t="shared" si="155"/>
        <v>5</v>
      </c>
      <c r="M840" s="5">
        <f t="shared" si="156"/>
        <v>2022</v>
      </c>
      <c r="N840" s="7">
        <v>219</v>
      </c>
      <c r="O840" s="7">
        <f t="shared" si="163"/>
        <v>-219</v>
      </c>
      <c r="P840" s="7">
        <f t="shared" si="153"/>
        <v>0</v>
      </c>
      <c r="Q840" s="8">
        <f t="shared" si="162"/>
        <v>1507030.6500000004</v>
      </c>
      <c r="R840" s="43" t="s">
        <v>5</v>
      </c>
      <c r="S840" s="12" t="s">
        <v>981</v>
      </c>
    </row>
    <row r="841" spans="1:19" x14ac:dyDescent="0.35">
      <c r="A841" s="4">
        <v>44714</v>
      </c>
      <c r="B841" s="5">
        <f t="shared" si="158"/>
        <v>6</v>
      </c>
      <c r="C841" s="5">
        <f t="shared" si="159"/>
        <v>2022</v>
      </c>
      <c r="D841" s="5" t="s">
        <v>835</v>
      </c>
      <c r="E841" s="5" t="s">
        <v>415</v>
      </c>
      <c r="F841" s="6" t="s">
        <v>416</v>
      </c>
      <c r="G841" s="13" t="s">
        <v>725</v>
      </c>
      <c r="H841" s="5">
        <v>4</v>
      </c>
      <c r="I841" s="5" t="s">
        <v>5</v>
      </c>
      <c r="J841" s="5">
        <v>0</v>
      </c>
      <c r="K841" s="4">
        <f t="shared" si="154"/>
        <v>44714</v>
      </c>
      <c r="L841" s="5">
        <f t="shared" si="155"/>
        <v>6</v>
      </c>
      <c r="M841" s="5">
        <f t="shared" si="156"/>
        <v>2022</v>
      </c>
      <c r="N841" s="7">
        <v>8360</v>
      </c>
      <c r="P841" s="7">
        <f t="shared" si="153"/>
        <v>8360</v>
      </c>
      <c r="Q841" s="8">
        <f t="shared" si="162"/>
        <v>1515390.6500000004</v>
      </c>
      <c r="R841" s="43" t="s">
        <v>5</v>
      </c>
      <c r="S841" s="12"/>
    </row>
    <row r="842" spans="1:19" x14ac:dyDescent="0.35">
      <c r="A842" s="4">
        <v>44714</v>
      </c>
      <c r="B842" s="5">
        <f t="shared" si="158"/>
        <v>6</v>
      </c>
      <c r="C842" s="5">
        <f t="shared" si="159"/>
        <v>2022</v>
      </c>
      <c r="D842" s="5" t="s">
        <v>835</v>
      </c>
      <c r="E842" s="5" t="s">
        <v>415</v>
      </c>
      <c r="F842" s="6" t="s">
        <v>416</v>
      </c>
      <c r="G842" s="13" t="s">
        <v>663</v>
      </c>
      <c r="H842" s="5">
        <v>6</v>
      </c>
      <c r="I842" s="5" t="s">
        <v>5</v>
      </c>
      <c r="J842" s="5">
        <v>0</v>
      </c>
      <c r="K842" s="4">
        <f t="shared" si="154"/>
        <v>44714</v>
      </c>
      <c r="L842" s="5">
        <f t="shared" si="155"/>
        <v>6</v>
      </c>
      <c r="M842" s="5">
        <f t="shared" si="156"/>
        <v>2022</v>
      </c>
      <c r="N842" s="7">
        <v>1764</v>
      </c>
      <c r="P842" s="7">
        <f t="shared" si="153"/>
        <v>1764</v>
      </c>
      <c r="Q842" s="8">
        <f t="shared" si="162"/>
        <v>1517154.6500000004</v>
      </c>
      <c r="R842" s="43" t="s">
        <v>5</v>
      </c>
      <c r="S842" s="12"/>
    </row>
    <row r="843" spans="1:19" x14ac:dyDescent="0.35">
      <c r="A843" s="4">
        <v>44714</v>
      </c>
      <c r="B843" s="5">
        <f t="shared" si="158"/>
        <v>6</v>
      </c>
      <c r="C843" s="5">
        <f t="shared" si="159"/>
        <v>2022</v>
      </c>
      <c r="D843" s="5" t="s">
        <v>835</v>
      </c>
      <c r="E843" s="5" t="s">
        <v>415</v>
      </c>
      <c r="F843" s="6" t="s">
        <v>416</v>
      </c>
      <c r="G843" s="13" t="s">
        <v>801</v>
      </c>
      <c r="H843" s="5">
        <v>3</v>
      </c>
      <c r="I843" s="5" t="s">
        <v>5</v>
      </c>
      <c r="J843" s="5">
        <v>0</v>
      </c>
      <c r="K843" s="4">
        <f t="shared" si="154"/>
        <v>44714</v>
      </c>
      <c r="L843" s="5">
        <f t="shared" si="155"/>
        <v>6</v>
      </c>
      <c r="M843" s="5">
        <f t="shared" si="156"/>
        <v>2022</v>
      </c>
      <c r="N843" s="7">
        <v>1053</v>
      </c>
      <c r="P843" s="7">
        <f t="shared" si="153"/>
        <v>1053</v>
      </c>
      <c r="Q843" s="8">
        <f t="shared" si="162"/>
        <v>1518207.6500000004</v>
      </c>
      <c r="R843" s="43" t="s">
        <v>5</v>
      </c>
      <c r="S843" s="12"/>
    </row>
    <row r="844" spans="1:19" x14ac:dyDescent="0.35">
      <c r="A844" s="4">
        <v>44714</v>
      </c>
      <c r="B844" s="5">
        <f t="shared" si="158"/>
        <v>6</v>
      </c>
      <c r="C844" s="5">
        <f t="shared" si="159"/>
        <v>2022</v>
      </c>
      <c r="D844" s="5" t="s">
        <v>835</v>
      </c>
      <c r="E844" s="5" t="s">
        <v>415</v>
      </c>
      <c r="F844" s="6" t="s">
        <v>416</v>
      </c>
      <c r="G844" s="13" t="s">
        <v>800</v>
      </c>
      <c r="H844" s="5">
        <v>4</v>
      </c>
      <c r="I844" s="5" t="s">
        <v>5</v>
      </c>
      <c r="J844" s="5">
        <v>0</v>
      </c>
      <c r="K844" s="4">
        <f t="shared" si="154"/>
        <v>44714</v>
      </c>
      <c r="L844" s="5">
        <f t="shared" si="155"/>
        <v>6</v>
      </c>
      <c r="M844" s="5">
        <f t="shared" si="156"/>
        <v>2022</v>
      </c>
      <c r="N844" s="7">
        <v>250</v>
      </c>
      <c r="P844" s="7">
        <f t="shared" si="153"/>
        <v>250</v>
      </c>
      <c r="Q844" s="8">
        <f t="shared" si="162"/>
        <v>1518457.6500000004</v>
      </c>
      <c r="R844" s="43" t="s">
        <v>5</v>
      </c>
      <c r="S844" s="12"/>
    </row>
    <row r="845" spans="1:19" x14ac:dyDescent="0.35">
      <c r="A845" s="4">
        <v>44714</v>
      </c>
      <c r="B845" s="5">
        <f t="shared" si="158"/>
        <v>6</v>
      </c>
      <c r="C845" s="5">
        <f t="shared" si="159"/>
        <v>2022</v>
      </c>
      <c r="D845" s="5" t="s">
        <v>835</v>
      </c>
      <c r="E845" s="5" t="s">
        <v>415</v>
      </c>
      <c r="F845" s="6" t="s">
        <v>416</v>
      </c>
      <c r="G845" s="13" t="s">
        <v>668</v>
      </c>
      <c r="H845" s="5">
        <v>1</v>
      </c>
      <c r="I845" s="5" t="s">
        <v>5</v>
      </c>
      <c r="J845" s="5">
        <v>0</v>
      </c>
      <c r="K845" s="4">
        <f t="shared" si="154"/>
        <v>44714</v>
      </c>
      <c r="L845" s="5">
        <f t="shared" si="155"/>
        <v>6</v>
      </c>
      <c r="M845" s="5">
        <f t="shared" si="156"/>
        <v>2022</v>
      </c>
      <c r="N845" s="7">
        <v>1000</v>
      </c>
      <c r="P845" s="7">
        <f t="shared" si="153"/>
        <v>1000</v>
      </c>
      <c r="Q845" s="8">
        <f t="shared" si="162"/>
        <v>1519457.6500000004</v>
      </c>
      <c r="R845" s="43" t="s">
        <v>5</v>
      </c>
      <c r="S845" s="12"/>
    </row>
    <row r="846" spans="1:19" x14ac:dyDescent="0.35">
      <c r="A846" s="4">
        <v>44715</v>
      </c>
      <c r="B846" s="5">
        <f t="shared" si="158"/>
        <v>6</v>
      </c>
      <c r="C846" s="5">
        <f t="shared" si="159"/>
        <v>2022</v>
      </c>
      <c r="D846" s="5" t="s">
        <v>836</v>
      </c>
      <c r="E846" s="5" t="s">
        <v>645</v>
      </c>
      <c r="F846" s="6" t="s">
        <v>646</v>
      </c>
      <c r="G846" s="13" t="s">
        <v>99</v>
      </c>
      <c r="H846" s="5">
        <v>1</v>
      </c>
      <c r="I846" s="5" t="s">
        <v>5</v>
      </c>
      <c r="J846" s="5">
        <v>0</v>
      </c>
      <c r="K846" s="4">
        <f t="shared" si="154"/>
        <v>44715</v>
      </c>
      <c r="L846" s="5">
        <f t="shared" si="155"/>
        <v>6</v>
      </c>
      <c r="M846" s="5">
        <f t="shared" si="156"/>
        <v>2022</v>
      </c>
      <c r="N846" s="7">
        <v>2112</v>
      </c>
      <c r="O846" s="7">
        <f>-1682.1-429.9</f>
        <v>-2112</v>
      </c>
      <c r="P846" s="7">
        <f t="shared" si="153"/>
        <v>0</v>
      </c>
      <c r="Q846" s="8">
        <f t="shared" si="162"/>
        <v>1521569.6500000004</v>
      </c>
      <c r="R846" s="43" t="s">
        <v>5</v>
      </c>
      <c r="S846" s="12" t="s">
        <v>990</v>
      </c>
    </row>
    <row r="847" spans="1:19" x14ac:dyDescent="0.35">
      <c r="A847" s="4">
        <v>44716</v>
      </c>
      <c r="B847" s="5">
        <f t="shared" si="158"/>
        <v>6</v>
      </c>
      <c r="C847" s="5">
        <f t="shared" si="159"/>
        <v>2022</v>
      </c>
      <c r="D847" s="5" t="s">
        <v>837</v>
      </c>
      <c r="E847" s="5" t="s">
        <v>415</v>
      </c>
      <c r="F847" s="6" t="s">
        <v>416</v>
      </c>
      <c r="G847" s="13" t="s">
        <v>725</v>
      </c>
      <c r="H847" s="5">
        <v>2</v>
      </c>
      <c r="I847" s="5" t="s">
        <v>5</v>
      </c>
      <c r="J847" s="5">
        <v>0</v>
      </c>
      <c r="K847" s="4">
        <f t="shared" si="154"/>
        <v>44716</v>
      </c>
      <c r="L847" s="5">
        <f t="shared" si="155"/>
        <v>6</v>
      </c>
      <c r="M847" s="5">
        <f t="shared" si="156"/>
        <v>2022</v>
      </c>
      <c r="N847" s="7">
        <v>4180</v>
      </c>
      <c r="P847" s="7">
        <f t="shared" si="153"/>
        <v>4180</v>
      </c>
      <c r="Q847" s="8">
        <f t="shared" si="162"/>
        <v>1525749.6500000004</v>
      </c>
      <c r="R847" s="43" t="s">
        <v>5</v>
      </c>
      <c r="S847" s="12"/>
    </row>
    <row r="848" spans="1:19" x14ac:dyDescent="0.35">
      <c r="A848" s="4">
        <v>44716</v>
      </c>
      <c r="B848" s="5">
        <f t="shared" si="158"/>
        <v>6</v>
      </c>
      <c r="C848" s="5">
        <f t="shared" si="159"/>
        <v>2022</v>
      </c>
      <c r="D848" s="5" t="s">
        <v>837</v>
      </c>
      <c r="E848" s="5" t="s">
        <v>415</v>
      </c>
      <c r="F848" s="6" t="s">
        <v>416</v>
      </c>
      <c r="G848" s="13" t="s">
        <v>663</v>
      </c>
      <c r="H848" s="5">
        <v>10</v>
      </c>
      <c r="I848" s="5" t="s">
        <v>5</v>
      </c>
      <c r="J848" s="5">
        <v>0</v>
      </c>
      <c r="K848" s="4">
        <f t="shared" si="154"/>
        <v>44716</v>
      </c>
      <c r="L848" s="5">
        <f t="shared" si="155"/>
        <v>6</v>
      </c>
      <c r="M848" s="5">
        <f t="shared" si="156"/>
        <v>2022</v>
      </c>
      <c r="N848" s="7">
        <v>2940</v>
      </c>
      <c r="P848" s="7">
        <f t="shared" si="153"/>
        <v>2940</v>
      </c>
      <c r="Q848" s="8">
        <f t="shared" si="162"/>
        <v>1528689.6500000004</v>
      </c>
      <c r="R848" s="43" t="s">
        <v>5</v>
      </c>
      <c r="S848" s="12"/>
    </row>
    <row r="849" spans="1:20" x14ac:dyDescent="0.35">
      <c r="A849" s="4">
        <v>44716</v>
      </c>
      <c r="B849" s="5">
        <f t="shared" si="158"/>
        <v>6</v>
      </c>
      <c r="C849" s="5">
        <f t="shared" si="159"/>
        <v>2022</v>
      </c>
      <c r="D849" s="5" t="s">
        <v>837</v>
      </c>
      <c r="E849" s="5" t="s">
        <v>415</v>
      </c>
      <c r="F849" s="6" t="s">
        <v>416</v>
      </c>
      <c r="G849" s="13" t="s">
        <v>801</v>
      </c>
      <c r="H849" s="5">
        <v>5</v>
      </c>
      <c r="I849" s="5" t="s">
        <v>5</v>
      </c>
      <c r="J849" s="5">
        <v>0</v>
      </c>
      <c r="K849" s="4">
        <f t="shared" si="154"/>
        <v>44716</v>
      </c>
      <c r="L849" s="5">
        <f t="shared" si="155"/>
        <v>6</v>
      </c>
      <c r="M849" s="5">
        <f t="shared" si="156"/>
        <v>2022</v>
      </c>
      <c r="N849" s="7">
        <v>1755</v>
      </c>
      <c r="P849" s="7">
        <f t="shared" si="153"/>
        <v>1755</v>
      </c>
      <c r="Q849" s="8">
        <f t="shared" si="162"/>
        <v>1530444.6500000004</v>
      </c>
      <c r="R849" s="43" t="s">
        <v>5</v>
      </c>
      <c r="S849" s="12"/>
    </row>
    <row r="850" spans="1:20" x14ac:dyDescent="0.35">
      <c r="A850" s="4">
        <v>44716</v>
      </c>
      <c r="B850" s="5">
        <f t="shared" si="158"/>
        <v>6</v>
      </c>
      <c r="C850" s="5">
        <f t="shared" si="159"/>
        <v>2022</v>
      </c>
      <c r="D850" s="5" t="s">
        <v>837</v>
      </c>
      <c r="E850" s="5" t="s">
        <v>415</v>
      </c>
      <c r="F850" s="6" t="s">
        <v>416</v>
      </c>
      <c r="G850" s="13" t="s">
        <v>800</v>
      </c>
      <c r="H850" s="5">
        <v>2</v>
      </c>
      <c r="I850" s="5" t="s">
        <v>5</v>
      </c>
      <c r="J850" s="5">
        <v>0</v>
      </c>
      <c r="K850" s="4">
        <f t="shared" si="154"/>
        <v>44716</v>
      </c>
      <c r="L850" s="5">
        <f t="shared" si="155"/>
        <v>6</v>
      </c>
      <c r="M850" s="5">
        <f t="shared" si="156"/>
        <v>2022</v>
      </c>
      <c r="N850" s="7">
        <v>125</v>
      </c>
      <c r="P850" s="7">
        <f t="shared" si="153"/>
        <v>125</v>
      </c>
      <c r="Q850" s="8">
        <f t="shared" si="162"/>
        <v>1530569.6500000004</v>
      </c>
      <c r="R850" s="43" t="s">
        <v>5</v>
      </c>
      <c r="S850" s="12"/>
    </row>
    <row r="851" spans="1:20" x14ac:dyDescent="0.35">
      <c r="A851" s="4">
        <v>44719</v>
      </c>
      <c r="B851" s="5">
        <f t="shared" si="158"/>
        <v>6</v>
      </c>
      <c r="C851" s="5">
        <f t="shared" si="159"/>
        <v>2022</v>
      </c>
      <c r="D851" s="5" t="s">
        <v>838</v>
      </c>
      <c r="E851" s="5" t="s">
        <v>6</v>
      </c>
      <c r="F851" s="6" t="s">
        <v>7</v>
      </c>
      <c r="G851" s="13" t="s">
        <v>725</v>
      </c>
      <c r="H851" s="5">
        <v>1</v>
      </c>
      <c r="I851" s="5" t="s">
        <v>5</v>
      </c>
      <c r="J851" s="5">
        <v>0</v>
      </c>
      <c r="K851" s="4">
        <f t="shared" si="154"/>
        <v>44719</v>
      </c>
      <c r="L851" s="5">
        <f t="shared" si="155"/>
        <v>6</v>
      </c>
      <c r="M851" s="5">
        <f t="shared" si="156"/>
        <v>2022</v>
      </c>
      <c r="N851" s="7">
        <v>2068</v>
      </c>
      <c r="O851" s="7">
        <f>-N851</f>
        <v>-2068</v>
      </c>
      <c r="P851" s="7">
        <f t="shared" si="153"/>
        <v>0</v>
      </c>
      <c r="Q851" s="8">
        <f t="shared" si="162"/>
        <v>1532637.6500000004</v>
      </c>
      <c r="R851" s="43" t="s">
        <v>5</v>
      </c>
      <c r="S851" s="12" t="s">
        <v>849</v>
      </c>
    </row>
    <row r="852" spans="1:20" x14ac:dyDescent="0.35">
      <c r="A852" s="4">
        <v>44719</v>
      </c>
      <c r="B852" s="5">
        <f t="shared" si="158"/>
        <v>6</v>
      </c>
      <c r="C852" s="5">
        <f t="shared" si="159"/>
        <v>2022</v>
      </c>
      <c r="D852" s="5" t="s">
        <v>838</v>
      </c>
      <c r="E852" s="5" t="s">
        <v>6</v>
      </c>
      <c r="F852" s="6" t="s">
        <v>7</v>
      </c>
      <c r="G852" s="13" t="s">
        <v>839</v>
      </c>
      <c r="H852" s="5">
        <v>1</v>
      </c>
      <c r="I852" s="5" t="s">
        <v>5</v>
      </c>
      <c r="J852" s="5">
        <v>0</v>
      </c>
      <c r="K852" s="4">
        <f t="shared" si="154"/>
        <v>44719</v>
      </c>
      <c r="L852" s="5">
        <f t="shared" si="155"/>
        <v>6</v>
      </c>
      <c r="M852" s="5">
        <f t="shared" si="156"/>
        <v>2022</v>
      </c>
      <c r="N852" s="7">
        <v>288</v>
      </c>
      <c r="O852" s="7">
        <f>-N852</f>
        <v>-288</v>
      </c>
      <c r="P852" s="7">
        <f t="shared" si="153"/>
        <v>0</v>
      </c>
      <c r="Q852" s="8">
        <f t="shared" si="162"/>
        <v>1532925.6500000004</v>
      </c>
      <c r="R852" s="43" t="s">
        <v>5</v>
      </c>
      <c r="S852" s="12" t="s">
        <v>849</v>
      </c>
    </row>
    <row r="853" spans="1:20" x14ac:dyDescent="0.35">
      <c r="A853" s="4">
        <v>44721</v>
      </c>
      <c r="B853" s="5">
        <f t="shared" si="158"/>
        <v>6</v>
      </c>
      <c r="C853" s="5">
        <f t="shared" si="159"/>
        <v>2022</v>
      </c>
      <c r="D853" s="5" t="s">
        <v>840</v>
      </c>
      <c r="E853" s="5" t="s">
        <v>63</v>
      </c>
      <c r="F853" s="6" t="s">
        <v>64</v>
      </c>
      <c r="G853" s="13" t="s">
        <v>731</v>
      </c>
      <c r="H853" s="5">
        <v>5</v>
      </c>
      <c r="I853" s="5" t="s">
        <v>50</v>
      </c>
      <c r="J853" s="5">
        <v>120</v>
      </c>
      <c r="K853" s="4">
        <f t="shared" si="154"/>
        <v>44841</v>
      </c>
      <c r="L853" s="5">
        <f t="shared" si="155"/>
        <v>10</v>
      </c>
      <c r="M853" s="5">
        <f t="shared" si="156"/>
        <v>2022</v>
      </c>
      <c r="N853" s="7">
        <v>9900</v>
      </c>
      <c r="O853" s="7">
        <f t="shared" ref="O853:O857" si="164">-N853</f>
        <v>-9900</v>
      </c>
      <c r="P853" s="7">
        <f t="shared" ref="P853:P916" si="165">SUM(N853+O853)</f>
        <v>0</v>
      </c>
      <c r="Q853" s="8">
        <f t="shared" si="162"/>
        <v>1542825.6500000004</v>
      </c>
      <c r="R853" s="43" t="s">
        <v>91</v>
      </c>
      <c r="S853" s="12" t="s">
        <v>986</v>
      </c>
      <c r="T853" s="118"/>
    </row>
    <row r="854" spans="1:20" x14ac:dyDescent="0.35">
      <c r="A854" s="4">
        <v>44721</v>
      </c>
      <c r="B854" s="5">
        <f t="shared" si="158"/>
        <v>6</v>
      </c>
      <c r="C854" s="5">
        <f t="shared" si="159"/>
        <v>2022</v>
      </c>
      <c r="D854" s="5" t="s">
        <v>840</v>
      </c>
      <c r="E854" s="5" t="s">
        <v>63</v>
      </c>
      <c r="F854" s="6" t="s">
        <v>64</v>
      </c>
      <c r="G854" s="13" t="s">
        <v>663</v>
      </c>
      <c r="H854" s="5">
        <v>5</v>
      </c>
      <c r="I854" s="5" t="s">
        <v>50</v>
      </c>
      <c r="J854" s="5">
        <v>120</v>
      </c>
      <c r="K854" s="4">
        <f t="shared" si="154"/>
        <v>44841</v>
      </c>
      <c r="L854" s="5">
        <f t="shared" si="155"/>
        <v>10</v>
      </c>
      <c r="M854" s="5">
        <f t="shared" si="156"/>
        <v>2022</v>
      </c>
      <c r="N854" s="7">
        <v>1425</v>
      </c>
      <c r="O854" s="7">
        <f t="shared" si="164"/>
        <v>-1425</v>
      </c>
      <c r="P854" s="7">
        <f t="shared" si="165"/>
        <v>0</v>
      </c>
      <c r="Q854" s="8">
        <f t="shared" si="162"/>
        <v>1544250.6500000004</v>
      </c>
      <c r="R854" s="43" t="s">
        <v>91</v>
      </c>
      <c r="S854" s="12" t="s">
        <v>986</v>
      </c>
    </row>
    <row r="855" spans="1:20" x14ac:dyDescent="0.35">
      <c r="A855" s="4">
        <v>44721</v>
      </c>
      <c r="B855" s="5">
        <f t="shared" si="158"/>
        <v>6</v>
      </c>
      <c r="C855" s="5">
        <f t="shared" si="159"/>
        <v>2022</v>
      </c>
      <c r="D855" s="5" t="s">
        <v>840</v>
      </c>
      <c r="E855" s="5" t="s">
        <v>63</v>
      </c>
      <c r="F855" s="6" t="s">
        <v>64</v>
      </c>
      <c r="G855" s="13" t="s">
        <v>800</v>
      </c>
      <c r="H855" s="5">
        <v>10</v>
      </c>
      <c r="I855" s="5" t="s">
        <v>50</v>
      </c>
      <c r="J855" s="5">
        <v>120</v>
      </c>
      <c r="K855" s="4">
        <f t="shared" si="154"/>
        <v>44841</v>
      </c>
      <c r="L855" s="5">
        <f t="shared" si="155"/>
        <v>10</v>
      </c>
      <c r="M855" s="5">
        <f t="shared" si="156"/>
        <v>2022</v>
      </c>
      <c r="N855" s="7">
        <v>550</v>
      </c>
      <c r="O855" s="7">
        <f t="shared" si="164"/>
        <v>-550</v>
      </c>
      <c r="P855" s="7">
        <f t="shared" si="165"/>
        <v>0</v>
      </c>
      <c r="Q855" s="8">
        <f t="shared" si="162"/>
        <v>1544800.6500000004</v>
      </c>
      <c r="R855" s="43" t="s">
        <v>91</v>
      </c>
      <c r="S855" s="12" t="s">
        <v>986</v>
      </c>
    </row>
    <row r="856" spans="1:20" x14ac:dyDescent="0.35">
      <c r="A856" s="4">
        <v>44721</v>
      </c>
      <c r="B856" s="5">
        <f t="shared" si="158"/>
        <v>6</v>
      </c>
      <c r="C856" s="5">
        <f t="shared" si="159"/>
        <v>2022</v>
      </c>
      <c r="D856" s="5" t="s">
        <v>840</v>
      </c>
      <c r="E856" s="5" t="s">
        <v>63</v>
      </c>
      <c r="F856" s="6" t="s">
        <v>64</v>
      </c>
      <c r="G856" s="13" t="s">
        <v>575</v>
      </c>
      <c r="H856" s="5">
        <v>4</v>
      </c>
      <c r="I856" s="5" t="s">
        <v>50</v>
      </c>
      <c r="J856" s="5">
        <v>120</v>
      </c>
      <c r="K856" s="4">
        <f t="shared" ref="K856:K919" si="166">A856+J856</f>
        <v>44841</v>
      </c>
      <c r="L856" s="5">
        <f t="shared" si="155"/>
        <v>10</v>
      </c>
      <c r="M856" s="5">
        <f t="shared" si="156"/>
        <v>2022</v>
      </c>
      <c r="N856" s="7">
        <v>420</v>
      </c>
      <c r="O856" s="7">
        <f t="shared" si="164"/>
        <v>-420</v>
      </c>
      <c r="P856" s="7">
        <f t="shared" si="165"/>
        <v>0</v>
      </c>
      <c r="Q856" s="8">
        <f t="shared" si="162"/>
        <v>1545220.6500000004</v>
      </c>
      <c r="R856" s="43" t="s">
        <v>91</v>
      </c>
      <c r="S856" s="12" t="s">
        <v>986</v>
      </c>
    </row>
    <row r="857" spans="1:20" x14ac:dyDescent="0.35">
      <c r="A857" s="4">
        <v>44721</v>
      </c>
      <c r="B857" s="5">
        <f t="shared" si="158"/>
        <v>6</v>
      </c>
      <c r="C857" s="5">
        <f t="shared" si="159"/>
        <v>2022</v>
      </c>
      <c r="D857" s="5" t="s">
        <v>840</v>
      </c>
      <c r="E857" s="5" t="s">
        <v>63</v>
      </c>
      <c r="F857" s="6" t="s">
        <v>64</v>
      </c>
      <c r="G857" s="13" t="s">
        <v>623</v>
      </c>
      <c r="H857" s="5">
        <v>1</v>
      </c>
      <c r="I857" s="5" t="s">
        <v>50</v>
      </c>
      <c r="J857" s="5">
        <v>120</v>
      </c>
      <c r="K857" s="4">
        <f t="shared" si="166"/>
        <v>44841</v>
      </c>
      <c r="L857" s="5">
        <f t="shared" si="155"/>
        <v>10</v>
      </c>
      <c r="M857" s="5">
        <f t="shared" si="156"/>
        <v>2022</v>
      </c>
      <c r="N857" s="7">
        <v>395</v>
      </c>
      <c r="O857" s="7">
        <f t="shared" si="164"/>
        <v>-395</v>
      </c>
      <c r="P857" s="7">
        <f t="shared" si="165"/>
        <v>0</v>
      </c>
      <c r="Q857" s="8">
        <f t="shared" si="162"/>
        <v>1545615.6500000004</v>
      </c>
      <c r="R857" s="43" t="s">
        <v>91</v>
      </c>
      <c r="S857" s="12" t="s">
        <v>986</v>
      </c>
    </row>
    <row r="858" spans="1:20" x14ac:dyDescent="0.35">
      <c r="A858" s="4">
        <v>44721</v>
      </c>
      <c r="B858" s="5">
        <f t="shared" si="158"/>
        <v>6</v>
      </c>
      <c r="C858" s="5">
        <f t="shared" si="159"/>
        <v>2022</v>
      </c>
      <c r="D858" s="5" t="s">
        <v>841</v>
      </c>
      <c r="E858" s="5" t="s">
        <v>645</v>
      </c>
      <c r="F858" s="6" t="s">
        <v>646</v>
      </c>
      <c r="G858" s="13" t="s">
        <v>99</v>
      </c>
      <c r="H858" s="5">
        <v>1</v>
      </c>
      <c r="I858" s="5" t="s">
        <v>5</v>
      </c>
      <c r="J858" s="5">
        <v>0</v>
      </c>
      <c r="K858" s="4">
        <f t="shared" si="166"/>
        <v>44721</v>
      </c>
      <c r="L858" s="5">
        <f t="shared" si="155"/>
        <v>6</v>
      </c>
      <c r="M858" s="5">
        <f t="shared" si="156"/>
        <v>2022</v>
      </c>
      <c r="N858" s="7">
        <v>2112</v>
      </c>
      <c r="O858" s="7">
        <f>-570.1-1541.9</f>
        <v>-2112</v>
      </c>
      <c r="P858" s="7">
        <f t="shared" si="165"/>
        <v>0</v>
      </c>
      <c r="Q858" s="8">
        <f t="shared" si="162"/>
        <v>1547727.6500000004</v>
      </c>
      <c r="R858" s="43" t="s">
        <v>5</v>
      </c>
      <c r="S858" s="12" t="s">
        <v>992</v>
      </c>
    </row>
    <row r="859" spans="1:20" x14ac:dyDescent="0.35">
      <c r="A859" s="4">
        <v>44722</v>
      </c>
      <c r="B859" s="5">
        <f t="shared" si="158"/>
        <v>6</v>
      </c>
      <c r="C859" s="5">
        <f t="shared" si="159"/>
        <v>2022</v>
      </c>
      <c r="D859" s="5" t="s">
        <v>842</v>
      </c>
      <c r="E859" s="5" t="s">
        <v>482</v>
      </c>
      <c r="F859" s="6" t="s">
        <v>499</v>
      </c>
      <c r="G859" s="13" t="s">
        <v>725</v>
      </c>
      <c r="H859" s="5">
        <v>1</v>
      </c>
      <c r="I859" s="5" t="s">
        <v>5</v>
      </c>
      <c r="J859" s="5">
        <v>0</v>
      </c>
      <c r="K859" s="4">
        <f t="shared" si="166"/>
        <v>44722</v>
      </c>
      <c r="L859" s="5">
        <f t="shared" si="155"/>
        <v>6</v>
      </c>
      <c r="M859" s="5">
        <f t="shared" si="156"/>
        <v>2022</v>
      </c>
      <c r="N859" s="7">
        <v>2068</v>
      </c>
      <c r="O859" s="7">
        <f t="shared" ref="O859:O861" si="167">-N859</f>
        <v>-2068</v>
      </c>
      <c r="P859" s="7">
        <f t="shared" si="165"/>
        <v>0</v>
      </c>
      <c r="Q859" s="8">
        <f t="shared" si="162"/>
        <v>1549795.6500000004</v>
      </c>
      <c r="R859" s="43" t="s">
        <v>5</v>
      </c>
      <c r="S859" s="12" t="s">
        <v>984</v>
      </c>
    </row>
    <row r="860" spans="1:20" x14ac:dyDescent="0.35">
      <c r="A860" s="4">
        <v>44722</v>
      </c>
      <c r="B860" s="5">
        <f t="shared" si="158"/>
        <v>6</v>
      </c>
      <c r="C860" s="5">
        <f t="shared" si="159"/>
        <v>2022</v>
      </c>
      <c r="D860" s="5" t="s">
        <v>842</v>
      </c>
      <c r="E860" s="5" t="s">
        <v>482</v>
      </c>
      <c r="F860" s="6" t="s">
        <v>499</v>
      </c>
      <c r="G860" s="13" t="s">
        <v>663</v>
      </c>
      <c r="H860" s="5">
        <v>2</v>
      </c>
      <c r="I860" s="5" t="s">
        <v>5</v>
      </c>
      <c r="J860" s="5">
        <v>0</v>
      </c>
      <c r="K860" s="4">
        <f t="shared" si="166"/>
        <v>44722</v>
      </c>
      <c r="L860" s="5">
        <f t="shared" si="155"/>
        <v>6</v>
      </c>
      <c r="M860" s="5">
        <f t="shared" si="156"/>
        <v>2022</v>
      </c>
      <c r="N860" s="7">
        <v>588</v>
      </c>
      <c r="O860" s="7">
        <f t="shared" si="167"/>
        <v>-588</v>
      </c>
      <c r="P860" s="7">
        <f t="shared" si="165"/>
        <v>0</v>
      </c>
      <c r="Q860" s="8">
        <f t="shared" si="162"/>
        <v>1550383.6500000004</v>
      </c>
      <c r="R860" s="43" t="s">
        <v>5</v>
      </c>
      <c r="S860" s="12" t="s">
        <v>984</v>
      </c>
    </row>
    <row r="861" spans="1:20" x14ac:dyDescent="0.35">
      <c r="A861" s="4">
        <v>44722</v>
      </c>
      <c r="B861" s="5">
        <f t="shared" si="158"/>
        <v>6</v>
      </c>
      <c r="C861" s="5">
        <f t="shared" si="159"/>
        <v>2022</v>
      </c>
      <c r="D861" s="5" t="s">
        <v>842</v>
      </c>
      <c r="E861" s="5" t="s">
        <v>482</v>
      </c>
      <c r="F861" s="6" t="s">
        <v>499</v>
      </c>
      <c r="G861" s="13" t="s">
        <v>675</v>
      </c>
      <c r="H861" s="5">
        <v>1</v>
      </c>
      <c r="I861" s="5" t="s">
        <v>5</v>
      </c>
      <c r="J861" s="5">
        <v>0</v>
      </c>
      <c r="K861" s="4">
        <f t="shared" si="166"/>
        <v>44722</v>
      </c>
      <c r="L861" s="5">
        <f t="shared" si="155"/>
        <v>6</v>
      </c>
      <c r="M861" s="5">
        <f t="shared" si="156"/>
        <v>2022</v>
      </c>
      <c r="N861" s="7">
        <v>90</v>
      </c>
      <c r="O861" s="7">
        <f t="shared" si="167"/>
        <v>-90</v>
      </c>
      <c r="P861" s="7">
        <f t="shared" si="165"/>
        <v>0</v>
      </c>
      <c r="Q861" s="8">
        <f t="shared" si="162"/>
        <v>1550473.6500000004</v>
      </c>
      <c r="R861" s="43" t="s">
        <v>5</v>
      </c>
      <c r="S861" s="12" t="s">
        <v>984</v>
      </c>
    </row>
    <row r="862" spans="1:20" x14ac:dyDescent="0.35">
      <c r="A862" s="4">
        <v>44723</v>
      </c>
      <c r="B862" s="5">
        <f t="shared" si="158"/>
        <v>6</v>
      </c>
      <c r="C862" s="5">
        <f t="shared" si="159"/>
        <v>2022</v>
      </c>
      <c r="D862" s="5" t="s">
        <v>843</v>
      </c>
      <c r="E862" s="5" t="s">
        <v>415</v>
      </c>
      <c r="F862" s="6" t="s">
        <v>416</v>
      </c>
      <c r="G862" s="13" t="s">
        <v>725</v>
      </c>
      <c r="H862" s="5">
        <v>2</v>
      </c>
      <c r="I862" s="5" t="s">
        <v>5</v>
      </c>
      <c r="J862" s="5">
        <v>0</v>
      </c>
      <c r="K862" s="4">
        <f t="shared" si="166"/>
        <v>44723</v>
      </c>
      <c r="L862" s="5">
        <f t="shared" si="155"/>
        <v>6</v>
      </c>
      <c r="M862" s="5">
        <f t="shared" si="156"/>
        <v>2022</v>
      </c>
      <c r="N862" s="7">
        <v>4180</v>
      </c>
      <c r="P862" s="7">
        <f t="shared" si="165"/>
        <v>4180</v>
      </c>
      <c r="Q862" s="8">
        <f t="shared" si="162"/>
        <v>1554653.6500000004</v>
      </c>
      <c r="R862" s="43" t="s">
        <v>5</v>
      </c>
      <c r="S862" s="12"/>
    </row>
    <row r="863" spans="1:20" x14ac:dyDescent="0.35">
      <c r="A863" s="4">
        <v>44723</v>
      </c>
      <c r="B863" s="5">
        <f t="shared" si="158"/>
        <v>6</v>
      </c>
      <c r="C863" s="5">
        <f t="shared" si="159"/>
        <v>2022</v>
      </c>
      <c r="D863" s="5" t="s">
        <v>843</v>
      </c>
      <c r="E863" s="5" t="s">
        <v>415</v>
      </c>
      <c r="F863" s="6" t="s">
        <v>416</v>
      </c>
      <c r="G863" s="13" t="s">
        <v>663</v>
      </c>
      <c r="H863" s="5">
        <v>1</v>
      </c>
      <c r="I863" s="5" t="s">
        <v>5</v>
      </c>
      <c r="J863" s="5">
        <v>0</v>
      </c>
      <c r="K863" s="4">
        <f t="shared" si="166"/>
        <v>44723</v>
      </c>
      <c r="L863" s="5">
        <f t="shared" ref="L863:L926" si="168">MONTH(K863)</f>
        <v>6</v>
      </c>
      <c r="M863" s="5">
        <f t="shared" ref="M863:M926" si="169">YEAR(K863)</f>
        <v>2022</v>
      </c>
      <c r="N863" s="7">
        <v>294</v>
      </c>
      <c r="P863" s="7">
        <f t="shared" si="165"/>
        <v>294</v>
      </c>
      <c r="Q863" s="8">
        <f t="shared" si="162"/>
        <v>1554947.6500000004</v>
      </c>
      <c r="R863" s="43" t="s">
        <v>5</v>
      </c>
      <c r="S863" s="12"/>
    </row>
    <row r="864" spans="1:20" x14ac:dyDescent="0.35">
      <c r="A864" s="4">
        <v>44723</v>
      </c>
      <c r="B864" s="5">
        <f t="shared" si="158"/>
        <v>6</v>
      </c>
      <c r="C864" s="5">
        <f t="shared" si="159"/>
        <v>2022</v>
      </c>
      <c r="D864" s="5" t="s">
        <v>843</v>
      </c>
      <c r="E864" s="5" t="s">
        <v>415</v>
      </c>
      <c r="F864" s="6" t="s">
        <v>416</v>
      </c>
      <c r="G864" s="13" t="s">
        <v>801</v>
      </c>
      <c r="H864" s="5">
        <v>1</v>
      </c>
      <c r="I864" s="5" t="s">
        <v>5</v>
      </c>
      <c r="J864" s="5">
        <v>0</v>
      </c>
      <c r="K864" s="4">
        <f t="shared" si="166"/>
        <v>44723</v>
      </c>
      <c r="L864" s="5">
        <f t="shared" si="168"/>
        <v>6</v>
      </c>
      <c r="M864" s="5">
        <f t="shared" si="169"/>
        <v>2022</v>
      </c>
      <c r="N864" s="7">
        <v>351</v>
      </c>
      <c r="P864" s="7">
        <f t="shared" si="165"/>
        <v>351</v>
      </c>
      <c r="Q864" s="8">
        <f t="shared" si="162"/>
        <v>1555298.6500000004</v>
      </c>
      <c r="R864" s="43" t="s">
        <v>5</v>
      </c>
      <c r="S864" s="12"/>
    </row>
    <row r="865" spans="1:19" x14ac:dyDescent="0.35">
      <c r="A865" s="4">
        <v>44723</v>
      </c>
      <c r="B865" s="5">
        <f t="shared" si="158"/>
        <v>6</v>
      </c>
      <c r="C865" s="5">
        <f t="shared" si="159"/>
        <v>2022</v>
      </c>
      <c r="D865" s="5" t="s">
        <v>843</v>
      </c>
      <c r="E865" s="5" t="s">
        <v>415</v>
      </c>
      <c r="F865" s="6" t="s">
        <v>416</v>
      </c>
      <c r="G865" s="13" t="s">
        <v>800</v>
      </c>
      <c r="H865" s="5">
        <v>2</v>
      </c>
      <c r="I865" s="5" t="s">
        <v>5</v>
      </c>
      <c r="J865" s="5">
        <v>0</v>
      </c>
      <c r="K865" s="4">
        <f t="shared" si="166"/>
        <v>44723</v>
      </c>
      <c r="L865" s="5">
        <f t="shared" si="168"/>
        <v>6</v>
      </c>
      <c r="M865" s="5">
        <f t="shared" si="169"/>
        <v>2022</v>
      </c>
      <c r="N865" s="7">
        <v>125</v>
      </c>
      <c r="P865" s="7">
        <f t="shared" si="165"/>
        <v>125</v>
      </c>
      <c r="Q865" s="8">
        <f t="shared" si="162"/>
        <v>1555423.6500000004</v>
      </c>
      <c r="R865" s="43" t="s">
        <v>5</v>
      </c>
      <c r="S865" s="12"/>
    </row>
    <row r="866" spans="1:19" x14ac:dyDescent="0.35">
      <c r="A866" s="4">
        <v>44725</v>
      </c>
      <c r="B866" s="5">
        <f t="shared" si="158"/>
        <v>6</v>
      </c>
      <c r="C866" s="5">
        <f t="shared" si="159"/>
        <v>2022</v>
      </c>
      <c r="D866" s="5" t="s">
        <v>844</v>
      </c>
      <c r="E866" s="5" t="s">
        <v>673</v>
      </c>
      <c r="F866" s="6" t="s">
        <v>674</v>
      </c>
      <c r="G866" s="13" t="s">
        <v>714</v>
      </c>
      <c r="H866" s="5">
        <v>4</v>
      </c>
      <c r="I866" s="5" t="s">
        <v>5</v>
      </c>
      <c r="J866" s="5">
        <v>0</v>
      </c>
      <c r="K866" s="4">
        <f t="shared" si="166"/>
        <v>44725</v>
      </c>
      <c r="L866" s="5">
        <f t="shared" si="168"/>
        <v>6</v>
      </c>
      <c r="M866" s="5">
        <f t="shared" si="169"/>
        <v>2022</v>
      </c>
      <c r="N866" s="7">
        <v>1400</v>
      </c>
      <c r="O866" s="7">
        <f>-N866</f>
        <v>-1400</v>
      </c>
      <c r="P866" s="7">
        <f t="shared" si="165"/>
        <v>0</v>
      </c>
      <c r="Q866" s="8">
        <f t="shared" si="162"/>
        <v>1556823.6500000004</v>
      </c>
      <c r="R866" s="43" t="s">
        <v>5</v>
      </c>
      <c r="S866" s="12" t="s">
        <v>850</v>
      </c>
    </row>
    <row r="867" spans="1:19" x14ac:dyDescent="0.35">
      <c r="A867" s="4">
        <v>44725</v>
      </c>
      <c r="B867" s="5">
        <f t="shared" si="158"/>
        <v>6</v>
      </c>
      <c r="C867" s="5">
        <f t="shared" si="159"/>
        <v>2022</v>
      </c>
      <c r="D867" s="5" t="s">
        <v>844</v>
      </c>
      <c r="E867" s="5" t="s">
        <v>673</v>
      </c>
      <c r="F867" s="6" t="s">
        <v>674</v>
      </c>
      <c r="G867" s="13" t="s">
        <v>663</v>
      </c>
      <c r="H867" s="5">
        <v>2</v>
      </c>
      <c r="I867" s="5" t="s">
        <v>5</v>
      </c>
      <c r="J867" s="5">
        <v>0</v>
      </c>
      <c r="K867" s="4">
        <f t="shared" si="166"/>
        <v>44725</v>
      </c>
      <c r="L867" s="5">
        <f t="shared" si="168"/>
        <v>6</v>
      </c>
      <c r="M867" s="5">
        <f t="shared" si="169"/>
        <v>2022</v>
      </c>
      <c r="N867" s="7">
        <v>588</v>
      </c>
      <c r="O867" s="7">
        <f>-N867</f>
        <v>-588</v>
      </c>
      <c r="P867" s="7">
        <f t="shared" si="165"/>
        <v>0</v>
      </c>
      <c r="Q867" s="8">
        <f t="shared" si="162"/>
        <v>1557411.6500000004</v>
      </c>
      <c r="R867" s="43" t="s">
        <v>5</v>
      </c>
      <c r="S867" s="12" t="s">
        <v>850</v>
      </c>
    </row>
    <row r="868" spans="1:19" x14ac:dyDescent="0.35">
      <c r="A868" s="4">
        <v>44725</v>
      </c>
      <c r="B868" s="5">
        <f t="shared" si="158"/>
        <v>6</v>
      </c>
      <c r="C868" s="5">
        <f t="shared" si="159"/>
        <v>2022</v>
      </c>
      <c r="D868" s="5" t="s">
        <v>844</v>
      </c>
      <c r="E868" s="5" t="s">
        <v>673</v>
      </c>
      <c r="F868" s="6" t="s">
        <v>674</v>
      </c>
      <c r="G868" s="13" t="s">
        <v>675</v>
      </c>
      <c r="H868" s="5">
        <v>2</v>
      </c>
      <c r="I868" s="5" t="s">
        <v>5</v>
      </c>
      <c r="J868" s="5">
        <v>0</v>
      </c>
      <c r="K868" s="4">
        <f t="shared" si="166"/>
        <v>44725</v>
      </c>
      <c r="L868" s="5">
        <f t="shared" si="168"/>
        <v>6</v>
      </c>
      <c r="M868" s="5">
        <f t="shared" si="169"/>
        <v>2022</v>
      </c>
      <c r="N868" s="7">
        <v>170</v>
      </c>
      <c r="O868" s="7">
        <f>-N868</f>
        <v>-170</v>
      </c>
      <c r="P868" s="7">
        <f t="shared" si="165"/>
        <v>0</v>
      </c>
      <c r="Q868" s="8">
        <f t="shared" si="162"/>
        <v>1557581.6500000004</v>
      </c>
      <c r="R868" s="43" t="s">
        <v>5</v>
      </c>
      <c r="S868" s="12" t="s">
        <v>850</v>
      </c>
    </row>
    <row r="869" spans="1:19" x14ac:dyDescent="0.35">
      <c r="A869" s="4">
        <v>44726</v>
      </c>
      <c r="B869" s="5">
        <f t="shared" si="158"/>
        <v>6</v>
      </c>
      <c r="C869" s="5">
        <f t="shared" si="159"/>
        <v>2022</v>
      </c>
      <c r="D869" s="5" t="s">
        <v>845</v>
      </c>
      <c r="E869" s="5" t="s">
        <v>61</v>
      </c>
      <c r="F869" s="6" t="s">
        <v>60</v>
      </c>
      <c r="G869" s="13" t="s">
        <v>728</v>
      </c>
      <c r="H869" s="5">
        <v>2</v>
      </c>
      <c r="I869" s="5" t="s">
        <v>51</v>
      </c>
      <c r="J869" s="5">
        <v>60</v>
      </c>
      <c r="K869" s="4">
        <f t="shared" si="166"/>
        <v>44786</v>
      </c>
      <c r="L869" s="5">
        <f t="shared" si="168"/>
        <v>8</v>
      </c>
      <c r="M869" s="5">
        <f t="shared" si="169"/>
        <v>2022</v>
      </c>
      <c r="N869" s="7">
        <v>3960</v>
      </c>
      <c r="P869" s="7">
        <f t="shared" si="165"/>
        <v>3960</v>
      </c>
      <c r="Q869" s="8">
        <f t="shared" si="162"/>
        <v>1561541.6500000004</v>
      </c>
      <c r="R869" s="43" t="s">
        <v>91</v>
      </c>
      <c r="S869" s="12"/>
    </row>
    <row r="870" spans="1:19" x14ac:dyDescent="0.35">
      <c r="A870" s="4">
        <v>44726</v>
      </c>
      <c r="B870" s="5">
        <f t="shared" si="158"/>
        <v>6</v>
      </c>
      <c r="C870" s="5">
        <f t="shared" si="159"/>
        <v>2022</v>
      </c>
      <c r="D870" s="5" t="s">
        <v>846</v>
      </c>
      <c r="E870" s="5" t="s">
        <v>6</v>
      </c>
      <c r="F870" s="6" t="s">
        <v>7</v>
      </c>
      <c r="G870" s="13" t="s">
        <v>725</v>
      </c>
      <c r="H870" s="5">
        <v>1</v>
      </c>
      <c r="I870" s="5" t="s">
        <v>5</v>
      </c>
      <c r="J870" s="5">
        <v>0</v>
      </c>
      <c r="K870" s="4">
        <f t="shared" si="166"/>
        <v>44726</v>
      </c>
      <c r="L870" s="5">
        <f t="shared" si="168"/>
        <v>6</v>
      </c>
      <c r="M870" s="5">
        <f t="shared" si="169"/>
        <v>2022</v>
      </c>
      <c r="N870" s="7">
        <v>2068</v>
      </c>
      <c r="O870" s="7">
        <f>-N870</f>
        <v>-2068</v>
      </c>
      <c r="P870" s="7">
        <f t="shared" si="165"/>
        <v>0</v>
      </c>
      <c r="Q870" s="8">
        <f t="shared" si="162"/>
        <v>1563609.6500000004</v>
      </c>
      <c r="R870" s="43" t="s">
        <v>5</v>
      </c>
      <c r="S870" s="12" t="s">
        <v>860</v>
      </c>
    </row>
    <row r="871" spans="1:19" x14ac:dyDescent="0.35">
      <c r="A871" s="4">
        <v>44726</v>
      </c>
      <c r="B871" s="5">
        <f t="shared" si="158"/>
        <v>6</v>
      </c>
      <c r="C871" s="5">
        <f t="shared" si="159"/>
        <v>2022</v>
      </c>
      <c r="D871" s="5" t="s">
        <v>846</v>
      </c>
      <c r="E871" s="5" t="s">
        <v>6</v>
      </c>
      <c r="F871" s="6" t="s">
        <v>7</v>
      </c>
      <c r="G871" s="13" t="s">
        <v>663</v>
      </c>
      <c r="H871" s="5">
        <v>4</v>
      </c>
      <c r="I871" s="5" t="s">
        <v>5</v>
      </c>
      <c r="J871" s="5">
        <v>0</v>
      </c>
      <c r="K871" s="4">
        <f t="shared" si="166"/>
        <v>44726</v>
      </c>
      <c r="L871" s="5">
        <f t="shared" si="168"/>
        <v>6</v>
      </c>
      <c r="M871" s="5">
        <f t="shared" si="169"/>
        <v>2022</v>
      </c>
      <c r="N871" s="7">
        <v>1164</v>
      </c>
      <c r="O871" s="7">
        <f>-N871</f>
        <v>-1164</v>
      </c>
      <c r="P871" s="7">
        <f t="shared" si="165"/>
        <v>0</v>
      </c>
      <c r="Q871" s="8">
        <f t="shared" si="162"/>
        <v>1564773.6500000004</v>
      </c>
      <c r="R871" s="43" t="s">
        <v>5</v>
      </c>
      <c r="S871" s="12" t="s">
        <v>860</v>
      </c>
    </row>
    <row r="872" spans="1:19" x14ac:dyDescent="0.35">
      <c r="A872" s="4">
        <v>44730</v>
      </c>
      <c r="B872" s="5">
        <f t="shared" si="158"/>
        <v>6</v>
      </c>
      <c r="C872" s="5">
        <f t="shared" si="159"/>
        <v>2022</v>
      </c>
      <c r="D872" s="5" t="s">
        <v>851</v>
      </c>
      <c r="E872" s="5" t="s">
        <v>415</v>
      </c>
      <c r="F872" s="6" t="s">
        <v>416</v>
      </c>
      <c r="G872" s="13" t="s">
        <v>99</v>
      </c>
      <c r="H872" s="5">
        <v>1</v>
      </c>
      <c r="I872" s="5" t="s">
        <v>5</v>
      </c>
      <c r="J872" s="5">
        <v>0</v>
      </c>
      <c r="K872" s="4">
        <f t="shared" si="166"/>
        <v>44730</v>
      </c>
      <c r="L872" s="5">
        <f t="shared" si="168"/>
        <v>6</v>
      </c>
      <c r="M872" s="5">
        <f t="shared" si="169"/>
        <v>2022</v>
      </c>
      <c r="N872" s="7">
        <v>2090</v>
      </c>
      <c r="P872" s="7">
        <f t="shared" si="165"/>
        <v>2090</v>
      </c>
      <c r="Q872" s="8">
        <f t="shared" si="162"/>
        <v>1566863.6500000004</v>
      </c>
      <c r="R872" s="43" t="s">
        <v>5</v>
      </c>
      <c r="S872" s="12"/>
    </row>
    <row r="873" spans="1:19" x14ac:dyDescent="0.35">
      <c r="A873" s="4">
        <v>44730</v>
      </c>
      <c r="B873" s="5">
        <f t="shared" si="158"/>
        <v>6</v>
      </c>
      <c r="C873" s="5">
        <f t="shared" si="159"/>
        <v>2022</v>
      </c>
      <c r="D873" s="5" t="s">
        <v>851</v>
      </c>
      <c r="E873" s="5" t="s">
        <v>415</v>
      </c>
      <c r="F873" s="6" t="s">
        <v>416</v>
      </c>
      <c r="G873" s="13" t="s">
        <v>663</v>
      </c>
      <c r="H873" s="5">
        <v>2</v>
      </c>
      <c r="I873" s="5" t="s">
        <v>5</v>
      </c>
      <c r="J873" s="5">
        <v>0</v>
      </c>
      <c r="K873" s="4">
        <f t="shared" si="166"/>
        <v>44730</v>
      </c>
      <c r="L873" s="5">
        <f t="shared" si="168"/>
        <v>6</v>
      </c>
      <c r="M873" s="5">
        <f t="shared" si="169"/>
        <v>2022</v>
      </c>
      <c r="N873" s="7">
        <v>588</v>
      </c>
      <c r="P873" s="7">
        <f t="shared" si="165"/>
        <v>588</v>
      </c>
      <c r="Q873" s="8">
        <f t="shared" si="162"/>
        <v>1567451.6500000004</v>
      </c>
      <c r="R873" s="43" t="s">
        <v>5</v>
      </c>
      <c r="S873" s="12"/>
    </row>
    <row r="874" spans="1:19" x14ac:dyDescent="0.35">
      <c r="A874" s="4">
        <v>44730</v>
      </c>
      <c r="B874" s="5">
        <f t="shared" si="158"/>
        <v>6</v>
      </c>
      <c r="C874" s="5">
        <f t="shared" si="159"/>
        <v>2022</v>
      </c>
      <c r="D874" s="5" t="s">
        <v>851</v>
      </c>
      <c r="E874" s="5" t="s">
        <v>415</v>
      </c>
      <c r="F874" s="6" t="s">
        <v>416</v>
      </c>
      <c r="G874" s="13" t="s">
        <v>801</v>
      </c>
      <c r="H874" s="5">
        <v>1</v>
      </c>
      <c r="I874" s="5" t="s">
        <v>5</v>
      </c>
      <c r="J874" s="5">
        <v>0</v>
      </c>
      <c r="K874" s="4">
        <f t="shared" si="166"/>
        <v>44730</v>
      </c>
      <c r="L874" s="5">
        <f t="shared" si="168"/>
        <v>6</v>
      </c>
      <c r="M874" s="5">
        <f t="shared" si="169"/>
        <v>2022</v>
      </c>
      <c r="N874" s="7">
        <v>351</v>
      </c>
      <c r="P874" s="7">
        <f t="shared" si="165"/>
        <v>351</v>
      </c>
      <c r="Q874" s="8">
        <f t="shared" si="162"/>
        <v>1567802.6500000004</v>
      </c>
      <c r="R874" s="43" t="s">
        <v>5</v>
      </c>
      <c r="S874" s="12"/>
    </row>
    <row r="875" spans="1:19" x14ac:dyDescent="0.35">
      <c r="A875" s="4">
        <v>44730</v>
      </c>
      <c r="B875" s="5">
        <f t="shared" si="158"/>
        <v>6</v>
      </c>
      <c r="C875" s="5">
        <f t="shared" si="159"/>
        <v>2022</v>
      </c>
      <c r="D875" s="5" t="s">
        <v>851</v>
      </c>
      <c r="E875" s="5" t="s">
        <v>415</v>
      </c>
      <c r="F875" s="6" t="s">
        <v>416</v>
      </c>
      <c r="G875" s="13" t="s">
        <v>800</v>
      </c>
      <c r="H875" s="5">
        <v>1</v>
      </c>
      <c r="I875" s="5" t="s">
        <v>5</v>
      </c>
      <c r="J875" s="5">
        <v>0</v>
      </c>
      <c r="K875" s="4">
        <f t="shared" si="166"/>
        <v>44730</v>
      </c>
      <c r="L875" s="5">
        <f t="shared" si="168"/>
        <v>6</v>
      </c>
      <c r="M875" s="5">
        <f t="shared" si="169"/>
        <v>2022</v>
      </c>
      <c r="N875" s="7">
        <v>62.5</v>
      </c>
      <c r="P875" s="7">
        <f t="shared" si="165"/>
        <v>62.5</v>
      </c>
      <c r="Q875" s="8">
        <f t="shared" si="162"/>
        <v>1567865.1500000004</v>
      </c>
      <c r="R875" s="43" t="s">
        <v>5</v>
      </c>
      <c r="S875" s="12"/>
    </row>
    <row r="876" spans="1:19" x14ac:dyDescent="0.35">
      <c r="A876" s="4">
        <v>44730</v>
      </c>
      <c r="B876" s="5">
        <f t="shared" si="158"/>
        <v>6</v>
      </c>
      <c r="C876" s="5">
        <f t="shared" si="159"/>
        <v>2022</v>
      </c>
      <c r="D876" s="5" t="s">
        <v>851</v>
      </c>
      <c r="E876" s="5" t="s">
        <v>415</v>
      </c>
      <c r="F876" s="6" t="s">
        <v>416</v>
      </c>
      <c r="G876" s="13" t="s">
        <v>668</v>
      </c>
      <c r="H876" s="5">
        <v>1</v>
      </c>
      <c r="I876" s="5" t="s">
        <v>5</v>
      </c>
      <c r="J876" s="5">
        <v>0</v>
      </c>
      <c r="K876" s="4">
        <f t="shared" si="166"/>
        <v>44730</v>
      </c>
      <c r="L876" s="5">
        <f t="shared" si="168"/>
        <v>6</v>
      </c>
      <c r="M876" s="5">
        <f t="shared" si="169"/>
        <v>2022</v>
      </c>
      <c r="N876" s="7">
        <v>1000</v>
      </c>
      <c r="P876" s="7">
        <f t="shared" si="165"/>
        <v>1000</v>
      </c>
      <c r="Q876" s="8">
        <f t="shared" si="162"/>
        <v>1568865.1500000004</v>
      </c>
      <c r="R876" s="43" t="s">
        <v>5</v>
      </c>
      <c r="S876" s="12"/>
    </row>
    <row r="877" spans="1:19" x14ac:dyDescent="0.35">
      <c r="A877" s="4">
        <v>44730</v>
      </c>
      <c r="B877" s="5">
        <f t="shared" ref="B877:B934" si="170">MONTH(A877)</f>
        <v>6</v>
      </c>
      <c r="C877" s="5">
        <f t="shared" ref="C877:C934" si="171">YEAR(A877)</f>
        <v>2022</v>
      </c>
      <c r="D877" s="5" t="s">
        <v>851</v>
      </c>
      <c r="E877" s="5" t="s">
        <v>415</v>
      </c>
      <c r="F877" s="6" t="s">
        <v>416</v>
      </c>
      <c r="G877" s="13" t="s">
        <v>675</v>
      </c>
      <c r="H877" s="5">
        <v>4</v>
      </c>
      <c r="I877" s="5" t="s">
        <v>5</v>
      </c>
      <c r="J877" s="5">
        <v>0</v>
      </c>
      <c r="K877" s="4">
        <f t="shared" si="166"/>
        <v>44730</v>
      </c>
      <c r="L877" s="5">
        <f t="shared" si="168"/>
        <v>6</v>
      </c>
      <c r="M877" s="5">
        <f t="shared" si="169"/>
        <v>2022</v>
      </c>
      <c r="N877" s="7">
        <v>340</v>
      </c>
      <c r="P877" s="7">
        <f t="shared" si="165"/>
        <v>340</v>
      </c>
      <c r="Q877" s="8">
        <f t="shared" si="162"/>
        <v>1569205.1500000004</v>
      </c>
      <c r="R877" s="43" t="s">
        <v>5</v>
      </c>
      <c r="S877" s="12"/>
    </row>
    <row r="878" spans="1:19" x14ac:dyDescent="0.35">
      <c r="A878" s="4">
        <v>44732</v>
      </c>
      <c r="B878" s="5">
        <f t="shared" si="170"/>
        <v>6</v>
      </c>
      <c r="C878" s="5">
        <f t="shared" si="171"/>
        <v>2022</v>
      </c>
      <c r="D878" s="5" t="s">
        <v>852</v>
      </c>
      <c r="E878" s="1" t="s">
        <v>42</v>
      </c>
      <c r="F878" s="6" t="s">
        <v>43</v>
      </c>
      <c r="G878" s="13" t="s">
        <v>728</v>
      </c>
      <c r="H878" s="5">
        <v>1</v>
      </c>
      <c r="I878" s="5" t="s">
        <v>5</v>
      </c>
      <c r="J878" s="5">
        <v>0</v>
      </c>
      <c r="K878" s="4">
        <f t="shared" si="166"/>
        <v>44732</v>
      </c>
      <c r="L878" s="5">
        <f t="shared" si="168"/>
        <v>6</v>
      </c>
      <c r="M878" s="5">
        <f t="shared" si="169"/>
        <v>2022</v>
      </c>
      <c r="N878" s="7">
        <v>2068</v>
      </c>
      <c r="O878" s="7">
        <f>-N878</f>
        <v>-2068</v>
      </c>
      <c r="P878" s="7">
        <f t="shared" si="165"/>
        <v>0</v>
      </c>
      <c r="Q878" s="8">
        <f t="shared" si="162"/>
        <v>1571273.1500000004</v>
      </c>
      <c r="R878" s="43" t="s">
        <v>5</v>
      </c>
      <c r="S878" s="12" t="s">
        <v>929</v>
      </c>
    </row>
    <row r="879" spans="1:19" x14ac:dyDescent="0.35">
      <c r="A879" s="4">
        <v>44736</v>
      </c>
      <c r="B879" s="5">
        <f t="shared" si="170"/>
        <v>6</v>
      </c>
      <c r="C879" s="5">
        <f t="shared" si="171"/>
        <v>2022</v>
      </c>
      <c r="D879" s="5" t="s">
        <v>853</v>
      </c>
      <c r="E879" s="5" t="s">
        <v>482</v>
      </c>
      <c r="F879" s="6" t="s">
        <v>499</v>
      </c>
      <c r="G879" s="13" t="s">
        <v>725</v>
      </c>
      <c r="H879" s="5">
        <v>1</v>
      </c>
      <c r="I879" s="5" t="s">
        <v>5</v>
      </c>
      <c r="J879" s="5">
        <v>0</v>
      </c>
      <c r="K879" s="4">
        <f t="shared" si="166"/>
        <v>44736</v>
      </c>
      <c r="L879" s="5">
        <f t="shared" si="168"/>
        <v>6</v>
      </c>
      <c r="M879" s="5">
        <f t="shared" si="169"/>
        <v>2022</v>
      </c>
      <c r="N879" s="7">
        <v>2090</v>
      </c>
      <c r="O879" s="7">
        <f t="shared" ref="O879:O882" si="172">-N879</f>
        <v>-2090</v>
      </c>
      <c r="P879" s="7">
        <f t="shared" si="165"/>
        <v>0</v>
      </c>
      <c r="Q879" s="8">
        <f t="shared" si="162"/>
        <v>1573363.1500000004</v>
      </c>
      <c r="R879" s="43" t="s">
        <v>5</v>
      </c>
      <c r="S879" s="12" t="s">
        <v>1032</v>
      </c>
    </row>
    <row r="880" spans="1:19" x14ac:dyDescent="0.35">
      <c r="A880" s="4">
        <v>44736</v>
      </c>
      <c r="B880" s="5">
        <f t="shared" si="170"/>
        <v>6</v>
      </c>
      <c r="C880" s="5">
        <f t="shared" si="171"/>
        <v>2022</v>
      </c>
      <c r="D880" s="5" t="s">
        <v>853</v>
      </c>
      <c r="E880" s="5" t="s">
        <v>482</v>
      </c>
      <c r="F880" s="6" t="s">
        <v>499</v>
      </c>
      <c r="G880" s="13" t="s">
        <v>663</v>
      </c>
      <c r="H880" s="5">
        <v>3</v>
      </c>
      <c r="I880" s="5" t="s">
        <v>5</v>
      </c>
      <c r="J880" s="5">
        <v>0</v>
      </c>
      <c r="K880" s="4">
        <f t="shared" si="166"/>
        <v>44736</v>
      </c>
      <c r="L880" s="5">
        <f t="shared" si="168"/>
        <v>6</v>
      </c>
      <c r="M880" s="5">
        <f t="shared" si="169"/>
        <v>2022</v>
      </c>
      <c r="N880" s="7">
        <v>882</v>
      </c>
      <c r="O880" s="7">
        <f t="shared" si="172"/>
        <v>-882</v>
      </c>
      <c r="P880" s="7">
        <f t="shared" si="165"/>
        <v>0</v>
      </c>
      <c r="Q880" s="8">
        <f t="shared" si="162"/>
        <v>1574245.1500000004</v>
      </c>
      <c r="R880" s="43" t="s">
        <v>5</v>
      </c>
      <c r="S880" s="12" t="s">
        <v>1032</v>
      </c>
    </row>
    <row r="881" spans="1:19" x14ac:dyDescent="0.35">
      <c r="A881" s="4">
        <v>44736</v>
      </c>
      <c r="B881" s="5">
        <f t="shared" si="170"/>
        <v>6</v>
      </c>
      <c r="C881" s="5">
        <f t="shared" si="171"/>
        <v>2022</v>
      </c>
      <c r="D881" s="5" t="s">
        <v>853</v>
      </c>
      <c r="E881" s="5" t="s">
        <v>482</v>
      </c>
      <c r="F881" s="6" t="s">
        <v>499</v>
      </c>
      <c r="G881" s="13" t="s">
        <v>675</v>
      </c>
      <c r="H881" s="5">
        <v>1</v>
      </c>
      <c r="I881" s="5" t="s">
        <v>5</v>
      </c>
      <c r="J881" s="5">
        <v>0</v>
      </c>
      <c r="K881" s="4">
        <f t="shared" si="166"/>
        <v>44736</v>
      </c>
      <c r="L881" s="5">
        <f t="shared" si="168"/>
        <v>6</v>
      </c>
      <c r="M881" s="5">
        <f t="shared" si="169"/>
        <v>2022</v>
      </c>
      <c r="N881" s="7">
        <v>90</v>
      </c>
      <c r="O881" s="7">
        <f t="shared" si="172"/>
        <v>-90</v>
      </c>
      <c r="P881" s="7">
        <f t="shared" si="165"/>
        <v>0</v>
      </c>
      <c r="Q881" s="8">
        <f t="shared" si="162"/>
        <v>1574335.1500000004</v>
      </c>
      <c r="R881" s="43" t="s">
        <v>5</v>
      </c>
      <c r="S881" s="12" t="s">
        <v>1032</v>
      </c>
    </row>
    <row r="882" spans="1:19" x14ac:dyDescent="0.35">
      <c r="A882" s="4">
        <v>44736</v>
      </c>
      <c r="B882" s="5">
        <f t="shared" si="170"/>
        <v>6</v>
      </c>
      <c r="C882" s="5">
        <f t="shared" si="171"/>
        <v>2022</v>
      </c>
      <c r="D882" s="5" t="s">
        <v>853</v>
      </c>
      <c r="E882" s="5" t="s">
        <v>482</v>
      </c>
      <c r="F882" s="6" t="s">
        <v>499</v>
      </c>
      <c r="G882" s="13" t="s">
        <v>800</v>
      </c>
      <c r="H882" s="5">
        <v>5</v>
      </c>
      <c r="I882" s="5" t="s">
        <v>5</v>
      </c>
      <c r="J882" s="5">
        <v>0</v>
      </c>
      <c r="K882" s="4">
        <f t="shared" si="166"/>
        <v>44736</v>
      </c>
      <c r="L882" s="5">
        <f t="shared" si="168"/>
        <v>6</v>
      </c>
      <c r="M882" s="5">
        <f t="shared" si="169"/>
        <v>2022</v>
      </c>
      <c r="N882" s="7">
        <v>312.5</v>
      </c>
      <c r="O882" s="7">
        <f t="shared" si="172"/>
        <v>-312.5</v>
      </c>
      <c r="P882" s="7">
        <f t="shared" si="165"/>
        <v>0</v>
      </c>
      <c r="Q882" s="8">
        <f t="shared" si="162"/>
        <v>1574647.6500000004</v>
      </c>
      <c r="R882" s="43" t="s">
        <v>5</v>
      </c>
      <c r="S882" s="12" t="s">
        <v>1032</v>
      </c>
    </row>
    <row r="883" spans="1:19" x14ac:dyDescent="0.35">
      <c r="A883" s="4">
        <v>44736</v>
      </c>
      <c r="B883" s="5">
        <f t="shared" si="170"/>
        <v>6</v>
      </c>
      <c r="C883" s="5">
        <f t="shared" si="171"/>
        <v>2022</v>
      </c>
      <c r="D883" s="5" t="s">
        <v>854</v>
      </c>
      <c r="E883" s="5" t="s">
        <v>415</v>
      </c>
      <c r="F883" s="6" t="s">
        <v>416</v>
      </c>
      <c r="G883" s="13" t="s">
        <v>99</v>
      </c>
      <c r="H883" s="5">
        <v>2</v>
      </c>
      <c r="I883" s="5" t="s">
        <v>5</v>
      </c>
      <c r="J883" s="5">
        <v>0</v>
      </c>
      <c r="K883" s="4">
        <f t="shared" si="166"/>
        <v>44736</v>
      </c>
      <c r="L883" s="5">
        <f t="shared" si="168"/>
        <v>6</v>
      </c>
      <c r="M883" s="5">
        <f t="shared" si="169"/>
        <v>2022</v>
      </c>
      <c r="N883" s="7">
        <v>4180</v>
      </c>
      <c r="P883" s="7">
        <f t="shared" si="165"/>
        <v>4180</v>
      </c>
      <c r="Q883" s="8">
        <f t="shared" si="162"/>
        <v>1578827.6500000004</v>
      </c>
      <c r="R883" s="43" t="s">
        <v>5</v>
      </c>
      <c r="S883" s="12"/>
    </row>
    <row r="884" spans="1:19" x14ac:dyDescent="0.35">
      <c r="A884" s="4">
        <v>44736</v>
      </c>
      <c r="B884" s="5">
        <f t="shared" si="170"/>
        <v>6</v>
      </c>
      <c r="C884" s="5">
        <f t="shared" si="171"/>
        <v>2022</v>
      </c>
      <c r="D884" s="5" t="s">
        <v>854</v>
      </c>
      <c r="E884" s="5" t="s">
        <v>415</v>
      </c>
      <c r="F884" s="6" t="s">
        <v>416</v>
      </c>
      <c r="G884" s="13" t="s">
        <v>663</v>
      </c>
      <c r="H884" s="5">
        <v>3</v>
      </c>
      <c r="I884" s="5" t="s">
        <v>5</v>
      </c>
      <c r="J884" s="5">
        <v>0</v>
      </c>
      <c r="K884" s="4">
        <f t="shared" si="166"/>
        <v>44736</v>
      </c>
      <c r="L884" s="5">
        <f t="shared" si="168"/>
        <v>6</v>
      </c>
      <c r="M884" s="5">
        <f t="shared" si="169"/>
        <v>2022</v>
      </c>
      <c r="N884" s="7">
        <v>882</v>
      </c>
      <c r="P884" s="7">
        <f t="shared" si="165"/>
        <v>882</v>
      </c>
      <c r="Q884" s="8">
        <f t="shared" si="162"/>
        <v>1579709.6500000004</v>
      </c>
      <c r="R884" s="43" t="s">
        <v>5</v>
      </c>
      <c r="S884" s="12"/>
    </row>
    <row r="885" spans="1:19" x14ac:dyDescent="0.35">
      <c r="A885" s="4">
        <v>44736</v>
      </c>
      <c r="B885" s="5">
        <f t="shared" si="170"/>
        <v>6</v>
      </c>
      <c r="C885" s="5">
        <f t="shared" si="171"/>
        <v>2022</v>
      </c>
      <c r="D885" s="5" t="s">
        <v>854</v>
      </c>
      <c r="E885" s="5" t="s">
        <v>415</v>
      </c>
      <c r="F885" s="6" t="s">
        <v>416</v>
      </c>
      <c r="G885" s="13" t="s">
        <v>801</v>
      </c>
      <c r="H885" s="5">
        <v>2</v>
      </c>
      <c r="I885" s="5" t="s">
        <v>5</v>
      </c>
      <c r="J885" s="5">
        <v>0</v>
      </c>
      <c r="K885" s="4">
        <f t="shared" si="166"/>
        <v>44736</v>
      </c>
      <c r="L885" s="5">
        <f t="shared" si="168"/>
        <v>6</v>
      </c>
      <c r="M885" s="5">
        <f t="shared" si="169"/>
        <v>2022</v>
      </c>
      <c r="N885" s="7">
        <v>702</v>
      </c>
      <c r="P885" s="7">
        <f t="shared" si="165"/>
        <v>702</v>
      </c>
      <c r="Q885" s="8">
        <f t="shared" si="162"/>
        <v>1580411.6500000004</v>
      </c>
      <c r="R885" s="43" t="s">
        <v>5</v>
      </c>
      <c r="S885" s="12"/>
    </row>
    <row r="886" spans="1:19" x14ac:dyDescent="0.35">
      <c r="A886" s="4">
        <v>44736</v>
      </c>
      <c r="B886" s="5">
        <f t="shared" si="170"/>
        <v>6</v>
      </c>
      <c r="C886" s="5">
        <f t="shared" si="171"/>
        <v>2022</v>
      </c>
      <c r="D886" s="5" t="s">
        <v>854</v>
      </c>
      <c r="E886" s="5" t="s">
        <v>415</v>
      </c>
      <c r="F886" s="6" t="s">
        <v>416</v>
      </c>
      <c r="G886" s="13" t="s">
        <v>800</v>
      </c>
      <c r="H886" s="5">
        <v>2</v>
      </c>
      <c r="I886" s="5" t="s">
        <v>5</v>
      </c>
      <c r="J886" s="5">
        <v>0</v>
      </c>
      <c r="K886" s="4">
        <f t="shared" si="166"/>
        <v>44736</v>
      </c>
      <c r="L886" s="5">
        <f t="shared" si="168"/>
        <v>6</v>
      </c>
      <c r="M886" s="5">
        <f t="shared" si="169"/>
        <v>2022</v>
      </c>
      <c r="N886" s="7">
        <v>125</v>
      </c>
      <c r="P886" s="7">
        <f t="shared" si="165"/>
        <v>125</v>
      </c>
      <c r="Q886" s="8">
        <f t="shared" si="162"/>
        <v>1580536.6500000004</v>
      </c>
      <c r="R886" s="43" t="s">
        <v>5</v>
      </c>
      <c r="S886" s="12"/>
    </row>
    <row r="887" spans="1:19" x14ac:dyDescent="0.35">
      <c r="A887" s="4">
        <v>44740</v>
      </c>
      <c r="B887" s="5">
        <f t="shared" si="170"/>
        <v>6</v>
      </c>
      <c r="C887" s="5">
        <f t="shared" si="171"/>
        <v>2022</v>
      </c>
      <c r="D887" s="5" t="s">
        <v>855</v>
      </c>
      <c r="E887" s="1" t="s">
        <v>406</v>
      </c>
      <c r="F887" s="1" t="s">
        <v>407</v>
      </c>
      <c r="G887" s="13" t="s">
        <v>728</v>
      </c>
      <c r="H887" s="5">
        <v>2</v>
      </c>
      <c r="I887" s="5" t="s">
        <v>5</v>
      </c>
      <c r="J887" s="5">
        <v>0</v>
      </c>
      <c r="K887" s="4">
        <f t="shared" si="166"/>
        <v>44740</v>
      </c>
      <c r="L887" s="5">
        <f t="shared" si="168"/>
        <v>6</v>
      </c>
      <c r="M887" s="5">
        <f t="shared" si="169"/>
        <v>2022</v>
      </c>
      <c r="N887" s="7">
        <v>4136</v>
      </c>
      <c r="O887" s="7">
        <f>-N887</f>
        <v>-4136</v>
      </c>
      <c r="P887" s="7">
        <f t="shared" si="165"/>
        <v>0</v>
      </c>
      <c r="Q887" s="8">
        <f t="shared" si="162"/>
        <v>1584672.6500000004</v>
      </c>
      <c r="R887" s="43" t="s">
        <v>5</v>
      </c>
      <c r="S887" s="12" t="s">
        <v>863</v>
      </c>
    </row>
    <row r="888" spans="1:19" x14ac:dyDescent="0.35">
      <c r="A888" s="4">
        <v>44740</v>
      </c>
      <c r="B888" s="5">
        <f t="shared" si="170"/>
        <v>6</v>
      </c>
      <c r="C888" s="5">
        <f t="shared" si="171"/>
        <v>2022</v>
      </c>
      <c r="D888" s="5" t="s">
        <v>855</v>
      </c>
      <c r="E888" s="1" t="s">
        <v>406</v>
      </c>
      <c r="F888" s="1" t="s">
        <v>407</v>
      </c>
      <c r="G888" s="13" t="s">
        <v>716</v>
      </c>
      <c r="H888" s="5">
        <v>2</v>
      </c>
      <c r="I888" s="5" t="s">
        <v>5</v>
      </c>
      <c r="J888" s="5">
        <v>0</v>
      </c>
      <c r="K888" s="4">
        <f t="shared" si="166"/>
        <v>44740</v>
      </c>
      <c r="L888" s="5">
        <f t="shared" si="168"/>
        <v>6</v>
      </c>
      <c r="M888" s="5">
        <f t="shared" si="169"/>
        <v>2022</v>
      </c>
      <c r="N888" s="7">
        <v>1047.5999999999999</v>
      </c>
      <c r="O888" s="7">
        <f>-N888</f>
        <v>-1047.5999999999999</v>
      </c>
      <c r="P888" s="7">
        <f t="shared" si="165"/>
        <v>0</v>
      </c>
      <c r="Q888" s="8">
        <f t="shared" si="162"/>
        <v>1585720.2500000005</v>
      </c>
      <c r="R888" s="43" t="s">
        <v>5</v>
      </c>
      <c r="S888" s="12" t="s">
        <v>863</v>
      </c>
    </row>
    <row r="889" spans="1:19" x14ac:dyDescent="0.35">
      <c r="A889" s="4">
        <v>44740</v>
      </c>
      <c r="B889" s="5">
        <f t="shared" si="170"/>
        <v>6</v>
      </c>
      <c r="C889" s="5">
        <f t="shared" si="171"/>
        <v>2022</v>
      </c>
      <c r="D889" s="5" t="s">
        <v>855</v>
      </c>
      <c r="E889" s="1" t="s">
        <v>406</v>
      </c>
      <c r="F889" s="1" t="s">
        <v>407</v>
      </c>
      <c r="G889" s="13" t="s">
        <v>46</v>
      </c>
      <c r="H889" s="5">
        <v>2</v>
      </c>
      <c r="I889" s="5" t="s">
        <v>5</v>
      </c>
      <c r="J889" s="5">
        <v>0</v>
      </c>
      <c r="K889" s="4">
        <f t="shared" si="166"/>
        <v>44740</v>
      </c>
      <c r="L889" s="5">
        <f t="shared" si="168"/>
        <v>6</v>
      </c>
      <c r="M889" s="5">
        <f t="shared" si="169"/>
        <v>2022</v>
      </c>
      <c r="N889" s="7">
        <v>210</v>
      </c>
      <c r="O889" s="7">
        <f>-N889</f>
        <v>-210</v>
      </c>
      <c r="P889" s="7">
        <f t="shared" si="165"/>
        <v>0</v>
      </c>
      <c r="Q889" s="8">
        <f t="shared" si="162"/>
        <v>1585930.2500000005</v>
      </c>
      <c r="R889" s="43" t="s">
        <v>5</v>
      </c>
      <c r="S889" s="12" t="s">
        <v>863</v>
      </c>
    </row>
    <row r="890" spans="1:19" x14ac:dyDescent="0.35">
      <c r="A890" s="4">
        <v>44740</v>
      </c>
      <c r="B890" s="5">
        <f t="shared" si="170"/>
        <v>6</v>
      </c>
      <c r="C890" s="5">
        <f t="shared" si="171"/>
        <v>2022</v>
      </c>
      <c r="D890" s="5" t="s">
        <v>855</v>
      </c>
      <c r="E890" s="1" t="s">
        <v>406</v>
      </c>
      <c r="F890" s="1" t="s">
        <v>407</v>
      </c>
      <c r="G890" s="13" t="s">
        <v>298</v>
      </c>
      <c r="H890" s="5">
        <v>1</v>
      </c>
      <c r="I890" s="5" t="s">
        <v>5</v>
      </c>
      <c r="J890" s="5">
        <v>0</v>
      </c>
      <c r="K890" s="4">
        <f t="shared" si="166"/>
        <v>44740</v>
      </c>
      <c r="L890" s="5">
        <f t="shared" si="168"/>
        <v>6</v>
      </c>
      <c r="M890" s="5">
        <f t="shared" si="169"/>
        <v>2022</v>
      </c>
      <c r="N890" s="7">
        <v>390</v>
      </c>
      <c r="O890" s="7">
        <f>-N890</f>
        <v>-390</v>
      </c>
      <c r="P890" s="7">
        <f t="shared" si="165"/>
        <v>0</v>
      </c>
      <c r="Q890" s="8">
        <f t="shared" si="162"/>
        <v>1586320.2500000005</v>
      </c>
      <c r="R890" s="43" t="s">
        <v>5</v>
      </c>
      <c r="S890" s="12" t="s">
        <v>863</v>
      </c>
    </row>
    <row r="891" spans="1:19" x14ac:dyDescent="0.35">
      <c r="A891" s="4">
        <v>44740</v>
      </c>
      <c r="B891" s="5">
        <f t="shared" si="170"/>
        <v>6</v>
      </c>
      <c r="C891" s="5">
        <f t="shared" si="171"/>
        <v>2022</v>
      </c>
      <c r="D891" s="5" t="s">
        <v>855</v>
      </c>
      <c r="E891" s="1" t="s">
        <v>406</v>
      </c>
      <c r="F891" s="1" t="s">
        <v>407</v>
      </c>
      <c r="G891" s="13" t="s">
        <v>796</v>
      </c>
      <c r="H891" s="5">
        <v>1</v>
      </c>
      <c r="I891" s="5" t="s">
        <v>5</v>
      </c>
      <c r="J891" s="5">
        <v>0</v>
      </c>
      <c r="K891" s="4">
        <f t="shared" si="166"/>
        <v>44740</v>
      </c>
      <c r="L891" s="5">
        <f t="shared" si="168"/>
        <v>6</v>
      </c>
      <c r="M891" s="5">
        <f t="shared" si="169"/>
        <v>2022</v>
      </c>
      <c r="N891" s="7">
        <v>440</v>
      </c>
      <c r="O891" s="7">
        <f>-N891</f>
        <v>-440</v>
      </c>
      <c r="P891" s="7">
        <f t="shared" si="165"/>
        <v>0</v>
      </c>
      <c r="Q891" s="8">
        <f t="shared" si="162"/>
        <v>1586760.2500000005</v>
      </c>
      <c r="R891" s="43" t="s">
        <v>5</v>
      </c>
      <c r="S891" s="12" t="s">
        <v>863</v>
      </c>
    </row>
    <row r="892" spans="1:19" x14ac:dyDescent="0.35">
      <c r="A892" s="4">
        <v>44741</v>
      </c>
      <c r="B892" s="5">
        <f t="shared" si="170"/>
        <v>6</v>
      </c>
      <c r="C892" s="5">
        <f t="shared" si="171"/>
        <v>2022</v>
      </c>
      <c r="D892" s="5" t="s">
        <v>856</v>
      </c>
      <c r="E892" s="1" t="s">
        <v>63</v>
      </c>
      <c r="F892" s="1" t="s">
        <v>64</v>
      </c>
      <c r="G892" s="13" t="s">
        <v>731</v>
      </c>
      <c r="H892" s="5">
        <v>7</v>
      </c>
      <c r="I892" s="5" t="s">
        <v>50</v>
      </c>
      <c r="J892" s="5">
        <v>120</v>
      </c>
      <c r="K892" s="4">
        <f t="shared" si="166"/>
        <v>44861</v>
      </c>
      <c r="L892" s="5">
        <f t="shared" si="168"/>
        <v>10</v>
      </c>
      <c r="M892" s="5">
        <f t="shared" si="169"/>
        <v>2022</v>
      </c>
      <c r="N892" s="7">
        <v>13860</v>
      </c>
      <c r="O892" s="7">
        <f t="shared" ref="O892:O897" si="173">-N892</f>
        <v>-13860</v>
      </c>
      <c r="P892" s="7">
        <f t="shared" si="165"/>
        <v>0</v>
      </c>
      <c r="Q892" s="8">
        <f t="shared" si="162"/>
        <v>1600620.2500000005</v>
      </c>
      <c r="R892" s="43" t="s">
        <v>91</v>
      </c>
      <c r="S892" s="12" t="s">
        <v>986</v>
      </c>
    </row>
    <row r="893" spans="1:19" x14ac:dyDescent="0.35">
      <c r="A893" s="4">
        <v>44741</v>
      </c>
      <c r="B893" s="5">
        <f t="shared" si="170"/>
        <v>6</v>
      </c>
      <c r="C893" s="5">
        <f t="shared" si="171"/>
        <v>2022</v>
      </c>
      <c r="D893" s="5" t="s">
        <v>856</v>
      </c>
      <c r="E893" s="1" t="s">
        <v>63</v>
      </c>
      <c r="F893" s="1" t="s">
        <v>64</v>
      </c>
      <c r="G893" s="13" t="s">
        <v>663</v>
      </c>
      <c r="H893" s="5">
        <v>10</v>
      </c>
      <c r="I893" s="5" t="s">
        <v>50</v>
      </c>
      <c r="J893" s="5">
        <v>120</v>
      </c>
      <c r="K893" s="4">
        <f t="shared" si="166"/>
        <v>44861</v>
      </c>
      <c r="L893" s="5">
        <f t="shared" si="168"/>
        <v>10</v>
      </c>
      <c r="M893" s="5">
        <f t="shared" si="169"/>
        <v>2022</v>
      </c>
      <c r="N893" s="7">
        <v>2850</v>
      </c>
      <c r="O893" s="7">
        <f t="shared" si="173"/>
        <v>-2850</v>
      </c>
      <c r="P893" s="7">
        <f t="shared" si="165"/>
        <v>0</v>
      </c>
      <c r="Q893" s="8">
        <f t="shared" si="162"/>
        <v>1603470.2500000005</v>
      </c>
      <c r="R893" s="43" t="s">
        <v>91</v>
      </c>
      <c r="S893" s="12" t="s">
        <v>986</v>
      </c>
    </row>
    <row r="894" spans="1:19" x14ac:dyDescent="0.35">
      <c r="A894" s="4">
        <v>44741</v>
      </c>
      <c r="B894" s="5">
        <f t="shared" si="170"/>
        <v>6</v>
      </c>
      <c r="C894" s="5">
        <f t="shared" si="171"/>
        <v>2022</v>
      </c>
      <c r="D894" s="5" t="s">
        <v>856</v>
      </c>
      <c r="E894" s="1" t="s">
        <v>63</v>
      </c>
      <c r="F894" s="1" t="s">
        <v>64</v>
      </c>
      <c r="G894" s="13" t="s">
        <v>800</v>
      </c>
      <c r="H894" s="5">
        <v>10</v>
      </c>
      <c r="I894" s="5" t="s">
        <v>50</v>
      </c>
      <c r="J894" s="5">
        <v>120</v>
      </c>
      <c r="K894" s="4">
        <f t="shared" si="166"/>
        <v>44861</v>
      </c>
      <c r="L894" s="5">
        <f t="shared" si="168"/>
        <v>10</v>
      </c>
      <c r="M894" s="5">
        <f t="shared" si="169"/>
        <v>2022</v>
      </c>
      <c r="N894" s="7">
        <v>550</v>
      </c>
      <c r="O894" s="7">
        <f t="shared" si="173"/>
        <v>-550</v>
      </c>
      <c r="P894" s="7">
        <f t="shared" si="165"/>
        <v>0</v>
      </c>
      <c r="Q894" s="8">
        <f t="shared" si="162"/>
        <v>1604020.2500000005</v>
      </c>
      <c r="R894" s="43" t="s">
        <v>91</v>
      </c>
      <c r="S894" s="12" t="s">
        <v>986</v>
      </c>
    </row>
    <row r="895" spans="1:19" x14ac:dyDescent="0.35">
      <c r="A895" s="4">
        <v>44741</v>
      </c>
      <c r="B895" s="5">
        <f t="shared" si="170"/>
        <v>6</v>
      </c>
      <c r="C895" s="5">
        <f t="shared" si="171"/>
        <v>2022</v>
      </c>
      <c r="D895" s="5" t="s">
        <v>856</v>
      </c>
      <c r="E895" s="1" t="s">
        <v>63</v>
      </c>
      <c r="F895" s="1" t="s">
        <v>64</v>
      </c>
      <c r="G895" s="13" t="s">
        <v>46</v>
      </c>
      <c r="H895" s="5">
        <v>4</v>
      </c>
      <c r="I895" s="5" t="s">
        <v>50</v>
      </c>
      <c r="J895" s="5">
        <v>120</v>
      </c>
      <c r="K895" s="4">
        <f t="shared" si="166"/>
        <v>44861</v>
      </c>
      <c r="L895" s="5">
        <f t="shared" si="168"/>
        <v>10</v>
      </c>
      <c r="M895" s="5">
        <f t="shared" si="169"/>
        <v>2022</v>
      </c>
      <c r="N895" s="7">
        <v>420</v>
      </c>
      <c r="O895" s="7">
        <f t="shared" si="173"/>
        <v>-420</v>
      </c>
      <c r="P895" s="7">
        <f t="shared" si="165"/>
        <v>0</v>
      </c>
      <c r="Q895" s="8">
        <f t="shared" si="162"/>
        <v>1604440.2500000005</v>
      </c>
      <c r="R895" s="43" t="s">
        <v>91</v>
      </c>
      <c r="S895" s="12" t="s">
        <v>986</v>
      </c>
    </row>
    <row r="896" spans="1:19" x14ac:dyDescent="0.35">
      <c r="A896" s="4">
        <v>44741</v>
      </c>
      <c r="B896" s="5">
        <f t="shared" si="170"/>
        <v>6</v>
      </c>
      <c r="C896" s="5">
        <f t="shared" si="171"/>
        <v>2022</v>
      </c>
      <c r="D896" s="5" t="s">
        <v>856</v>
      </c>
      <c r="E896" s="1" t="s">
        <v>63</v>
      </c>
      <c r="F896" s="1" t="s">
        <v>64</v>
      </c>
      <c r="G896" s="13" t="s">
        <v>623</v>
      </c>
      <c r="H896" s="5">
        <v>1</v>
      </c>
      <c r="I896" s="5" t="s">
        <v>50</v>
      </c>
      <c r="J896" s="5">
        <v>120</v>
      </c>
      <c r="K896" s="4">
        <f t="shared" si="166"/>
        <v>44861</v>
      </c>
      <c r="L896" s="5">
        <f t="shared" si="168"/>
        <v>10</v>
      </c>
      <c r="M896" s="5">
        <f t="shared" si="169"/>
        <v>2022</v>
      </c>
      <c r="N896" s="7">
        <v>395</v>
      </c>
      <c r="O896" s="7">
        <f t="shared" si="173"/>
        <v>-395</v>
      </c>
      <c r="P896" s="7">
        <f t="shared" si="165"/>
        <v>0</v>
      </c>
      <c r="Q896" s="8">
        <f t="shared" si="162"/>
        <v>1604835.2500000005</v>
      </c>
      <c r="R896" s="43" t="s">
        <v>91</v>
      </c>
      <c r="S896" s="12" t="s">
        <v>986</v>
      </c>
    </row>
    <row r="897" spans="1:19" x14ac:dyDescent="0.35">
      <c r="A897" s="4">
        <v>44741</v>
      </c>
      <c r="B897" s="5">
        <f t="shared" si="170"/>
        <v>6</v>
      </c>
      <c r="C897" s="5">
        <f t="shared" si="171"/>
        <v>2022</v>
      </c>
      <c r="D897" s="5" t="s">
        <v>856</v>
      </c>
      <c r="E897" s="1" t="s">
        <v>63</v>
      </c>
      <c r="F897" s="1" t="s">
        <v>64</v>
      </c>
      <c r="G897" s="13" t="s">
        <v>796</v>
      </c>
      <c r="H897" s="5">
        <v>1</v>
      </c>
      <c r="I897" s="5" t="s">
        <v>50</v>
      </c>
      <c r="J897" s="5">
        <v>120</v>
      </c>
      <c r="K897" s="4">
        <f t="shared" si="166"/>
        <v>44861</v>
      </c>
      <c r="L897" s="5">
        <f t="shared" si="168"/>
        <v>10</v>
      </c>
      <c r="M897" s="5">
        <f t="shared" si="169"/>
        <v>2022</v>
      </c>
      <c r="N897" s="7">
        <v>440</v>
      </c>
      <c r="O897" s="7">
        <f t="shared" si="173"/>
        <v>-440</v>
      </c>
      <c r="P897" s="7">
        <f t="shared" si="165"/>
        <v>0</v>
      </c>
      <c r="Q897" s="8">
        <f t="shared" si="162"/>
        <v>1605275.2500000005</v>
      </c>
      <c r="R897" s="43" t="s">
        <v>91</v>
      </c>
      <c r="S897" s="12" t="s">
        <v>986</v>
      </c>
    </row>
    <row r="898" spans="1:19" x14ac:dyDescent="0.35">
      <c r="A898" s="4">
        <v>44743</v>
      </c>
      <c r="B898" s="5">
        <f t="shared" si="170"/>
        <v>7</v>
      </c>
      <c r="C898" s="5">
        <f t="shared" si="171"/>
        <v>2022</v>
      </c>
      <c r="D898" s="5" t="s">
        <v>865</v>
      </c>
      <c r="E898" s="1" t="s">
        <v>61</v>
      </c>
      <c r="F898" s="1" t="s">
        <v>60</v>
      </c>
      <c r="G898" s="124" t="s">
        <v>716</v>
      </c>
      <c r="H898" s="5">
        <v>3</v>
      </c>
      <c r="I898" s="5" t="s">
        <v>51</v>
      </c>
      <c r="J898" s="5">
        <v>60</v>
      </c>
      <c r="K898" s="4">
        <f t="shared" si="166"/>
        <v>44803</v>
      </c>
      <c r="L898" s="5">
        <f t="shared" si="168"/>
        <v>8</v>
      </c>
      <c r="M898" s="5">
        <f t="shared" si="169"/>
        <v>2022</v>
      </c>
      <c r="N898" s="7">
        <v>1539</v>
      </c>
      <c r="O898" s="7">
        <f>-N898</f>
        <v>-1539</v>
      </c>
      <c r="P898" s="7">
        <f t="shared" si="165"/>
        <v>0</v>
      </c>
      <c r="Q898" s="8">
        <f t="shared" si="162"/>
        <v>1606814.2500000005</v>
      </c>
      <c r="R898" s="43" t="s">
        <v>91</v>
      </c>
      <c r="S898" s="1" t="s">
        <v>1095</v>
      </c>
    </row>
    <row r="899" spans="1:19" x14ac:dyDescent="0.35">
      <c r="A899" s="4">
        <v>44754</v>
      </c>
      <c r="B899" s="5">
        <f t="shared" si="170"/>
        <v>7</v>
      </c>
      <c r="C899" s="5">
        <f t="shared" si="171"/>
        <v>2022</v>
      </c>
      <c r="D899" s="5" t="s">
        <v>866</v>
      </c>
      <c r="E899" s="1" t="s">
        <v>406</v>
      </c>
      <c r="F899" s="1" t="s">
        <v>407</v>
      </c>
      <c r="G899" s="13" t="s">
        <v>728</v>
      </c>
      <c r="H899" s="5">
        <v>2</v>
      </c>
      <c r="I899" s="5" t="s">
        <v>5</v>
      </c>
      <c r="J899" s="5">
        <v>0</v>
      </c>
      <c r="K899" s="4">
        <f t="shared" si="166"/>
        <v>44754</v>
      </c>
      <c r="L899" s="5">
        <f t="shared" si="168"/>
        <v>7</v>
      </c>
      <c r="M899" s="5">
        <f t="shared" si="169"/>
        <v>2022</v>
      </c>
      <c r="N899" s="7">
        <v>4136</v>
      </c>
      <c r="O899" s="7">
        <f>-N899</f>
        <v>-4136</v>
      </c>
      <c r="P899" s="7">
        <f t="shared" si="165"/>
        <v>0</v>
      </c>
      <c r="Q899" s="8">
        <f t="shared" ref="Q899:Q962" si="174">SUM(Q898+N899)</f>
        <v>1610950.2500000005</v>
      </c>
      <c r="R899" s="43" t="s">
        <v>5</v>
      </c>
      <c r="S899" s="12" t="s">
        <v>887</v>
      </c>
    </row>
    <row r="900" spans="1:19" x14ac:dyDescent="0.35">
      <c r="A900" s="4">
        <v>44754</v>
      </c>
      <c r="B900" s="5">
        <f t="shared" si="170"/>
        <v>7</v>
      </c>
      <c r="C900" s="5">
        <f t="shared" si="171"/>
        <v>2022</v>
      </c>
      <c r="D900" s="5" t="s">
        <v>866</v>
      </c>
      <c r="E900" s="1" t="s">
        <v>406</v>
      </c>
      <c r="F900" s="1" t="s">
        <v>407</v>
      </c>
      <c r="G900" s="13" t="s">
        <v>716</v>
      </c>
      <c r="H900" s="5">
        <v>2</v>
      </c>
      <c r="I900" s="5" t="s">
        <v>5</v>
      </c>
      <c r="J900" s="5">
        <v>0</v>
      </c>
      <c r="K900" s="4">
        <f t="shared" si="166"/>
        <v>44754</v>
      </c>
      <c r="L900" s="5">
        <f t="shared" si="168"/>
        <v>7</v>
      </c>
      <c r="M900" s="5">
        <f t="shared" si="169"/>
        <v>2022</v>
      </c>
      <c r="N900" s="7">
        <v>1047.5999999999999</v>
      </c>
      <c r="O900" s="7">
        <f>-N900</f>
        <v>-1047.5999999999999</v>
      </c>
      <c r="P900" s="7">
        <f t="shared" si="165"/>
        <v>0</v>
      </c>
      <c r="Q900" s="8">
        <f t="shared" si="174"/>
        <v>1611997.8500000006</v>
      </c>
      <c r="R900" s="43" t="s">
        <v>5</v>
      </c>
      <c r="S900" s="12" t="s">
        <v>887</v>
      </c>
    </row>
    <row r="901" spans="1:19" x14ac:dyDescent="0.35">
      <c r="A901" s="4">
        <v>44756</v>
      </c>
      <c r="B901" s="5">
        <f t="shared" si="170"/>
        <v>7</v>
      </c>
      <c r="C901" s="5">
        <f t="shared" si="171"/>
        <v>2022</v>
      </c>
      <c r="D901" s="5" t="s">
        <v>867</v>
      </c>
      <c r="E901" s="1" t="s">
        <v>415</v>
      </c>
      <c r="F901" s="1" t="s">
        <v>416</v>
      </c>
      <c r="G901" s="13" t="s">
        <v>725</v>
      </c>
      <c r="H901" s="5">
        <v>4</v>
      </c>
      <c r="I901" s="5" t="s">
        <v>5</v>
      </c>
      <c r="J901" s="5">
        <v>0</v>
      </c>
      <c r="K901" s="4">
        <f t="shared" si="166"/>
        <v>44756</v>
      </c>
      <c r="L901" s="5">
        <f t="shared" si="168"/>
        <v>7</v>
      </c>
      <c r="M901" s="5">
        <f t="shared" si="169"/>
        <v>2022</v>
      </c>
      <c r="N901" s="7">
        <v>8272</v>
      </c>
      <c r="P901" s="7">
        <f t="shared" si="165"/>
        <v>8272</v>
      </c>
      <c r="Q901" s="8">
        <f t="shared" si="174"/>
        <v>1620269.8500000006</v>
      </c>
      <c r="R901" s="43" t="s">
        <v>5</v>
      </c>
      <c r="S901" s="12"/>
    </row>
    <row r="902" spans="1:19" x14ac:dyDescent="0.35">
      <c r="A902" s="4">
        <v>44756</v>
      </c>
      <c r="B902" s="5">
        <f t="shared" si="170"/>
        <v>7</v>
      </c>
      <c r="C902" s="5">
        <f t="shared" si="171"/>
        <v>2022</v>
      </c>
      <c r="D902" s="5" t="s">
        <v>867</v>
      </c>
      <c r="E902" s="1" t="s">
        <v>415</v>
      </c>
      <c r="F902" s="1" t="s">
        <v>416</v>
      </c>
      <c r="G902" s="13" t="s">
        <v>663</v>
      </c>
      <c r="H902" s="5">
        <v>9</v>
      </c>
      <c r="I902" s="5" t="s">
        <v>5</v>
      </c>
      <c r="J902" s="5">
        <v>0</v>
      </c>
      <c r="K902" s="4">
        <f t="shared" si="166"/>
        <v>44756</v>
      </c>
      <c r="L902" s="5">
        <f t="shared" si="168"/>
        <v>7</v>
      </c>
      <c r="M902" s="5">
        <f t="shared" si="169"/>
        <v>2022</v>
      </c>
      <c r="N902" s="7">
        <v>2646</v>
      </c>
      <c r="P902" s="7">
        <f t="shared" si="165"/>
        <v>2646</v>
      </c>
      <c r="Q902" s="8">
        <f t="shared" si="174"/>
        <v>1622915.8500000006</v>
      </c>
      <c r="R902" s="43" t="s">
        <v>5</v>
      </c>
      <c r="S902" s="12"/>
    </row>
    <row r="903" spans="1:19" x14ac:dyDescent="0.35">
      <c r="A903" s="4">
        <v>44756</v>
      </c>
      <c r="B903" s="5">
        <f t="shared" si="170"/>
        <v>7</v>
      </c>
      <c r="C903" s="5">
        <f t="shared" si="171"/>
        <v>2022</v>
      </c>
      <c r="D903" s="5" t="s">
        <v>867</v>
      </c>
      <c r="E903" s="1" t="s">
        <v>415</v>
      </c>
      <c r="F903" s="1" t="s">
        <v>416</v>
      </c>
      <c r="G903" s="13" t="s">
        <v>801</v>
      </c>
      <c r="H903" s="5">
        <v>5</v>
      </c>
      <c r="I903" s="5" t="s">
        <v>5</v>
      </c>
      <c r="J903" s="5">
        <v>0</v>
      </c>
      <c r="K903" s="4">
        <f t="shared" si="166"/>
        <v>44756</v>
      </c>
      <c r="L903" s="5">
        <f t="shared" si="168"/>
        <v>7</v>
      </c>
      <c r="M903" s="5">
        <f t="shared" si="169"/>
        <v>2022</v>
      </c>
      <c r="N903" s="7">
        <v>1687.5</v>
      </c>
      <c r="P903" s="7">
        <f t="shared" si="165"/>
        <v>1687.5</v>
      </c>
      <c r="Q903" s="8">
        <f t="shared" si="174"/>
        <v>1624603.3500000006</v>
      </c>
      <c r="R903" s="43" t="s">
        <v>5</v>
      </c>
      <c r="S903" s="12"/>
    </row>
    <row r="904" spans="1:19" x14ac:dyDescent="0.35">
      <c r="A904" s="4">
        <v>44756</v>
      </c>
      <c r="B904" s="5">
        <f t="shared" si="170"/>
        <v>7</v>
      </c>
      <c r="C904" s="5">
        <f t="shared" si="171"/>
        <v>2022</v>
      </c>
      <c r="D904" s="5" t="s">
        <v>867</v>
      </c>
      <c r="E904" s="1" t="s">
        <v>415</v>
      </c>
      <c r="F904" s="1" t="s">
        <v>416</v>
      </c>
      <c r="G904" s="13" t="s">
        <v>800</v>
      </c>
      <c r="H904" s="5">
        <v>4</v>
      </c>
      <c r="I904" s="5" t="s">
        <v>5</v>
      </c>
      <c r="J904" s="5">
        <v>0</v>
      </c>
      <c r="K904" s="4">
        <f t="shared" si="166"/>
        <v>44756</v>
      </c>
      <c r="L904" s="5">
        <f t="shared" si="168"/>
        <v>7</v>
      </c>
      <c r="M904" s="5">
        <f t="shared" si="169"/>
        <v>2022</v>
      </c>
      <c r="N904" s="7">
        <v>250</v>
      </c>
      <c r="P904" s="7">
        <f t="shared" si="165"/>
        <v>250</v>
      </c>
      <c r="Q904" s="8">
        <f t="shared" si="174"/>
        <v>1624853.3500000006</v>
      </c>
      <c r="R904" s="43" t="s">
        <v>5</v>
      </c>
      <c r="S904" s="12"/>
    </row>
    <row r="905" spans="1:19" x14ac:dyDescent="0.35">
      <c r="A905" s="4">
        <v>44756</v>
      </c>
      <c r="B905" s="5">
        <f t="shared" si="170"/>
        <v>7</v>
      </c>
      <c r="C905" s="5">
        <f t="shared" si="171"/>
        <v>2022</v>
      </c>
      <c r="D905" s="5" t="s">
        <v>870</v>
      </c>
      <c r="E905" s="1" t="s">
        <v>869</v>
      </c>
      <c r="F905" s="1" t="s">
        <v>868</v>
      </c>
      <c r="G905" s="13" t="s">
        <v>725</v>
      </c>
      <c r="H905" s="5">
        <v>2</v>
      </c>
      <c r="I905" s="5" t="s">
        <v>5</v>
      </c>
      <c r="J905" s="5">
        <v>0</v>
      </c>
      <c r="K905" s="4">
        <f t="shared" si="166"/>
        <v>44756</v>
      </c>
      <c r="L905" s="5">
        <f t="shared" si="168"/>
        <v>7</v>
      </c>
      <c r="M905" s="5">
        <f t="shared" si="169"/>
        <v>2022</v>
      </c>
      <c r="N905" s="7">
        <v>4004</v>
      </c>
      <c r="O905" s="7">
        <f t="shared" ref="O905:O912" si="175">-N905</f>
        <v>-4004</v>
      </c>
      <c r="P905" s="7">
        <f t="shared" si="165"/>
        <v>0</v>
      </c>
      <c r="Q905" s="8">
        <f t="shared" si="174"/>
        <v>1628857.3500000006</v>
      </c>
      <c r="R905" s="43" t="s">
        <v>5</v>
      </c>
      <c r="S905" s="12" t="s">
        <v>1039</v>
      </c>
    </row>
    <row r="906" spans="1:19" x14ac:dyDescent="0.35">
      <c r="A906" s="4">
        <v>44756</v>
      </c>
      <c r="B906" s="5">
        <f t="shared" si="170"/>
        <v>7</v>
      </c>
      <c r="C906" s="5">
        <f t="shared" si="171"/>
        <v>2022</v>
      </c>
      <c r="D906" s="5" t="s">
        <v>870</v>
      </c>
      <c r="E906" s="1" t="s">
        <v>869</v>
      </c>
      <c r="F906" s="1" t="s">
        <v>868</v>
      </c>
      <c r="G906" s="13" t="s">
        <v>716</v>
      </c>
      <c r="H906" s="5">
        <v>2</v>
      </c>
      <c r="I906" s="5" t="s">
        <v>5</v>
      </c>
      <c r="J906" s="5">
        <v>0</v>
      </c>
      <c r="K906" s="4">
        <f t="shared" si="166"/>
        <v>44756</v>
      </c>
      <c r="L906" s="5">
        <f t="shared" si="168"/>
        <v>7</v>
      </c>
      <c r="M906" s="5">
        <f t="shared" si="169"/>
        <v>2022</v>
      </c>
      <c r="N906" s="7">
        <v>1015.2</v>
      </c>
      <c r="O906" s="7">
        <f t="shared" si="175"/>
        <v>-1015.2</v>
      </c>
      <c r="P906" s="7">
        <f t="shared" si="165"/>
        <v>0</v>
      </c>
      <c r="Q906" s="8">
        <f t="shared" si="174"/>
        <v>1629872.5500000005</v>
      </c>
      <c r="R906" s="43" t="s">
        <v>5</v>
      </c>
      <c r="S906" s="12" t="s">
        <v>1039</v>
      </c>
    </row>
    <row r="907" spans="1:19" x14ac:dyDescent="0.35">
      <c r="A907" s="4">
        <v>44756</v>
      </c>
      <c r="B907" s="5">
        <f t="shared" si="170"/>
        <v>7</v>
      </c>
      <c r="C907" s="5">
        <f t="shared" si="171"/>
        <v>2022</v>
      </c>
      <c r="D907" s="5" t="s">
        <v>870</v>
      </c>
      <c r="E907" s="1" t="s">
        <v>869</v>
      </c>
      <c r="F907" s="1" t="s">
        <v>868</v>
      </c>
      <c r="G907" s="13" t="s">
        <v>801</v>
      </c>
      <c r="H907" s="5">
        <v>3</v>
      </c>
      <c r="I907" s="5" t="s">
        <v>5</v>
      </c>
      <c r="J907" s="5">
        <v>0</v>
      </c>
      <c r="K907" s="4">
        <f t="shared" si="166"/>
        <v>44756</v>
      </c>
      <c r="L907" s="5">
        <f t="shared" si="168"/>
        <v>7</v>
      </c>
      <c r="M907" s="5">
        <f t="shared" si="169"/>
        <v>2022</v>
      </c>
      <c r="N907" s="7">
        <v>945</v>
      </c>
      <c r="O907" s="7">
        <f t="shared" si="175"/>
        <v>-945</v>
      </c>
      <c r="P907" s="7">
        <f t="shared" si="165"/>
        <v>0</v>
      </c>
      <c r="Q907" s="8">
        <f t="shared" si="174"/>
        <v>1630817.5500000005</v>
      </c>
      <c r="R907" s="43" t="s">
        <v>5</v>
      </c>
      <c r="S907" s="12" t="s">
        <v>1039</v>
      </c>
    </row>
    <row r="908" spans="1:19" x14ac:dyDescent="0.35">
      <c r="A908" s="4">
        <v>44756</v>
      </c>
      <c r="B908" s="5">
        <f t="shared" si="170"/>
        <v>7</v>
      </c>
      <c r="C908" s="5">
        <f t="shared" si="171"/>
        <v>2022</v>
      </c>
      <c r="D908" s="5" t="s">
        <v>870</v>
      </c>
      <c r="E908" s="1" t="s">
        <v>869</v>
      </c>
      <c r="F908" s="1" t="s">
        <v>868</v>
      </c>
      <c r="G908" s="13" t="s">
        <v>871</v>
      </c>
      <c r="H908" s="5">
        <v>2</v>
      </c>
      <c r="I908" s="5" t="s">
        <v>5</v>
      </c>
      <c r="J908" s="5">
        <v>0</v>
      </c>
      <c r="K908" s="4">
        <f t="shared" si="166"/>
        <v>44756</v>
      </c>
      <c r="L908" s="5">
        <f t="shared" si="168"/>
        <v>7</v>
      </c>
      <c r="M908" s="5">
        <f t="shared" si="169"/>
        <v>2022</v>
      </c>
      <c r="N908" s="7">
        <v>320</v>
      </c>
      <c r="O908" s="7">
        <f t="shared" si="175"/>
        <v>-320</v>
      </c>
      <c r="P908" s="7">
        <f t="shared" si="165"/>
        <v>0</v>
      </c>
      <c r="Q908" s="8">
        <f t="shared" si="174"/>
        <v>1631137.5500000005</v>
      </c>
      <c r="R908" s="43" t="s">
        <v>5</v>
      </c>
      <c r="S908" s="12" t="s">
        <v>1039</v>
      </c>
    </row>
    <row r="909" spans="1:19" x14ac:dyDescent="0.35">
      <c r="A909" s="4">
        <v>44756</v>
      </c>
      <c r="B909" s="5">
        <f t="shared" si="170"/>
        <v>7</v>
      </c>
      <c r="C909" s="5">
        <f t="shared" si="171"/>
        <v>2022</v>
      </c>
      <c r="D909" s="5" t="s">
        <v>870</v>
      </c>
      <c r="E909" s="1" t="s">
        <v>869</v>
      </c>
      <c r="F909" s="1" t="s">
        <v>868</v>
      </c>
      <c r="G909" s="13" t="s">
        <v>675</v>
      </c>
      <c r="H909" s="5">
        <v>1</v>
      </c>
      <c r="I909" s="5" t="s">
        <v>5</v>
      </c>
      <c r="J909" s="5">
        <v>0</v>
      </c>
      <c r="K909" s="4">
        <f t="shared" si="166"/>
        <v>44756</v>
      </c>
      <c r="L909" s="5">
        <f t="shared" si="168"/>
        <v>7</v>
      </c>
      <c r="M909" s="5">
        <f t="shared" si="169"/>
        <v>2022</v>
      </c>
      <c r="N909" s="7">
        <v>90</v>
      </c>
      <c r="O909" s="7">
        <f t="shared" si="175"/>
        <v>-90</v>
      </c>
      <c r="P909" s="7">
        <f t="shared" si="165"/>
        <v>0</v>
      </c>
      <c r="Q909" s="8">
        <f t="shared" si="174"/>
        <v>1631227.5500000005</v>
      </c>
      <c r="R909" s="43" t="s">
        <v>5</v>
      </c>
      <c r="S909" s="12" t="s">
        <v>1039</v>
      </c>
    </row>
    <row r="910" spans="1:19" x14ac:dyDescent="0.35">
      <c r="A910" s="4">
        <v>44756</v>
      </c>
      <c r="B910" s="5">
        <f t="shared" si="170"/>
        <v>7</v>
      </c>
      <c r="C910" s="5">
        <f t="shared" si="171"/>
        <v>2022</v>
      </c>
      <c r="D910" s="5" t="s">
        <v>870</v>
      </c>
      <c r="E910" s="1" t="s">
        <v>869</v>
      </c>
      <c r="F910" s="1" t="s">
        <v>868</v>
      </c>
      <c r="G910" s="13" t="s">
        <v>872</v>
      </c>
      <c r="H910" s="5">
        <v>1</v>
      </c>
      <c r="I910" s="5" t="s">
        <v>5</v>
      </c>
      <c r="J910" s="5">
        <v>0</v>
      </c>
      <c r="K910" s="4">
        <f t="shared" si="166"/>
        <v>44756</v>
      </c>
      <c r="L910" s="5">
        <f t="shared" si="168"/>
        <v>7</v>
      </c>
      <c r="M910" s="5">
        <f t="shared" si="169"/>
        <v>2022</v>
      </c>
      <c r="N910" s="7">
        <v>500</v>
      </c>
      <c r="O910" s="7">
        <f t="shared" si="175"/>
        <v>-500</v>
      </c>
      <c r="P910" s="7">
        <f t="shared" si="165"/>
        <v>0</v>
      </c>
      <c r="Q910" s="8">
        <f t="shared" si="174"/>
        <v>1631727.5500000005</v>
      </c>
      <c r="R910" s="43" t="s">
        <v>5</v>
      </c>
      <c r="S910" s="12" t="s">
        <v>1039</v>
      </c>
    </row>
    <row r="911" spans="1:19" x14ac:dyDescent="0.35">
      <c r="A911" s="4">
        <v>44756</v>
      </c>
      <c r="B911" s="5">
        <f t="shared" si="170"/>
        <v>7</v>
      </c>
      <c r="C911" s="5">
        <f t="shared" si="171"/>
        <v>2022</v>
      </c>
      <c r="D911" s="5" t="s">
        <v>870</v>
      </c>
      <c r="E911" s="1" t="s">
        <v>869</v>
      </c>
      <c r="F911" s="1" t="s">
        <v>868</v>
      </c>
      <c r="G911" s="13" t="s">
        <v>873</v>
      </c>
      <c r="H911" s="5">
        <v>1</v>
      </c>
      <c r="I911" s="5" t="s">
        <v>5</v>
      </c>
      <c r="J911" s="5">
        <v>0</v>
      </c>
      <c r="K911" s="4">
        <f t="shared" si="166"/>
        <v>44756</v>
      </c>
      <c r="L911" s="5">
        <f t="shared" si="168"/>
        <v>7</v>
      </c>
      <c r="M911" s="5">
        <f t="shared" si="169"/>
        <v>2022</v>
      </c>
      <c r="N911" s="7">
        <v>170</v>
      </c>
      <c r="O911" s="7">
        <f t="shared" si="175"/>
        <v>-170</v>
      </c>
      <c r="P911" s="7">
        <f t="shared" si="165"/>
        <v>0</v>
      </c>
      <c r="Q911" s="8">
        <f t="shared" si="174"/>
        <v>1631897.5500000005</v>
      </c>
      <c r="R911" s="43" t="s">
        <v>5</v>
      </c>
      <c r="S911" s="12" t="s">
        <v>1039</v>
      </c>
    </row>
    <row r="912" spans="1:19" x14ac:dyDescent="0.35">
      <c r="A912" s="4">
        <v>44756</v>
      </c>
      <c r="B912" s="5">
        <f t="shared" si="170"/>
        <v>7</v>
      </c>
      <c r="C912" s="5">
        <f t="shared" si="171"/>
        <v>2022</v>
      </c>
      <c r="D912" s="5" t="s">
        <v>870</v>
      </c>
      <c r="E912" s="1" t="s">
        <v>869</v>
      </c>
      <c r="F912" s="1" t="s">
        <v>868</v>
      </c>
      <c r="G912" s="13" t="s">
        <v>874</v>
      </c>
      <c r="H912" s="5">
        <v>6</v>
      </c>
      <c r="I912" s="5" t="s">
        <v>5</v>
      </c>
      <c r="J912" s="5">
        <v>0</v>
      </c>
      <c r="K912" s="4">
        <f t="shared" si="166"/>
        <v>44756</v>
      </c>
      <c r="L912" s="5">
        <f t="shared" si="168"/>
        <v>7</v>
      </c>
      <c r="M912" s="5">
        <f t="shared" si="169"/>
        <v>2022</v>
      </c>
      <c r="N912" s="7">
        <v>1524</v>
      </c>
      <c r="O912" s="7">
        <f t="shared" si="175"/>
        <v>-1524</v>
      </c>
      <c r="P912" s="7">
        <f t="shared" si="165"/>
        <v>0</v>
      </c>
      <c r="Q912" s="8">
        <f t="shared" si="174"/>
        <v>1633421.5500000005</v>
      </c>
      <c r="R912" s="43" t="s">
        <v>5</v>
      </c>
      <c r="S912" s="12" t="s">
        <v>1039</v>
      </c>
    </row>
    <row r="913" spans="1:19" x14ac:dyDescent="0.35">
      <c r="A913" s="4">
        <v>44760</v>
      </c>
      <c r="B913" s="5">
        <f t="shared" si="170"/>
        <v>7</v>
      </c>
      <c r="C913" s="5">
        <f t="shared" si="171"/>
        <v>2022</v>
      </c>
      <c r="D913" s="5" t="s">
        <v>875</v>
      </c>
      <c r="E913" s="1" t="s">
        <v>415</v>
      </c>
      <c r="F913" s="1" t="s">
        <v>416</v>
      </c>
      <c r="G913" s="13" t="s">
        <v>725</v>
      </c>
      <c r="H913" s="5">
        <v>2</v>
      </c>
      <c r="I913" s="5" t="s">
        <v>5</v>
      </c>
      <c r="J913" s="5">
        <v>0</v>
      </c>
      <c r="K913" s="4">
        <f t="shared" si="166"/>
        <v>44760</v>
      </c>
      <c r="L913" s="5">
        <f t="shared" si="168"/>
        <v>7</v>
      </c>
      <c r="M913" s="5">
        <f t="shared" si="169"/>
        <v>2022</v>
      </c>
      <c r="N913" s="7">
        <v>4136</v>
      </c>
      <c r="P913" s="7">
        <f t="shared" si="165"/>
        <v>4136</v>
      </c>
      <c r="Q913" s="8">
        <f t="shared" si="174"/>
        <v>1637557.5500000005</v>
      </c>
      <c r="R913" s="43" t="s">
        <v>5</v>
      </c>
      <c r="S913" s="12"/>
    </row>
    <row r="914" spans="1:19" x14ac:dyDescent="0.35">
      <c r="A914" s="4">
        <v>44760</v>
      </c>
      <c r="B914" s="5">
        <f t="shared" si="170"/>
        <v>7</v>
      </c>
      <c r="C914" s="5">
        <f t="shared" si="171"/>
        <v>2022</v>
      </c>
      <c r="D914" s="5" t="s">
        <v>875</v>
      </c>
      <c r="E914" s="1" t="s">
        <v>415</v>
      </c>
      <c r="F914" s="1" t="s">
        <v>416</v>
      </c>
      <c r="G914" s="13" t="s">
        <v>663</v>
      </c>
      <c r="H914" s="5">
        <v>8</v>
      </c>
      <c r="I914" s="5" t="s">
        <v>5</v>
      </c>
      <c r="J914" s="5">
        <v>0</v>
      </c>
      <c r="K914" s="4">
        <f t="shared" si="166"/>
        <v>44760</v>
      </c>
      <c r="L914" s="5">
        <f t="shared" si="168"/>
        <v>7</v>
      </c>
      <c r="M914" s="5">
        <f t="shared" si="169"/>
        <v>2022</v>
      </c>
      <c r="N914" s="7">
        <v>2352</v>
      </c>
      <c r="P914" s="7">
        <f t="shared" si="165"/>
        <v>2352</v>
      </c>
      <c r="Q914" s="8">
        <f t="shared" si="174"/>
        <v>1639909.5500000005</v>
      </c>
      <c r="R914" s="43" t="s">
        <v>5</v>
      </c>
      <c r="S914" s="12"/>
    </row>
    <row r="915" spans="1:19" x14ac:dyDescent="0.35">
      <c r="A915" s="4">
        <v>44760</v>
      </c>
      <c r="B915" s="5">
        <f t="shared" si="170"/>
        <v>7</v>
      </c>
      <c r="C915" s="5">
        <f t="shared" si="171"/>
        <v>2022</v>
      </c>
      <c r="D915" s="5" t="s">
        <v>875</v>
      </c>
      <c r="E915" s="1" t="s">
        <v>415</v>
      </c>
      <c r="F915" s="1" t="s">
        <v>416</v>
      </c>
      <c r="G915" s="13" t="s">
        <v>787</v>
      </c>
      <c r="H915" s="5">
        <v>4</v>
      </c>
      <c r="I915" s="5" t="s">
        <v>5</v>
      </c>
      <c r="J915" s="5">
        <v>0</v>
      </c>
      <c r="K915" s="4">
        <f t="shared" si="166"/>
        <v>44760</v>
      </c>
      <c r="L915" s="5">
        <f t="shared" si="168"/>
        <v>7</v>
      </c>
      <c r="M915" s="5">
        <f t="shared" si="169"/>
        <v>2022</v>
      </c>
      <c r="N915" s="7">
        <v>1200</v>
      </c>
      <c r="P915" s="7">
        <f t="shared" si="165"/>
        <v>1200</v>
      </c>
      <c r="Q915" s="8">
        <f t="shared" si="174"/>
        <v>1641109.5500000005</v>
      </c>
      <c r="R915" s="43" t="s">
        <v>5</v>
      </c>
      <c r="S915" s="12"/>
    </row>
    <row r="916" spans="1:19" x14ac:dyDescent="0.35">
      <c r="A916" s="4">
        <v>44760</v>
      </c>
      <c r="B916" s="5">
        <f t="shared" si="170"/>
        <v>7</v>
      </c>
      <c r="C916" s="5">
        <f t="shared" si="171"/>
        <v>2022</v>
      </c>
      <c r="D916" s="5" t="s">
        <v>875</v>
      </c>
      <c r="E916" s="1" t="s">
        <v>415</v>
      </c>
      <c r="F916" s="1" t="s">
        <v>416</v>
      </c>
      <c r="G916" s="13" t="s">
        <v>800</v>
      </c>
      <c r="H916" s="5">
        <v>2</v>
      </c>
      <c r="I916" s="5" t="s">
        <v>5</v>
      </c>
      <c r="J916" s="5">
        <v>0</v>
      </c>
      <c r="K916" s="4">
        <f t="shared" si="166"/>
        <v>44760</v>
      </c>
      <c r="L916" s="5">
        <f t="shared" si="168"/>
        <v>7</v>
      </c>
      <c r="M916" s="5">
        <f t="shared" si="169"/>
        <v>2022</v>
      </c>
      <c r="N916" s="7">
        <v>125</v>
      </c>
      <c r="P916" s="7">
        <f t="shared" si="165"/>
        <v>125</v>
      </c>
      <c r="Q916" s="8">
        <f t="shared" si="174"/>
        <v>1641234.5500000005</v>
      </c>
      <c r="R916" s="43" t="s">
        <v>5</v>
      </c>
      <c r="S916" s="12"/>
    </row>
    <row r="917" spans="1:19" x14ac:dyDescent="0.35">
      <c r="A917" s="4">
        <v>44760</v>
      </c>
      <c r="B917" s="5">
        <f t="shared" si="170"/>
        <v>7</v>
      </c>
      <c r="C917" s="5">
        <f t="shared" si="171"/>
        <v>2022</v>
      </c>
      <c r="D917" s="5" t="s">
        <v>875</v>
      </c>
      <c r="E917" s="1" t="s">
        <v>415</v>
      </c>
      <c r="F917" s="1" t="s">
        <v>416</v>
      </c>
      <c r="G917" s="13" t="s">
        <v>668</v>
      </c>
      <c r="H917" s="5">
        <v>1</v>
      </c>
      <c r="I917" s="5" t="s">
        <v>5</v>
      </c>
      <c r="J917" s="5">
        <v>0</v>
      </c>
      <c r="K917" s="4">
        <f t="shared" si="166"/>
        <v>44760</v>
      </c>
      <c r="L917" s="5">
        <f t="shared" si="168"/>
        <v>7</v>
      </c>
      <c r="M917" s="5">
        <f t="shared" si="169"/>
        <v>2022</v>
      </c>
      <c r="N917" s="7">
        <v>1000</v>
      </c>
      <c r="P917" s="7">
        <f t="shared" ref="P917:P969" si="176">SUM(N917+O917)</f>
        <v>1000</v>
      </c>
      <c r="Q917" s="8">
        <f t="shared" si="174"/>
        <v>1642234.5500000005</v>
      </c>
      <c r="R917" s="43" t="s">
        <v>5</v>
      </c>
      <c r="S917" s="12"/>
    </row>
    <row r="918" spans="1:19" x14ac:dyDescent="0.35">
      <c r="A918" s="4">
        <v>44760</v>
      </c>
      <c r="B918" s="5">
        <f t="shared" si="170"/>
        <v>7</v>
      </c>
      <c r="C918" s="5">
        <f t="shared" si="171"/>
        <v>2022</v>
      </c>
      <c r="D918" s="5" t="s">
        <v>875</v>
      </c>
      <c r="E918" s="1" t="s">
        <v>415</v>
      </c>
      <c r="F918" s="1" t="s">
        <v>416</v>
      </c>
      <c r="G918" s="13" t="s">
        <v>675</v>
      </c>
      <c r="H918" s="5">
        <v>4</v>
      </c>
      <c r="I918" s="5" t="s">
        <v>5</v>
      </c>
      <c r="J918" s="5">
        <v>0</v>
      </c>
      <c r="K918" s="4">
        <f t="shared" si="166"/>
        <v>44760</v>
      </c>
      <c r="L918" s="5">
        <f t="shared" si="168"/>
        <v>7</v>
      </c>
      <c r="M918" s="5">
        <f t="shared" si="169"/>
        <v>2022</v>
      </c>
      <c r="N918" s="7">
        <v>340</v>
      </c>
      <c r="P918" s="7">
        <f t="shared" si="176"/>
        <v>340</v>
      </c>
      <c r="Q918" s="8">
        <f t="shared" si="174"/>
        <v>1642574.5500000005</v>
      </c>
      <c r="R918" s="43" t="s">
        <v>5</v>
      </c>
      <c r="S918" s="12"/>
    </row>
    <row r="919" spans="1:19" x14ac:dyDescent="0.35">
      <c r="A919" s="4">
        <v>44762</v>
      </c>
      <c r="B919" s="5">
        <f t="shared" si="170"/>
        <v>7</v>
      </c>
      <c r="C919" s="5">
        <f t="shared" si="171"/>
        <v>2022</v>
      </c>
      <c r="D919" s="5" t="s">
        <v>876</v>
      </c>
      <c r="E919" s="1" t="s">
        <v>415</v>
      </c>
      <c r="F919" s="1" t="s">
        <v>416</v>
      </c>
      <c r="G919" s="13" t="s">
        <v>663</v>
      </c>
      <c r="H919" s="5">
        <v>2</v>
      </c>
      <c r="I919" s="5" t="s">
        <v>5</v>
      </c>
      <c r="J919" s="5">
        <v>0</v>
      </c>
      <c r="K919" s="4">
        <f t="shared" si="166"/>
        <v>44762</v>
      </c>
      <c r="L919" s="5">
        <f t="shared" si="168"/>
        <v>7</v>
      </c>
      <c r="M919" s="5">
        <f t="shared" si="169"/>
        <v>2022</v>
      </c>
      <c r="N919" s="7">
        <v>588</v>
      </c>
      <c r="P919" s="7">
        <f t="shared" si="176"/>
        <v>588</v>
      </c>
      <c r="Q919" s="8">
        <f t="shared" si="174"/>
        <v>1643162.5500000005</v>
      </c>
      <c r="R919" s="43" t="s">
        <v>5</v>
      </c>
      <c r="S919" s="12"/>
    </row>
    <row r="920" spans="1:19" x14ac:dyDescent="0.35">
      <c r="A920" s="4">
        <v>44762</v>
      </c>
      <c r="B920" s="5">
        <f t="shared" si="170"/>
        <v>7</v>
      </c>
      <c r="C920" s="5">
        <f t="shared" si="171"/>
        <v>2022</v>
      </c>
      <c r="D920" s="5" t="s">
        <v>876</v>
      </c>
      <c r="E920" s="1" t="s">
        <v>415</v>
      </c>
      <c r="F920" s="1" t="s">
        <v>416</v>
      </c>
      <c r="G920" s="13" t="s">
        <v>801</v>
      </c>
      <c r="H920" s="5">
        <v>1</v>
      </c>
      <c r="I920" s="5" t="s">
        <v>5</v>
      </c>
      <c r="J920" s="5">
        <v>0</v>
      </c>
      <c r="K920" s="4">
        <f t="shared" ref="K920:K933" si="177">A920+J920</f>
        <v>44762</v>
      </c>
      <c r="L920" s="5">
        <f t="shared" si="168"/>
        <v>7</v>
      </c>
      <c r="M920" s="5">
        <f t="shared" si="169"/>
        <v>2022</v>
      </c>
      <c r="N920" s="7">
        <v>337.5</v>
      </c>
      <c r="P920" s="7">
        <f t="shared" si="176"/>
        <v>337.5</v>
      </c>
      <c r="Q920" s="8">
        <f t="shared" si="174"/>
        <v>1643500.0500000005</v>
      </c>
      <c r="R920" s="43" t="s">
        <v>5</v>
      </c>
      <c r="S920" s="12"/>
    </row>
    <row r="921" spans="1:19" x14ac:dyDescent="0.35">
      <c r="A921" s="4">
        <v>44765</v>
      </c>
      <c r="B921" s="5">
        <f t="shared" si="170"/>
        <v>7</v>
      </c>
      <c r="C921" s="5">
        <f t="shared" si="171"/>
        <v>2022</v>
      </c>
      <c r="D921" s="5" t="s">
        <v>877</v>
      </c>
      <c r="E921" s="1" t="s">
        <v>415</v>
      </c>
      <c r="F921" s="1" t="s">
        <v>416</v>
      </c>
      <c r="G921" s="13" t="s">
        <v>728</v>
      </c>
      <c r="H921" s="5">
        <v>2</v>
      </c>
      <c r="I921" s="5" t="s">
        <v>5</v>
      </c>
      <c r="J921" s="5">
        <v>0</v>
      </c>
      <c r="K921" s="4">
        <f t="shared" si="177"/>
        <v>44765</v>
      </c>
      <c r="L921" s="5">
        <f t="shared" si="168"/>
        <v>7</v>
      </c>
      <c r="M921" s="5">
        <f t="shared" si="169"/>
        <v>2022</v>
      </c>
      <c r="N921" s="7">
        <v>4136</v>
      </c>
      <c r="P921" s="7">
        <f t="shared" si="176"/>
        <v>4136</v>
      </c>
      <c r="Q921" s="8">
        <f t="shared" si="174"/>
        <v>1647636.0500000005</v>
      </c>
      <c r="R921" s="43" t="s">
        <v>5</v>
      </c>
      <c r="S921" s="12"/>
    </row>
    <row r="922" spans="1:19" x14ac:dyDescent="0.35">
      <c r="A922" s="4">
        <v>44765</v>
      </c>
      <c r="B922" s="5">
        <f t="shared" si="170"/>
        <v>7</v>
      </c>
      <c r="C922" s="5">
        <f t="shared" si="171"/>
        <v>2022</v>
      </c>
      <c r="D922" s="5" t="s">
        <v>877</v>
      </c>
      <c r="E922" s="1" t="s">
        <v>415</v>
      </c>
      <c r="F922" s="1" t="s">
        <v>416</v>
      </c>
      <c r="G922" s="13" t="s">
        <v>663</v>
      </c>
      <c r="H922" s="5">
        <v>6</v>
      </c>
      <c r="I922" s="5" t="s">
        <v>5</v>
      </c>
      <c r="J922" s="5">
        <v>0</v>
      </c>
      <c r="K922" s="4">
        <f t="shared" si="177"/>
        <v>44765</v>
      </c>
      <c r="L922" s="5">
        <f t="shared" si="168"/>
        <v>7</v>
      </c>
      <c r="M922" s="5">
        <f t="shared" si="169"/>
        <v>2022</v>
      </c>
      <c r="N922" s="7">
        <v>1764</v>
      </c>
      <c r="P922" s="7">
        <f t="shared" si="176"/>
        <v>1764</v>
      </c>
      <c r="Q922" s="8">
        <f t="shared" si="174"/>
        <v>1649400.0500000005</v>
      </c>
      <c r="R922" s="43" t="s">
        <v>5</v>
      </c>
      <c r="S922" s="12"/>
    </row>
    <row r="923" spans="1:19" x14ac:dyDescent="0.35">
      <c r="A923" s="4">
        <v>44765</v>
      </c>
      <c r="B923" s="5">
        <f t="shared" si="170"/>
        <v>7</v>
      </c>
      <c r="C923" s="5">
        <f t="shared" si="171"/>
        <v>2022</v>
      </c>
      <c r="D923" s="5" t="s">
        <v>877</v>
      </c>
      <c r="E923" s="1" t="s">
        <v>415</v>
      </c>
      <c r="F923" s="1" t="s">
        <v>416</v>
      </c>
      <c r="G923" s="13" t="s">
        <v>787</v>
      </c>
      <c r="H923" s="5">
        <v>2</v>
      </c>
      <c r="I923" s="5" t="s">
        <v>5</v>
      </c>
      <c r="J923" s="5">
        <v>0</v>
      </c>
      <c r="K923" s="4">
        <f t="shared" si="177"/>
        <v>44765</v>
      </c>
      <c r="L923" s="5">
        <f t="shared" si="168"/>
        <v>7</v>
      </c>
      <c r="M923" s="5">
        <f t="shared" si="169"/>
        <v>2022</v>
      </c>
      <c r="N923" s="7">
        <v>600</v>
      </c>
      <c r="P923" s="7">
        <f t="shared" si="176"/>
        <v>600</v>
      </c>
      <c r="Q923" s="8">
        <f t="shared" si="174"/>
        <v>1650000.0500000005</v>
      </c>
      <c r="R923" s="43" t="s">
        <v>5</v>
      </c>
      <c r="S923" s="12"/>
    </row>
    <row r="924" spans="1:19" x14ac:dyDescent="0.35">
      <c r="A924" s="4">
        <v>44765</v>
      </c>
      <c r="B924" s="5">
        <f t="shared" si="170"/>
        <v>7</v>
      </c>
      <c r="C924" s="5">
        <f t="shared" si="171"/>
        <v>2022</v>
      </c>
      <c r="D924" s="5" t="s">
        <v>877</v>
      </c>
      <c r="E924" s="1" t="s">
        <v>415</v>
      </c>
      <c r="F924" s="1" t="s">
        <v>416</v>
      </c>
      <c r="G924" s="13" t="s">
        <v>800</v>
      </c>
      <c r="H924" s="5">
        <v>2</v>
      </c>
      <c r="I924" s="5" t="s">
        <v>5</v>
      </c>
      <c r="J924" s="5">
        <v>0</v>
      </c>
      <c r="K924" s="4">
        <f t="shared" si="177"/>
        <v>44765</v>
      </c>
      <c r="L924" s="5">
        <f t="shared" si="168"/>
        <v>7</v>
      </c>
      <c r="M924" s="5">
        <f t="shared" si="169"/>
        <v>2022</v>
      </c>
      <c r="N924" s="7">
        <v>125</v>
      </c>
      <c r="P924" s="7">
        <f t="shared" si="176"/>
        <v>125</v>
      </c>
      <c r="Q924" s="8">
        <f t="shared" si="174"/>
        <v>1650125.0500000005</v>
      </c>
      <c r="R924" s="43" t="s">
        <v>5</v>
      </c>
      <c r="S924" s="12"/>
    </row>
    <row r="925" spans="1:19" x14ac:dyDescent="0.35">
      <c r="A925" s="4">
        <v>44765</v>
      </c>
      <c r="B925" s="5">
        <f t="shared" si="170"/>
        <v>7</v>
      </c>
      <c r="C925" s="5">
        <f t="shared" si="171"/>
        <v>2022</v>
      </c>
      <c r="D925" s="5" t="s">
        <v>878</v>
      </c>
      <c r="E925" s="1" t="s">
        <v>6</v>
      </c>
      <c r="F925" s="1" t="s">
        <v>7</v>
      </c>
      <c r="G925" s="13" t="s">
        <v>725</v>
      </c>
      <c r="H925" s="5">
        <v>2</v>
      </c>
      <c r="I925" s="5" t="s">
        <v>5</v>
      </c>
      <c r="J925" s="5">
        <v>0</v>
      </c>
      <c r="K925" s="4">
        <f t="shared" si="177"/>
        <v>44765</v>
      </c>
      <c r="L925" s="5">
        <f t="shared" si="168"/>
        <v>7</v>
      </c>
      <c r="M925" s="5">
        <f t="shared" si="169"/>
        <v>2022</v>
      </c>
      <c r="N925" s="125">
        <v>4092</v>
      </c>
      <c r="O925" s="7">
        <f>-N925</f>
        <v>-4092</v>
      </c>
      <c r="P925" s="7">
        <f t="shared" si="176"/>
        <v>0</v>
      </c>
      <c r="Q925" s="8">
        <f t="shared" si="174"/>
        <v>1654217.0500000005</v>
      </c>
      <c r="R925" s="43" t="s">
        <v>5</v>
      </c>
      <c r="S925" s="12" t="s">
        <v>899</v>
      </c>
    </row>
    <row r="926" spans="1:19" x14ac:dyDescent="0.35">
      <c r="A926" s="4">
        <v>44768</v>
      </c>
      <c r="B926" s="5">
        <f t="shared" si="170"/>
        <v>7</v>
      </c>
      <c r="C926" s="5">
        <f t="shared" si="171"/>
        <v>2022</v>
      </c>
      <c r="D926" s="5" t="s">
        <v>879</v>
      </c>
      <c r="E926" s="1" t="s">
        <v>63</v>
      </c>
      <c r="F926" s="1" t="s">
        <v>64</v>
      </c>
      <c r="G926" s="13" t="s">
        <v>731</v>
      </c>
      <c r="H926" s="5">
        <v>5</v>
      </c>
      <c r="I926" s="5" t="s">
        <v>50</v>
      </c>
      <c r="J926" s="5">
        <v>120</v>
      </c>
      <c r="K926" s="4">
        <f t="shared" si="177"/>
        <v>44888</v>
      </c>
      <c r="L926" s="5">
        <f t="shared" si="168"/>
        <v>11</v>
      </c>
      <c r="M926" s="5">
        <f t="shared" si="169"/>
        <v>2022</v>
      </c>
      <c r="N926" s="7">
        <v>9900</v>
      </c>
      <c r="O926" s="7">
        <f t="shared" ref="O926:O929" si="178">-N926</f>
        <v>-9900</v>
      </c>
      <c r="P926" s="7">
        <f t="shared" si="176"/>
        <v>0</v>
      </c>
      <c r="Q926" s="8">
        <f t="shared" si="174"/>
        <v>1664117.0500000005</v>
      </c>
      <c r="R926" s="43" t="s">
        <v>91</v>
      </c>
      <c r="S926" s="12" t="s">
        <v>1036</v>
      </c>
    </row>
    <row r="927" spans="1:19" x14ac:dyDescent="0.35">
      <c r="A927" s="4">
        <v>44768</v>
      </c>
      <c r="B927" s="5">
        <f t="shared" si="170"/>
        <v>7</v>
      </c>
      <c r="C927" s="5">
        <f t="shared" si="171"/>
        <v>2022</v>
      </c>
      <c r="D927" s="5" t="s">
        <v>879</v>
      </c>
      <c r="E927" s="1" t="s">
        <v>63</v>
      </c>
      <c r="F927" s="1" t="s">
        <v>64</v>
      </c>
      <c r="G927" s="13" t="s">
        <v>663</v>
      </c>
      <c r="H927" s="5">
        <v>10</v>
      </c>
      <c r="I927" s="5" t="s">
        <v>50</v>
      </c>
      <c r="J927" s="5">
        <v>120</v>
      </c>
      <c r="K927" s="4">
        <f t="shared" si="177"/>
        <v>44888</v>
      </c>
      <c r="L927" s="5">
        <f t="shared" ref="L927:L933" si="179">MONTH(K927)</f>
        <v>11</v>
      </c>
      <c r="M927" s="5">
        <f t="shared" ref="M927:M933" si="180">YEAR(K927)</f>
        <v>2022</v>
      </c>
      <c r="N927" s="7">
        <v>2850</v>
      </c>
      <c r="O927" s="7">
        <f t="shared" si="178"/>
        <v>-2850</v>
      </c>
      <c r="P927" s="7">
        <f t="shared" si="176"/>
        <v>0</v>
      </c>
      <c r="Q927" s="8">
        <f t="shared" si="174"/>
        <v>1666967.0500000005</v>
      </c>
      <c r="R927" s="43" t="s">
        <v>91</v>
      </c>
      <c r="S927" s="12" t="s">
        <v>1036</v>
      </c>
    </row>
    <row r="928" spans="1:19" x14ac:dyDescent="0.35">
      <c r="A928" s="4">
        <v>44768</v>
      </c>
      <c r="B928" s="5">
        <f t="shared" si="170"/>
        <v>7</v>
      </c>
      <c r="C928" s="5">
        <f t="shared" si="171"/>
        <v>2022</v>
      </c>
      <c r="D928" s="5" t="s">
        <v>879</v>
      </c>
      <c r="E928" s="1" t="s">
        <v>63</v>
      </c>
      <c r="F928" s="1" t="s">
        <v>64</v>
      </c>
      <c r="G928" s="13" t="s">
        <v>800</v>
      </c>
      <c r="H928" s="5">
        <v>5</v>
      </c>
      <c r="I928" s="5" t="s">
        <v>50</v>
      </c>
      <c r="J928" s="5">
        <v>120</v>
      </c>
      <c r="K928" s="4">
        <f t="shared" si="177"/>
        <v>44888</v>
      </c>
      <c r="L928" s="5">
        <f t="shared" si="179"/>
        <v>11</v>
      </c>
      <c r="M928" s="5">
        <f t="shared" si="180"/>
        <v>2022</v>
      </c>
      <c r="N928" s="7">
        <v>275</v>
      </c>
      <c r="O928" s="7">
        <f t="shared" si="178"/>
        <v>-275</v>
      </c>
      <c r="P928" s="7">
        <f t="shared" si="176"/>
        <v>0</v>
      </c>
      <c r="Q928" s="8">
        <f t="shared" si="174"/>
        <v>1667242.0500000005</v>
      </c>
      <c r="R928" s="43" t="s">
        <v>91</v>
      </c>
      <c r="S928" s="12" t="s">
        <v>1036</v>
      </c>
    </row>
    <row r="929" spans="1:19" x14ac:dyDescent="0.35">
      <c r="A929" s="4">
        <v>44768</v>
      </c>
      <c r="B929" s="5">
        <f t="shared" si="170"/>
        <v>7</v>
      </c>
      <c r="C929" s="5">
        <f t="shared" si="171"/>
        <v>2022</v>
      </c>
      <c r="D929" s="5" t="s">
        <v>879</v>
      </c>
      <c r="E929" s="1" t="s">
        <v>63</v>
      </c>
      <c r="F929" s="1" t="s">
        <v>64</v>
      </c>
      <c r="G929" s="13" t="s">
        <v>46</v>
      </c>
      <c r="H929" s="5">
        <v>4</v>
      </c>
      <c r="I929" s="5" t="s">
        <v>50</v>
      </c>
      <c r="J929" s="5">
        <v>120</v>
      </c>
      <c r="K929" s="4">
        <f t="shared" si="177"/>
        <v>44888</v>
      </c>
      <c r="L929" s="5">
        <f t="shared" si="179"/>
        <v>11</v>
      </c>
      <c r="M929" s="5">
        <f t="shared" si="180"/>
        <v>2022</v>
      </c>
      <c r="N929" s="7">
        <v>420</v>
      </c>
      <c r="O929" s="7">
        <f t="shared" si="178"/>
        <v>-420</v>
      </c>
      <c r="P929" s="7">
        <f t="shared" si="176"/>
        <v>0</v>
      </c>
      <c r="Q929" s="8">
        <f t="shared" si="174"/>
        <v>1667662.0500000005</v>
      </c>
      <c r="R929" s="43" t="s">
        <v>91</v>
      </c>
      <c r="S929" s="12" t="s">
        <v>1036</v>
      </c>
    </row>
    <row r="930" spans="1:19" x14ac:dyDescent="0.35">
      <c r="A930" s="4">
        <v>44771</v>
      </c>
      <c r="B930" s="5">
        <f t="shared" si="170"/>
        <v>7</v>
      </c>
      <c r="C930" s="5">
        <f t="shared" si="171"/>
        <v>2022</v>
      </c>
      <c r="D930" s="5" t="s">
        <v>880</v>
      </c>
      <c r="E930" s="1" t="s">
        <v>482</v>
      </c>
      <c r="F930" s="1" t="s">
        <v>499</v>
      </c>
      <c r="G930" s="13" t="s">
        <v>725</v>
      </c>
      <c r="H930" s="5">
        <v>1</v>
      </c>
      <c r="I930" s="5" t="s">
        <v>5</v>
      </c>
      <c r="J930" s="5">
        <v>0</v>
      </c>
      <c r="K930" s="4">
        <f t="shared" si="177"/>
        <v>44771</v>
      </c>
      <c r="L930" s="5">
        <f t="shared" si="179"/>
        <v>7</v>
      </c>
      <c r="M930" s="5">
        <f t="shared" si="180"/>
        <v>2022</v>
      </c>
      <c r="N930" s="7">
        <v>2090</v>
      </c>
      <c r="O930" s="7">
        <f t="shared" ref="O930:O931" si="181">-N930</f>
        <v>-2090</v>
      </c>
      <c r="P930" s="7">
        <f t="shared" si="176"/>
        <v>0</v>
      </c>
      <c r="Q930" s="8">
        <f t="shared" si="174"/>
        <v>1669752.0500000005</v>
      </c>
      <c r="R930" s="43" t="s">
        <v>5</v>
      </c>
      <c r="S930" s="12" t="s">
        <v>1033</v>
      </c>
    </row>
    <row r="931" spans="1:19" x14ac:dyDescent="0.35">
      <c r="A931" s="4">
        <v>44771</v>
      </c>
      <c r="B931" s="5">
        <f t="shared" si="170"/>
        <v>7</v>
      </c>
      <c r="C931" s="5">
        <f t="shared" si="171"/>
        <v>2022</v>
      </c>
      <c r="D931" s="5" t="s">
        <v>880</v>
      </c>
      <c r="E931" s="1" t="s">
        <v>482</v>
      </c>
      <c r="F931" s="1" t="s">
        <v>499</v>
      </c>
      <c r="G931" s="13" t="s">
        <v>675</v>
      </c>
      <c r="H931" s="5">
        <v>1</v>
      </c>
      <c r="I931" s="5" t="s">
        <v>5</v>
      </c>
      <c r="J931" s="5">
        <v>0</v>
      </c>
      <c r="K931" s="4">
        <f t="shared" si="177"/>
        <v>44771</v>
      </c>
      <c r="L931" s="5">
        <f t="shared" si="179"/>
        <v>7</v>
      </c>
      <c r="M931" s="5">
        <f t="shared" si="180"/>
        <v>2022</v>
      </c>
      <c r="N931" s="7">
        <v>90</v>
      </c>
      <c r="O931" s="7">
        <f t="shared" si="181"/>
        <v>-90</v>
      </c>
      <c r="P931" s="7">
        <f t="shared" si="176"/>
        <v>0</v>
      </c>
      <c r="Q931" s="8">
        <f t="shared" si="174"/>
        <v>1669842.0500000005</v>
      </c>
      <c r="R931" s="43" t="s">
        <v>5</v>
      </c>
      <c r="S931" s="12" t="s">
        <v>1033</v>
      </c>
    </row>
    <row r="932" spans="1:19" x14ac:dyDescent="0.35">
      <c r="A932" s="4">
        <v>44771</v>
      </c>
      <c r="B932" s="5">
        <f t="shared" si="170"/>
        <v>7</v>
      </c>
      <c r="C932" s="5">
        <f t="shared" si="171"/>
        <v>2022</v>
      </c>
      <c r="D932" s="5" t="s">
        <v>882</v>
      </c>
      <c r="E932" s="1" t="s">
        <v>61</v>
      </c>
      <c r="F932" s="1" t="s">
        <v>60</v>
      </c>
      <c r="G932" s="13" t="s">
        <v>728</v>
      </c>
      <c r="H932" s="5">
        <v>2</v>
      </c>
      <c r="I932" s="5" t="s">
        <v>51</v>
      </c>
      <c r="J932" s="5">
        <v>60</v>
      </c>
      <c r="K932" s="4">
        <f t="shared" si="177"/>
        <v>44831</v>
      </c>
      <c r="L932" s="5">
        <f t="shared" si="179"/>
        <v>9</v>
      </c>
      <c r="M932" s="5">
        <f t="shared" si="180"/>
        <v>2022</v>
      </c>
      <c r="N932" s="7">
        <v>3960</v>
      </c>
      <c r="O932" s="7">
        <f>-N932</f>
        <v>-3960</v>
      </c>
      <c r="P932" s="7">
        <f t="shared" si="176"/>
        <v>0</v>
      </c>
      <c r="Q932" s="8">
        <f t="shared" si="174"/>
        <v>1673802.0500000005</v>
      </c>
      <c r="R932" s="43" t="s">
        <v>91</v>
      </c>
      <c r="S932" s="1" t="s">
        <v>1095</v>
      </c>
    </row>
    <row r="933" spans="1:19" x14ac:dyDescent="0.35">
      <c r="A933" s="4">
        <v>44771</v>
      </c>
      <c r="B933" s="5">
        <f t="shared" si="170"/>
        <v>7</v>
      </c>
      <c r="C933" s="5">
        <f t="shared" si="171"/>
        <v>2022</v>
      </c>
      <c r="D933" s="5" t="s">
        <v>882</v>
      </c>
      <c r="E933" s="1" t="s">
        <v>61</v>
      </c>
      <c r="F933" s="1" t="s">
        <v>60</v>
      </c>
      <c r="G933" s="13" t="s">
        <v>881</v>
      </c>
      <c r="H933" s="5">
        <v>1</v>
      </c>
      <c r="I933" s="5" t="s">
        <v>51</v>
      </c>
      <c r="J933" s="5">
        <v>60</v>
      </c>
      <c r="K933" s="4">
        <f t="shared" si="177"/>
        <v>44831</v>
      </c>
      <c r="L933" s="5">
        <f t="shared" si="179"/>
        <v>9</v>
      </c>
      <c r="M933" s="5">
        <f t="shared" si="180"/>
        <v>2022</v>
      </c>
      <c r="N933" s="7">
        <v>636.5</v>
      </c>
      <c r="O933" s="7">
        <f>-N933</f>
        <v>-636.5</v>
      </c>
      <c r="P933" s="7">
        <f t="shared" si="176"/>
        <v>0</v>
      </c>
      <c r="Q933" s="8">
        <f t="shared" si="174"/>
        <v>1674438.5500000005</v>
      </c>
      <c r="R933" s="43" t="s">
        <v>91</v>
      </c>
      <c r="S933" s="1" t="s">
        <v>1095</v>
      </c>
    </row>
    <row r="934" spans="1:19" x14ac:dyDescent="0.35">
      <c r="A934" s="4">
        <v>44777</v>
      </c>
      <c r="B934" s="5">
        <f t="shared" si="170"/>
        <v>8</v>
      </c>
      <c r="C934" s="5">
        <f t="shared" si="171"/>
        <v>2022</v>
      </c>
      <c r="D934" s="5" t="s">
        <v>900</v>
      </c>
      <c r="E934" s="1" t="s">
        <v>869</v>
      </c>
      <c r="F934" s="1" t="s">
        <v>868</v>
      </c>
      <c r="G934" s="13" t="s">
        <v>725</v>
      </c>
      <c r="H934" s="5">
        <v>3</v>
      </c>
      <c r="I934" s="5" t="s">
        <v>5</v>
      </c>
      <c r="J934" s="5">
        <v>0</v>
      </c>
      <c r="K934" s="4">
        <f t="shared" ref="K934:K942" si="182">A934+J934</f>
        <v>44777</v>
      </c>
      <c r="L934" s="5">
        <f t="shared" ref="L934:L942" si="183">MONTH(K934)</f>
        <v>8</v>
      </c>
      <c r="M934" s="5">
        <f t="shared" ref="M934:M942" si="184">YEAR(K934)</f>
        <v>2022</v>
      </c>
      <c r="N934" s="7">
        <v>6006</v>
      </c>
      <c r="O934" s="7">
        <f t="shared" ref="O934:O941" si="185">-N934</f>
        <v>-6006</v>
      </c>
      <c r="P934" s="7">
        <f t="shared" si="176"/>
        <v>0</v>
      </c>
      <c r="Q934" s="8">
        <f t="shared" si="174"/>
        <v>1680444.5500000005</v>
      </c>
      <c r="R934" s="43" t="s">
        <v>5</v>
      </c>
      <c r="S934" s="12" t="s">
        <v>1040</v>
      </c>
    </row>
    <row r="935" spans="1:19" x14ac:dyDescent="0.35">
      <c r="A935" s="4">
        <v>44777</v>
      </c>
      <c r="B935" s="5">
        <f t="shared" ref="B935:B956" si="186">MONTH(A935)</f>
        <v>8</v>
      </c>
      <c r="C935" s="5">
        <f t="shared" ref="C935:C956" si="187">YEAR(A935)</f>
        <v>2022</v>
      </c>
      <c r="D935" s="5" t="s">
        <v>900</v>
      </c>
      <c r="E935" s="1" t="s">
        <v>869</v>
      </c>
      <c r="F935" s="1" t="s">
        <v>868</v>
      </c>
      <c r="G935" s="13" t="s">
        <v>901</v>
      </c>
      <c r="H935" s="5">
        <v>2</v>
      </c>
      <c r="I935" s="5" t="s">
        <v>5</v>
      </c>
      <c r="J935" s="5">
        <v>0</v>
      </c>
      <c r="K935" s="4">
        <f t="shared" si="182"/>
        <v>44777</v>
      </c>
      <c r="L935" s="5">
        <f t="shared" si="183"/>
        <v>8</v>
      </c>
      <c r="M935" s="5">
        <f t="shared" si="184"/>
        <v>2022</v>
      </c>
      <c r="N935" s="7">
        <v>1259.5999999999999</v>
      </c>
      <c r="O935" s="7">
        <f t="shared" si="185"/>
        <v>-1259.5999999999999</v>
      </c>
      <c r="P935" s="7">
        <f t="shared" si="176"/>
        <v>0</v>
      </c>
      <c r="Q935" s="8">
        <f t="shared" si="174"/>
        <v>1681704.1500000006</v>
      </c>
      <c r="R935" s="43" t="s">
        <v>5</v>
      </c>
      <c r="S935" s="12" t="s">
        <v>1041</v>
      </c>
    </row>
    <row r="936" spans="1:19" x14ac:dyDescent="0.35">
      <c r="A936" s="4">
        <v>44777</v>
      </c>
      <c r="B936" s="5">
        <f t="shared" si="186"/>
        <v>8</v>
      </c>
      <c r="C936" s="5">
        <f t="shared" si="187"/>
        <v>2022</v>
      </c>
      <c r="D936" s="5" t="s">
        <v>900</v>
      </c>
      <c r="E936" s="1" t="s">
        <v>869</v>
      </c>
      <c r="F936" s="1" t="s">
        <v>868</v>
      </c>
      <c r="G936" s="13" t="s">
        <v>902</v>
      </c>
      <c r="H936" s="5">
        <v>2</v>
      </c>
      <c r="I936" s="5" t="s">
        <v>5</v>
      </c>
      <c r="J936" s="5">
        <v>0</v>
      </c>
      <c r="K936" s="4">
        <f t="shared" si="182"/>
        <v>44777</v>
      </c>
      <c r="L936" s="5">
        <f t="shared" si="183"/>
        <v>8</v>
      </c>
      <c r="M936" s="5">
        <f t="shared" si="184"/>
        <v>2022</v>
      </c>
      <c r="N936" s="7">
        <v>1015.2</v>
      </c>
      <c r="O936" s="7">
        <f t="shared" si="185"/>
        <v>-1015.2</v>
      </c>
      <c r="P936" s="7">
        <f t="shared" si="176"/>
        <v>0</v>
      </c>
      <c r="Q936" s="8">
        <f t="shared" si="174"/>
        <v>1682719.3500000006</v>
      </c>
      <c r="R936" s="43" t="s">
        <v>5</v>
      </c>
      <c r="S936" s="12" t="s">
        <v>1040</v>
      </c>
    </row>
    <row r="937" spans="1:19" x14ac:dyDescent="0.35">
      <c r="A937" s="4">
        <v>44777</v>
      </c>
      <c r="B937" s="5">
        <f t="shared" si="186"/>
        <v>8</v>
      </c>
      <c r="C937" s="5">
        <f t="shared" si="187"/>
        <v>2022</v>
      </c>
      <c r="D937" s="5" t="s">
        <v>900</v>
      </c>
      <c r="E937" s="1" t="s">
        <v>869</v>
      </c>
      <c r="F937" s="1" t="s">
        <v>868</v>
      </c>
      <c r="G937" s="13" t="s">
        <v>787</v>
      </c>
      <c r="H937" s="5">
        <v>2</v>
      </c>
      <c r="I937" s="5" t="s">
        <v>5</v>
      </c>
      <c r="J937" s="5">
        <v>0</v>
      </c>
      <c r="K937" s="4">
        <f t="shared" si="182"/>
        <v>44777</v>
      </c>
      <c r="L937" s="5">
        <f t="shared" si="183"/>
        <v>8</v>
      </c>
      <c r="M937" s="5">
        <f t="shared" si="184"/>
        <v>2022</v>
      </c>
      <c r="N937" s="7">
        <v>560</v>
      </c>
      <c r="O937" s="7">
        <f t="shared" si="185"/>
        <v>-560</v>
      </c>
      <c r="P937" s="7">
        <f t="shared" si="176"/>
        <v>0</v>
      </c>
      <c r="Q937" s="8">
        <f t="shared" si="174"/>
        <v>1683279.3500000006</v>
      </c>
      <c r="R937" s="43" t="s">
        <v>5</v>
      </c>
      <c r="S937" s="12" t="s">
        <v>1040</v>
      </c>
    </row>
    <row r="938" spans="1:19" x14ac:dyDescent="0.35">
      <c r="A938" s="4">
        <v>44777</v>
      </c>
      <c r="B938" s="5">
        <f t="shared" si="186"/>
        <v>8</v>
      </c>
      <c r="C938" s="5">
        <f t="shared" si="187"/>
        <v>2022</v>
      </c>
      <c r="D938" s="5" t="s">
        <v>900</v>
      </c>
      <c r="E938" s="1" t="s">
        <v>869</v>
      </c>
      <c r="F938" s="1" t="s">
        <v>868</v>
      </c>
      <c r="G938" s="13" t="s">
        <v>903</v>
      </c>
      <c r="H938" s="5">
        <v>4</v>
      </c>
      <c r="I938" s="5" t="s">
        <v>5</v>
      </c>
      <c r="J938" s="5">
        <v>0</v>
      </c>
      <c r="K938" s="4">
        <f t="shared" si="182"/>
        <v>44777</v>
      </c>
      <c r="L938" s="5">
        <f t="shared" si="183"/>
        <v>8</v>
      </c>
      <c r="M938" s="5">
        <f t="shared" si="184"/>
        <v>2022</v>
      </c>
      <c r="N938" s="7">
        <v>640</v>
      </c>
      <c r="O938" s="7">
        <f t="shared" si="185"/>
        <v>-640</v>
      </c>
      <c r="P938" s="7">
        <f t="shared" si="176"/>
        <v>0</v>
      </c>
      <c r="Q938" s="8">
        <f t="shared" si="174"/>
        <v>1683919.3500000006</v>
      </c>
      <c r="R938" s="43" t="s">
        <v>5</v>
      </c>
      <c r="S938" s="12" t="s">
        <v>1040</v>
      </c>
    </row>
    <row r="939" spans="1:19" x14ac:dyDescent="0.35">
      <c r="A939" s="4">
        <v>44777</v>
      </c>
      <c r="B939" s="5">
        <f t="shared" si="186"/>
        <v>8</v>
      </c>
      <c r="C939" s="5">
        <f t="shared" si="187"/>
        <v>2022</v>
      </c>
      <c r="D939" s="5" t="s">
        <v>900</v>
      </c>
      <c r="E939" s="1" t="s">
        <v>869</v>
      </c>
      <c r="F939" s="1" t="s">
        <v>868</v>
      </c>
      <c r="G939" s="13" t="s">
        <v>675</v>
      </c>
      <c r="H939" s="5">
        <v>1</v>
      </c>
      <c r="I939" s="5" t="s">
        <v>5</v>
      </c>
      <c r="J939" s="5">
        <v>0</v>
      </c>
      <c r="K939" s="4">
        <f t="shared" si="182"/>
        <v>44777</v>
      </c>
      <c r="L939" s="5">
        <f t="shared" si="183"/>
        <v>8</v>
      </c>
      <c r="M939" s="5">
        <f t="shared" si="184"/>
        <v>2022</v>
      </c>
      <c r="N939" s="7">
        <v>90</v>
      </c>
      <c r="O939" s="7">
        <f t="shared" si="185"/>
        <v>-90</v>
      </c>
      <c r="P939" s="7">
        <f t="shared" si="176"/>
        <v>0</v>
      </c>
      <c r="Q939" s="8">
        <f t="shared" si="174"/>
        <v>1684009.3500000006</v>
      </c>
      <c r="R939" s="43" t="s">
        <v>5</v>
      </c>
      <c r="S939" s="12" t="s">
        <v>1040</v>
      </c>
    </row>
    <row r="940" spans="1:19" x14ac:dyDescent="0.35">
      <c r="A940" s="4">
        <v>44777</v>
      </c>
      <c r="B940" s="5">
        <f t="shared" si="186"/>
        <v>8</v>
      </c>
      <c r="C940" s="5">
        <f t="shared" si="187"/>
        <v>2022</v>
      </c>
      <c r="D940" s="5" t="s">
        <v>900</v>
      </c>
      <c r="E940" s="1" t="s">
        <v>869</v>
      </c>
      <c r="F940" s="1" t="s">
        <v>868</v>
      </c>
      <c r="G940" s="13" t="s">
        <v>667</v>
      </c>
      <c r="H940" s="5">
        <v>1</v>
      </c>
      <c r="I940" s="5" t="s">
        <v>5</v>
      </c>
      <c r="J940" s="5">
        <v>0</v>
      </c>
      <c r="K940" s="4">
        <f t="shared" si="182"/>
        <v>44777</v>
      </c>
      <c r="L940" s="5">
        <f t="shared" si="183"/>
        <v>8</v>
      </c>
      <c r="M940" s="5">
        <f t="shared" si="184"/>
        <v>2022</v>
      </c>
      <c r="N940" s="7">
        <v>1108.4000000000001</v>
      </c>
      <c r="O940" s="7">
        <f t="shared" si="185"/>
        <v>-1108.4000000000001</v>
      </c>
      <c r="P940" s="7">
        <f t="shared" si="176"/>
        <v>0</v>
      </c>
      <c r="Q940" s="8">
        <f t="shared" si="174"/>
        <v>1685117.7500000005</v>
      </c>
      <c r="R940" s="43" t="s">
        <v>5</v>
      </c>
      <c r="S940" s="12" t="s">
        <v>1040</v>
      </c>
    </row>
    <row r="941" spans="1:19" x14ac:dyDescent="0.35">
      <c r="A941" s="4">
        <v>44777</v>
      </c>
      <c r="B941" s="5">
        <f t="shared" si="186"/>
        <v>8</v>
      </c>
      <c r="C941" s="5">
        <f t="shared" si="187"/>
        <v>2022</v>
      </c>
      <c r="D941" s="5" t="s">
        <v>900</v>
      </c>
      <c r="E941" s="1" t="s">
        <v>869</v>
      </c>
      <c r="F941" s="1" t="s">
        <v>868</v>
      </c>
      <c r="G941" s="13" t="s">
        <v>796</v>
      </c>
      <c r="H941" s="5">
        <v>1</v>
      </c>
      <c r="I941" s="5" t="s">
        <v>5</v>
      </c>
      <c r="J941" s="5">
        <v>0</v>
      </c>
      <c r="K941" s="4">
        <f t="shared" si="182"/>
        <v>44777</v>
      </c>
      <c r="L941" s="5">
        <f t="shared" si="183"/>
        <v>8</v>
      </c>
      <c r="M941" s="5">
        <f t="shared" si="184"/>
        <v>2022</v>
      </c>
      <c r="N941" s="7">
        <v>440</v>
      </c>
      <c r="O941" s="7">
        <f t="shared" si="185"/>
        <v>-440</v>
      </c>
      <c r="P941" s="7">
        <f t="shared" si="176"/>
        <v>0</v>
      </c>
      <c r="Q941" s="8">
        <f t="shared" si="174"/>
        <v>1685557.7500000005</v>
      </c>
      <c r="R941" s="43" t="s">
        <v>5</v>
      </c>
      <c r="S941" s="12" t="s">
        <v>1040</v>
      </c>
    </row>
    <row r="942" spans="1:19" x14ac:dyDescent="0.35">
      <c r="A942" s="4">
        <v>44777</v>
      </c>
      <c r="B942" s="5">
        <f t="shared" si="186"/>
        <v>8</v>
      </c>
      <c r="C942" s="5">
        <f t="shared" si="187"/>
        <v>2022</v>
      </c>
      <c r="D942" s="5" t="s">
        <v>900</v>
      </c>
      <c r="E942" s="1" t="s">
        <v>869</v>
      </c>
      <c r="F942" s="1" t="s">
        <v>868</v>
      </c>
      <c r="G942" s="13" t="s">
        <v>874</v>
      </c>
      <c r="H942" s="5">
        <v>6</v>
      </c>
      <c r="I942" s="5" t="s">
        <v>5</v>
      </c>
      <c r="J942" s="5">
        <v>0</v>
      </c>
      <c r="K942" s="4">
        <f t="shared" si="182"/>
        <v>44777</v>
      </c>
      <c r="L942" s="5">
        <f t="shared" si="183"/>
        <v>8</v>
      </c>
      <c r="M942" s="5">
        <f t="shared" si="184"/>
        <v>2022</v>
      </c>
      <c r="N942" s="7">
        <v>1524</v>
      </c>
      <c r="O942" s="7">
        <f>-1523.8</f>
        <v>-1523.8</v>
      </c>
      <c r="P942" s="7">
        <f t="shared" si="176"/>
        <v>0.20000000000004547</v>
      </c>
      <c r="Q942" s="8">
        <f t="shared" si="174"/>
        <v>1687081.7500000005</v>
      </c>
      <c r="R942" s="43" t="s">
        <v>5</v>
      </c>
      <c r="S942" s="12" t="s">
        <v>1040</v>
      </c>
    </row>
    <row r="943" spans="1:19" x14ac:dyDescent="0.35">
      <c r="A943" s="4">
        <v>44779</v>
      </c>
      <c r="B943" s="5">
        <f t="shared" si="186"/>
        <v>8</v>
      </c>
      <c r="C943" s="5">
        <f t="shared" si="187"/>
        <v>2022</v>
      </c>
      <c r="D943" s="5" t="s">
        <v>904</v>
      </c>
      <c r="E943" s="1" t="s">
        <v>415</v>
      </c>
      <c r="F943" s="1" t="s">
        <v>416</v>
      </c>
      <c r="G943" s="13" t="s">
        <v>725</v>
      </c>
      <c r="H943" s="5">
        <v>1</v>
      </c>
      <c r="I943" s="5" t="s">
        <v>5</v>
      </c>
      <c r="J943" s="5">
        <v>0</v>
      </c>
      <c r="K943" s="4">
        <f t="shared" ref="K943:K946" si="188">A943+J943</f>
        <v>44779</v>
      </c>
      <c r="L943" s="5">
        <f t="shared" ref="L943:L946" si="189">MONTH(K943)</f>
        <v>8</v>
      </c>
      <c r="M943" s="5">
        <f t="shared" ref="M943:M946" si="190">YEAR(K943)</f>
        <v>2022</v>
      </c>
      <c r="N943" s="7">
        <v>2068</v>
      </c>
      <c r="P943" s="7">
        <f t="shared" si="176"/>
        <v>2068</v>
      </c>
      <c r="Q943" s="8">
        <f t="shared" si="174"/>
        <v>1689149.7500000005</v>
      </c>
      <c r="R943" s="43" t="s">
        <v>5</v>
      </c>
      <c r="S943" s="12"/>
    </row>
    <row r="944" spans="1:19" x14ac:dyDescent="0.35">
      <c r="A944" s="4">
        <v>44779</v>
      </c>
      <c r="B944" s="5">
        <f t="shared" si="186"/>
        <v>8</v>
      </c>
      <c r="C944" s="5">
        <f t="shared" si="187"/>
        <v>2022</v>
      </c>
      <c r="D944" s="5" t="s">
        <v>904</v>
      </c>
      <c r="E944" s="1" t="s">
        <v>415</v>
      </c>
      <c r="F944" s="1" t="s">
        <v>416</v>
      </c>
      <c r="G944" s="13" t="s">
        <v>905</v>
      </c>
      <c r="H944" s="5">
        <v>6</v>
      </c>
      <c r="I944" s="5" t="s">
        <v>5</v>
      </c>
      <c r="J944" s="5">
        <v>0</v>
      </c>
      <c r="K944" s="4">
        <f t="shared" si="188"/>
        <v>44779</v>
      </c>
      <c r="L944" s="5">
        <f t="shared" si="189"/>
        <v>8</v>
      </c>
      <c r="M944" s="5">
        <f t="shared" si="190"/>
        <v>2022</v>
      </c>
      <c r="N944" s="7">
        <v>2175.6000000000004</v>
      </c>
      <c r="P944" s="7">
        <f t="shared" si="176"/>
        <v>2175.6000000000004</v>
      </c>
      <c r="Q944" s="8">
        <f t="shared" si="174"/>
        <v>1691325.3500000006</v>
      </c>
      <c r="R944" s="43" t="s">
        <v>5</v>
      </c>
      <c r="S944" s="12"/>
    </row>
    <row r="945" spans="1:19" x14ac:dyDescent="0.35">
      <c r="A945" s="4">
        <v>44779</v>
      </c>
      <c r="B945" s="5">
        <f t="shared" si="186"/>
        <v>8</v>
      </c>
      <c r="C945" s="5">
        <f t="shared" si="187"/>
        <v>2022</v>
      </c>
      <c r="D945" s="5" t="s">
        <v>904</v>
      </c>
      <c r="E945" s="1" t="s">
        <v>415</v>
      </c>
      <c r="F945" s="1" t="s">
        <v>416</v>
      </c>
      <c r="G945" s="13" t="s">
        <v>787</v>
      </c>
      <c r="H945" s="5">
        <v>3</v>
      </c>
      <c r="I945" s="5" t="s">
        <v>5</v>
      </c>
      <c r="J945" s="5">
        <v>0</v>
      </c>
      <c r="K945" s="4">
        <f t="shared" si="188"/>
        <v>44779</v>
      </c>
      <c r="L945" s="5">
        <f t="shared" si="189"/>
        <v>8</v>
      </c>
      <c r="M945" s="5">
        <f t="shared" si="190"/>
        <v>2022</v>
      </c>
      <c r="N945" s="7">
        <v>900</v>
      </c>
      <c r="P945" s="7">
        <f t="shared" si="176"/>
        <v>900</v>
      </c>
      <c r="Q945" s="8">
        <f t="shared" si="174"/>
        <v>1692225.3500000006</v>
      </c>
      <c r="R945" s="43" t="s">
        <v>5</v>
      </c>
      <c r="S945" s="12"/>
    </row>
    <row r="946" spans="1:19" x14ac:dyDescent="0.35">
      <c r="A946" s="4">
        <v>44779</v>
      </c>
      <c r="B946" s="5">
        <f t="shared" si="186"/>
        <v>8</v>
      </c>
      <c r="C946" s="5">
        <f t="shared" si="187"/>
        <v>2022</v>
      </c>
      <c r="D946" s="5" t="s">
        <v>904</v>
      </c>
      <c r="E946" s="1" t="s">
        <v>415</v>
      </c>
      <c r="F946" s="1" t="s">
        <v>416</v>
      </c>
      <c r="G946" s="13" t="s">
        <v>800</v>
      </c>
      <c r="H946" s="5">
        <v>2</v>
      </c>
      <c r="I946" s="5" t="s">
        <v>5</v>
      </c>
      <c r="J946" s="5">
        <v>0</v>
      </c>
      <c r="K946" s="4">
        <f t="shared" si="188"/>
        <v>44779</v>
      </c>
      <c r="L946" s="5">
        <f t="shared" si="189"/>
        <v>8</v>
      </c>
      <c r="M946" s="5">
        <f t="shared" si="190"/>
        <v>2022</v>
      </c>
      <c r="N946" s="7">
        <v>125</v>
      </c>
      <c r="P946" s="7">
        <f t="shared" si="176"/>
        <v>125</v>
      </c>
      <c r="Q946" s="8">
        <f t="shared" si="174"/>
        <v>1692350.3500000006</v>
      </c>
      <c r="R946" s="43" t="s">
        <v>5</v>
      </c>
      <c r="S946" s="12"/>
    </row>
    <row r="947" spans="1:19" x14ac:dyDescent="0.35">
      <c r="A947" s="4">
        <v>44779</v>
      </c>
      <c r="B947" s="5">
        <f t="shared" si="186"/>
        <v>8</v>
      </c>
      <c r="C947" s="5">
        <f t="shared" si="187"/>
        <v>2022</v>
      </c>
      <c r="D947" s="5" t="s">
        <v>906</v>
      </c>
      <c r="E947" s="1" t="s">
        <v>6</v>
      </c>
      <c r="F947" s="1" t="s">
        <v>7</v>
      </c>
      <c r="G947" s="13" t="s">
        <v>839</v>
      </c>
      <c r="H947" s="5">
        <v>3</v>
      </c>
      <c r="I947" s="5" t="s">
        <v>5</v>
      </c>
      <c r="J947" s="5">
        <v>0</v>
      </c>
      <c r="K947" s="4">
        <f t="shared" ref="K947:K960" si="191">A947+J947</f>
        <v>44779</v>
      </c>
      <c r="L947" s="5">
        <f t="shared" ref="L947:L959" si="192">MONTH(K947)</f>
        <v>8</v>
      </c>
      <c r="M947" s="5">
        <f t="shared" ref="M947:M959" si="193">YEAR(K947)</f>
        <v>2022</v>
      </c>
      <c r="N947" s="7">
        <v>864</v>
      </c>
      <c r="O947" s="7">
        <f>-N947</f>
        <v>-864</v>
      </c>
      <c r="P947" s="7">
        <f t="shared" si="176"/>
        <v>0</v>
      </c>
      <c r="Q947" s="8">
        <f t="shared" si="174"/>
        <v>1693214.3500000006</v>
      </c>
      <c r="R947" s="43" t="s">
        <v>5</v>
      </c>
      <c r="S947" s="12" t="s">
        <v>927</v>
      </c>
    </row>
    <row r="948" spans="1:19" x14ac:dyDescent="0.35">
      <c r="A948" s="4">
        <v>44782</v>
      </c>
      <c r="B948" s="5">
        <f t="shared" si="186"/>
        <v>8</v>
      </c>
      <c r="C948" s="5">
        <f t="shared" si="187"/>
        <v>2022</v>
      </c>
      <c r="D948" s="5" t="s">
        <v>907</v>
      </c>
      <c r="E948" s="1" t="s">
        <v>794</v>
      </c>
      <c r="F948" s="1" t="s">
        <v>793</v>
      </c>
      <c r="G948" s="13" t="s">
        <v>725</v>
      </c>
      <c r="H948" s="5">
        <v>1</v>
      </c>
      <c r="I948" s="5" t="s">
        <v>5</v>
      </c>
      <c r="J948" s="5">
        <v>0</v>
      </c>
      <c r="K948" s="4">
        <f t="shared" si="191"/>
        <v>44782</v>
      </c>
      <c r="L948" s="5">
        <f t="shared" si="192"/>
        <v>8</v>
      </c>
      <c r="M948" s="5">
        <f t="shared" si="193"/>
        <v>2022</v>
      </c>
      <c r="N948" s="7">
        <v>2068</v>
      </c>
      <c r="O948" s="7">
        <f>-N948</f>
        <v>-2068</v>
      </c>
      <c r="P948" s="7">
        <f t="shared" si="176"/>
        <v>0</v>
      </c>
      <c r="Q948" s="8">
        <f t="shared" si="174"/>
        <v>1695282.3500000006</v>
      </c>
      <c r="R948" s="43" t="s">
        <v>5</v>
      </c>
      <c r="S948" s="12" t="s">
        <v>926</v>
      </c>
    </row>
    <row r="949" spans="1:19" x14ac:dyDescent="0.35">
      <c r="A949" s="4">
        <v>44785</v>
      </c>
      <c r="B949" s="5">
        <f t="shared" si="186"/>
        <v>8</v>
      </c>
      <c r="C949" s="5">
        <f t="shared" si="187"/>
        <v>2022</v>
      </c>
      <c r="D949" s="5" t="s">
        <v>908</v>
      </c>
      <c r="E949" s="1" t="s">
        <v>415</v>
      </c>
      <c r="F949" s="1" t="s">
        <v>416</v>
      </c>
      <c r="G949" s="13" t="s">
        <v>728</v>
      </c>
      <c r="H949" s="5">
        <v>1</v>
      </c>
      <c r="I949" s="5" t="s">
        <v>5</v>
      </c>
      <c r="J949" s="5">
        <v>0</v>
      </c>
      <c r="K949" s="4">
        <f t="shared" si="191"/>
        <v>44785</v>
      </c>
      <c r="L949" s="5">
        <f t="shared" si="192"/>
        <v>8</v>
      </c>
      <c r="M949" s="5">
        <f t="shared" si="193"/>
        <v>2022</v>
      </c>
      <c r="N949" s="7">
        <v>2068</v>
      </c>
      <c r="P949" s="7">
        <f t="shared" si="176"/>
        <v>2068</v>
      </c>
      <c r="Q949" s="8">
        <f t="shared" si="174"/>
        <v>1697350.3500000006</v>
      </c>
      <c r="R949" s="43" t="s">
        <v>5</v>
      </c>
      <c r="S949" s="12"/>
    </row>
    <row r="950" spans="1:19" x14ac:dyDescent="0.35">
      <c r="A950" s="4">
        <v>44785</v>
      </c>
      <c r="B950" s="5">
        <f t="shared" si="186"/>
        <v>8</v>
      </c>
      <c r="C950" s="5">
        <f t="shared" si="187"/>
        <v>2022</v>
      </c>
      <c r="D950" s="5" t="s">
        <v>908</v>
      </c>
      <c r="E950" s="1" t="s">
        <v>415</v>
      </c>
      <c r="F950" s="1" t="s">
        <v>416</v>
      </c>
      <c r="G950" s="13" t="s">
        <v>663</v>
      </c>
      <c r="H950" s="5">
        <v>3</v>
      </c>
      <c r="I950" s="5" t="s">
        <v>5</v>
      </c>
      <c r="J950" s="5">
        <v>0</v>
      </c>
      <c r="K950" s="4">
        <f t="shared" si="191"/>
        <v>44785</v>
      </c>
      <c r="L950" s="5">
        <f t="shared" si="192"/>
        <v>8</v>
      </c>
      <c r="M950" s="5">
        <f t="shared" si="193"/>
        <v>2022</v>
      </c>
      <c r="N950" s="7">
        <v>882</v>
      </c>
      <c r="P950" s="7">
        <f t="shared" si="176"/>
        <v>882</v>
      </c>
      <c r="Q950" s="8">
        <f t="shared" si="174"/>
        <v>1698232.3500000006</v>
      </c>
      <c r="R950" s="43" t="s">
        <v>5</v>
      </c>
      <c r="S950" s="12"/>
    </row>
    <row r="951" spans="1:19" x14ac:dyDescent="0.35">
      <c r="A951" s="4">
        <v>44785</v>
      </c>
      <c r="B951" s="5">
        <f t="shared" si="186"/>
        <v>8</v>
      </c>
      <c r="C951" s="5">
        <f t="shared" si="187"/>
        <v>2022</v>
      </c>
      <c r="D951" s="5" t="s">
        <v>908</v>
      </c>
      <c r="E951" s="1" t="s">
        <v>415</v>
      </c>
      <c r="F951" s="1" t="s">
        <v>416</v>
      </c>
      <c r="G951" s="13" t="s">
        <v>787</v>
      </c>
      <c r="H951" s="5">
        <v>1</v>
      </c>
      <c r="I951" s="5" t="s">
        <v>5</v>
      </c>
      <c r="J951" s="5">
        <v>0</v>
      </c>
      <c r="K951" s="4">
        <f t="shared" si="191"/>
        <v>44785</v>
      </c>
      <c r="L951" s="5">
        <f t="shared" si="192"/>
        <v>8</v>
      </c>
      <c r="M951" s="5">
        <f t="shared" si="193"/>
        <v>2022</v>
      </c>
      <c r="N951" s="7">
        <v>300</v>
      </c>
      <c r="P951" s="7">
        <f t="shared" si="176"/>
        <v>300</v>
      </c>
      <c r="Q951" s="8">
        <f t="shared" si="174"/>
        <v>1698532.3500000006</v>
      </c>
      <c r="R951" s="43" t="s">
        <v>5</v>
      </c>
      <c r="S951" s="12"/>
    </row>
    <row r="952" spans="1:19" x14ac:dyDescent="0.35">
      <c r="A952" s="4">
        <v>44785</v>
      </c>
      <c r="B952" s="5">
        <f t="shared" si="186"/>
        <v>8</v>
      </c>
      <c r="C952" s="5">
        <f t="shared" si="187"/>
        <v>2022</v>
      </c>
      <c r="D952" s="5" t="s">
        <v>908</v>
      </c>
      <c r="E952" s="1" t="s">
        <v>415</v>
      </c>
      <c r="F952" s="1" t="s">
        <v>416</v>
      </c>
      <c r="G952" s="13" t="s">
        <v>800</v>
      </c>
      <c r="H952" s="5">
        <v>1</v>
      </c>
      <c r="I952" s="5" t="s">
        <v>5</v>
      </c>
      <c r="J952" s="5">
        <v>0</v>
      </c>
      <c r="K952" s="4">
        <f t="shared" si="191"/>
        <v>44785</v>
      </c>
      <c r="L952" s="5">
        <f t="shared" si="192"/>
        <v>8</v>
      </c>
      <c r="M952" s="5">
        <f t="shared" si="193"/>
        <v>2022</v>
      </c>
      <c r="N952" s="7">
        <v>62.5</v>
      </c>
      <c r="P952" s="7">
        <f t="shared" si="176"/>
        <v>62.5</v>
      </c>
      <c r="Q952" s="8">
        <f t="shared" si="174"/>
        <v>1698594.8500000006</v>
      </c>
      <c r="R952" s="43" t="s">
        <v>5</v>
      </c>
      <c r="S952" s="12"/>
    </row>
    <row r="953" spans="1:19" x14ac:dyDescent="0.35">
      <c r="A953" s="4">
        <v>44785</v>
      </c>
      <c r="B953" s="5">
        <f t="shared" si="186"/>
        <v>8</v>
      </c>
      <c r="C953" s="5">
        <f t="shared" si="187"/>
        <v>2022</v>
      </c>
      <c r="D953" s="5" t="s">
        <v>908</v>
      </c>
      <c r="E953" s="1" t="s">
        <v>415</v>
      </c>
      <c r="F953" s="1" t="s">
        <v>416</v>
      </c>
      <c r="G953" s="13" t="s">
        <v>668</v>
      </c>
      <c r="H953" s="5">
        <v>1</v>
      </c>
      <c r="I953" s="5" t="s">
        <v>5</v>
      </c>
      <c r="J953" s="5">
        <v>0</v>
      </c>
      <c r="K953" s="4">
        <f t="shared" si="191"/>
        <v>44785</v>
      </c>
      <c r="L953" s="5">
        <f t="shared" si="192"/>
        <v>8</v>
      </c>
      <c r="M953" s="5">
        <f t="shared" si="193"/>
        <v>2022</v>
      </c>
      <c r="N953" s="7">
        <v>1000</v>
      </c>
      <c r="P953" s="7">
        <f t="shared" si="176"/>
        <v>1000</v>
      </c>
      <c r="Q953" s="8">
        <f t="shared" si="174"/>
        <v>1699594.8500000006</v>
      </c>
      <c r="R953" s="43" t="s">
        <v>5</v>
      </c>
      <c r="S953" s="12"/>
    </row>
    <row r="954" spans="1:19" x14ac:dyDescent="0.35">
      <c r="A954" s="4">
        <v>44788</v>
      </c>
      <c r="B954" s="5">
        <f t="shared" si="186"/>
        <v>8</v>
      </c>
      <c r="C954" s="5">
        <f t="shared" si="187"/>
        <v>2022</v>
      </c>
      <c r="D954" s="5" t="s">
        <v>909</v>
      </c>
      <c r="E954" s="13" t="s">
        <v>1053</v>
      </c>
      <c r="F954" s="13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1"/>
        <v>44788</v>
      </c>
      <c r="L954" s="5">
        <f t="shared" si="192"/>
        <v>8</v>
      </c>
      <c r="M954" s="5">
        <f t="shared" si="193"/>
        <v>2022</v>
      </c>
      <c r="N954" s="7">
        <v>0</v>
      </c>
      <c r="P954" s="7">
        <f t="shared" si="176"/>
        <v>0</v>
      </c>
      <c r="Q954" s="8">
        <f t="shared" si="174"/>
        <v>1699594.8500000006</v>
      </c>
      <c r="R954" s="43" t="s">
        <v>910</v>
      </c>
      <c r="S954" s="12"/>
    </row>
    <row r="955" spans="1:19" x14ac:dyDescent="0.35">
      <c r="A955" s="4">
        <v>44788</v>
      </c>
      <c r="B955" s="5">
        <f t="shared" si="186"/>
        <v>8</v>
      </c>
      <c r="C955" s="5">
        <f t="shared" si="187"/>
        <v>2022</v>
      </c>
      <c r="D955" s="5" t="s">
        <v>911</v>
      </c>
      <c r="E955" s="1" t="s">
        <v>22</v>
      </c>
      <c r="F955" s="1" t="s">
        <v>23</v>
      </c>
      <c r="G955" s="13" t="s">
        <v>912</v>
      </c>
      <c r="H955" s="5">
        <v>5</v>
      </c>
      <c r="I955" s="5" t="s">
        <v>50</v>
      </c>
      <c r="J955" s="5">
        <v>120</v>
      </c>
      <c r="K955" s="4">
        <f t="shared" si="191"/>
        <v>44908</v>
      </c>
      <c r="L955" s="5">
        <f t="shared" si="192"/>
        <v>12</v>
      </c>
      <c r="M955" s="5">
        <f t="shared" si="193"/>
        <v>2022</v>
      </c>
      <c r="N955" s="7">
        <v>9570</v>
      </c>
      <c r="O955" s="7">
        <f t="shared" ref="O955:O960" si="194">-N955</f>
        <v>-9570</v>
      </c>
      <c r="P955" s="7">
        <f t="shared" si="176"/>
        <v>0</v>
      </c>
      <c r="Q955" s="8">
        <f t="shared" si="174"/>
        <v>1709164.8500000006</v>
      </c>
      <c r="R955" s="43" t="s">
        <v>91</v>
      </c>
      <c r="S955" s="12" t="s">
        <v>1096</v>
      </c>
    </row>
    <row r="956" spans="1:19" x14ac:dyDescent="0.35">
      <c r="A956" s="4">
        <v>44788</v>
      </c>
      <c r="B956" s="5">
        <f t="shared" si="186"/>
        <v>8</v>
      </c>
      <c r="C956" s="5">
        <f t="shared" si="187"/>
        <v>2022</v>
      </c>
      <c r="D956" s="5" t="s">
        <v>911</v>
      </c>
      <c r="E956" s="1" t="s">
        <v>22</v>
      </c>
      <c r="F956" s="1" t="s">
        <v>23</v>
      </c>
      <c r="G956" s="13" t="s">
        <v>913</v>
      </c>
      <c r="H956" s="5">
        <v>1</v>
      </c>
      <c r="I956" s="5" t="s">
        <v>50</v>
      </c>
      <c r="J956" s="5">
        <v>120</v>
      </c>
      <c r="K956" s="4">
        <f t="shared" si="191"/>
        <v>44908</v>
      </c>
      <c r="L956" s="5">
        <f t="shared" si="192"/>
        <v>12</v>
      </c>
      <c r="M956" s="5">
        <f t="shared" si="193"/>
        <v>2022</v>
      </c>
      <c r="N956" s="7">
        <v>1957.5</v>
      </c>
      <c r="O956" s="7">
        <f t="shared" si="194"/>
        <v>-1957.5</v>
      </c>
      <c r="P956" s="7">
        <f t="shared" si="176"/>
        <v>0</v>
      </c>
      <c r="Q956" s="8">
        <f t="shared" si="174"/>
        <v>1711122.3500000006</v>
      </c>
      <c r="R956" s="43" t="s">
        <v>91</v>
      </c>
      <c r="S956" s="12" t="s">
        <v>1096</v>
      </c>
    </row>
    <row r="957" spans="1:19" x14ac:dyDescent="0.35">
      <c r="A957" s="4">
        <v>44788</v>
      </c>
      <c r="B957" s="5">
        <f t="shared" ref="B957:B960" si="195">MONTH(A957)</f>
        <v>8</v>
      </c>
      <c r="C957" s="5">
        <f t="shared" ref="C957:C960" si="196">YEAR(A957)</f>
        <v>2022</v>
      </c>
      <c r="D957" s="5" t="s">
        <v>911</v>
      </c>
      <c r="E957" s="1" t="s">
        <v>22</v>
      </c>
      <c r="F957" s="1" t="s">
        <v>23</v>
      </c>
      <c r="G957" s="13" t="s">
        <v>901</v>
      </c>
      <c r="H957" s="5">
        <v>4</v>
      </c>
      <c r="I957" s="5" t="s">
        <v>50</v>
      </c>
      <c r="J957" s="5">
        <v>120</v>
      </c>
      <c r="K957" s="4">
        <f t="shared" si="191"/>
        <v>44908</v>
      </c>
      <c r="L957" s="5">
        <f t="shared" si="192"/>
        <v>12</v>
      </c>
      <c r="M957" s="5">
        <f t="shared" si="193"/>
        <v>2022</v>
      </c>
      <c r="N957" s="7">
        <v>2358.4</v>
      </c>
      <c r="O957" s="7">
        <f t="shared" si="194"/>
        <v>-2358.4</v>
      </c>
      <c r="P957" s="7">
        <f t="shared" si="176"/>
        <v>0</v>
      </c>
      <c r="Q957" s="8">
        <f t="shared" si="174"/>
        <v>1713480.7500000005</v>
      </c>
      <c r="R957" s="43" t="s">
        <v>91</v>
      </c>
      <c r="S957" s="12" t="s">
        <v>1096</v>
      </c>
    </row>
    <row r="958" spans="1:19" x14ac:dyDescent="0.35">
      <c r="A958" s="4">
        <v>44788</v>
      </c>
      <c r="B958" s="5">
        <f t="shared" si="195"/>
        <v>8</v>
      </c>
      <c r="C958" s="5">
        <f t="shared" si="196"/>
        <v>2022</v>
      </c>
      <c r="D958" s="5" t="s">
        <v>911</v>
      </c>
      <c r="E958" s="1" t="s">
        <v>22</v>
      </c>
      <c r="F958" s="1" t="s">
        <v>23</v>
      </c>
      <c r="G958" s="13" t="s">
        <v>522</v>
      </c>
      <c r="H958" s="5">
        <v>4</v>
      </c>
      <c r="I958" s="5" t="s">
        <v>50</v>
      </c>
      <c r="J958" s="5">
        <v>120</v>
      </c>
      <c r="K958" s="4">
        <f t="shared" si="191"/>
        <v>44908</v>
      </c>
      <c r="L958" s="5">
        <f t="shared" si="192"/>
        <v>12</v>
      </c>
      <c r="M958" s="5">
        <f t="shared" si="193"/>
        <v>2022</v>
      </c>
      <c r="N958" s="7">
        <v>1900.8</v>
      </c>
      <c r="O958" s="7">
        <f t="shared" si="194"/>
        <v>-1900.8</v>
      </c>
      <c r="P958" s="7">
        <f t="shared" si="176"/>
        <v>0</v>
      </c>
      <c r="Q958" s="8">
        <f t="shared" si="174"/>
        <v>1715381.5500000005</v>
      </c>
      <c r="R958" s="43" t="s">
        <v>91</v>
      </c>
      <c r="S958" s="12" t="s">
        <v>1096</v>
      </c>
    </row>
    <row r="959" spans="1:19" x14ac:dyDescent="0.35">
      <c r="A959" s="4">
        <v>44788</v>
      </c>
      <c r="B959" s="5">
        <f t="shared" si="195"/>
        <v>8</v>
      </c>
      <c r="C959" s="5">
        <f t="shared" si="196"/>
        <v>2022</v>
      </c>
      <c r="D959" s="5" t="s">
        <v>911</v>
      </c>
      <c r="E959" s="1" t="s">
        <v>22</v>
      </c>
      <c r="F959" s="1" t="s">
        <v>23</v>
      </c>
      <c r="G959" s="13" t="s">
        <v>675</v>
      </c>
      <c r="H959" s="5">
        <v>4</v>
      </c>
      <c r="I959" s="5" t="s">
        <v>50</v>
      </c>
      <c r="J959" s="5">
        <v>120</v>
      </c>
      <c r="K959" s="4">
        <f t="shared" si="191"/>
        <v>44908</v>
      </c>
      <c r="L959" s="5">
        <f t="shared" si="192"/>
        <v>12</v>
      </c>
      <c r="M959" s="5">
        <f t="shared" si="193"/>
        <v>2022</v>
      </c>
      <c r="N959" s="7">
        <v>360</v>
      </c>
      <c r="O959" s="7">
        <f t="shared" si="194"/>
        <v>-360</v>
      </c>
      <c r="P959" s="7">
        <f t="shared" si="176"/>
        <v>0</v>
      </c>
      <c r="Q959" s="8">
        <f t="shared" si="174"/>
        <v>1715741.5500000005</v>
      </c>
      <c r="R959" s="43" t="s">
        <v>91</v>
      </c>
      <c r="S959" s="12" t="s">
        <v>1096</v>
      </c>
    </row>
    <row r="960" spans="1:19" x14ac:dyDescent="0.35">
      <c r="A960" s="4">
        <v>44788</v>
      </c>
      <c r="B960" s="5">
        <f t="shared" si="195"/>
        <v>8</v>
      </c>
      <c r="C960" s="5">
        <f t="shared" si="196"/>
        <v>2022</v>
      </c>
      <c r="D960" s="5" t="s">
        <v>911</v>
      </c>
      <c r="E960" s="1" t="s">
        <v>22</v>
      </c>
      <c r="F960" s="1" t="s">
        <v>23</v>
      </c>
      <c r="G960" s="13" t="s">
        <v>914</v>
      </c>
      <c r="H960" s="5">
        <v>1</v>
      </c>
      <c r="I960" s="5" t="s">
        <v>50</v>
      </c>
      <c r="J960" s="5">
        <v>120</v>
      </c>
      <c r="K960" s="4">
        <f t="shared" si="191"/>
        <v>44908</v>
      </c>
      <c r="L960" s="5">
        <f t="shared" ref="L960" si="197">MONTH(K960)</f>
        <v>12</v>
      </c>
      <c r="M960" s="5">
        <f t="shared" ref="M960" si="198">YEAR(K960)</f>
        <v>2022</v>
      </c>
      <c r="N960" s="7">
        <v>390</v>
      </c>
      <c r="O960" s="7">
        <f t="shared" si="194"/>
        <v>-390</v>
      </c>
      <c r="P960" s="7">
        <f t="shared" si="176"/>
        <v>0</v>
      </c>
      <c r="Q960" s="8">
        <f t="shared" si="174"/>
        <v>1716131.5500000005</v>
      </c>
      <c r="R960" s="43" t="s">
        <v>91</v>
      </c>
      <c r="S960" s="12" t="s">
        <v>1096</v>
      </c>
    </row>
    <row r="961" spans="1:19" ht="108.5" x14ac:dyDescent="0.35">
      <c r="A961" s="4">
        <v>44788</v>
      </c>
      <c r="B961" s="5">
        <f t="shared" ref="B961:B971" si="199">MONTH(A961)</f>
        <v>8</v>
      </c>
      <c r="C961" s="5">
        <f t="shared" ref="C961:C971" si="200">YEAR(A961)</f>
        <v>2022</v>
      </c>
      <c r="D961" s="5" t="s">
        <v>915</v>
      </c>
      <c r="E961" s="1" t="s">
        <v>19</v>
      </c>
      <c r="F961" s="1" t="s">
        <v>20</v>
      </c>
      <c r="G961" s="13" t="s">
        <v>69</v>
      </c>
      <c r="H961" s="5">
        <v>3</v>
      </c>
      <c r="I961" s="5" t="s">
        <v>72</v>
      </c>
      <c r="J961" s="5">
        <v>45</v>
      </c>
      <c r="K961" s="4">
        <f t="shared" ref="K961:K965" si="201">A961+J961</f>
        <v>44833</v>
      </c>
      <c r="L961" s="5">
        <f t="shared" ref="L961:L965" si="202">MONTH(K961)</f>
        <v>9</v>
      </c>
      <c r="M961" s="5">
        <f t="shared" ref="M961:M965" si="203">YEAR(K961)</f>
        <v>2022</v>
      </c>
      <c r="N961" s="7">
        <v>6336</v>
      </c>
      <c r="O961" s="7">
        <f>-2000-2000-2000-336</f>
        <v>-6336</v>
      </c>
      <c r="P961" s="7">
        <f t="shared" si="176"/>
        <v>0</v>
      </c>
      <c r="Q961" s="8">
        <f t="shared" si="174"/>
        <v>1722467.5500000005</v>
      </c>
      <c r="R961" s="43" t="s">
        <v>91</v>
      </c>
      <c r="S961" s="50" t="s">
        <v>1037</v>
      </c>
    </row>
    <row r="962" spans="1:19" x14ac:dyDescent="0.35">
      <c r="A962" s="4">
        <v>44788</v>
      </c>
      <c r="B962" s="5">
        <f t="shared" si="199"/>
        <v>8</v>
      </c>
      <c r="C962" s="5">
        <f t="shared" si="200"/>
        <v>2022</v>
      </c>
      <c r="D962" s="5" t="s">
        <v>915</v>
      </c>
      <c r="E962" s="1" t="s">
        <v>19</v>
      </c>
      <c r="F962" s="1" t="s">
        <v>20</v>
      </c>
      <c r="G962" s="13" t="s">
        <v>66</v>
      </c>
      <c r="H962" s="5">
        <v>3</v>
      </c>
      <c r="I962" s="5" t="s">
        <v>72</v>
      </c>
      <c r="J962" s="5">
        <v>45</v>
      </c>
      <c r="K962" s="4">
        <f t="shared" si="201"/>
        <v>44833</v>
      </c>
      <c r="L962" s="5">
        <f t="shared" si="202"/>
        <v>9</v>
      </c>
      <c r="M962" s="5">
        <f t="shared" si="203"/>
        <v>2022</v>
      </c>
      <c r="N962" s="7">
        <v>195</v>
      </c>
      <c r="O962" s="7">
        <f>-N962</f>
        <v>-195</v>
      </c>
      <c r="P962" s="7">
        <f t="shared" si="176"/>
        <v>0</v>
      </c>
      <c r="Q962" s="8">
        <f t="shared" si="174"/>
        <v>1722662.5500000005</v>
      </c>
      <c r="R962" s="43" t="s">
        <v>91</v>
      </c>
      <c r="S962" s="12" t="s">
        <v>1038</v>
      </c>
    </row>
    <row r="963" spans="1:19" x14ac:dyDescent="0.35">
      <c r="A963" s="4">
        <v>44788</v>
      </c>
      <c r="B963" s="5">
        <f t="shared" si="199"/>
        <v>8</v>
      </c>
      <c r="C963" s="5">
        <f t="shared" si="200"/>
        <v>2022</v>
      </c>
      <c r="D963" s="5" t="s">
        <v>915</v>
      </c>
      <c r="E963" s="1" t="s">
        <v>19</v>
      </c>
      <c r="F963" s="1" t="s">
        <v>20</v>
      </c>
      <c r="G963" s="13" t="s">
        <v>17</v>
      </c>
      <c r="H963" s="5">
        <v>6</v>
      </c>
      <c r="I963" s="5" t="s">
        <v>72</v>
      </c>
      <c r="J963" s="5">
        <v>45</v>
      </c>
      <c r="K963" s="4">
        <f t="shared" si="201"/>
        <v>44833</v>
      </c>
      <c r="L963" s="5">
        <f t="shared" si="202"/>
        <v>9</v>
      </c>
      <c r="M963" s="5">
        <f t="shared" si="203"/>
        <v>2022</v>
      </c>
      <c r="N963" s="7">
        <v>630</v>
      </c>
      <c r="O963" s="7">
        <f>-N963</f>
        <v>-630</v>
      </c>
      <c r="P963" s="7">
        <f t="shared" si="176"/>
        <v>0</v>
      </c>
      <c r="Q963" s="8">
        <f t="shared" ref="Q963:Q969" si="204">SUM(Q962+N963)</f>
        <v>1723292.5500000005</v>
      </c>
      <c r="R963" s="43" t="s">
        <v>91</v>
      </c>
      <c r="S963" s="12" t="s">
        <v>1038</v>
      </c>
    </row>
    <row r="964" spans="1:19" x14ac:dyDescent="0.35">
      <c r="A964" s="4">
        <v>44788</v>
      </c>
      <c r="B964" s="5">
        <f t="shared" si="199"/>
        <v>8</v>
      </c>
      <c r="C964" s="5">
        <f t="shared" si="200"/>
        <v>2022</v>
      </c>
      <c r="D964" s="5" t="s">
        <v>915</v>
      </c>
      <c r="E964" s="1" t="s">
        <v>19</v>
      </c>
      <c r="F964" s="1" t="s">
        <v>20</v>
      </c>
      <c r="G964" s="13" t="s">
        <v>183</v>
      </c>
      <c r="H964" s="5">
        <v>1</v>
      </c>
      <c r="I964" s="5" t="s">
        <v>72</v>
      </c>
      <c r="J964" s="5">
        <v>45</v>
      </c>
      <c r="K964" s="4">
        <f t="shared" si="201"/>
        <v>44833</v>
      </c>
      <c r="L964" s="5">
        <f t="shared" si="202"/>
        <v>9</v>
      </c>
      <c r="M964" s="5">
        <f t="shared" si="203"/>
        <v>2022</v>
      </c>
      <c r="N964" s="7">
        <v>45</v>
      </c>
      <c r="O964" s="7">
        <f>-N964</f>
        <v>-45</v>
      </c>
      <c r="P964" s="7">
        <f t="shared" si="176"/>
        <v>0</v>
      </c>
      <c r="Q964" s="8">
        <f t="shared" si="204"/>
        <v>1723337.5500000005</v>
      </c>
      <c r="R964" s="43" t="s">
        <v>91</v>
      </c>
      <c r="S964" s="12" t="s">
        <v>1038</v>
      </c>
    </row>
    <row r="965" spans="1:19" x14ac:dyDescent="0.35">
      <c r="A965" s="4">
        <v>44788</v>
      </c>
      <c r="B965" s="5">
        <f t="shared" si="199"/>
        <v>8</v>
      </c>
      <c r="C965" s="5">
        <f t="shared" si="200"/>
        <v>2022</v>
      </c>
      <c r="D965" s="5" t="s">
        <v>915</v>
      </c>
      <c r="E965" s="1" t="s">
        <v>19</v>
      </c>
      <c r="F965" s="1" t="s">
        <v>20</v>
      </c>
      <c r="G965" s="13" t="s">
        <v>522</v>
      </c>
      <c r="H965" s="5">
        <v>1</v>
      </c>
      <c r="I965" s="5" t="s">
        <v>72</v>
      </c>
      <c r="J965" s="5">
        <v>45</v>
      </c>
      <c r="K965" s="4">
        <f t="shared" si="201"/>
        <v>44833</v>
      </c>
      <c r="L965" s="5">
        <f t="shared" si="202"/>
        <v>9</v>
      </c>
      <c r="M965" s="5">
        <f t="shared" si="203"/>
        <v>2022</v>
      </c>
      <c r="N965" s="7">
        <v>315</v>
      </c>
      <c r="O965" s="7">
        <f>-N965</f>
        <v>-315</v>
      </c>
      <c r="P965" s="7">
        <f t="shared" si="176"/>
        <v>0</v>
      </c>
      <c r="Q965" s="8">
        <f t="shared" si="204"/>
        <v>1723652.5500000005</v>
      </c>
      <c r="R965" s="43" t="s">
        <v>91</v>
      </c>
      <c r="S965" s="12" t="s">
        <v>1038</v>
      </c>
    </row>
    <row r="966" spans="1:19" x14ac:dyDescent="0.35">
      <c r="A966" s="4">
        <v>44789</v>
      </c>
      <c r="B966" s="5">
        <f t="shared" si="199"/>
        <v>8</v>
      </c>
      <c r="C966" s="5">
        <f t="shared" si="200"/>
        <v>2022</v>
      </c>
      <c r="D966" s="5" t="s">
        <v>916</v>
      </c>
      <c r="E966" s="1" t="s">
        <v>482</v>
      </c>
      <c r="F966" s="1" t="s">
        <v>499</v>
      </c>
      <c r="G966" s="13" t="s">
        <v>725</v>
      </c>
      <c r="H966" s="5">
        <v>1</v>
      </c>
      <c r="I966" s="5" t="s">
        <v>5</v>
      </c>
      <c r="J966" s="5">
        <v>0</v>
      </c>
      <c r="K966" s="4">
        <f t="shared" ref="K966:K969" si="205">A966+J966</f>
        <v>44789</v>
      </c>
      <c r="L966" s="5">
        <f t="shared" ref="L966:L969" si="206">MONTH(K966)</f>
        <v>8</v>
      </c>
      <c r="M966" s="5">
        <f t="shared" ref="M966:M969" si="207">YEAR(K966)</f>
        <v>2022</v>
      </c>
      <c r="N966" s="7">
        <v>2002</v>
      </c>
      <c r="O966" s="7">
        <f t="shared" ref="O966:O973" si="208">-N966</f>
        <v>-2002</v>
      </c>
      <c r="P966" s="7">
        <f t="shared" si="176"/>
        <v>0</v>
      </c>
      <c r="Q966" s="8">
        <f t="shared" si="204"/>
        <v>1725654.5500000005</v>
      </c>
      <c r="R966" s="43" t="s">
        <v>5</v>
      </c>
      <c r="S966" s="12" t="s">
        <v>1034</v>
      </c>
    </row>
    <row r="967" spans="1:19" x14ac:dyDescent="0.35">
      <c r="A967" s="4">
        <v>44789</v>
      </c>
      <c r="B967" s="5">
        <f t="shared" si="199"/>
        <v>8</v>
      </c>
      <c r="C967" s="5">
        <f t="shared" si="200"/>
        <v>2022</v>
      </c>
      <c r="D967" s="5" t="s">
        <v>916</v>
      </c>
      <c r="E967" s="1" t="s">
        <v>482</v>
      </c>
      <c r="F967" s="1" t="s">
        <v>499</v>
      </c>
      <c r="G967" s="13" t="s">
        <v>917</v>
      </c>
      <c r="H967" s="5">
        <v>3</v>
      </c>
      <c r="I967" s="5" t="s">
        <v>5</v>
      </c>
      <c r="J967" s="5">
        <v>0</v>
      </c>
      <c r="K967" s="4">
        <f t="shared" si="205"/>
        <v>44789</v>
      </c>
      <c r="L967" s="5">
        <f t="shared" si="206"/>
        <v>8</v>
      </c>
      <c r="M967" s="5">
        <f t="shared" si="207"/>
        <v>2022</v>
      </c>
      <c r="N967" s="7">
        <v>1054.5</v>
      </c>
      <c r="O967" s="7">
        <f t="shared" si="208"/>
        <v>-1054.5</v>
      </c>
      <c r="P967" s="7">
        <f t="shared" si="176"/>
        <v>0</v>
      </c>
      <c r="Q967" s="8">
        <f t="shared" si="204"/>
        <v>1726709.0500000005</v>
      </c>
      <c r="R967" s="43" t="s">
        <v>5</v>
      </c>
      <c r="S967" s="12" t="s">
        <v>1034</v>
      </c>
    </row>
    <row r="968" spans="1:19" x14ac:dyDescent="0.35">
      <c r="A968" s="4">
        <v>44789</v>
      </c>
      <c r="B968" s="5">
        <f t="shared" si="199"/>
        <v>8</v>
      </c>
      <c r="C968" s="5">
        <f t="shared" si="200"/>
        <v>2022</v>
      </c>
      <c r="D968" s="5" t="s">
        <v>916</v>
      </c>
      <c r="E968" s="1" t="s">
        <v>482</v>
      </c>
      <c r="F968" s="1" t="s">
        <v>499</v>
      </c>
      <c r="G968" s="13" t="s">
        <v>675</v>
      </c>
      <c r="H968" s="5">
        <v>1</v>
      </c>
      <c r="I968" s="5" t="s">
        <v>5</v>
      </c>
      <c r="J968" s="5">
        <v>0</v>
      </c>
      <c r="K968" s="4">
        <f t="shared" si="205"/>
        <v>44789</v>
      </c>
      <c r="L968" s="5">
        <f t="shared" si="206"/>
        <v>8</v>
      </c>
      <c r="M968" s="5">
        <f t="shared" si="207"/>
        <v>2022</v>
      </c>
      <c r="N968" s="7">
        <v>90</v>
      </c>
      <c r="O968" s="7">
        <f t="shared" si="208"/>
        <v>-90</v>
      </c>
      <c r="P968" s="7">
        <f t="shared" si="176"/>
        <v>0</v>
      </c>
      <c r="Q968" s="8">
        <f t="shared" si="204"/>
        <v>1726799.0500000005</v>
      </c>
      <c r="R968" s="43" t="s">
        <v>5</v>
      </c>
      <c r="S968" s="12" t="s">
        <v>1034</v>
      </c>
    </row>
    <row r="969" spans="1:19" x14ac:dyDescent="0.35">
      <c r="A969" s="4">
        <v>44789</v>
      </c>
      <c r="B969" s="5">
        <f t="shared" si="199"/>
        <v>8</v>
      </c>
      <c r="C969" s="5">
        <f t="shared" si="200"/>
        <v>2022</v>
      </c>
      <c r="D969" s="5" t="s">
        <v>916</v>
      </c>
      <c r="E969" s="1" t="s">
        <v>482</v>
      </c>
      <c r="F969" s="1" t="s">
        <v>499</v>
      </c>
      <c r="G969" s="13" t="s">
        <v>66</v>
      </c>
      <c r="H969" s="5">
        <v>5</v>
      </c>
      <c r="I969" s="5" t="s">
        <v>5</v>
      </c>
      <c r="J969" s="5">
        <v>0</v>
      </c>
      <c r="K969" s="4">
        <f t="shared" si="205"/>
        <v>44789</v>
      </c>
      <c r="L969" s="5">
        <f t="shared" si="206"/>
        <v>8</v>
      </c>
      <c r="M969" s="5">
        <f t="shared" si="207"/>
        <v>2022</v>
      </c>
      <c r="N969" s="7">
        <v>312.5</v>
      </c>
      <c r="O969" s="7">
        <f t="shared" si="208"/>
        <v>-312.5</v>
      </c>
      <c r="P969" s="7">
        <f t="shared" si="176"/>
        <v>0</v>
      </c>
      <c r="Q969" s="8">
        <f t="shared" si="204"/>
        <v>1727111.5500000005</v>
      </c>
      <c r="R969" s="43" t="s">
        <v>5</v>
      </c>
      <c r="S969" s="12" t="s">
        <v>1034</v>
      </c>
    </row>
    <row r="970" spans="1:19" x14ac:dyDescent="0.35">
      <c r="A970" s="4">
        <v>44796</v>
      </c>
      <c r="B970" s="5">
        <f t="shared" si="199"/>
        <v>8</v>
      </c>
      <c r="C970" s="5">
        <f t="shared" si="200"/>
        <v>2022</v>
      </c>
      <c r="D970" s="5" t="s">
        <v>918</v>
      </c>
      <c r="E970" s="1" t="s">
        <v>869</v>
      </c>
      <c r="F970" s="1" t="s">
        <v>868</v>
      </c>
      <c r="G970" s="13" t="s">
        <v>725</v>
      </c>
      <c r="H970" s="5">
        <v>2</v>
      </c>
      <c r="I970" s="5" t="s">
        <v>5</v>
      </c>
      <c r="J970" s="5">
        <v>0</v>
      </c>
      <c r="K970" s="4">
        <f t="shared" ref="K970:K973" si="209">A970+J970</f>
        <v>44796</v>
      </c>
      <c r="L970" s="5">
        <f t="shared" ref="L970:L973" si="210">MONTH(K970)</f>
        <v>8</v>
      </c>
      <c r="M970" s="5">
        <f t="shared" ref="M970:M973" si="211">YEAR(K970)</f>
        <v>2022</v>
      </c>
      <c r="N970" s="7">
        <v>4004</v>
      </c>
      <c r="O970" s="7">
        <f t="shared" si="208"/>
        <v>-4004</v>
      </c>
      <c r="P970" s="7">
        <f t="shared" ref="P970:P977" si="212">SUM(N970+O970)</f>
        <v>0</v>
      </c>
      <c r="Q970" s="8">
        <f t="shared" ref="Q970:Q977" si="213">SUM(Q969+N970)</f>
        <v>1731115.5500000005</v>
      </c>
      <c r="R970" s="43" t="s">
        <v>5</v>
      </c>
      <c r="S970" s="12" t="s">
        <v>1042</v>
      </c>
    </row>
    <row r="971" spans="1:19" x14ac:dyDescent="0.35">
      <c r="A971" s="4">
        <v>44796</v>
      </c>
      <c r="B971" s="5">
        <f t="shared" si="199"/>
        <v>8</v>
      </c>
      <c r="C971" s="5">
        <f t="shared" si="200"/>
        <v>2022</v>
      </c>
      <c r="D971" s="5" t="s">
        <v>918</v>
      </c>
      <c r="E971" s="1" t="s">
        <v>869</v>
      </c>
      <c r="F971" s="1" t="s">
        <v>868</v>
      </c>
      <c r="G971" s="13" t="s">
        <v>903</v>
      </c>
      <c r="H971" s="5">
        <v>4</v>
      </c>
      <c r="I971" s="5" t="s">
        <v>5</v>
      </c>
      <c r="J971" s="5">
        <v>0</v>
      </c>
      <c r="K971" s="4">
        <f t="shared" si="209"/>
        <v>44796</v>
      </c>
      <c r="L971" s="5">
        <f t="shared" si="210"/>
        <v>8</v>
      </c>
      <c r="M971" s="5">
        <f t="shared" si="211"/>
        <v>2022</v>
      </c>
      <c r="N971" s="7">
        <v>640</v>
      </c>
      <c r="O971" s="7">
        <f t="shared" si="208"/>
        <v>-640</v>
      </c>
      <c r="P971" s="7">
        <f t="shared" si="212"/>
        <v>0</v>
      </c>
      <c r="Q971" s="8">
        <f t="shared" si="213"/>
        <v>1731755.5500000005</v>
      </c>
      <c r="R971" s="43" t="s">
        <v>5</v>
      </c>
      <c r="S971" s="12" t="s">
        <v>1042</v>
      </c>
    </row>
    <row r="972" spans="1:19" x14ac:dyDescent="0.35">
      <c r="A972" s="4">
        <v>44796</v>
      </c>
      <c r="B972" s="5">
        <f t="shared" ref="B972:B973" si="214">MONTH(A972)</f>
        <v>8</v>
      </c>
      <c r="C972" s="5">
        <f t="shared" ref="C972:C973" si="215">YEAR(A972)</f>
        <v>2022</v>
      </c>
      <c r="D972" s="5" t="s">
        <v>918</v>
      </c>
      <c r="E972" s="1" t="s">
        <v>869</v>
      </c>
      <c r="F972" s="1" t="s">
        <v>868</v>
      </c>
      <c r="G972" s="13" t="s">
        <v>675</v>
      </c>
      <c r="H972" s="5">
        <v>2</v>
      </c>
      <c r="I972" s="5" t="s">
        <v>5</v>
      </c>
      <c r="J972" s="5">
        <v>0</v>
      </c>
      <c r="K972" s="4">
        <f t="shared" si="209"/>
        <v>44796</v>
      </c>
      <c r="L972" s="5">
        <f t="shared" si="210"/>
        <v>8</v>
      </c>
      <c r="M972" s="5">
        <f t="shared" si="211"/>
        <v>2022</v>
      </c>
      <c r="N972" s="7">
        <v>180</v>
      </c>
      <c r="O972" s="7">
        <f t="shared" si="208"/>
        <v>-180</v>
      </c>
      <c r="P972" s="7">
        <f t="shared" si="212"/>
        <v>0</v>
      </c>
      <c r="Q972" s="8">
        <f t="shared" si="213"/>
        <v>1731935.5500000005</v>
      </c>
      <c r="R972" s="43" t="s">
        <v>5</v>
      </c>
      <c r="S972" s="12" t="s">
        <v>1042</v>
      </c>
    </row>
    <row r="973" spans="1:19" x14ac:dyDescent="0.35">
      <c r="A973" s="4">
        <v>44796</v>
      </c>
      <c r="B973" s="5">
        <f t="shared" si="214"/>
        <v>8</v>
      </c>
      <c r="C973" s="5">
        <f t="shared" si="215"/>
        <v>2022</v>
      </c>
      <c r="D973" s="5" t="s">
        <v>918</v>
      </c>
      <c r="E973" s="1" t="s">
        <v>869</v>
      </c>
      <c r="F973" s="1" t="s">
        <v>868</v>
      </c>
      <c r="G973" s="13" t="s">
        <v>874</v>
      </c>
      <c r="H973" s="5">
        <v>4</v>
      </c>
      <c r="I973" s="5" t="s">
        <v>5</v>
      </c>
      <c r="J973" s="5">
        <v>0</v>
      </c>
      <c r="K973" s="4">
        <f t="shared" si="209"/>
        <v>44796</v>
      </c>
      <c r="L973" s="5">
        <f t="shared" si="210"/>
        <v>8</v>
      </c>
      <c r="M973" s="5">
        <f t="shared" si="211"/>
        <v>2022</v>
      </c>
      <c r="N973" s="7">
        <v>1016</v>
      </c>
      <c r="O973" s="7">
        <f t="shared" si="208"/>
        <v>-1016</v>
      </c>
      <c r="P973" s="7">
        <f t="shared" si="212"/>
        <v>0</v>
      </c>
      <c r="Q973" s="8">
        <f t="shared" si="213"/>
        <v>1732951.5500000005</v>
      </c>
      <c r="R973" s="43" t="s">
        <v>5</v>
      </c>
      <c r="S973" s="12" t="s">
        <v>1042</v>
      </c>
    </row>
    <row r="974" spans="1:19" x14ac:dyDescent="0.35">
      <c r="A974" s="4">
        <v>44796</v>
      </c>
      <c r="B974" s="5">
        <f t="shared" ref="B974:B977" si="216">MONTH(A974)</f>
        <v>8</v>
      </c>
      <c r="C974" s="5">
        <f t="shared" ref="C974:C977" si="217">YEAR(A974)</f>
        <v>2022</v>
      </c>
      <c r="D974" s="5" t="s">
        <v>919</v>
      </c>
      <c r="E974" s="1" t="s">
        <v>415</v>
      </c>
      <c r="F974" s="1" t="s">
        <v>416</v>
      </c>
      <c r="G974" s="13" t="s">
        <v>728</v>
      </c>
      <c r="H974" s="5">
        <v>2</v>
      </c>
      <c r="I974" s="5" t="s">
        <v>5</v>
      </c>
      <c r="J974" s="5">
        <v>0</v>
      </c>
      <c r="K974" s="4">
        <f t="shared" ref="K974:K977" si="218">A974+J974</f>
        <v>44796</v>
      </c>
      <c r="L974" s="5">
        <f t="shared" ref="L974:L977" si="219">MONTH(K974)</f>
        <v>8</v>
      </c>
      <c r="M974" s="5">
        <f t="shared" ref="M974:M977" si="220">YEAR(K974)</f>
        <v>2022</v>
      </c>
      <c r="N974" s="7">
        <v>4092</v>
      </c>
      <c r="P974" s="7">
        <f t="shared" si="212"/>
        <v>4092</v>
      </c>
      <c r="Q974" s="8">
        <f t="shared" si="213"/>
        <v>1737043.5500000005</v>
      </c>
      <c r="R974" s="43" t="s">
        <v>5</v>
      </c>
      <c r="S974" s="12"/>
    </row>
    <row r="975" spans="1:19" x14ac:dyDescent="0.35">
      <c r="A975" s="4">
        <v>44796</v>
      </c>
      <c r="B975" s="5">
        <f t="shared" si="216"/>
        <v>8</v>
      </c>
      <c r="C975" s="5">
        <f t="shared" si="217"/>
        <v>2022</v>
      </c>
      <c r="D975" s="5" t="s">
        <v>919</v>
      </c>
      <c r="E975" s="1" t="s">
        <v>415</v>
      </c>
      <c r="F975" s="1" t="s">
        <v>416</v>
      </c>
      <c r="G975" s="13" t="s">
        <v>917</v>
      </c>
      <c r="H975" s="5">
        <v>5</v>
      </c>
      <c r="I975" s="5" t="s">
        <v>5</v>
      </c>
      <c r="J975" s="5">
        <v>0</v>
      </c>
      <c r="K975" s="4">
        <f t="shared" si="218"/>
        <v>44796</v>
      </c>
      <c r="L975" s="5">
        <f t="shared" si="219"/>
        <v>8</v>
      </c>
      <c r="M975" s="5">
        <f t="shared" si="220"/>
        <v>2022</v>
      </c>
      <c r="N975" s="7">
        <v>1757.5</v>
      </c>
      <c r="P975" s="7">
        <f t="shared" si="212"/>
        <v>1757.5</v>
      </c>
      <c r="Q975" s="8">
        <f t="shared" si="213"/>
        <v>1738801.0500000005</v>
      </c>
      <c r="R975" s="43" t="s">
        <v>5</v>
      </c>
      <c r="S975" s="12"/>
    </row>
    <row r="976" spans="1:19" x14ac:dyDescent="0.35">
      <c r="A976" s="4">
        <v>44796</v>
      </c>
      <c r="B976" s="5">
        <f t="shared" si="216"/>
        <v>8</v>
      </c>
      <c r="C976" s="5">
        <f t="shared" si="217"/>
        <v>2022</v>
      </c>
      <c r="D976" s="5" t="s">
        <v>919</v>
      </c>
      <c r="E976" s="1" t="s">
        <v>415</v>
      </c>
      <c r="F976" s="1" t="s">
        <v>416</v>
      </c>
      <c r="G976" s="13" t="s">
        <v>787</v>
      </c>
      <c r="H976" s="5">
        <v>3</v>
      </c>
      <c r="I976" s="5" t="s">
        <v>5</v>
      </c>
      <c r="J976" s="5">
        <v>0</v>
      </c>
      <c r="K976" s="4">
        <f t="shared" si="218"/>
        <v>44796</v>
      </c>
      <c r="L976" s="5">
        <f t="shared" si="219"/>
        <v>8</v>
      </c>
      <c r="M976" s="5">
        <f t="shared" si="220"/>
        <v>2022</v>
      </c>
      <c r="N976" s="7">
        <v>864</v>
      </c>
      <c r="P976" s="7">
        <f t="shared" si="212"/>
        <v>864</v>
      </c>
      <c r="Q976" s="8">
        <f t="shared" si="213"/>
        <v>1739665.0500000005</v>
      </c>
      <c r="R976" s="43" t="s">
        <v>5</v>
      </c>
      <c r="S976" s="12"/>
    </row>
    <row r="977" spans="1:19" x14ac:dyDescent="0.35">
      <c r="A977" s="4">
        <v>44796</v>
      </c>
      <c r="B977" s="5">
        <f t="shared" si="216"/>
        <v>8</v>
      </c>
      <c r="C977" s="5">
        <f t="shared" si="217"/>
        <v>2022</v>
      </c>
      <c r="D977" s="5" t="s">
        <v>919</v>
      </c>
      <c r="E977" s="1" t="s">
        <v>415</v>
      </c>
      <c r="F977" s="1" t="s">
        <v>416</v>
      </c>
      <c r="G977" s="13" t="s">
        <v>800</v>
      </c>
      <c r="H977" s="5">
        <v>2</v>
      </c>
      <c r="I977" s="5" t="s">
        <v>5</v>
      </c>
      <c r="J977" s="5">
        <v>0</v>
      </c>
      <c r="K977" s="4">
        <f t="shared" si="218"/>
        <v>44796</v>
      </c>
      <c r="L977" s="5">
        <f t="shared" si="219"/>
        <v>8</v>
      </c>
      <c r="M977" s="5">
        <f t="shared" si="220"/>
        <v>2022</v>
      </c>
      <c r="N977" s="7">
        <v>125</v>
      </c>
      <c r="P977" s="7">
        <f t="shared" si="212"/>
        <v>125</v>
      </c>
      <c r="Q977" s="8">
        <f t="shared" si="213"/>
        <v>1739790.0500000005</v>
      </c>
      <c r="R977" s="43" t="s">
        <v>5</v>
      </c>
      <c r="S977" s="12"/>
    </row>
    <row r="978" spans="1:19" x14ac:dyDescent="0.35">
      <c r="A978" s="4">
        <v>44796</v>
      </c>
      <c r="B978" s="5">
        <f t="shared" ref="B978:B985" si="221">MONTH(A978)</f>
        <v>8</v>
      </c>
      <c r="C978" s="5">
        <f t="shared" ref="C978:C985" si="222">YEAR(A978)</f>
        <v>2022</v>
      </c>
      <c r="D978" s="5" t="s">
        <v>920</v>
      </c>
      <c r="E978" s="1" t="s">
        <v>61</v>
      </c>
      <c r="F978" s="1" t="s">
        <v>60</v>
      </c>
      <c r="G978" s="13" t="s">
        <v>874</v>
      </c>
      <c r="H978" s="5">
        <v>3</v>
      </c>
      <c r="I978" s="5" t="s">
        <v>51</v>
      </c>
      <c r="J978" s="5">
        <v>60</v>
      </c>
      <c r="K978" s="4">
        <f t="shared" ref="K978:K987" si="223">A978+J978</f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7">
        <v>762</v>
      </c>
      <c r="P978" s="7">
        <f t="shared" ref="P978:P987" si="226">SUM(N978+O978)</f>
        <v>762</v>
      </c>
      <c r="Q978" s="8">
        <f t="shared" ref="Q978:Q987" si="227">SUM(Q977+N978)</f>
        <v>1740552.0500000005</v>
      </c>
      <c r="R978" s="43" t="s">
        <v>91</v>
      </c>
    </row>
    <row r="979" spans="1:19" x14ac:dyDescent="0.35">
      <c r="A979" s="4">
        <v>44798</v>
      </c>
      <c r="B979" s="5">
        <f t="shared" si="221"/>
        <v>8</v>
      </c>
      <c r="C979" s="5">
        <f t="shared" si="222"/>
        <v>2022</v>
      </c>
      <c r="D979" s="5" t="s">
        <v>921</v>
      </c>
      <c r="E979" s="1" t="s">
        <v>63</v>
      </c>
      <c r="F979" s="1" t="s">
        <v>64</v>
      </c>
      <c r="G979" s="13" t="s">
        <v>731</v>
      </c>
      <c r="H979" s="5">
        <v>6</v>
      </c>
      <c r="I979" s="5" t="s">
        <v>50</v>
      </c>
      <c r="J979" s="5">
        <v>120</v>
      </c>
      <c r="K979" s="4">
        <f t="shared" si="223"/>
        <v>44918</v>
      </c>
      <c r="L979" s="5">
        <f t="shared" si="224"/>
        <v>12</v>
      </c>
      <c r="M979" s="5">
        <f t="shared" si="225"/>
        <v>2022</v>
      </c>
      <c r="N979" s="7">
        <v>11616</v>
      </c>
      <c r="O979" s="7">
        <f t="shared" ref="O979:O983" si="228">-N979</f>
        <v>-11616</v>
      </c>
      <c r="P979" s="7">
        <f t="shared" si="226"/>
        <v>0</v>
      </c>
      <c r="Q979" s="8">
        <f t="shared" si="227"/>
        <v>1752168.0500000005</v>
      </c>
      <c r="R979" s="43" t="s">
        <v>91</v>
      </c>
      <c r="S979" s="12" t="s">
        <v>1104</v>
      </c>
    </row>
    <row r="980" spans="1:19" x14ac:dyDescent="0.35">
      <c r="A980" s="4">
        <v>44798</v>
      </c>
      <c r="B980" s="5">
        <f t="shared" si="221"/>
        <v>8</v>
      </c>
      <c r="C980" s="5">
        <f t="shared" si="222"/>
        <v>2022</v>
      </c>
      <c r="D980" s="5" t="s">
        <v>921</v>
      </c>
      <c r="E980" s="1" t="s">
        <v>63</v>
      </c>
      <c r="F980" s="1" t="s">
        <v>64</v>
      </c>
      <c r="G980" s="13" t="s">
        <v>922</v>
      </c>
      <c r="H980" s="5">
        <v>10</v>
      </c>
      <c r="I980" s="5" t="s">
        <v>50</v>
      </c>
      <c r="J980" s="5">
        <v>120</v>
      </c>
      <c r="K980" s="4">
        <f t="shared" si="223"/>
        <v>44918</v>
      </c>
      <c r="L980" s="5">
        <f t="shared" si="224"/>
        <v>12</v>
      </c>
      <c r="M980" s="5">
        <f t="shared" si="225"/>
        <v>2022</v>
      </c>
      <c r="N980" s="7">
        <v>2670</v>
      </c>
      <c r="O980" s="7">
        <f t="shared" si="228"/>
        <v>-2670</v>
      </c>
      <c r="P980" s="7">
        <f t="shared" si="226"/>
        <v>0</v>
      </c>
      <c r="Q980" s="8">
        <f t="shared" si="227"/>
        <v>1754838.0500000005</v>
      </c>
      <c r="R980" s="43" t="s">
        <v>91</v>
      </c>
      <c r="S980" s="12" t="s">
        <v>1104</v>
      </c>
    </row>
    <row r="981" spans="1:19" x14ac:dyDescent="0.35">
      <c r="A981" s="4">
        <v>44798</v>
      </c>
      <c r="B981" s="5">
        <f t="shared" si="221"/>
        <v>8</v>
      </c>
      <c r="C981" s="5">
        <f t="shared" si="222"/>
        <v>2022</v>
      </c>
      <c r="D981" s="5" t="s">
        <v>921</v>
      </c>
      <c r="E981" s="1" t="s">
        <v>63</v>
      </c>
      <c r="F981" s="1" t="s">
        <v>64</v>
      </c>
      <c r="G981" s="13" t="s">
        <v>800</v>
      </c>
      <c r="H981" s="5">
        <v>10</v>
      </c>
      <c r="I981" s="5" t="s">
        <v>50</v>
      </c>
      <c r="J981" s="5">
        <v>120</v>
      </c>
      <c r="K981" s="4">
        <f t="shared" si="223"/>
        <v>44918</v>
      </c>
      <c r="L981" s="5">
        <f t="shared" si="224"/>
        <v>12</v>
      </c>
      <c r="M981" s="5">
        <f t="shared" si="225"/>
        <v>2022</v>
      </c>
      <c r="N981" s="7">
        <v>550</v>
      </c>
      <c r="O981" s="7">
        <f t="shared" si="228"/>
        <v>-550</v>
      </c>
      <c r="P981" s="7">
        <f t="shared" si="226"/>
        <v>0</v>
      </c>
      <c r="Q981" s="8">
        <f t="shared" si="227"/>
        <v>1755388.0500000005</v>
      </c>
      <c r="R981" s="43" t="s">
        <v>91</v>
      </c>
      <c r="S981" s="12" t="s">
        <v>1104</v>
      </c>
    </row>
    <row r="982" spans="1:19" x14ac:dyDescent="0.35">
      <c r="A982" s="4">
        <v>44798</v>
      </c>
      <c r="B982" s="5">
        <f t="shared" si="221"/>
        <v>8</v>
      </c>
      <c r="C982" s="5">
        <f t="shared" si="222"/>
        <v>2022</v>
      </c>
      <c r="D982" s="5" t="s">
        <v>921</v>
      </c>
      <c r="E982" s="1" t="s">
        <v>63</v>
      </c>
      <c r="F982" s="1" t="s">
        <v>64</v>
      </c>
      <c r="G982" s="13" t="s">
        <v>796</v>
      </c>
      <c r="H982" s="5">
        <v>1</v>
      </c>
      <c r="I982" s="5" t="s">
        <v>50</v>
      </c>
      <c r="J982" s="5">
        <v>120</v>
      </c>
      <c r="K982" s="4">
        <f t="shared" si="223"/>
        <v>44918</v>
      </c>
      <c r="L982" s="5">
        <f t="shared" si="224"/>
        <v>12</v>
      </c>
      <c r="M982" s="5">
        <f t="shared" si="225"/>
        <v>2022</v>
      </c>
      <c r="N982" s="7">
        <v>440</v>
      </c>
      <c r="O982" s="7">
        <f t="shared" si="228"/>
        <v>-440</v>
      </c>
      <c r="P982" s="7">
        <f t="shared" si="226"/>
        <v>0</v>
      </c>
      <c r="Q982" s="8">
        <f t="shared" si="227"/>
        <v>1755828.0500000005</v>
      </c>
      <c r="R982" s="43" t="s">
        <v>91</v>
      </c>
      <c r="S982" s="12" t="s">
        <v>1104</v>
      </c>
    </row>
    <row r="983" spans="1:19" x14ac:dyDescent="0.35">
      <c r="A983" s="4">
        <v>44798</v>
      </c>
      <c r="B983" s="5">
        <f t="shared" si="221"/>
        <v>8</v>
      </c>
      <c r="C983" s="5">
        <f t="shared" si="222"/>
        <v>2022</v>
      </c>
      <c r="D983" s="5" t="s">
        <v>921</v>
      </c>
      <c r="E983" s="1" t="s">
        <v>63</v>
      </c>
      <c r="F983" s="1" t="s">
        <v>64</v>
      </c>
      <c r="G983" s="13" t="s">
        <v>623</v>
      </c>
      <c r="H983" s="5">
        <v>1</v>
      </c>
      <c r="I983" s="5" t="s">
        <v>50</v>
      </c>
      <c r="J983" s="5">
        <v>120</v>
      </c>
      <c r="K983" s="4">
        <f t="shared" si="223"/>
        <v>44918</v>
      </c>
      <c r="L983" s="5">
        <f t="shared" si="224"/>
        <v>12</v>
      </c>
      <c r="M983" s="5">
        <f t="shared" si="225"/>
        <v>2022</v>
      </c>
      <c r="N983" s="7">
        <v>395</v>
      </c>
      <c r="O983" s="7">
        <f t="shared" si="228"/>
        <v>-395</v>
      </c>
      <c r="P983" s="7">
        <f t="shared" si="226"/>
        <v>0</v>
      </c>
      <c r="Q983" s="8">
        <f t="shared" si="227"/>
        <v>1756223.0500000005</v>
      </c>
      <c r="R983" s="43" t="s">
        <v>91</v>
      </c>
      <c r="S983" s="12" t="s">
        <v>1104</v>
      </c>
    </row>
    <row r="984" spans="1:19" x14ac:dyDescent="0.35">
      <c r="A984" s="4">
        <v>44798</v>
      </c>
      <c r="B984" s="5">
        <f t="shared" si="221"/>
        <v>8</v>
      </c>
      <c r="C984" s="5">
        <f t="shared" si="222"/>
        <v>2022</v>
      </c>
      <c r="D984" s="5" t="s">
        <v>923</v>
      </c>
      <c r="E984" s="1" t="s">
        <v>869</v>
      </c>
      <c r="F984" s="1" t="s">
        <v>868</v>
      </c>
      <c r="G984" s="13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24"/>
        <v>8</v>
      </c>
      <c r="M984" s="5">
        <f t="shared" si="225"/>
        <v>2022</v>
      </c>
      <c r="N984" s="7">
        <v>6006</v>
      </c>
      <c r="O984" s="7">
        <f t="shared" ref="O984" si="229">-N984</f>
        <v>-6006</v>
      </c>
      <c r="P984" s="7">
        <f t="shared" si="226"/>
        <v>0</v>
      </c>
      <c r="Q984" s="8">
        <f t="shared" si="227"/>
        <v>1762229.0500000005</v>
      </c>
      <c r="R984" s="43" t="s">
        <v>5</v>
      </c>
      <c r="S984" s="12" t="s">
        <v>1042</v>
      </c>
    </row>
    <row r="985" spans="1:19" x14ac:dyDescent="0.35">
      <c r="A985" s="4">
        <v>44798</v>
      </c>
      <c r="B985" s="5">
        <f t="shared" si="221"/>
        <v>8</v>
      </c>
      <c r="C985" s="5">
        <f t="shared" si="222"/>
        <v>2022</v>
      </c>
      <c r="D985" s="5" t="s">
        <v>924</v>
      </c>
      <c r="E985" s="1" t="s">
        <v>406</v>
      </c>
      <c r="F985" s="1" t="s">
        <v>407</v>
      </c>
      <c r="G985" s="13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24"/>
        <v>8</v>
      </c>
      <c r="M985" s="5">
        <f t="shared" si="225"/>
        <v>2022</v>
      </c>
      <c r="N985" s="7">
        <v>4092</v>
      </c>
      <c r="O985" s="7">
        <f>-3000-1000-92</f>
        <v>-4092</v>
      </c>
      <c r="P985" s="7">
        <f t="shared" si="226"/>
        <v>0</v>
      </c>
      <c r="Q985" s="8">
        <f t="shared" si="227"/>
        <v>1766321.0500000005</v>
      </c>
      <c r="R985" s="43" t="s">
        <v>5</v>
      </c>
      <c r="S985" s="12" t="s">
        <v>1027</v>
      </c>
    </row>
    <row r="986" spans="1:19" x14ac:dyDescent="0.35">
      <c r="A986" s="4">
        <v>44798</v>
      </c>
      <c r="B986" s="5">
        <f t="shared" ref="B986:B987" si="230">MONTH(A986)</f>
        <v>8</v>
      </c>
      <c r="C986" s="5">
        <f t="shared" ref="C986:C987" si="231">YEAR(A986)</f>
        <v>2022</v>
      </c>
      <c r="D986" s="5" t="s">
        <v>924</v>
      </c>
      <c r="E986" s="1" t="s">
        <v>406</v>
      </c>
      <c r="F986" s="1" t="s">
        <v>407</v>
      </c>
      <c r="G986" s="13" t="s">
        <v>901</v>
      </c>
      <c r="H986" s="5">
        <v>2</v>
      </c>
      <c r="I986" s="5" t="s">
        <v>5</v>
      </c>
      <c r="J986" s="5">
        <v>0</v>
      </c>
      <c r="K986" s="4">
        <f t="shared" si="223"/>
        <v>44798</v>
      </c>
      <c r="L986" s="5">
        <f t="shared" si="224"/>
        <v>8</v>
      </c>
      <c r="M986" s="5">
        <f t="shared" si="225"/>
        <v>2022</v>
      </c>
      <c r="N986" s="7">
        <v>1299.8</v>
      </c>
      <c r="O986" s="7">
        <f>-908-391.8</f>
        <v>-1299.8</v>
      </c>
      <c r="P986" s="7">
        <f t="shared" si="226"/>
        <v>0</v>
      </c>
      <c r="Q986" s="8">
        <f t="shared" si="227"/>
        <v>1767620.8500000006</v>
      </c>
      <c r="R986" s="43" t="s">
        <v>5</v>
      </c>
      <c r="S986" s="12" t="s">
        <v>1028</v>
      </c>
    </row>
    <row r="987" spans="1:19" x14ac:dyDescent="0.35">
      <c r="A987" s="4">
        <v>44798</v>
      </c>
      <c r="B987" s="5">
        <f t="shared" si="230"/>
        <v>8</v>
      </c>
      <c r="C987" s="5">
        <f t="shared" si="231"/>
        <v>2022</v>
      </c>
      <c r="D987" s="5" t="s">
        <v>924</v>
      </c>
      <c r="E987" s="1" t="s">
        <v>406</v>
      </c>
      <c r="F987" s="1" t="s">
        <v>407</v>
      </c>
      <c r="G987" s="13" t="s">
        <v>46</v>
      </c>
      <c r="H987" s="5">
        <v>1</v>
      </c>
      <c r="I987" s="5" t="s">
        <v>5</v>
      </c>
      <c r="J987" s="5">
        <v>0</v>
      </c>
      <c r="K987" s="4">
        <f t="shared" si="223"/>
        <v>44798</v>
      </c>
      <c r="L987" s="5">
        <f t="shared" si="224"/>
        <v>8</v>
      </c>
      <c r="M987" s="5">
        <f t="shared" si="225"/>
        <v>2022</v>
      </c>
      <c r="N987" s="7">
        <v>105</v>
      </c>
      <c r="O987" s="7">
        <f t="shared" ref="O987:O989" si="232">-N987</f>
        <v>-105</v>
      </c>
      <c r="P987" s="7">
        <f t="shared" si="226"/>
        <v>0</v>
      </c>
      <c r="Q987" s="8">
        <f t="shared" si="227"/>
        <v>1767725.8500000006</v>
      </c>
      <c r="R987" s="43" t="s">
        <v>5</v>
      </c>
      <c r="S987" s="12" t="s">
        <v>1029</v>
      </c>
    </row>
    <row r="988" spans="1:19" x14ac:dyDescent="0.35">
      <c r="A988" s="4">
        <v>44798</v>
      </c>
      <c r="B988" s="5">
        <f t="shared" ref="B988:B989" si="233">MONTH(A988)</f>
        <v>8</v>
      </c>
      <c r="C988" s="5">
        <f t="shared" ref="C988:C989" si="234">YEAR(A988)</f>
        <v>2022</v>
      </c>
      <c r="D988" s="5" t="s">
        <v>924</v>
      </c>
      <c r="E988" s="1" t="s">
        <v>406</v>
      </c>
      <c r="F988" s="1" t="s">
        <v>407</v>
      </c>
      <c r="G988" s="13" t="s">
        <v>298</v>
      </c>
      <c r="H988" s="5">
        <v>1</v>
      </c>
      <c r="I988" s="5" t="s">
        <v>5</v>
      </c>
      <c r="J988" s="5">
        <v>0</v>
      </c>
      <c r="K988" s="4">
        <f t="shared" ref="K988:K989" si="235">A988+J988</f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7">
        <v>390</v>
      </c>
      <c r="O988" s="7">
        <f t="shared" si="232"/>
        <v>-390</v>
      </c>
      <c r="P988" s="7">
        <f t="shared" ref="P988:P1030" si="238">SUM(N988+O988)</f>
        <v>0</v>
      </c>
      <c r="Q988" s="8">
        <f t="shared" ref="Q988:Q989" si="239">SUM(Q987+N988)</f>
        <v>1768115.8500000006</v>
      </c>
      <c r="R988" s="43" t="s">
        <v>5</v>
      </c>
      <c r="S988" s="12" t="s">
        <v>1030</v>
      </c>
    </row>
    <row r="989" spans="1:19" x14ac:dyDescent="0.35">
      <c r="A989" s="4">
        <v>44799</v>
      </c>
      <c r="B989" s="5">
        <f t="shared" si="233"/>
        <v>8</v>
      </c>
      <c r="C989" s="5">
        <f t="shared" si="234"/>
        <v>2022</v>
      </c>
      <c r="D989" s="5" t="s">
        <v>924</v>
      </c>
      <c r="E989" s="1" t="s">
        <v>406</v>
      </c>
      <c r="F989" s="1" t="s">
        <v>407</v>
      </c>
      <c r="G989" s="13" t="s">
        <v>66</v>
      </c>
      <c r="H989" s="5">
        <v>4</v>
      </c>
      <c r="I989" s="5" t="s">
        <v>5</v>
      </c>
      <c r="J989" s="5">
        <v>0</v>
      </c>
      <c r="K989" s="4">
        <f t="shared" si="235"/>
        <v>44799</v>
      </c>
      <c r="L989" s="5">
        <f t="shared" si="236"/>
        <v>8</v>
      </c>
      <c r="M989" s="5">
        <f t="shared" si="237"/>
        <v>2022</v>
      </c>
      <c r="N989" s="7">
        <v>250</v>
      </c>
      <c r="O989" s="7">
        <f t="shared" si="232"/>
        <v>-250</v>
      </c>
      <c r="P989" s="7">
        <f t="shared" si="238"/>
        <v>0</v>
      </c>
      <c r="Q989" s="8">
        <f t="shared" si="239"/>
        <v>1768365.8500000006</v>
      </c>
      <c r="R989" s="43" t="s">
        <v>5</v>
      </c>
      <c r="S989" s="12" t="s">
        <v>1031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933</v>
      </c>
      <c r="E990" s="1" t="s">
        <v>415</v>
      </c>
      <c r="F990" s="1" t="s">
        <v>416</v>
      </c>
      <c r="G990" s="115" t="s">
        <v>728</v>
      </c>
      <c r="H990" s="114">
        <v>3</v>
      </c>
      <c r="I990" s="5" t="s">
        <v>5</v>
      </c>
      <c r="J990" s="5">
        <v>0</v>
      </c>
      <c r="K990" s="4">
        <f t="shared" ref="K990:K1005" si="242">A990+J990</f>
        <v>44806</v>
      </c>
      <c r="L990" s="5">
        <f t="shared" ref="L990:L1005" si="243">MONTH(K990)</f>
        <v>9</v>
      </c>
      <c r="M990" s="5">
        <f t="shared" ref="M990:M1005" si="244">YEAR(K990)</f>
        <v>2022</v>
      </c>
      <c r="N990" s="125">
        <v>5742</v>
      </c>
      <c r="P990" s="7">
        <f t="shared" si="238"/>
        <v>5742</v>
      </c>
      <c r="Q990" s="8">
        <f t="shared" ref="Q990:Q1030" si="245">SUM(Q989+N990)</f>
        <v>1774107.8500000006</v>
      </c>
      <c r="R990" s="43" t="s">
        <v>5</v>
      </c>
      <c r="S990" s="12"/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933</v>
      </c>
      <c r="E991" s="1" t="s">
        <v>415</v>
      </c>
      <c r="F991" s="1" t="s">
        <v>416</v>
      </c>
      <c r="G991" s="116" t="s">
        <v>901</v>
      </c>
      <c r="H991" s="114">
        <v>4</v>
      </c>
      <c r="I991" s="5" t="s">
        <v>5</v>
      </c>
      <c r="J991" s="5">
        <v>0</v>
      </c>
      <c r="K991" s="4">
        <f t="shared" si="242"/>
        <v>44806</v>
      </c>
      <c r="L991" s="5">
        <f t="shared" si="243"/>
        <v>9</v>
      </c>
      <c r="M991" s="5">
        <f t="shared" si="244"/>
        <v>2022</v>
      </c>
      <c r="N991" s="125">
        <v>2358.4</v>
      </c>
      <c r="P991" s="7">
        <f t="shared" si="238"/>
        <v>2358.4</v>
      </c>
      <c r="Q991" s="8">
        <f t="shared" si="245"/>
        <v>1776466.2500000005</v>
      </c>
      <c r="R991" s="43" t="s">
        <v>5</v>
      </c>
      <c r="S991" s="12"/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933</v>
      </c>
      <c r="E992" s="1" t="s">
        <v>415</v>
      </c>
      <c r="F992" s="1" t="s">
        <v>416</v>
      </c>
      <c r="G992" s="116" t="s">
        <v>787</v>
      </c>
      <c r="H992" s="114">
        <v>4</v>
      </c>
      <c r="I992" s="5" t="s">
        <v>5</v>
      </c>
      <c r="J992" s="5">
        <v>0</v>
      </c>
      <c r="K992" s="4">
        <f t="shared" si="242"/>
        <v>44806</v>
      </c>
      <c r="L992" s="5">
        <f t="shared" si="243"/>
        <v>9</v>
      </c>
      <c r="M992" s="5">
        <f t="shared" si="244"/>
        <v>2022</v>
      </c>
      <c r="N992" s="125">
        <v>1056</v>
      </c>
      <c r="P992" s="7">
        <f t="shared" si="238"/>
        <v>1056</v>
      </c>
      <c r="Q992" s="8">
        <f t="shared" si="245"/>
        <v>1777522.2500000005</v>
      </c>
      <c r="R992" s="43" t="s">
        <v>5</v>
      </c>
      <c r="S992" s="12"/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933</v>
      </c>
      <c r="E993" s="1" t="s">
        <v>415</v>
      </c>
      <c r="F993" s="1" t="s">
        <v>416</v>
      </c>
      <c r="G993" s="116" t="s">
        <v>66</v>
      </c>
      <c r="H993" s="114">
        <v>3</v>
      </c>
      <c r="I993" s="5" t="s">
        <v>5</v>
      </c>
      <c r="J993" s="5">
        <v>0</v>
      </c>
      <c r="K993" s="4">
        <f t="shared" si="242"/>
        <v>44806</v>
      </c>
      <c r="L993" s="5">
        <f t="shared" si="243"/>
        <v>9</v>
      </c>
      <c r="M993" s="5">
        <f t="shared" si="244"/>
        <v>2022</v>
      </c>
      <c r="N993" s="125">
        <v>187.5</v>
      </c>
      <c r="P993" s="7">
        <f t="shared" si="238"/>
        <v>187.5</v>
      </c>
      <c r="Q993" s="8">
        <f t="shared" si="245"/>
        <v>1777709.7500000005</v>
      </c>
      <c r="R993" s="43" t="s">
        <v>5</v>
      </c>
      <c r="S993" s="12"/>
    </row>
    <row r="994" spans="1:19" x14ac:dyDescent="0.35">
      <c r="A994" s="126" t="s">
        <v>935</v>
      </c>
      <c r="B994" s="5">
        <f t="shared" ref="B994:B1031" si="246">MONTH(A994)</f>
        <v>9</v>
      </c>
      <c r="C994" s="5">
        <f t="shared" ref="C994:C1031" si="247">YEAR(A994)</f>
        <v>2022</v>
      </c>
      <c r="D994" s="5" t="s">
        <v>934</v>
      </c>
      <c r="E994" s="1" t="s">
        <v>61</v>
      </c>
      <c r="F994" s="1" t="s">
        <v>60</v>
      </c>
      <c r="G994" s="115" t="s">
        <v>728</v>
      </c>
      <c r="H994" s="5">
        <v>2</v>
      </c>
      <c r="I994" s="5" t="s">
        <v>51</v>
      </c>
      <c r="J994" s="5">
        <v>60</v>
      </c>
      <c r="K994" s="4">
        <f t="shared" si="242"/>
        <v>44869</v>
      </c>
      <c r="L994" s="5">
        <f t="shared" si="243"/>
        <v>11</v>
      </c>
      <c r="M994" s="5">
        <f t="shared" si="244"/>
        <v>2022</v>
      </c>
      <c r="N994" s="127">
        <v>3784</v>
      </c>
      <c r="P994" s="7">
        <f t="shared" si="238"/>
        <v>3784</v>
      </c>
      <c r="Q994" s="8">
        <f t="shared" si="245"/>
        <v>1781493.7500000005</v>
      </c>
      <c r="R994" s="43" t="s">
        <v>91</v>
      </c>
    </row>
    <row r="995" spans="1:19" x14ac:dyDescent="0.35">
      <c r="A995" s="4">
        <v>44810</v>
      </c>
      <c r="B995" s="5">
        <f t="shared" si="246"/>
        <v>9</v>
      </c>
      <c r="C995" s="5">
        <f t="shared" si="247"/>
        <v>2022</v>
      </c>
      <c r="D995" s="5" t="s">
        <v>936</v>
      </c>
      <c r="E995" s="1" t="s">
        <v>415</v>
      </c>
      <c r="F995" s="1" t="s">
        <v>416</v>
      </c>
      <c r="G995" s="115" t="s">
        <v>725</v>
      </c>
      <c r="H995" s="5">
        <v>3</v>
      </c>
      <c r="I995" s="5" t="s">
        <v>5</v>
      </c>
      <c r="J995" s="5">
        <v>0</v>
      </c>
      <c r="K995" s="4">
        <f t="shared" si="242"/>
        <v>44810</v>
      </c>
      <c r="L995" s="5">
        <f t="shared" si="243"/>
        <v>9</v>
      </c>
      <c r="M995" s="5">
        <f t="shared" si="244"/>
        <v>2022</v>
      </c>
      <c r="N995" s="125">
        <v>5742</v>
      </c>
      <c r="P995" s="7">
        <f t="shared" si="238"/>
        <v>5742</v>
      </c>
      <c r="Q995" s="8">
        <f t="shared" si="245"/>
        <v>1787235.7500000005</v>
      </c>
      <c r="R995" s="43" t="s">
        <v>5</v>
      </c>
      <c r="S995" s="12"/>
    </row>
    <row r="996" spans="1:19" x14ac:dyDescent="0.35">
      <c r="A996" s="4">
        <v>44810</v>
      </c>
      <c r="B996" s="5">
        <f t="shared" si="246"/>
        <v>9</v>
      </c>
      <c r="C996" s="5">
        <f t="shared" si="247"/>
        <v>2022</v>
      </c>
      <c r="D996" s="5" t="s">
        <v>936</v>
      </c>
      <c r="E996" s="1" t="s">
        <v>415</v>
      </c>
      <c r="F996" s="1" t="s">
        <v>416</v>
      </c>
      <c r="G996" s="123" t="s">
        <v>901</v>
      </c>
      <c r="H996" s="5">
        <v>6</v>
      </c>
      <c r="I996" s="5" t="s">
        <v>5</v>
      </c>
      <c r="J996" s="5">
        <v>0</v>
      </c>
      <c r="K996" s="4">
        <f t="shared" si="242"/>
        <v>44810</v>
      </c>
      <c r="L996" s="5">
        <f t="shared" si="243"/>
        <v>9</v>
      </c>
      <c r="M996" s="5">
        <f t="shared" si="244"/>
        <v>2022</v>
      </c>
      <c r="N996" s="125">
        <v>3537.6000000000004</v>
      </c>
      <c r="P996" s="7">
        <f t="shared" si="238"/>
        <v>3537.6000000000004</v>
      </c>
      <c r="Q996" s="8">
        <f t="shared" si="245"/>
        <v>1790773.3500000006</v>
      </c>
      <c r="R996" s="43" t="s">
        <v>5</v>
      </c>
      <c r="S996" s="12"/>
    </row>
    <row r="997" spans="1:19" x14ac:dyDescent="0.35">
      <c r="A997" s="4">
        <v>44810</v>
      </c>
      <c r="B997" s="5">
        <f t="shared" si="246"/>
        <v>9</v>
      </c>
      <c r="C997" s="5">
        <f t="shared" si="247"/>
        <v>2022</v>
      </c>
      <c r="D997" s="5" t="s">
        <v>936</v>
      </c>
      <c r="E997" s="1" t="s">
        <v>415</v>
      </c>
      <c r="F997" s="1" t="s">
        <v>416</v>
      </c>
      <c r="G997" s="123" t="s">
        <v>787</v>
      </c>
      <c r="H997" s="5">
        <v>6</v>
      </c>
      <c r="I997" s="5" t="s">
        <v>5</v>
      </c>
      <c r="J997" s="5">
        <v>0</v>
      </c>
      <c r="K997" s="4">
        <f t="shared" si="242"/>
        <v>44810</v>
      </c>
      <c r="L997" s="5">
        <f t="shared" si="243"/>
        <v>9</v>
      </c>
      <c r="M997" s="5">
        <f t="shared" si="244"/>
        <v>2022</v>
      </c>
      <c r="N997" s="125">
        <v>1584</v>
      </c>
      <c r="P997" s="7">
        <f t="shared" si="238"/>
        <v>1584</v>
      </c>
      <c r="Q997" s="8">
        <f t="shared" si="245"/>
        <v>1792357.3500000006</v>
      </c>
      <c r="R997" s="43" t="s">
        <v>5</v>
      </c>
      <c r="S997" s="12"/>
    </row>
    <row r="998" spans="1:19" x14ac:dyDescent="0.35">
      <c r="A998" s="4">
        <v>44810</v>
      </c>
      <c r="B998" s="5">
        <f t="shared" si="246"/>
        <v>9</v>
      </c>
      <c r="C998" s="5">
        <f t="shared" si="247"/>
        <v>2022</v>
      </c>
      <c r="D998" s="5" t="s">
        <v>936</v>
      </c>
      <c r="E998" s="1" t="s">
        <v>415</v>
      </c>
      <c r="F998" s="1" t="s">
        <v>416</v>
      </c>
      <c r="G998" s="123" t="s">
        <v>66</v>
      </c>
      <c r="H998" s="5">
        <v>4</v>
      </c>
      <c r="I998" s="5" t="s">
        <v>5</v>
      </c>
      <c r="J998" s="5">
        <v>0</v>
      </c>
      <c r="K998" s="4">
        <f t="shared" si="242"/>
        <v>44810</v>
      </c>
      <c r="L998" s="5">
        <f t="shared" si="243"/>
        <v>9</v>
      </c>
      <c r="M998" s="5">
        <f t="shared" si="244"/>
        <v>2022</v>
      </c>
      <c r="N998" s="125">
        <v>250</v>
      </c>
      <c r="P998" s="7">
        <f t="shared" si="238"/>
        <v>250</v>
      </c>
      <c r="Q998" s="8">
        <f t="shared" si="245"/>
        <v>1792607.3500000006</v>
      </c>
      <c r="R998" s="43" t="s">
        <v>5</v>
      </c>
      <c r="S998" s="12"/>
    </row>
    <row r="999" spans="1:19" x14ac:dyDescent="0.35">
      <c r="A999" s="4">
        <v>44810</v>
      </c>
      <c r="B999" s="5">
        <f t="shared" si="246"/>
        <v>9</v>
      </c>
      <c r="C999" s="5">
        <f t="shared" si="247"/>
        <v>2022</v>
      </c>
      <c r="D999" s="5" t="s">
        <v>936</v>
      </c>
      <c r="E999" s="1" t="s">
        <v>415</v>
      </c>
      <c r="F999" s="1" t="s">
        <v>416</v>
      </c>
      <c r="G999" s="123" t="s">
        <v>675</v>
      </c>
      <c r="H999" s="5">
        <v>4</v>
      </c>
      <c r="I999" s="5" t="s">
        <v>5</v>
      </c>
      <c r="J999" s="5">
        <v>0</v>
      </c>
      <c r="K999" s="4">
        <f t="shared" si="242"/>
        <v>44810</v>
      </c>
      <c r="L999" s="5">
        <f t="shared" si="243"/>
        <v>9</v>
      </c>
      <c r="M999" s="5">
        <f t="shared" si="244"/>
        <v>2022</v>
      </c>
      <c r="N999" s="125">
        <v>340</v>
      </c>
      <c r="P999" s="7">
        <f t="shared" si="238"/>
        <v>340</v>
      </c>
      <c r="Q999" s="8">
        <f t="shared" si="245"/>
        <v>1792947.3500000006</v>
      </c>
      <c r="R999" s="43" t="s">
        <v>5</v>
      </c>
      <c r="S999" s="12"/>
    </row>
    <row r="1000" spans="1:19" x14ac:dyDescent="0.35">
      <c r="A1000" s="4">
        <v>44813</v>
      </c>
      <c r="B1000" s="5">
        <f t="shared" si="246"/>
        <v>9</v>
      </c>
      <c r="C1000" s="5">
        <f t="shared" si="247"/>
        <v>2022</v>
      </c>
      <c r="D1000" s="5" t="s">
        <v>939</v>
      </c>
      <c r="E1000" s="1" t="s">
        <v>938</v>
      </c>
      <c r="F1000" s="1" t="s">
        <v>967</v>
      </c>
      <c r="G1000" s="13" t="s">
        <v>675</v>
      </c>
      <c r="H1000" s="5">
        <v>4</v>
      </c>
      <c r="I1000" s="5" t="s">
        <v>5</v>
      </c>
      <c r="J1000" s="5">
        <v>0</v>
      </c>
      <c r="K1000" s="4">
        <f t="shared" si="242"/>
        <v>44813</v>
      </c>
      <c r="L1000" s="5">
        <f t="shared" si="243"/>
        <v>9</v>
      </c>
      <c r="M1000" s="5">
        <f t="shared" si="244"/>
        <v>2022</v>
      </c>
      <c r="N1000" s="7">
        <v>340</v>
      </c>
      <c r="O1000" s="7">
        <f t="shared" ref="O1000:O1001" si="248">-N1000</f>
        <v>-340</v>
      </c>
      <c r="P1000" s="7">
        <f t="shared" si="238"/>
        <v>0</v>
      </c>
      <c r="Q1000" s="8">
        <f t="shared" si="245"/>
        <v>1793287.3500000006</v>
      </c>
      <c r="R1000" s="43" t="s">
        <v>5</v>
      </c>
      <c r="S1000" s="12" t="s">
        <v>982</v>
      </c>
    </row>
    <row r="1001" spans="1:19" x14ac:dyDescent="0.35">
      <c r="A1001" s="4">
        <v>44813</v>
      </c>
      <c r="B1001" s="5">
        <f t="shared" si="246"/>
        <v>9</v>
      </c>
      <c r="C1001" s="5">
        <f t="shared" si="247"/>
        <v>2022</v>
      </c>
      <c r="D1001" s="5" t="s">
        <v>939</v>
      </c>
      <c r="E1001" s="1" t="s">
        <v>938</v>
      </c>
      <c r="F1001" s="1" t="s">
        <v>967</v>
      </c>
      <c r="G1001" s="13" t="s">
        <v>922</v>
      </c>
      <c r="H1001" s="5">
        <v>8</v>
      </c>
      <c r="I1001" s="5" t="s">
        <v>5</v>
      </c>
      <c r="J1001" s="5">
        <v>0</v>
      </c>
      <c r="K1001" s="4">
        <f t="shared" si="242"/>
        <v>44813</v>
      </c>
      <c r="L1001" s="5">
        <f t="shared" si="243"/>
        <v>9</v>
      </c>
      <c r="M1001" s="5">
        <f t="shared" si="244"/>
        <v>2022</v>
      </c>
      <c r="N1001" s="7">
        <v>2112</v>
      </c>
      <c r="O1001" s="7">
        <f t="shared" si="248"/>
        <v>-2112</v>
      </c>
      <c r="P1001" s="7">
        <f t="shared" si="238"/>
        <v>0</v>
      </c>
      <c r="Q1001" s="8">
        <f t="shared" si="245"/>
        <v>1795399.3500000006</v>
      </c>
      <c r="R1001" s="43" t="s">
        <v>5</v>
      </c>
      <c r="S1001" s="12" t="s">
        <v>982</v>
      </c>
    </row>
    <row r="1002" spans="1:19" x14ac:dyDescent="0.35">
      <c r="A1002" s="4">
        <v>44813</v>
      </c>
      <c r="B1002" s="5">
        <f t="shared" si="246"/>
        <v>9</v>
      </c>
      <c r="C1002" s="5">
        <f t="shared" si="247"/>
        <v>2022</v>
      </c>
      <c r="D1002" s="5" t="s">
        <v>940</v>
      </c>
      <c r="E1002" s="1" t="s">
        <v>415</v>
      </c>
      <c r="F1002" s="1" t="s">
        <v>416</v>
      </c>
      <c r="G1002" s="13" t="s">
        <v>725</v>
      </c>
      <c r="H1002" s="5">
        <v>1</v>
      </c>
      <c r="I1002" s="5" t="s">
        <v>5</v>
      </c>
      <c r="J1002" s="5">
        <v>0</v>
      </c>
      <c r="K1002" s="4">
        <f t="shared" si="242"/>
        <v>44813</v>
      </c>
      <c r="L1002" s="5">
        <f t="shared" si="243"/>
        <v>9</v>
      </c>
      <c r="M1002" s="5">
        <f t="shared" si="244"/>
        <v>2022</v>
      </c>
      <c r="N1002" s="125">
        <v>1914</v>
      </c>
      <c r="P1002" s="7">
        <f t="shared" si="238"/>
        <v>1914</v>
      </c>
      <c r="Q1002" s="8">
        <f t="shared" si="245"/>
        <v>1797313.3500000006</v>
      </c>
      <c r="R1002" s="43" t="s">
        <v>5</v>
      </c>
      <c r="S1002" s="12"/>
    </row>
    <row r="1003" spans="1:19" x14ac:dyDescent="0.35">
      <c r="A1003" s="4">
        <v>44813</v>
      </c>
      <c r="B1003" s="5">
        <f t="shared" si="246"/>
        <v>9</v>
      </c>
      <c r="C1003" s="5">
        <f t="shared" si="247"/>
        <v>2022</v>
      </c>
      <c r="D1003" s="5" t="s">
        <v>941</v>
      </c>
      <c r="E1003" s="1" t="s">
        <v>482</v>
      </c>
      <c r="F1003" s="1" t="s">
        <v>499</v>
      </c>
      <c r="G1003" s="13" t="s">
        <v>725</v>
      </c>
      <c r="H1003" s="5">
        <v>1</v>
      </c>
      <c r="I1003" s="5" t="s">
        <v>5</v>
      </c>
      <c r="J1003" s="5">
        <v>0</v>
      </c>
      <c r="K1003" s="4">
        <f t="shared" si="242"/>
        <v>44813</v>
      </c>
      <c r="L1003" s="5">
        <f t="shared" si="243"/>
        <v>9</v>
      </c>
      <c r="M1003" s="5">
        <f t="shared" si="244"/>
        <v>2022</v>
      </c>
      <c r="N1003" s="7">
        <v>1936</v>
      </c>
      <c r="O1003" s="7">
        <f t="shared" ref="O1003:O1005" si="249">-N1003</f>
        <v>-1936</v>
      </c>
      <c r="P1003" s="7">
        <f t="shared" si="238"/>
        <v>0</v>
      </c>
      <c r="Q1003" s="8">
        <f t="shared" si="245"/>
        <v>1799249.3500000006</v>
      </c>
      <c r="R1003" s="43" t="s">
        <v>5</v>
      </c>
      <c r="S1003" s="12" t="s">
        <v>1094</v>
      </c>
    </row>
    <row r="1004" spans="1:19" x14ac:dyDescent="0.35">
      <c r="A1004" s="4">
        <v>44813</v>
      </c>
      <c r="B1004" s="5">
        <f t="shared" si="246"/>
        <v>9</v>
      </c>
      <c r="C1004" s="5">
        <f t="shared" si="247"/>
        <v>2022</v>
      </c>
      <c r="D1004" s="5" t="s">
        <v>941</v>
      </c>
      <c r="E1004" s="1" t="s">
        <v>482</v>
      </c>
      <c r="F1004" s="1" t="s">
        <v>499</v>
      </c>
      <c r="G1004" s="13" t="s">
        <v>675</v>
      </c>
      <c r="H1004" s="5">
        <v>1</v>
      </c>
      <c r="I1004" s="5" t="s">
        <v>5</v>
      </c>
      <c r="J1004" s="5">
        <v>0</v>
      </c>
      <c r="K1004" s="4">
        <f t="shared" si="242"/>
        <v>44813</v>
      </c>
      <c r="L1004" s="5">
        <f t="shared" si="243"/>
        <v>9</v>
      </c>
      <c r="M1004" s="5">
        <f t="shared" si="244"/>
        <v>2022</v>
      </c>
      <c r="N1004" s="7">
        <v>90</v>
      </c>
      <c r="O1004" s="7">
        <f t="shared" si="249"/>
        <v>-90</v>
      </c>
      <c r="P1004" s="7">
        <f t="shared" si="238"/>
        <v>0</v>
      </c>
      <c r="Q1004" s="8">
        <f t="shared" si="245"/>
        <v>1799339.3500000006</v>
      </c>
      <c r="R1004" s="43" t="s">
        <v>5</v>
      </c>
      <c r="S1004" s="12" t="s">
        <v>1094</v>
      </c>
    </row>
    <row r="1005" spans="1:19" x14ac:dyDescent="0.35">
      <c r="A1005" s="4">
        <v>44813</v>
      </c>
      <c r="B1005" s="5">
        <f t="shared" si="246"/>
        <v>9</v>
      </c>
      <c r="C1005" s="5">
        <f t="shared" si="247"/>
        <v>2022</v>
      </c>
      <c r="D1005" s="5" t="s">
        <v>941</v>
      </c>
      <c r="E1005" s="1" t="s">
        <v>482</v>
      </c>
      <c r="F1005" s="1" t="s">
        <v>499</v>
      </c>
      <c r="G1005" s="13" t="s">
        <v>809</v>
      </c>
      <c r="H1005" s="5">
        <v>1</v>
      </c>
      <c r="I1005" s="5" t="s">
        <v>5</v>
      </c>
      <c r="J1005" s="5">
        <v>0</v>
      </c>
      <c r="K1005" s="4">
        <f t="shared" si="242"/>
        <v>44813</v>
      </c>
      <c r="L1005" s="5">
        <f t="shared" si="243"/>
        <v>9</v>
      </c>
      <c r="M1005" s="5">
        <f t="shared" si="244"/>
        <v>2022</v>
      </c>
      <c r="N1005" s="7">
        <v>225</v>
      </c>
      <c r="O1005" s="7">
        <f t="shared" si="249"/>
        <v>-225</v>
      </c>
      <c r="P1005" s="7">
        <f t="shared" si="238"/>
        <v>0</v>
      </c>
      <c r="Q1005" s="8">
        <f t="shared" si="245"/>
        <v>1799564.3500000006</v>
      </c>
      <c r="R1005" s="43" t="s">
        <v>5</v>
      </c>
      <c r="S1005" s="12" t="s">
        <v>1094</v>
      </c>
    </row>
    <row r="1006" spans="1:19" x14ac:dyDescent="0.35">
      <c r="A1006" s="4">
        <v>44817</v>
      </c>
      <c r="B1006" s="5">
        <f t="shared" si="246"/>
        <v>9</v>
      </c>
      <c r="C1006" s="5">
        <f t="shared" si="247"/>
        <v>2022</v>
      </c>
      <c r="D1006" s="5" t="s">
        <v>942</v>
      </c>
      <c r="E1006" s="1" t="s">
        <v>415</v>
      </c>
      <c r="F1006" s="1" t="s">
        <v>416</v>
      </c>
      <c r="G1006" s="115" t="s">
        <v>728</v>
      </c>
      <c r="H1006" s="5">
        <v>4</v>
      </c>
      <c r="I1006" s="5" t="s">
        <v>5</v>
      </c>
      <c r="J1006" s="5">
        <v>0</v>
      </c>
      <c r="K1006" s="4">
        <f t="shared" ref="K1006:K1030" si="250">A1006+J1006</f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7">
        <v>7392</v>
      </c>
      <c r="P1006" s="7">
        <f t="shared" si="238"/>
        <v>7392</v>
      </c>
      <c r="Q1006" s="8">
        <f t="shared" si="245"/>
        <v>1806956.3500000006</v>
      </c>
      <c r="R1006" s="43" t="s">
        <v>5</v>
      </c>
      <c r="S1006" s="12"/>
    </row>
    <row r="1007" spans="1:19" x14ac:dyDescent="0.35">
      <c r="A1007" s="4">
        <v>44817</v>
      </c>
      <c r="B1007" s="5">
        <f t="shared" si="246"/>
        <v>9</v>
      </c>
      <c r="C1007" s="5">
        <f t="shared" si="247"/>
        <v>2022</v>
      </c>
      <c r="D1007" s="5" t="s">
        <v>942</v>
      </c>
      <c r="E1007" s="1" t="s">
        <v>415</v>
      </c>
      <c r="F1007" s="1" t="s">
        <v>416</v>
      </c>
      <c r="G1007" s="116" t="s">
        <v>901</v>
      </c>
      <c r="H1007" s="5">
        <v>5</v>
      </c>
      <c r="I1007" s="5" t="s">
        <v>5</v>
      </c>
      <c r="J1007" s="5">
        <v>0</v>
      </c>
      <c r="K1007" s="4">
        <f t="shared" si="250"/>
        <v>44817</v>
      </c>
      <c r="L1007" s="5">
        <f t="shared" si="251"/>
        <v>9</v>
      </c>
      <c r="M1007" s="5">
        <f t="shared" si="252"/>
        <v>2022</v>
      </c>
      <c r="N1007" s="7">
        <v>2881</v>
      </c>
      <c r="P1007" s="7">
        <f t="shared" si="238"/>
        <v>2881</v>
      </c>
      <c r="Q1007" s="8">
        <f t="shared" si="245"/>
        <v>1809837.3500000006</v>
      </c>
      <c r="R1007" s="43" t="s">
        <v>5</v>
      </c>
      <c r="S1007" s="12"/>
    </row>
    <row r="1008" spans="1:19" x14ac:dyDescent="0.35">
      <c r="A1008" s="4">
        <v>44817</v>
      </c>
      <c r="B1008" s="5">
        <f t="shared" si="246"/>
        <v>9</v>
      </c>
      <c r="C1008" s="5">
        <f t="shared" si="247"/>
        <v>2022</v>
      </c>
      <c r="D1008" s="5" t="s">
        <v>942</v>
      </c>
      <c r="E1008" s="1" t="s">
        <v>415</v>
      </c>
      <c r="F1008" s="1" t="s">
        <v>416</v>
      </c>
      <c r="G1008" s="116" t="s">
        <v>787</v>
      </c>
      <c r="H1008" s="5">
        <v>5</v>
      </c>
      <c r="I1008" s="5" t="s">
        <v>5</v>
      </c>
      <c r="J1008" s="5">
        <v>0</v>
      </c>
      <c r="K1008" s="4">
        <f t="shared" si="250"/>
        <v>44817</v>
      </c>
      <c r="L1008" s="5">
        <f t="shared" si="251"/>
        <v>9</v>
      </c>
      <c r="M1008" s="5">
        <f t="shared" si="252"/>
        <v>2022</v>
      </c>
      <c r="N1008" s="7">
        <v>1300</v>
      </c>
      <c r="P1008" s="7">
        <f t="shared" si="238"/>
        <v>1300</v>
      </c>
      <c r="Q1008" s="8">
        <f t="shared" si="245"/>
        <v>1811137.3500000006</v>
      </c>
      <c r="R1008" s="43" t="s">
        <v>5</v>
      </c>
      <c r="S1008" s="12"/>
    </row>
    <row r="1009" spans="1:19" x14ac:dyDescent="0.35">
      <c r="A1009" s="4">
        <v>44817</v>
      </c>
      <c r="B1009" s="5">
        <f t="shared" si="246"/>
        <v>9</v>
      </c>
      <c r="C1009" s="5">
        <f t="shared" si="247"/>
        <v>2022</v>
      </c>
      <c r="D1009" s="5" t="s">
        <v>942</v>
      </c>
      <c r="E1009" s="1" t="s">
        <v>415</v>
      </c>
      <c r="F1009" s="1" t="s">
        <v>416</v>
      </c>
      <c r="G1009" s="116" t="s">
        <v>66</v>
      </c>
      <c r="H1009" s="5">
        <v>4</v>
      </c>
      <c r="I1009" s="5" t="s">
        <v>5</v>
      </c>
      <c r="J1009" s="5">
        <v>0</v>
      </c>
      <c r="K1009" s="4">
        <f t="shared" si="250"/>
        <v>44817</v>
      </c>
      <c r="L1009" s="5">
        <f t="shared" si="251"/>
        <v>9</v>
      </c>
      <c r="M1009" s="5">
        <f t="shared" si="252"/>
        <v>2022</v>
      </c>
      <c r="N1009" s="7">
        <v>250</v>
      </c>
      <c r="P1009" s="7">
        <f t="shared" si="238"/>
        <v>250</v>
      </c>
      <c r="Q1009" s="8">
        <f t="shared" si="245"/>
        <v>1811387.3500000006</v>
      </c>
      <c r="R1009" s="43" t="s">
        <v>5</v>
      </c>
      <c r="S1009" s="12"/>
    </row>
    <row r="1010" spans="1:19" x14ac:dyDescent="0.35">
      <c r="A1010" s="4">
        <v>44817</v>
      </c>
      <c r="B1010" s="5">
        <f t="shared" si="246"/>
        <v>9</v>
      </c>
      <c r="C1010" s="5">
        <f t="shared" si="247"/>
        <v>2022</v>
      </c>
      <c r="D1010" s="5" t="s">
        <v>942</v>
      </c>
      <c r="E1010" s="1" t="s">
        <v>415</v>
      </c>
      <c r="F1010" s="1" t="s">
        <v>416</v>
      </c>
      <c r="G1010" s="116" t="s">
        <v>675</v>
      </c>
      <c r="H1010" s="5">
        <v>4</v>
      </c>
      <c r="I1010" s="5" t="s">
        <v>5</v>
      </c>
      <c r="J1010" s="5">
        <v>0</v>
      </c>
      <c r="K1010" s="4">
        <f t="shared" si="250"/>
        <v>44817</v>
      </c>
      <c r="L1010" s="5">
        <f t="shared" si="251"/>
        <v>9</v>
      </c>
      <c r="M1010" s="5">
        <f t="shared" si="252"/>
        <v>2022</v>
      </c>
      <c r="N1010" s="7">
        <v>340</v>
      </c>
      <c r="P1010" s="7">
        <f t="shared" si="238"/>
        <v>340</v>
      </c>
      <c r="Q1010" s="8">
        <f t="shared" si="245"/>
        <v>1811727.3500000006</v>
      </c>
      <c r="R1010" s="43" t="s">
        <v>5</v>
      </c>
      <c r="S1010" s="12"/>
    </row>
    <row r="1011" spans="1:19" x14ac:dyDescent="0.35">
      <c r="A1011" s="4">
        <v>44817</v>
      </c>
      <c r="B1011" s="5">
        <f t="shared" si="246"/>
        <v>9</v>
      </c>
      <c r="C1011" s="5">
        <f t="shared" si="247"/>
        <v>2022</v>
      </c>
      <c r="D1011" s="5" t="s">
        <v>942</v>
      </c>
      <c r="E1011" s="1" t="s">
        <v>415</v>
      </c>
      <c r="F1011" s="1" t="s">
        <v>416</v>
      </c>
      <c r="G1011" s="128" t="s">
        <v>668</v>
      </c>
      <c r="H1011" s="5">
        <v>1</v>
      </c>
      <c r="I1011" s="5" t="s">
        <v>5</v>
      </c>
      <c r="J1011" s="5">
        <v>0</v>
      </c>
      <c r="K1011" s="4">
        <f t="shared" si="250"/>
        <v>44817</v>
      </c>
      <c r="L1011" s="5">
        <f t="shared" si="251"/>
        <v>9</v>
      </c>
      <c r="M1011" s="5">
        <f t="shared" si="252"/>
        <v>2022</v>
      </c>
      <c r="N1011" s="7">
        <v>1000</v>
      </c>
      <c r="P1011" s="7">
        <f t="shared" si="238"/>
        <v>1000</v>
      </c>
      <c r="Q1011" s="8">
        <f t="shared" si="245"/>
        <v>1812727.3500000006</v>
      </c>
      <c r="R1011" s="43" t="s">
        <v>5</v>
      </c>
      <c r="S1011" s="12"/>
    </row>
    <row r="1012" spans="1:19" x14ac:dyDescent="0.35">
      <c r="A1012" s="4">
        <v>44817</v>
      </c>
      <c r="B1012" s="5">
        <f t="shared" si="246"/>
        <v>9</v>
      </c>
      <c r="C1012" s="5">
        <f t="shared" si="247"/>
        <v>2022</v>
      </c>
      <c r="D1012" s="5" t="s">
        <v>943</v>
      </c>
      <c r="E1012" s="1" t="s">
        <v>415</v>
      </c>
      <c r="F1012" s="1" t="s">
        <v>416</v>
      </c>
      <c r="G1012" s="115" t="s">
        <v>728</v>
      </c>
      <c r="H1012" s="5">
        <v>4</v>
      </c>
      <c r="I1012" s="5" t="s">
        <v>5</v>
      </c>
      <c r="J1012" s="5">
        <v>0</v>
      </c>
      <c r="K1012" s="4">
        <f t="shared" si="250"/>
        <v>44817</v>
      </c>
      <c r="L1012" s="5">
        <f t="shared" si="251"/>
        <v>9</v>
      </c>
      <c r="M1012" s="5">
        <f t="shared" si="252"/>
        <v>2022</v>
      </c>
      <c r="N1012" s="7">
        <v>7392</v>
      </c>
      <c r="P1012" s="7">
        <f t="shared" si="238"/>
        <v>7392</v>
      </c>
      <c r="Q1012" s="8">
        <f t="shared" si="245"/>
        <v>1820119.3500000006</v>
      </c>
      <c r="R1012" s="43" t="s">
        <v>5</v>
      </c>
      <c r="S1012" s="12"/>
    </row>
    <row r="1013" spans="1:19" x14ac:dyDescent="0.35">
      <c r="A1013" s="4">
        <v>44817</v>
      </c>
      <c r="B1013" s="5">
        <f t="shared" si="246"/>
        <v>9</v>
      </c>
      <c r="C1013" s="5">
        <f t="shared" si="247"/>
        <v>2022</v>
      </c>
      <c r="D1013" s="5" t="s">
        <v>943</v>
      </c>
      <c r="E1013" s="1" t="s">
        <v>415</v>
      </c>
      <c r="F1013" s="1" t="s">
        <v>416</v>
      </c>
      <c r="G1013" s="123" t="s">
        <v>901</v>
      </c>
      <c r="H1013" s="5">
        <v>5</v>
      </c>
      <c r="I1013" s="5" t="s">
        <v>5</v>
      </c>
      <c r="J1013" s="5">
        <v>0</v>
      </c>
      <c r="K1013" s="4">
        <f t="shared" si="250"/>
        <v>44817</v>
      </c>
      <c r="L1013" s="5">
        <f t="shared" si="251"/>
        <v>9</v>
      </c>
      <c r="M1013" s="5">
        <f t="shared" si="252"/>
        <v>2022</v>
      </c>
      <c r="N1013" s="7">
        <v>2881</v>
      </c>
      <c r="P1013" s="7">
        <f t="shared" si="238"/>
        <v>2881</v>
      </c>
      <c r="Q1013" s="8">
        <f t="shared" si="245"/>
        <v>1823000.3500000006</v>
      </c>
      <c r="R1013" s="43" t="s">
        <v>5</v>
      </c>
      <c r="S1013" s="12"/>
    </row>
    <row r="1014" spans="1:19" x14ac:dyDescent="0.35">
      <c r="A1014" s="4">
        <v>44817</v>
      </c>
      <c r="B1014" s="5">
        <f t="shared" si="246"/>
        <v>9</v>
      </c>
      <c r="C1014" s="5">
        <f t="shared" si="247"/>
        <v>2022</v>
      </c>
      <c r="D1014" s="5" t="s">
        <v>943</v>
      </c>
      <c r="E1014" s="1" t="s">
        <v>415</v>
      </c>
      <c r="F1014" s="1" t="s">
        <v>416</v>
      </c>
      <c r="G1014" s="123" t="s">
        <v>787</v>
      </c>
      <c r="H1014" s="5">
        <v>5</v>
      </c>
      <c r="I1014" s="5" t="s">
        <v>5</v>
      </c>
      <c r="J1014" s="5">
        <v>0</v>
      </c>
      <c r="K1014" s="4">
        <f t="shared" si="250"/>
        <v>44817</v>
      </c>
      <c r="L1014" s="5">
        <f t="shared" si="251"/>
        <v>9</v>
      </c>
      <c r="M1014" s="5">
        <f t="shared" si="252"/>
        <v>2022</v>
      </c>
      <c r="N1014" s="7">
        <v>1300</v>
      </c>
      <c r="P1014" s="7">
        <f t="shared" si="238"/>
        <v>1300</v>
      </c>
      <c r="Q1014" s="8">
        <f t="shared" si="245"/>
        <v>1824300.3500000006</v>
      </c>
      <c r="R1014" s="43" t="s">
        <v>5</v>
      </c>
      <c r="S1014" s="12"/>
    </row>
    <row r="1015" spans="1:19" x14ac:dyDescent="0.35">
      <c r="A1015" s="4">
        <v>44817</v>
      </c>
      <c r="B1015" s="5">
        <f t="shared" si="246"/>
        <v>9</v>
      </c>
      <c r="C1015" s="5">
        <f t="shared" si="247"/>
        <v>2022</v>
      </c>
      <c r="D1015" s="5" t="s">
        <v>943</v>
      </c>
      <c r="E1015" s="1" t="s">
        <v>415</v>
      </c>
      <c r="F1015" s="1" t="s">
        <v>416</v>
      </c>
      <c r="G1015" s="123" t="s">
        <v>66</v>
      </c>
      <c r="H1015" s="5">
        <v>4</v>
      </c>
      <c r="I1015" s="5" t="s">
        <v>5</v>
      </c>
      <c r="J1015" s="5">
        <v>0</v>
      </c>
      <c r="K1015" s="4">
        <f t="shared" si="250"/>
        <v>44817</v>
      </c>
      <c r="L1015" s="5">
        <f t="shared" si="251"/>
        <v>9</v>
      </c>
      <c r="M1015" s="5">
        <f t="shared" si="252"/>
        <v>2022</v>
      </c>
      <c r="N1015" s="7">
        <v>250</v>
      </c>
      <c r="P1015" s="7">
        <f t="shared" si="238"/>
        <v>250</v>
      </c>
      <c r="Q1015" s="8">
        <f t="shared" si="245"/>
        <v>1824550.3500000006</v>
      </c>
      <c r="R1015" s="43" t="s">
        <v>5</v>
      </c>
      <c r="S1015" s="12"/>
    </row>
    <row r="1016" spans="1:19" x14ac:dyDescent="0.35">
      <c r="A1016" s="4">
        <v>44818</v>
      </c>
      <c r="B1016" s="5">
        <f t="shared" si="246"/>
        <v>9</v>
      </c>
      <c r="C1016" s="5">
        <f t="shared" si="247"/>
        <v>2022</v>
      </c>
      <c r="D1016" s="5" t="s">
        <v>945</v>
      </c>
      <c r="E1016" s="1" t="s">
        <v>6</v>
      </c>
      <c r="F1016" s="1" t="s">
        <v>7</v>
      </c>
      <c r="G1016" s="129" t="s">
        <v>944</v>
      </c>
      <c r="H1016" s="5">
        <v>4</v>
      </c>
      <c r="I1016" s="5" t="s">
        <v>5</v>
      </c>
      <c r="J1016" s="5">
        <v>0</v>
      </c>
      <c r="K1016" s="4">
        <f t="shared" si="250"/>
        <v>44818</v>
      </c>
      <c r="L1016" s="5">
        <f t="shared" si="251"/>
        <v>9</v>
      </c>
      <c r="M1016" s="5">
        <f t="shared" si="252"/>
        <v>2022</v>
      </c>
      <c r="N1016" s="7">
        <v>1840</v>
      </c>
      <c r="O1016" s="7">
        <f t="shared" ref="O1016" si="253">-N1016</f>
        <v>-1840</v>
      </c>
      <c r="P1016" s="7">
        <f t="shared" si="238"/>
        <v>0</v>
      </c>
      <c r="Q1016" s="8">
        <f t="shared" si="245"/>
        <v>1826390.3500000006</v>
      </c>
      <c r="R1016" s="43" t="s">
        <v>5</v>
      </c>
      <c r="S1016" s="12" t="s">
        <v>1026</v>
      </c>
    </row>
    <row r="1017" spans="1:19" x14ac:dyDescent="0.35">
      <c r="A1017" s="4">
        <v>44819</v>
      </c>
      <c r="B1017" s="5">
        <f t="shared" si="246"/>
        <v>9</v>
      </c>
      <c r="C1017" s="5">
        <f t="shared" si="247"/>
        <v>2022</v>
      </c>
      <c r="D1017" s="5" t="s">
        <v>946</v>
      </c>
      <c r="E1017" s="1" t="s">
        <v>482</v>
      </c>
      <c r="F1017" s="1" t="s">
        <v>499</v>
      </c>
      <c r="G1017" s="129" t="s">
        <v>725</v>
      </c>
      <c r="H1017" s="5">
        <v>1</v>
      </c>
      <c r="I1017" s="5" t="s">
        <v>5</v>
      </c>
      <c r="J1017" s="5">
        <v>0</v>
      </c>
      <c r="K1017" s="4">
        <f t="shared" si="250"/>
        <v>44819</v>
      </c>
      <c r="L1017" s="5">
        <f t="shared" si="251"/>
        <v>9</v>
      </c>
      <c r="M1017" s="5">
        <f t="shared" si="252"/>
        <v>2022</v>
      </c>
      <c r="N1017" s="7">
        <v>1936</v>
      </c>
      <c r="P1017" s="7">
        <f t="shared" si="238"/>
        <v>1936</v>
      </c>
      <c r="Q1017" s="8">
        <f t="shared" si="245"/>
        <v>1828326.3500000006</v>
      </c>
      <c r="R1017" s="43" t="s">
        <v>5</v>
      </c>
      <c r="S1017" s="12"/>
    </row>
    <row r="1018" spans="1:19" x14ac:dyDescent="0.35">
      <c r="A1018" s="4">
        <v>44819</v>
      </c>
      <c r="B1018" s="5">
        <f t="shared" si="246"/>
        <v>9</v>
      </c>
      <c r="C1018" s="5">
        <f t="shared" si="247"/>
        <v>2022</v>
      </c>
      <c r="D1018" s="5" t="s">
        <v>946</v>
      </c>
      <c r="E1018" s="1" t="s">
        <v>482</v>
      </c>
      <c r="F1018" s="1" t="s">
        <v>499</v>
      </c>
      <c r="G1018" s="128" t="s">
        <v>917</v>
      </c>
      <c r="H1018" s="5">
        <v>4</v>
      </c>
      <c r="I1018" s="5" t="s">
        <v>5</v>
      </c>
      <c r="J1018" s="5">
        <v>0</v>
      </c>
      <c r="K1018" s="4">
        <f t="shared" si="250"/>
        <v>44819</v>
      </c>
      <c r="L1018" s="5">
        <f t="shared" si="251"/>
        <v>9</v>
      </c>
      <c r="M1018" s="5">
        <f t="shared" si="252"/>
        <v>2022</v>
      </c>
      <c r="N1018" s="7">
        <v>1317.2</v>
      </c>
      <c r="P1018" s="7">
        <f t="shared" si="238"/>
        <v>1317.2</v>
      </c>
      <c r="Q1018" s="8">
        <f t="shared" si="245"/>
        <v>1829643.5500000005</v>
      </c>
      <c r="R1018" s="43" t="s">
        <v>5</v>
      </c>
      <c r="S1018" s="12"/>
    </row>
    <row r="1019" spans="1:19" x14ac:dyDescent="0.35">
      <c r="A1019" s="4">
        <v>44819</v>
      </c>
      <c r="B1019" s="5">
        <f t="shared" si="246"/>
        <v>9</v>
      </c>
      <c r="C1019" s="5">
        <f t="shared" si="247"/>
        <v>2022</v>
      </c>
      <c r="D1019" s="5" t="s">
        <v>946</v>
      </c>
      <c r="E1019" s="1" t="s">
        <v>482</v>
      </c>
      <c r="F1019" s="1" t="s">
        <v>499</v>
      </c>
      <c r="G1019" s="128" t="s">
        <v>675</v>
      </c>
      <c r="H1019" s="5">
        <v>1</v>
      </c>
      <c r="I1019" s="5" t="s">
        <v>5</v>
      </c>
      <c r="J1019" s="5">
        <v>0</v>
      </c>
      <c r="K1019" s="4">
        <f t="shared" si="250"/>
        <v>44819</v>
      </c>
      <c r="L1019" s="5">
        <f t="shared" si="251"/>
        <v>9</v>
      </c>
      <c r="M1019" s="5">
        <f t="shared" si="252"/>
        <v>2022</v>
      </c>
      <c r="N1019" s="7">
        <v>90</v>
      </c>
      <c r="P1019" s="7">
        <f t="shared" si="238"/>
        <v>90</v>
      </c>
      <c r="Q1019" s="8">
        <f t="shared" si="245"/>
        <v>1829733.5500000005</v>
      </c>
      <c r="R1019" s="43" t="s">
        <v>5</v>
      </c>
      <c r="S1019" s="12"/>
    </row>
    <row r="1020" spans="1:19" x14ac:dyDescent="0.35">
      <c r="A1020" s="4">
        <v>44819</v>
      </c>
      <c r="B1020" s="5">
        <f t="shared" si="246"/>
        <v>9</v>
      </c>
      <c r="C1020" s="5">
        <f t="shared" si="247"/>
        <v>2022</v>
      </c>
      <c r="D1020" s="5" t="s">
        <v>946</v>
      </c>
      <c r="E1020" s="1" t="s">
        <v>482</v>
      </c>
      <c r="F1020" s="1" t="s">
        <v>499</v>
      </c>
      <c r="G1020" s="128" t="s">
        <v>66</v>
      </c>
      <c r="H1020" s="5">
        <v>5</v>
      </c>
      <c r="I1020" s="5" t="s">
        <v>5</v>
      </c>
      <c r="J1020" s="5">
        <v>0</v>
      </c>
      <c r="K1020" s="4">
        <f t="shared" si="250"/>
        <v>44819</v>
      </c>
      <c r="L1020" s="5">
        <f t="shared" si="251"/>
        <v>9</v>
      </c>
      <c r="M1020" s="5">
        <f t="shared" si="252"/>
        <v>2022</v>
      </c>
      <c r="N1020" s="7">
        <v>312.5</v>
      </c>
      <c r="P1020" s="7">
        <f t="shared" si="238"/>
        <v>312.5</v>
      </c>
      <c r="Q1020" s="8">
        <f t="shared" si="245"/>
        <v>1830046.0500000005</v>
      </c>
      <c r="R1020" s="43" t="s">
        <v>5</v>
      </c>
      <c r="S1020" s="12"/>
    </row>
    <row r="1021" spans="1:19" x14ac:dyDescent="0.35">
      <c r="A1021" s="4">
        <v>44827</v>
      </c>
      <c r="B1021" s="5">
        <f t="shared" si="246"/>
        <v>9</v>
      </c>
      <c r="C1021" s="5">
        <f t="shared" si="247"/>
        <v>2022</v>
      </c>
      <c r="D1021" s="5" t="s">
        <v>952</v>
      </c>
      <c r="E1021" s="1" t="s">
        <v>406</v>
      </c>
      <c r="F1021" s="1" t="s">
        <v>407</v>
      </c>
      <c r="G1021" s="13" t="s">
        <v>728</v>
      </c>
      <c r="H1021" s="5">
        <v>1</v>
      </c>
      <c r="I1021" s="5" t="s">
        <v>5</v>
      </c>
      <c r="J1021" s="5">
        <v>0</v>
      </c>
      <c r="K1021" s="4">
        <f t="shared" si="250"/>
        <v>44827</v>
      </c>
      <c r="L1021" s="5">
        <f t="shared" si="251"/>
        <v>9</v>
      </c>
      <c r="M1021" s="5">
        <f t="shared" si="252"/>
        <v>2022</v>
      </c>
      <c r="N1021" s="7">
        <v>1936</v>
      </c>
      <c r="O1021" s="7">
        <f t="shared" ref="O1021:O1024" si="254">-N1021</f>
        <v>-1936</v>
      </c>
      <c r="P1021" s="7">
        <f t="shared" si="238"/>
        <v>0</v>
      </c>
      <c r="Q1021" s="8">
        <f t="shared" si="245"/>
        <v>1831982.0500000005</v>
      </c>
      <c r="R1021" s="43" t="s">
        <v>5</v>
      </c>
      <c r="S1021" s="12" t="s">
        <v>1086</v>
      </c>
    </row>
    <row r="1022" spans="1:19" x14ac:dyDescent="0.35">
      <c r="A1022" s="4">
        <v>44827</v>
      </c>
      <c r="B1022" s="5">
        <f t="shared" si="246"/>
        <v>9</v>
      </c>
      <c r="C1022" s="5">
        <f t="shared" si="247"/>
        <v>2022</v>
      </c>
      <c r="D1022" s="5" t="s">
        <v>952</v>
      </c>
      <c r="E1022" s="1" t="s">
        <v>406</v>
      </c>
      <c r="F1022" s="1" t="s">
        <v>407</v>
      </c>
      <c r="G1022" s="13" t="s">
        <v>901</v>
      </c>
      <c r="H1022" s="5">
        <v>2</v>
      </c>
      <c r="I1022" s="5" t="s">
        <v>5</v>
      </c>
      <c r="J1022" s="5">
        <v>0</v>
      </c>
      <c r="K1022" s="4">
        <f t="shared" si="250"/>
        <v>44827</v>
      </c>
      <c r="L1022" s="5">
        <f t="shared" si="251"/>
        <v>9</v>
      </c>
      <c r="M1022" s="5">
        <f t="shared" si="252"/>
        <v>2022</v>
      </c>
      <c r="N1022" s="7">
        <v>1192.5999999999999</v>
      </c>
      <c r="O1022" s="7">
        <f t="shared" si="254"/>
        <v>-1192.5999999999999</v>
      </c>
      <c r="P1022" s="7">
        <f t="shared" si="238"/>
        <v>0</v>
      </c>
      <c r="Q1022" s="8">
        <f t="shared" si="245"/>
        <v>1833174.6500000006</v>
      </c>
      <c r="R1022" s="43" t="s">
        <v>5</v>
      </c>
      <c r="S1022" s="12" t="s">
        <v>1086</v>
      </c>
    </row>
    <row r="1023" spans="1:19" x14ac:dyDescent="0.35">
      <c r="A1023" s="4">
        <v>44827</v>
      </c>
      <c r="B1023" s="5">
        <f t="shared" si="246"/>
        <v>9</v>
      </c>
      <c r="C1023" s="5">
        <f t="shared" si="247"/>
        <v>2022</v>
      </c>
      <c r="D1023" s="5" t="s">
        <v>952</v>
      </c>
      <c r="E1023" s="1" t="s">
        <v>406</v>
      </c>
      <c r="F1023" s="1" t="s">
        <v>407</v>
      </c>
      <c r="G1023" s="13" t="s">
        <v>46</v>
      </c>
      <c r="H1023" s="5">
        <v>1</v>
      </c>
      <c r="I1023" s="5" t="s">
        <v>5</v>
      </c>
      <c r="J1023" s="5">
        <v>0</v>
      </c>
      <c r="K1023" s="4">
        <f t="shared" si="250"/>
        <v>44827</v>
      </c>
      <c r="L1023" s="5">
        <f t="shared" si="251"/>
        <v>9</v>
      </c>
      <c r="M1023" s="5">
        <f t="shared" si="252"/>
        <v>2022</v>
      </c>
      <c r="N1023" s="7">
        <v>105</v>
      </c>
      <c r="O1023" s="7">
        <f t="shared" si="254"/>
        <v>-105</v>
      </c>
      <c r="P1023" s="7">
        <f t="shared" si="238"/>
        <v>0</v>
      </c>
      <c r="Q1023" s="8">
        <f t="shared" si="245"/>
        <v>1833279.6500000006</v>
      </c>
      <c r="R1023" s="43" t="s">
        <v>5</v>
      </c>
      <c r="S1023" s="12" t="s">
        <v>1086</v>
      </c>
    </row>
    <row r="1024" spans="1:19" x14ac:dyDescent="0.35">
      <c r="A1024" s="4">
        <v>44827</v>
      </c>
      <c r="B1024" s="5">
        <f t="shared" si="246"/>
        <v>9</v>
      </c>
      <c r="C1024" s="5">
        <f t="shared" si="247"/>
        <v>2022</v>
      </c>
      <c r="D1024" s="5" t="s">
        <v>952</v>
      </c>
      <c r="E1024" s="1" t="s">
        <v>406</v>
      </c>
      <c r="F1024" s="1" t="s">
        <v>407</v>
      </c>
      <c r="G1024" s="13" t="s">
        <v>66</v>
      </c>
      <c r="H1024" s="5">
        <v>5</v>
      </c>
      <c r="I1024" s="5" t="s">
        <v>5</v>
      </c>
      <c r="J1024" s="5">
        <v>0</v>
      </c>
      <c r="K1024" s="4">
        <f t="shared" si="250"/>
        <v>44827</v>
      </c>
      <c r="L1024" s="5">
        <f t="shared" si="251"/>
        <v>9</v>
      </c>
      <c r="M1024" s="5">
        <f t="shared" si="252"/>
        <v>2022</v>
      </c>
      <c r="N1024" s="7">
        <v>312.5</v>
      </c>
      <c r="O1024" s="7">
        <f t="shared" si="254"/>
        <v>-312.5</v>
      </c>
      <c r="P1024" s="7">
        <f t="shared" si="238"/>
        <v>0</v>
      </c>
      <c r="Q1024" s="8">
        <f t="shared" si="245"/>
        <v>1833592.1500000006</v>
      </c>
      <c r="R1024" s="43" t="s">
        <v>5</v>
      </c>
      <c r="S1024" s="12" t="s">
        <v>1086</v>
      </c>
    </row>
    <row r="1025" spans="1:19" x14ac:dyDescent="0.35">
      <c r="A1025" s="4">
        <v>44828</v>
      </c>
      <c r="B1025" s="5">
        <f t="shared" si="246"/>
        <v>9</v>
      </c>
      <c r="C1025" s="5">
        <f t="shared" si="247"/>
        <v>2022</v>
      </c>
      <c r="D1025" s="5" t="s">
        <v>956</v>
      </c>
      <c r="E1025" s="1" t="s">
        <v>63</v>
      </c>
      <c r="F1025" s="1" t="s">
        <v>64</v>
      </c>
      <c r="G1025" s="13" t="s">
        <v>309</v>
      </c>
      <c r="H1025" s="5">
        <v>5</v>
      </c>
      <c r="I1025" s="5" t="s">
        <v>50</v>
      </c>
      <c r="J1025" s="5">
        <v>120</v>
      </c>
      <c r="K1025" s="4">
        <f t="shared" si="250"/>
        <v>44948</v>
      </c>
      <c r="L1025" s="5">
        <f t="shared" si="251"/>
        <v>1</v>
      </c>
      <c r="M1025" s="5">
        <f t="shared" si="252"/>
        <v>2023</v>
      </c>
      <c r="N1025" s="7">
        <v>9130</v>
      </c>
      <c r="O1025" s="118">
        <v>-179.4</v>
      </c>
      <c r="P1025" s="7">
        <f t="shared" si="238"/>
        <v>8950.6</v>
      </c>
      <c r="Q1025" s="8">
        <f t="shared" si="245"/>
        <v>1842722.1500000006</v>
      </c>
      <c r="R1025" s="43" t="s">
        <v>91</v>
      </c>
      <c r="S1025" s="12"/>
    </row>
    <row r="1026" spans="1:19" x14ac:dyDescent="0.35">
      <c r="A1026" s="4">
        <v>44828</v>
      </c>
      <c r="B1026" s="5">
        <f t="shared" si="246"/>
        <v>9</v>
      </c>
      <c r="C1026" s="5">
        <f t="shared" si="247"/>
        <v>2022</v>
      </c>
      <c r="D1026" s="5" t="s">
        <v>956</v>
      </c>
      <c r="E1026" s="1" t="s">
        <v>63</v>
      </c>
      <c r="F1026" s="1" t="s">
        <v>64</v>
      </c>
      <c r="G1026" s="13" t="s">
        <v>922</v>
      </c>
      <c r="H1026" s="5">
        <v>5</v>
      </c>
      <c r="I1026" s="5" t="s">
        <v>50</v>
      </c>
      <c r="J1026" s="5">
        <v>120</v>
      </c>
      <c r="K1026" s="4">
        <f t="shared" si="250"/>
        <v>44948</v>
      </c>
      <c r="L1026" s="5">
        <f t="shared" si="251"/>
        <v>1</v>
      </c>
      <c r="M1026" s="5">
        <f t="shared" si="252"/>
        <v>2023</v>
      </c>
      <c r="N1026" s="7">
        <v>1260</v>
      </c>
      <c r="P1026" s="7">
        <f t="shared" si="238"/>
        <v>1260</v>
      </c>
      <c r="Q1026" s="8">
        <f t="shared" si="245"/>
        <v>1843982.1500000006</v>
      </c>
      <c r="R1026" s="43" t="s">
        <v>91</v>
      </c>
      <c r="S1026" s="12"/>
    </row>
    <row r="1027" spans="1:19" x14ac:dyDescent="0.35">
      <c r="A1027" s="4">
        <v>44828</v>
      </c>
      <c r="B1027" s="5">
        <f t="shared" si="246"/>
        <v>9</v>
      </c>
      <c r="C1027" s="5">
        <f t="shared" si="247"/>
        <v>2022</v>
      </c>
      <c r="D1027" s="5" t="s">
        <v>956</v>
      </c>
      <c r="E1027" s="1" t="s">
        <v>63</v>
      </c>
      <c r="F1027" s="1" t="s">
        <v>64</v>
      </c>
      <c r="G1027" s="13" t="s">
        <v>66</v>
      </c>
      <c r="H1027" s="5">
        <v>5</v>
      </c>
      <c r="I1027" s="5" t="s">
        <v>50</v>
      </c>
      <c r="J1027" s="5">
        <v>120</v>
      </c>
      <c r="K1027" s="4">
        <f t="shared" si="250"/>
        <v>44948</v>
      </c>
      <c r="L1027" s="5">
        <f t="shared" si="251"/>
        <v>1</v>
      </c>
      <c r="M1027" s="5">
        <f t="shared" si="252"/>
        <v>2023</v>
      </c>
      <c r="N1027" s="7">
        <v>287.5</v>
      </c>
      <c r="P1027" s="7">
        <f t="shared" si="238"/>
        <v>287.5</v>
      </c>
      <c r="Q1027" s="8">
        <f t="shared" si="245"/>
        <v>1844269.6500000006</v>
      </c>
      <c r="R1027" s="43" t="s">
        <v>91</v>
      </c>
      <c r="S1027" s="12"/>
    </row>
    <row r="1028" spans="1:19" x14ac:dyDescent="0.35">
      <c r="A1028" s="4">
        <v>44828</v>
      </c>
      <c r="B1028" s="5">
        <f t="shared" si="246"/>
        <v>9</v>
      </c>
      <c r="C1028" s="5">
        <f t="shared" si="247"/>
        <v>2022</v>
      </c>
      <c r="D1028" s="5" t="s">
        <v>956</v>
      </c>
      <c r="E1028" s="1" t="s">
        <v>63</v>
      </c>
      <c r="F1028" s="1" t="s">
        <v>64</v>
      </c>
      <c r="G1028" s="13" t="s">
        <v>953</v>
      </c>
      <c r="H1028" s="5">
        <v>1</v>
      </c>
      <c r="I1028" s="5" t="s">
        <v>50</v>
      </c>
      <c r="J1028" s="5">
        <v>120</v>
      </c>
      <c r="K1028" s="4">
        <f t="shared" si="250"/>
        <v>44948</v>
      </c>
      <c r="L1028" s="5">
        <f t="shared" si="251"/>
        <v>1</v>
      </c>
      <c r="M1028" s="5">
        <f t="shared" si="252"/>
        <v>2023</v>
      </c>
      <c r="N1028" s="7">
        <v>440</v>
      </c>
      <c r="P1028" s="7">
        <f t="shared" si="238"/>
        <v>440</v>
      </c>
      <c r="Q1028" s="8">
        <f t="shared" si="245"/>
        <v>1844709.6500000006</v>
      </c>
      <c r="R1028" s="43" t="s">
        <v>91</v>
      </c>
      <c r="S1028" s="12"/>
    </row>
    <row r="1029" spans="1:19" x14ac:dyDescent="0.35">
      <c r="A1029" s="4">
        <v>44828</v>
      </c>
      <c r="B1029" s="5">
        <f t="shared" si="246"/>
        <v>9</v>
      </c>
      <c r="C1029" s="5">
        <f t="shared" si="247"/>
        <v>2022</v>
      </c>
      <c r="D1029" s="5" t="s">
        <v>956</v>
      </c>
      <c r="E1029" s="1" t="s">
        <v>63</v>
      </c>
      <c r="F1029" s="1" t="s">
        <v>64</v>
      </c>
      <c r="G1029" s="13" t="s">
        <v>954</v>
      </c>
      <c r="H1029" s="5">
        <v>4</v>
      </c>
      <c r="I1029" s="5" t="s">
        <v>50</v>
      </c>
      <c r="J1029" s="5">
        <v>120</v>
      </c>
      <c r="K1029" s="4">
        <f t="shared" si="250"/>
        <v>44948</v>
      </c>
      <c r="L1029" s="5">
        <f t="shared" si="251"/>
        <v>1</v>
      </c>
      <c r="M1029" s="5">
        <f t="shared" si="252"/>
        <v>2023</v>
      </c>
      <c r="N1029" s="7">
        <v>420</v>
      </c>
      <c r="P1029" s="7">
        <f t="shared" si="238"/>
        <v>420</v>
      </c>
      <c r="Q1029" s="8">
        <f t="shared" si="245"/>
        <v>1845129.6500000006</v>
      </c>
      <c r="R1029" s="43" t="s">
        <v>91</v>
      </c>
      <c r="S1029" s="12"/>
    </row>
    <row r="1030" spans="1:19" x14ac:dyDescent="0.35">
      <c r="A1030" s="4">
        <v>44828</v>
      </c>
      <c r="B1030" s="5">
        <f t="shared" si="246"/>
        <v>9</v>
      </c>
      <c r="C1030" s="5">
        <f t="shared" si="247"/>
        <v>2022</v>
      </c>
      <c r="D1030" s="5" t="s">
        <v>956</v>
      </c>
      <c r="E1030" s="1" t="s">
        <v>63</v>
      </c>
      <c r="F1030" s="1" t="s">
        <v>64</v>
      </c>
      <c r="G1030" s="13" t="s">
        <v>955</v>
      </c>
      <c r="H1030" s="5">
        <v>4</v>
      </c>
      <c r="I1030" s="5" t="s">
        <v>50</v>
      </c>
      <c r="J1030" s="5">
        <v>120</v>
      </c>
      <c r="K1030" s="4">
        <f t="shared" si="250"/>
        <v>44948</v>
      </c>
      <c r="L1030" s="5">
        <f t="shared" si="251"/>
        <v>1</v>
      </c>
      <c r="M1030" s="5">
        <f t="shared" si="252"/>
        <v>2023</v>
      </c>
      <c r="N1030" s="7">
        <v>220</v>
      </c>
      <c r="P1030" s="7">
        <f t="shared" si="238"/>
        <v>220</v>
      </c>
      <c r="Q1030" s="8">
        <f t="shared" si="245"/>
        <v>1845349.6500000006</v>
      </c>
      <c r="R1030" s="43" t="s">
        <v>91</v>
      </c>
      <c r="S1030" s="12"/>
    </row>
    <row r="1031" spans="1:19" x14ac:dyDescent="0.35">
      <c r="A1031" s="4">
        <v>44830</v>
      </c>
      <c r="B1031" s="5">
        <f t="shared" si="246"/>
        <v>9</v>
      </c>
      <c r="C1031" s="5">
        <f t="shared" si="247"/>
        <v>2022</v>
      </c>
      <c r="D1031" s="5" t="s">
        <v>959</v>
      </c>
      <c r="E1031" s="1" t="s">
        <v>482</v>
      </c>
      <c r="F1031" s="1" t="s">
        <v>499</v>
      </c>
      <c r="G1031" s="13" t="s">
        <v>69</v>
      </c>
      <c r="H1031" s="5">
        <v>1</v>
      </c>
      <c r="I1031" s="5" t="s">
        <v>5</v>
      </c>
      <c r="J1031" s="5">
        <v>0</v>
      </c>
      <c r="K1031" s="4">
        <f t="shared" ref="K1031:K1035" si="255">A1031+J1031</f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7">
        <v>1936</v>
      </c>
      <c r="P1031" s="7">
        <f t="shared" ref="P1031:P1053" si="258">SUM(N1031+O1031)</f>
        <v>1936</v>
      </c>
      <c r="Q1031" s="8">
        <f t="shared" ref="Q1031:Q1041" si="259">SUM(Q1030+N1031)</f>
        <v>1847285.6500000006</v>
      </c>
      <c r="R1031" s="43" t="s">
        <v>5</v>
      </c>
      <c r="S1031" s="12"/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959</v>
      </c>
      <c r="E1032" s="1" t="s">
        <v>482</v>
      </c>
      <c r="F1032" s="1" t="s">
        <v>499</v>
      </c>
      <c r="G1032" s="13" t="s">
        <v>917</v>
      </c>
      <c r="H1032" s="5">
        <v>2</v>
      </c>
      <c r="I1032" s="5" t="s">
        <v>5</v>
      </c>
      <c r="J1032" s="5">
        <v>0</v>
      </c>
      <c r="K1032" s="4">
        <f t="shared" si="255"/>
        <v>44830</v>
      </c>
      <c r="L1032" s="5">
        <f t="shared" si="256"/>
        <v>9</v>
      </c>
      <c r="M1032" s="5">
        <f t="shared" si="257"/>
        <v>2022</v>
      </c>
      <c r="N1032" s="7">
        <v>658.6</v>
      </c>
      <c r="P1032" s="7">
        <f t="shared" si="258"/>
        <v>658.6</v>
      </c>
      <c r="Q1032" s="8">
        <f t="shared" si="259"/>
        <v>1847944.2500000007</v>
      </c>
      <c r="R1032" s="43" t="s">
        <v>5</v>
      </c>
      <c r="S1032" s="12"/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959</v>
      </c>
      <c r="E1033" s="1" t="s">
        <v>482</v>
      </c>
      <c r="F1033" s="1" t="s">
        <v>499</v>
      </c>
      <c r="G1033" s="13" t="s">
        <v>957</v>
      </c>
      <c r="H1033" s="5">
        <v>1</v>
      </c>
      <c r="I1033" s="5" t="s">
        <v>5</v>
      </c>
      <c r="J1033" s="5">
        <v>0</v>
      </c>
      <c r="K1033" s="4">
        <f t="shared" si="255"/>
        <v>44830</v>
      </c>
      <c r="L1033" s="5">
        <f t="shared" si="256"/>
        <v>9</v>
      </c>
      <c r="M1033" s="5">
        <f t="shared" si="257"/>
        <v>2022</v>
      </c>
      <c r="N1033" s="7">
        <v>100</v>
      </c>
      <c r="P1033" s="7">
        <f t="shared" si="258"/>
        <v>100</v>
      </c>
      <c r="Q1033" s="8">
        <f t="shared" si="259"/>
        <v>1848044.2500000007</v>
      </c>
      <c r="R1033" s="43" t="s">
        <v>5</v>
      </c>
      <c r="S1033" s="12"/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959</v>
      </c>
      <c r="E1034" s="1" t="s">
        <v>482</v>
      </c>
      <c r="F1034" s="1" t="s">
        <v>499</v>
      </c>
      <c r="G1034" s="13" t="s">
        <v>66</v>
      </c>
      <c r="H1034" s="5">
        <v>10</v>
      </c>
      <c r="I1034" s="5" t="s">
        <v>5</v>
      </c>
      <c r="J1034" s="5">
        <v>0</v>
      </c>
      <c r="K1034" s="4">
        <f t="shared" si="255"/>
        <v>44830</v>
      </c>
      <c r="L1034" s="5">
        <f t="shared" si="256"/>
        <v>9</v>
      </c>
      <c r="M1034" s="5">
        <f t="shared" si="257"/>
        <v>2022</v>
      </c>
      <c r="N1034" s="7">
        <v>625</v>
      </c>
      <c r="P1034" s="7">
        <f t="shared" si="258"/>
        <v>625</v>
      </c>
      <c r="Q1034" s="8">
        <f t="shared" si="259"/>
        <v>1848669.2500000007</v>
      </c>
      <c r="R1034" s="43" t="s">
        <v>5</v>
      </c>
      <c r="S1034" s="12"/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959</v>
      </c>
      <c r="E1035" s="1" t="s">
        <v>482</v>
      </c>
      <c r="F1035" s="1" t="s">
        <v>499</v>
      </c>
      <c r="G1035" s="13" t="s">
        <v>958</v>
      </c>
      <c r="H1035" s="5">
        <v>6</v>
      </c>
      <c r="I1035" s="5" t="s">
        <v>5</v>
      </c>
      <c r="J1035" s="5">
        <v>0</v>
      </c>
      <c r="K1035" s="4">
        <f t="shared" si="255"/>
        <v>44830</v>
      </c>
      <c r="L1035" s="5">
        <f t="shared" si="256"/>
        <v>9</v>
      </c>
      <c r="M1035" s="5">
        <f t="shared" si="257"/>
        <v>2022</v>
      </c>
      <c r="N1035" s="7">
        <v>276</v>
      </c>
      <c r="P1035" s="7">
        <f t="shared" si="258"/>
        <v>276</v>
      </c>
      <c r="Q1035" s="8">
        <f t="shared" si="259"/>
        <v>1848945.2500000007</v>
      </c>
      <c r="R1035" s="43" t="s">
        <v>5</v>
      </c>
      <c r="S1035" s="12"/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961</v>
      </c>
      <c r="E1036" s="1" t="s">
        <v>645</v>
      </c>
      <c r="F1036" s="1" t="s">
        <v>646</v>
      </c>
      <c r="G1036" s="13" t="s">
        <v>99</v>
      </c>
      <c r="H1036" s="5">
        <v>1</v>
      </c>
      <c r="I1036" s="5" t="s">
        <v>5</v>
      </c>
      <c r="J1036" s="5">
        <v>0</v>
      </c>
      <c r="K1036" s="4">
        <f t="shared" ref="K1036:K1041" si="264">A1036+J1036</f>
        <v>44830</v>
      </c>
      <c r="L1036" s="5">
        <f t="shared" ref="L1036:L1041" si="265">MONTH(K1036)</f>
        <v>9</v>
      </c>
      <c r="M1036" s="5">
        <f t="shared" ref="M1036:M1041" si="266">YEAR(K1036)</f>
        <v>2022</v>
      </c>
      <c r="N1036" s="7">
        <v>2024</v>
      </c>
      <c r="O1036" s="7">
        <f t="shared" ref="O1036:O1041" si="267">-N1036</f>
        <v>-2024</v>
      </c>
      <c r="P1036" s="7">
        <f t="shared" si="258"/>
        <v>0</v>
      </c>
      <c r="Q1036" s="8">
        <f t="shared" si="259"/>
        <v>1850969.2500000007</v>
      </c>
      <c r="R1036" s="43" t="s">
        <v>5</v>
      </c>
      <c r="S1036" s="12" t="s">
        <v>991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961</v>
      </c>
      <c r="E1037" s="1" t="s">
        <v>645</v>
      </c>
      <c r="F1037" s="1" t="s">
        <v>646</v>
      </c>
      <c r="G1037" s="13" t="s">
        <v>901</v>
      </c>
      <c r="H1037" s="5">
        <v>1</v>
      </c>
      <c r="I1037" s="5" t="s">
        <v>5</v>
      </c>
      <c r="J1037" s="5">
        <v>0</v>
      </c>
      <c r="K1037" s="4">
        <f t="shared" si="264"/>
        <v>44830</v>
      </c>
      <c r="L1037" s="5">
        <f t="shared" si="265"/>
        <v>9</v>
      </c>
      <c r="M1037" s="5">
        <f t="shared" si="266"/>
        <v>2022</v>
      </c>
      <c r="N1037" s="7">
        <v>629.79999999999995</v>
      </c>
      <c r="O1037" s="7">
        <f t="shared" si="267"/>
        <v>-629.79999999999995</v>
      </c>
      <c r="P1037" s="7">
        <f t="shared" si="258"/>
        <v>0</v>
      </c>
      <c r="Q1037" s="8">
        <f t="shared" si="259"/>
        <v>1851599.0500000007</v>
      </c>
      <c r="R1037" s="43" t="s">
        <v>5</v>
      </c>
      <c r="S1037" s="12" t="s">
        <v>991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961</v>
      </c>
      <c r="E1038" s="1" t="s">
        <v>645</v>
      </c>
      <c r="F1038" s="1" t="s">
        <v>646</v>
      </c>
      <c r="G1038" s="13" t="s">
        <v>960</v>
      </c>
      <c r="H1038" s="5">
        <v>1</v>
      </c>
      <c r="I1038" s="5" t="s">
        <v>5</v>
      </c>
      <c r="J1038" s="5">
        <v>0</v>
      </c>
      <c r="K1038" s="4">
        <f t="shared" si="264"/>
        <v>44830</v>
      </c>
      <c r="L1038" s="5">
        <f t="shared" si="265"/>
        <v>9</v>
      </c>
      <c r="M1038" s="5">
        <f t="shared" si="266"/>
        <v>2022</v>
      </c>
      <c r="N1038" s="7">
        <v>315</v>
      </c>
      <c r="O1038" s="7">
        <f t="shared" si="267"/>
        <v>-315</v>
      </c>
      <c r="P1038" s="7">
        <f t="shared" si="258"/>
        <v>0</v>
      </c>
      <c r="Q1038" s="8">
        <f t="shared" si="259"/>
        <v>1851914.0500000007</v>
      </c>
      <c r="R1038" s="43" t="s">
        <v>5</v>
      </c>
      <c r="S1038" s="12" t="s">
        <v>991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962</v>
      </c>
      <c r="E1039" s="1" t="s">
        <v>645</v>
      </c>
      <c r="F1039" s="1" t="s">
        <v>646</v>
      </c>
      <c r="G1039" s="13" t="s">
        <v>957</v>
      </c>
      <c r="H1039" s="5">
        <v>1</v>
      </c>
      <c r="I1039" s="5" t="s">
        <v>5</v>
      </c>
      <c r="J1039" s="5">
        <v>0</v>
      </c>
      <c r="K1039" s="4">
        <f t="shared" si="264"/>
        <v>44830</v>
      </c>
      <c r="L1039" s="5">
        <f t="shared" si="265"/>
        <v>9</v>
      </c>
      <c r="M1039" s="5">
        <f t="shared" si="266"/>
        <v>2022</v>
      </c>
      <c r="N1039" s="7">
        <v>105</v>
      </c>
      <c r="O1039" s="7">
        <f t="shared" si="267"/>
        <v>-105</v>
      </c>
      <c r="P1039" s="7">
        <f t="shared" si="258"/>
        <v>0</v>
      </c>
      <c r="Q1039" s="8">
        <f t="shared" si="259"/>
        <v>1852019.0500000007</v>
      </c>
      <c r="R1039" s="43" t="s">
        <v>5</v>
      </c>
      <c r="S1039" s="12" t="s">
        <v>991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962</v>
      </c>
      <c r="E1040" s="1" t="s">
        <v>645</v>
      </c>
      <c r="F1040" s="1" t="s">
        <v>646</v>
      </c>
      <c r="G1040" s="13" t="s">
        <v>963</v>
      </c>
      <c r="H1040" s="5">
        <v>1</v>
      </c>
      <c r="I1040" s="5" t="s">
        <v>5</v>
      </c>
      <c r="J1040" s="5">
        <v>0</v>
      </c>
      <c r="K1040" s="4">
        <f t="shared" si="264"/>
        <v>44830</v>
      </c>
      <c r="L1040" s="5">
        <f t="shared" si="265"/>
        <v>9</v>
      </c>
      <c r="M1040" s="5">
        <f t="shared" si="266"/>
        <v>2022</v>
      </c>
      <c r="N1040" s="7">
        <v>285</v>
      </c>
      <c r="O1040" s="7">
        <f t="shared" si="267"/>
        <v>-285</v>
      </c>
      <c r="P1040" s="7">
        <f t="shared" si="258"/>
        <v>0</v>
      </c>
      <c r="Q1040" s="8">
        <f t="shared" si="259"/>
        <v>1852304.0500000007</v>
      </c>
      <c r="R1040" s="43" t="s">
        <v>5</v>
      </c>
      <c r="S1040" s="12" t="s">
        <v>991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962</v>
      </c>
      <c r="E1041" s="1" t="s">
        <v>645</v>
      </c>
      <c r="F1041" s="1" t="s">
        <v>646</v>
      </c>
      <c r="G1041" s="13" t="s">
        <v>298</v>
      </c>
      <c r="H1041" s="5">
        <v>1</v>
      </c>
      <c r="I1041" s="5" t="s">
        <v>5</v>
      </c>
      <c r="J1041" s="5">
        <v>0</v>
      </c>
      <c r="K1041" s="4">
        <f t="shared" si="264"/>
        <v>44830</v>
      </c>
      <c r="L1041" s="5">
        <f t="shared" si="265"/>
        <v>9</v>
      </c>
      <c r="M1041" s="5">
        <f t="shared" si="266"/>
        <v>2022</v>
      </c>
      <c r="N1041" s="7">
        <v>450</v>
      </c>
      <c r="O1041" s="7">
        <f t="shared" si="267"/>
        <v>-450</v>
      </c>
      <c r="P1041" s="7">
        <f t="shared" si="258"/>
        <v>0</v>
      </c>
      <c r="Q1041" s="8">
        <f t="shared" si="259"/>
        <v>1852754.0500000007</v>
      </c>
      <c r="R1041" s="43" t="s">
        <v>5</v>
      </c>
      <c r="S1041" s="12" t="s">
        <v>991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964</v>
      </c>
      <c r="E1042" s="1" t="s">
        <v>869</v>
      </c>
      <c r="F1042" s="1" t="s">
        <v>868</v>
      </c>
      <c r="G1042" s="13" t="s">
        <v>725</v>
      </c>
      <c r="H1042" s="5">
        <v>3</v>
      </c>
      <c r="I1042" s="5" t="s">
        <v>5</v>
      </c>
      <c r="J1042" s="5">
        <v>0</v>
      </c>
      <c r="K1042" s="4">
        <f t="shared" ref="K1042:K1053" si="268">A1042+J1042</f>
        <v>44832</v>
      </c>
      <c r="L1042" s="5">
        <f t="shared" ref="L1042:L1053" si="269">MONTH(K1042)</f>
        <v>9</v>
      </c>
      <c r="M1042" s="5">
        <f t="shared" ref="M1042:M1053" si="270">YEAR(K1042)</f>
        <v>2022</v>
      </c>
      <c r="N1042" s="7">
        <v>6006</v>
      </c>
      <c r="P1042" s="7">
        <f t="shared" si="258"/>
        <v>6006</v>
      </c>
      <c r="Q1042" s="8">
        <f t="shared" ref="Q1042:Q1053" si="271">SUM(Q1041+N1042)</f>
        <v>1858760.0500000007</v>
      </c>
      <c r="R1042" s="43" t="s">
        <v>5</v>
      </c>
      <c r="S1042" s="12"/>
    </row>
    <row r="1043" spans="1:19" x14ac:dyDescent="0.35">
      <c r="A1043" s="4">
        <v>44832</v>
      </c>
      <c r="B1043" s="5">
        <f t="shared" ref="B1043:B1054" si="272">MONTH(A1043)</f>
        <v>9</v>
      </c>
      <c r="C1043" s="5">
        <f t="shared" ref="C1043:C1054" si="273">YEAR(A1043)</f>
        <v>2022</v>
      </c>
      <c r="D1043" s="5" t="s">
        <v>964</v>
      </c>
      <c r="E1043" s="1" t="s">
        <v>869</v>
      </c>
      <c r="F1043" s="1" t="s">
        <v>868</v>
      </c>
      <c r="G1043" s="13" t="s">
        <v>901</v>
      </c>
      <c r="H1043" s="5">
        <v>2</v>
      </c>
      <c r="I1043" s="5" t="s">
        <v>5</v>
      </c>
      <c r="J1043" s="5">
        <v>0</v>
      </c>
      <c r="K1043" s="4">
        <f t="shared" si="268"/>
        <v>44832</v>
      </c>
      <c r="L1043" s="5">
        <f t="shared" si="269"/>
        <v>9</v>
      </c>
      <c r="M1043" s="5">
        <f t="shared" si="270"/>
        <v>2022</v>
      </c>
      <c r="N1043" s="7">
        <v>1259.5999999999999</v>
      </c>
      <c r="P1043" s="7">
        <f t="shared" si="258"/>
        <v>1259.5999999999999</v>
      </c>
      <c r="Q1043" s="8">
        <f t="shared" si="271"/>
        <v>1860019.6500000008</v>
      </c>
      <c r="R1043" s="43" t="s">
        <v>5</v>
      </c>
      <c r="S1043" s="12"/>
    </row>
    <row r="1044" spans="1:19" x14ac:dyDescent="0.35">
      <c r="A1044" s="4">
        <v>44832</v>
      </c>
      <c r="B1044" s="5">
        <f t="shared" si="272"/>
        <v>9</v>
      </c>
      <c r="C1044" s="5">
        <f t="shared" si="273"/>
        <v>2022</v>
      </c>
      <c r="D1044" s="5" t="s">
        <v>964</v>
      </c>
      <c r="E1044" s="1" t="s">
        <v>869</v>
      </c>
      <c r="F1044" s="1" t="s">
        <v>868</v>
      </c>
      <c r="G1044" s="13" t="s">
        <v>902</v>
      </c>
      <c r="H1044" s="5">
        <v>2</v>
      </c>
      <c r="I1044" s="5" t="s">
        <v>5</v>
      </c>
      <c r="J1044" s="5">
        <v>0</v>
      </c>
      <c r="K1044" s="4">
        <f t="shared" si="268"/>
        <v>44832</v>
      </c>
      <c r="L1044" s="5">
        <f t="shared" si="269"/>
        <v>9</v>
      </c>
      <c r="M1044" s="5">
        <f t="shared" si="270"/>
        <v>2022</v>
      </c>
      <c r="N1044" s="7">
        <v>1015.2</v>
      </c>
      <c r="P1044" s="7">
        <f t="shared" si="258"/>
        <v>1015.2</v>
      </c>
      <c r="Q1044" s="8">
        <f t="shared" si="271"/>
        <v>1861034.8500000008</v>
      </c>
      <c r="R1044" s="43" t="s">
        <v>5</v>
      </c>
      <c r="S1044" s="12"/>
    </row>
    <row r="1045" spans="1:19" x14ac:dyDescent="0.35">
      <c r="A1045" s="4">
        <v>44832</v>
      </c>
      <c r="B1045" s="5">
        <f t="shared" si="272"/>
        <v>9</v>
      </c>
      <c r="C1045" s="5">
        <f t="shared" si="273"/>
        <v>2022</v>
      </c>
      <c r="D1045" s="5" t="s">
        <v>964</v>
      </c>
      <c r="E1045" s="1" t="s">
        <v>869</v>
      </c>
      <c r="F1045" s="1" t="s">
        <v>868</v>
      </c>
      <c r="G1045" s="13" t="s">
        <v>966</v>
      </c>
      <c r="H1045" s="5">
        <v>2</v>
      </c>
      <c r="I1045" s="5" t="s">
        <v>5</v>
      </c>
      <c r="J1045" s="5">
        <v>0</v>
      </c>
      <c r="K1045" s="4">
        <f t="shared" si="268"/>
        <v>44832</v>
      </c>
      <c r="L1045" s="5">
        <f t="shared" si="269"/>
        <v>9</v>
      </c>
      <c r="M1045" s="5">
        <f t="shared" si="270"/>
        <v>2022</v>
      </c>
      <c r="N1045" s="7">
        <v>630</v>
      </c>
      <c r="P1045" s="7">
        <f t="shared" si="258"/>
        <v>630</v>
      </c>
      <c r="Q1045" s="8">
        <f t="shared" si="271"/>
        <v>1861664.8500000008</v>
      </c>
      <c r="R1045" s="43" t="s">
        <v>5</v>
      </c>
      <c r="S1045" s="12"/>
    </row>
    <row r="1046" spans="1:19" x14ac:dyDescent="0.35">
      <c r="A1046" s="4">
        <v>44832</v>
      </c>
      <c r="B1046" s="5">
        <f t="shared" si="272"/>
        <v>9</v>
      </c>
      <c r="C1046" s="5">
        <f t="shared" si="273"/>
        <v>2022</v>
      </c>
      <c r="D1046" s="5" t="s">
        <v>964</v>
      </c>
      <c r="E1046" s="1" t="s">
        <v>869</v>
      </c>
      <c r="F1046" s="1" t="s">
        <v>868</v>
      </c>
      <c r="G1046" s="13" t="s">
        <v>903</v>
      </c>
      <c r="H1046" s="5">
        <v>4</v>
      </c>
      <c r="I1046" s="5" t="s">
        <v>5</v>
      </c>
      <c r="J1046" s="5">
        <v>0</v>
      </c>
      <c r="K1046" s="4">
        <f t="shared" si="268"/>
        <v>44832</v>
      </c>
      <c r="L1046" s="5">
        <f t="shared" si="269"/>
        <v>9</v>
      </c>
      <c r="M1046" s="5">
        <f t="shared" si="270"/>
        <v>2022</v>
      </c>
      <c r="N1046" s="7">
        <v>640</v>
      </c>
      <c r="P1046" s="7">
        <f t="shared" si="258"/>
        <v>640</v>
      </c>
      <c r="Q1046" s="8">
        <f t="shared" si="271"/>
        <v>1862304.8500000008</v>
      </c>
      <c r="R1046" s="43" t="s">
        <v>5</v>
      </c>
      <c r="S1046" s="12"/>
    </row>
    <row r="1047" spans="1:19" x14ac:dyDescent="0.35">
      <c r="A1047" s="4">
        <v>44832</v>
      </c>
      <c r="B1047" s="5">
        <f t="shared" si="272"/>
        <v>9</v>
      </c>
      <c r="C1047" s="5">
        <f t="shared" si="273"/>
        <v>2022</v>
      </c>
      <c r="D1047" s="5" t="s">
        <v>964</v>
      </c>
      <c r="E1047" s="1" t="s">
        <v>869</v>
      </c>
      <c r="F1047" s="1" t="s">
        <v>868</v>
      </c>
      <c r="G1047" s="13" t="s">
        <v>675</v>
      </c>
      <c r="H1047" s="5">
        <v>1</v>
      </c>
      <c r="I1047" s="5" t="s">
        <v>5</v>
      </c>
      <c r="J1047" s="5">
        <v>0</v>
      </c>
      <c r="K1047" s="4">
        <f t="shared" si="268"/>
        <v>44832</v>
      </c>
      <c r="L1047" s="5">
        <f t="shared" si="269"/>
        <v>9</v>
      </c>
      <c r="M1047" s="5">
        <f t="shared" si="270"/>
        <v>2022</v>
      </c>
      <c r="N1047" s="7">
        <v>90</v>
      </c>
      <c r="P1047" s="7">
        <f t="shared" si="258"/>
        <v>90</v>
      </c>
      <c r="Q1047" s="8">
        <f t="shared" si="271"/>
        <v>1862394.8500000008</v>
      </c>
      <c r="R1047" s="43" t="s">
        <v>5</v>
      </c>
      <c r="S1047" s="12"/>
    </row>
    <row r="1048" spans="1:19" x14ac:dyDescent="0.35">
      <c r="A1048" s="4">
        <v>44832</v>
      </c>
      <c r="B1048" s="5">
        <f t="shared" si="272"/>
        <v>9</v>
      </c>
      <c r="C1048" s="5">
        <f t="shared" si="273"/>
        <v>2022</v>
      </c>
      <c r="D1048" s="5" t="s">
        <v>964</v>
      </c>
      <c r="E1048" s="1" t="s">
        <v>869</v>
      </c>
      <c r="F1048" s="1" t="s">
        <v>868</v>
      </c>
      <c r="G1048" s="13" t="s">
        <v>873</v>
      </c>
      <c r="H1048" s="5">
        <v>1</v>
      </c>
      <c r="I1048" s="5" t="s">
        <v>5</v>
      </c>
      <c r="J1048" s="5">
        <v>0</v>
      </c>
      <c r="K1048" s="4">
        <f t="shared" si="268"/>
        <v>44832</v>
      </c>
      <c r="L1048" s="5">
        <f t="shared" si="269"/>
        <v>9</v>
      </c>
      <c r="M1048" s="5">
        <f t="shared" si="270"/>
        <v>2022</v>
      </c>
      <c r="N1048" s="7">
        <v>170</v>
      </c>
      <c r="P1048" s="7">
        <f t="shared" si="258"/>
        <v>170</v>
      </c>
      <c r="Q1048" s="8">
        <f t="shared" si="271"/>
        <v>1862564.8500000008</v>
      </c>
      <c r="R1048" s="43" t="s">
        <v>5</v>
      </c>
      <c r="S1048" s="12"/>
    </row>
    <row r="1049" spans="1:19" x14ac:dyDescent="0.35">
      <c r="A1049" s="4">
        <v>44832</v>
      </c>
      <c r="B1049" s="5">
        <f t="shared" si="272"/>
        <v>9</v>
      </c>
      <c r="C1049" s="5">
        <f t="shared" si="273"/>
        <v>2022</v>
      </c>
      <c r="D1049" s="5" t="s">
        <v>964</v>
      </c>
      <c r="E1049" s="1" t="s">
        <v>869</v>
      </c>
      <c r="F1049" s="1" t="s">
        <v>868</v>
      </c>
      <c r="G1049" s="13" t="s">
        <v>953</v>
      </c>
      <c r="H1049" s="5">
        <v>1</v>
      </c>
      <c r="I1049" s="5" t="s">
        <v>5</v>
      </c>
      <c r="J1049" s="5">
        <v>0</v>
      </c>
      <c r="K1049" s="4">
        <f t="shared" si="268"/>
        <v>44832</v>
      </c>
      <c r="L1049" s="5">
        <f t="shared" si="269"/>
        <v>9</v>
      </c>
      <c r="M1049" s="5">
        <f t="shared" si="270"/>
        <v>2022</v>
      </c>
      <c r="N1049" s="7">
        <v>440</v>
      </c>
      <c r="P1049" s="7">
        <f t="shared" si="258"/>
        <v>440</v>
      </c>
      <c r="Q1049" s="8">
        <f t="shared" si="271"/>
        <v>1863004.8500000008</v>
      </c>
      <c r="R1049" s="43" t="s">
        <v>5</v>
      </c>
      <c r="S1049" s="12"/>
    </row>
    <row r="1050" spans="1:19" x14ac:dyDescent="0.35">
      <c r="A1050" s="4">
        <v>44832</v>
      </c>
      <c r="B1050" s="5">
        <f t="shared" si="272"/>
        <v>9</v>
      </c>
      <c r="C1050" s="5">
        <f t="shared" si="273"/>
        <v>2022</v>
      </c>
      <c r="D1050" s="5" t="s">
        <v>964</v>
      </c>
      <c r="E1050" s="1" t="s">
        <v>869</v>
      </c>
      <c r="F1050" s="1" t="s">
        <v>868</v>
      </c>
      <c r="G1050" s="13" t="s">
        <v>874</v>
      </c>
      <c r="H1050" s="5">
        <v>4</v>
      </c>
      <c r="I1050" s="5" t="s">
        <v>5</v>
      </c>
      <c r="J1050" s="5">
        <v>0</v>
      </c>
      <c r="K1050" s="4">
        <f t="shared" si="268"/>
        <v>44832</v>
      </c>
      <c r="L1050" s="5">
        <f t="shared" si="269"/>
        <v>9</v>
      </c>
      <c r="M1050" s="5">
        <f t="shared" si="270"/>
        <v>2022</v>
      </c>
      <c r="N1050" s="7">
        <v>1016</v>
      </c>
      <c r="P1050" s="7">
        <f t="shared" si="258"/>
        <v>1016</v>
      </c>
      <c r="Q1050" s="8">
        <f t="shared" si="271"/>
        <v>1864020.8500000008</v>
      </c>
      <c r="R1050" s="43" t="s">
        <v>5</v>
      </c>
      <c r="S1050" s="12"/>
    </row>
    <row r="1051" spans="1:19" x14ac:dyDescent="0.35">
      <c r="A1051" s="4">
        <v>44832</v>
      </c>
      <c r="B1051" s="5">
        <f t="shared" si="272"/>
        <v>9</v>
      </c>
      <c r="C1051" s="5">
        <f t="shared" si="273"/>
        <v>2022</v>
      </c>
      <c r="D1051" s="5" t="s">
        <v>965</v>
      </c>
      <c r="E1051" s="1" t="s">
        <v>938</v>
      </c>
      <c r="F1051" s="1" t="s">
        <v>967</v>
      </c>
      <c r="G1051" s="13" t="s">
        <v>69</v>
      </c>
      <c r="H1051" s="5">
        <v>1</v>
      </c>
      <c r="I1051" s="5" t="s">
        <v>5</v>
      </c>
      <c r="J1051" s="5">
        <v>0</v>
      </c>
      <c r="K1051" s="4">
        <f t="shared" si="268"/>
        <v>44832</v>
      </c>
      <c r="L1051" s="5">
        <f t="shared" si="269"/>
        <v>9</v>
      </c>
      <c r="M1051" s="5">
        <f t="shared" si="270"/>
        <v>2022</v>
      </c>
      <c r="N1051" s="7">
        <v>1848</v>
      </c>
      <c r="O1051" s="7">
        <f t="shared" ref="O1051:O1053" si="274">-N1051</f>
        <v>-1848</v>
      </c>
      <c r="P1051" s="7">
        <f t="shared" si="258"/>
        <v>0</v>
      </c>
      <c r="Q1051" s="8">
        <f t="shared" si="271"/>
        <v>1865868.8500000008</v>
      </c>
      <c r="R1051" s="43" t="s">
        <v>5</v>
      </c>
      <c r="S1051" s="12" t="s">
        <v>983</v>
      </c>
    </row>
    <row r="1052" spans="1:19" x14ac:dyDescent="0.35">
      <c r="A1052" s="4">
        <v>44832</v>
      </c>
      <c r="B1052" s="5">
        <f t="shared" si="272"/>
        <v>9</v>
      </c>
      <c r="C1052" s="5">
        <f t="shared" si="273"/>
        <v>2022</v>
      </c>
      <c r="D1052" s="5" t="s">
        <v>965</v>
      </c>
      <c r="E1052" s="1" t="s">
        <v>938</v>
      </c>
      <c r="F1052" s="1" t="s">
        <v>967</v>
      </c>
      <c r="G1052" s="13" t="s">
        <v>675</v>
      </c>
      <c r="H1052" s="5">
        <v>1</v>
      </c>
      <c r="I1052" s="5" t="s">
        <v>5</v>
      </c>
      <c r="J1052" s="5">
        <v>0</v>
      </c>
      <c r="K1052" s="4">
        <f t="shared" si="268"/>
        <v>44832</v>
      </c>
      <c r="L1052" s="5">
        <f t="shared" si="269"/>
        <v>9</v>
      </c>
      <c r="M1052" s="5">
        <f t="shared" si="270"/>
        <v>2022</v>
      </c>
      <c r="N1052" s="7">
        <v>85</v>
      </c>
      <c r="O1052" s="7">
        <f t="shared" si="274"/>
        <v>-85</v>
      </c>
      <c r="P1052" s="7">
        <f t="shared" si="258"/>
        <v>0</v>
      </c>
      <c r="Q1052" s="8">
        <f t="shared" si="271"/>
        <v>1865953.8500000008</v>
      </c>
      <c r="R1052" s="43" t="s">
        <v>5</v>
      </c>
      <c r="S1052" s="12" t="s">
        <v>983</v>
      </c>
    </row>
    <row r="1053" spans="1:19" x14ac:dyDescent="0.35">
      <c r="A1053" s="4">
        <v>44832</v>
      </c>
      <c r="B1053" s="5">
        <f t="shared" si="272"/>
        <v>9</v>
      </c>
      <c r="C1053" s="5">
        <f t="shared" si="273"/>
        <v>2022</v>
      </c>
      <c r="D1053" s="5" t="s">
        <v>965</v>
      </c>
      <c r="E1053" s="1" t="s">
        <v>938</v>
      </c>
      <c r="F1053" s="1" t="s">
        <v>967</v>
      </c>
      <c r="G1053" s="13" t="s">
        <v>66</v>
      </c>
      <c r="H1053" s="5">
        <v>1</v>
      </c>
      <c r="I1053" s="5" t="s">
        <v>5</v>
      </c>
      <c r="J1053" s="5">
        <v>0</v>
      </c>
      <c r="K1053" s="4">
        <f t="shared" si="268"/>
        <v>44832</v>
      </c>
      <c r="L1053" s="5">
        <f t="shared" si="269"/>
        <v>9</v>
      </c>
      <c r="M1053" s="5">
        <f t="shared" si="270"/>
        <v>2022</v>
      </c>
      <c r="N1053" s="7">
        <v>62.5</v>
      </c>
      <c r="O1053" s="7">
        <f t="shared" si="274"/>
        <v>-62.5</v>
      </c>
      <c r="P1053" s="7">
        <f t="shared" si="258"/>
        <v>0</v>
      </c>
      <c r="Q1053" s="8">
        <f t="shared" si="271"/>
        <v>1866016.3500000008</v>
      </c>
      <c r="R1053" s="43" t="s">
        <v>5</v>
      </c>
      <c r="S1053" s="12" t="s">
        <v>983</v>
      </c>
    </row>
    <row r="1054" spans="1:19" x14ac:dyDescent="0.35">
      <c r="A1054" s="4">
        <v>44835</v>
      </c>
      <c r="B1054" s="5">
        <f t="shared" si="272"/>
        <v>10</v>
      </c>
      <c r="C1054" s="5">
        <f t="shared" si="273"/>
        <v>2022</v>
      </c>
      <c r="D1054" s="5" t="s">
        <v>995</v>
      </c>
      <c r="E1054" s="1" t="s">
        <v>63</v>
      </c>
      <c r="F1054" s="1" t="s">
        <v>64</v>
      </c>
      <c r="G1054" s="13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75">A1054+J1054</f>
        <v>44955</v>
      </c>
      <c r="L1054" s="5">
        <f t="shared" ref="L1054:L1058" si="276">MONTH(K1054)</f>
        <v>1</v>
      </c>
      <c r="M1054" s="5">
        <f t="shared" ref="M1054:M1058" si="277">YEAR(K1054)</f>
        <v>2023</v>
      </c>
      <c r="N1054" s="7">
        <v>9130</v>
      </c>
      <c r="P1054" s="7">
        <f t="shared" ref="P1054:P1079" si="278">SUM(N1054+O1054)</f>
        <v>9130</v>
      </c>
      <c r="Q1054" s="8">
        <f t="shared" ref="Q1054:Q1079" si="279">SUM(Q1053+N1054)</f>
        <v>1875146.3500000008</v>
      </c>
      <c r="R1054" s="43" t="s">
        <v>91</v>
      </c>
      <c r="S1054" s="12"/>
    </row>
    <row r="1055" spans="1:19" x14ac:dyDescent="0.35">
      <c r="A1055" s="4">
        <v>44835</v>
      </c>
      <c r="B1055" s="5">
        <f t="shared" ref="B1055:B1079" si="280">MONTH(A1055)</f>
        <v>10</v>
      </c>
      <c r="C1055" s="5">
        <f t="shared" ref="C1055:C1079" si="281">YEAR(A1055)</f>
        <v>2022</v>
      </c>
      <c r="D1055" s="5" t="s">
        <v>995</v>
      </c>
      <c r="E1055" s="1" t="s">
        <v>63</v>
      </c>
      <c r="F1055" s="1" t="s">
        <v>64</v>
      </c>
      <c r="G1055" s="13" t="s">
        <v>922</v>
      </c>
      <c r="H1055" s="5">
        <v>10</v>
      </c>
      <c r="I1055" s="5" t="s">
        <v>50</v>
      </c>
      <c r="J1055" s="5">
        <v>120</v>
      </c>
      <c r="K1055" s="4">
        <f t="shared" si="275"/>
        <v>44955</v>
      </c>
      <c r="L1055" s="5">
        <f t="shared" si="276"/>
        <v>1</v>
      </c>
      <c r="M1055" s="5">
        <f t="shared" si="277"/>
        <v>2023</v>
      </c>
      <c r="N1055" s="7">
        <v>2520</v>
      </c>
      <c r="P1055" s="7">
        <f t="shared" si="278"/>
        <v>2520</v>
      </c>
      <c r="Q1055" s="8">
        <f t="shared" si="279"/>
        <v>1877666.3500000008</v>
      </c>
      <c r="R1055" s="43" t="s">
        <v>91</v>
      </c>
      <c r="S1055" s="12"/>
    </row>
    <row r="1056" spans="1:19" x14ac:dyDescent="0.35">
      <c r="A1056" s="4">
        <v>44835</v>
      </c>
      <c r="B1056" s="5">
        <f t="shared" si="280"/>
        <v>10</v>
      </c>
      <c r="C1056" s="5">
        <f t="shared" si="281"/>
        <v>2022</v>
      </c>
      <c r="D1056" s="5" t="s">
        <v>995</v>
      </c>
      <c r="E1056" s="1" t="s">
        <v>63</v>
      </c>
      <c r="F1056" s="1" t="s">
        <v>64</v>
      </c>
      <c r="G1056" s="13" t="s">
        <v>66</v>
      </c>
      <c r="H1056" s="5">
        <v>10</v>
      </c>
      <c r="I1056" s="5" t="s">
        <v>50</v>
      </c>
      <c r="J1056" s="5">
        <v>120</v>
      </c>
      <c r="K1056" s="4">
        <f t="shared" si="275"/>
        <v>44955</v>
      </c>
      <c r="L1056" s="5">
        <f t="shared" si="276"/>
        <v>1</v>
      </c>
      <c r="M1056" s="5">
        <f t="shared" si="277"/>
        <v>2023</v>
      </c>
      <c r="N1056" s="7">
        <v>575</v>
      </c>
      <c r="P1056" s="7">
        <f t="shared" si="278"/>
        <v>575</v>
      </c>
      <c r="Q1056" s="8">
        <f t="shared" si="279"/>
        <v>1878241.3500000008</v>
      </c>
      <c r="R1056" s="43" t="s">
        <v>91</v>
      </c>
      <c r="S1056" s="12"/>
    </row>
    <row r="1057" spans="1:19" x14ac:dyDescent="0.35">
      <c r="A1057" s="4">
        <v>44835</v>
      </c>
      <c r="B1057" s="5">
        <f t="shared" si="280"/>
        <v>10</v>
      </c>
      <c r="C1057" s="5">
        <f t="shared" si="281"/>
        <v>2022</v>
      </c>
      <c r="D1057" s="5" t="s">
        <v>995</v>
      </c>
      <c r="E1057" s="1" t="s">
        <v>63</v>
      </c>
      <c r="F1057" s="1" t="s">
        <v>64</v>
      </c>
      <c r="G1057" s="13" t="s">
        <v>953</v>
      </c>
      <c r="H1057" s="5">
        <v>1</v>
      </c>
      <c r="I1057" s="5" t="s">
        <v>50</v>
      </c>
      <c r="J1057" s="5">
        <v>120</v>
      </c>
      <c r="K1057" s="4">
        <f t="shared" si="275"/>
        <v>44955</v>
      </c>
      <c r="L1057" s="5">
        <f t="shared" si="276"/>
        <v>1</v>
      </c>
      <c r="M1057" s="5">
        <f t="shared" si="277"/>
        <v>2023</v>
      </c>
      <c r="N1057" s="7">
        <v>420</v>
      </c>
      <c r="P1057" s="7">
        <f t="shared" si="278"/>
        <v>420</v>
      </c>
      <c r="Q1057" s="8">
        <f t="shared" si="279"/>
        <v>1878661.3500000008</v>
      </c>
      <c r="R1057" s="43" t="s">
        <v>91</v>
      </c>
      <c r="S1057" s="12"/>
    </row>
    <row r="1058" spans="1:19" x14ac:dyDescent="0.35">
      <c r="A1058" s="4">
        <v>44835</v>
      </c>
      <c r="B1058" s="5">
        <f t="shared" si="280"/>
        <v>10</v>
      </c>
      <c r="C1058" s="5">
        <f t="shared" si="281"/>
        <v>2022</v>
      </c>
      <c r="D1058" s="5" t="s">
        <v>995</v>
      </c>
      <c r="E1058" s="1" t="s">
        <v>63</v>
      </c>
      <c r="F1058" s="1" t="s">
        <v>64</v>
      </c>
      <c r="G1058" s="13" t="s">
        <v>954</v>
      </c>
      <c r="H1058" s="5">
        <v>4</v>
      </c>
      <c r="I1058" s="5" t="s">
        <v>50</v>
      </c>
      <c r="J1058" s="5">
        <v>120</v>
      </c>
      <c r="K1058" s="4">
        <f t="shared" si="275"/>
        <v>44955</v>
      </c>
      <c r="L1058" s="5">
        <f t="shared" si="276"/>
        <v>1</v>
      </c>
      <c r="M1058" s="5">
        <f t="shared" si="277"/>
        <v>2023</v>
      </c>
      <c r="N1058" s="7">
        <v>420</v>
      </c>
      <c r="P1058" s="7">
        <f t="shared" si="278"/>
        <v>420</v>
      </c>
      <c r="Q1058" s="8">
        <f t="shared" si="279"/>
        <v>1879081.3500000008</v>
      </c>
      <c r="R1058" s="43" t="s">
        <v>91</v>
      </c>
      <c r="S1058" s="12"/>
    </row>
    <row r="1059" spans="1:19" x14ac:dyDescent="0.35">
      <c r="A1059" s="4" t="s">
        <v>1001</v>
      </c>
      <c r="B1059" s="5">
        <f t="shared" si="280"/>
        <v>10</v>
      </c>
      <c r="C1059" s="5">
        <f t="shared" si="281"/>
        <v>2022</v>
      </c>
      <c r="D1059" s="5" t="s">
        <v>996</v>
      </c>
      <c r="E1059" s="1" t="s">
        <v>415</v>
      </c>
      <c r="F1059" s="1" t="s">
        <v>416</v>
      </c>
      <c r="G1059" s="13" t="s">
        <v>728</v>
      </c>
      <c r="H1059" s="5">
        <v>15</v>
      </c>
      <c r="I1059" s="5" t="s">
        <v>5</v>
      </c>
      <c r="J1059" s="5">
        <v>0</v>
      </c>
      <c r="K1059" s="4">
        <f t="shared" ref="K1059:K1064" si="282">A1059+J1059</f>
        <v>44837</v>
      </c>
      <c r="L1059" s="5">
        <f t="shared" ref="L1059:L1064" si="283">MONTH(K1059)</f>
        <v>10</v>
      </c>
      <c r="M1059" s="5">
        <f t="shared" ref="M1059:M1064" si="284">YEAR(K1059)</f>
        <v>2022</v>
      </c>
      <c r="N1059" s="7">
        <v>27060</v>
      </c>
      <c r="P1059" s="7">
        <f t="shared" si="278"/>
        <v>27060</v>
      </c>
      <c r="Q1059" s="8">
        <f t="shared" si="279"/>
        <v>1906141.3500000008</v>
      </c>
      <c r="R1059" s="43" t="s">
        <v>5</v>
      </c>
      <c r="S1059" s="12"/>
    </row>
    <row r="1060" spans="1:19" x14ac:dyDescent="0.35">
      <c r="A1060" s="4" t="s">
        <v>1001</v>
      </c>
      <c r="B1060" s="5">
        <f t="shared" si="280"/>
        <v>10</v>
      </c>
      <c r="C1060" s="5">
        <f t="shared" si="281"/>
        <v>2022</v>
      </c>
      <c r="D1060" s="5" t="s">
        <v>996</v>
      </c>
      <c r="E1060" s="1" t="s">
        <v>415</v>
      </c>
      <c r="F1060" s="1" t="s">
        <v>416</v>
      </c>
      <c r="G1060" s="13" t="s">
        <v>997</v>
      </c>
      <c r="H1060" s="5">
        <v>45</v>
      </c>
      <c r="I1060" s="5" t="s">
        <v>5</v>
      </c>
      <c r="J1060" s="5">
        <v>0</v>
      </c>
      <c r="K1060" s="4">
        <f t="shared" si="282"/>
        <v>44837</v>
      </c>
      <c r="L1060" s="5">
        <f t="shared" si="283"/>
        <v>10</v>
      </c>
      <c r="M1060" s="5">
        <f t="shared" si="284"/>
        <v>2022</v>
      </c>
      <c r="N1060" s="7">
        <v>11340</v>
      </c>
      <c r="P1060" s="7">
        <f t="shared" si="278"/>
        <v>11340</v>
      </c>
      <c r="Q1060" s="8">
        <f t="shared" si="279"/>
        <v>1917481.3500000008</v>
      </c>
      <c r="R1060" s="43" t="s">
        <v>5</v>
      </c>
      <c r="S1060" s="12"/>
    </row>
    <row r="1061" spans="1:19" x14ac:dyDescent="0.35">
      <c r="A1061" s="4" t="s">
        <v>1001</v>
      </c>
      <c r="B1061" s="5">
        <f t="shared" si="280"/>
        <v>10</v>
      </c>
      <c r="C1061" s="5">
        <f t="shared" si="281"/>
        <v>2022</v>
      </c>
      <c r="D1061" s="5" t="s">
        <v>996</v>
      </c>
      <c r="E1061" s="1" t="s">
        <v>415</v>
      </c>
      <c r="F1061" s="1" t="s">
        <v>416</v>
      </c>
      <c r="G1061" s="13" t="s">
        <v>998</v>
      </c>
      <c r="H1061" s="5">
        <v>22</v>
      </c>
      <c r="I1061" s="5" t="s">
        <v>5</v>
      </c>
      <c r="J1061" s="5">
        <v>0</v>
      </c>
      <c r="K1061" s="4">
        <f t="shared" si="282"/>
        <v>44837</v>
      </c>
      <c r="L1061" s="5">
        <f t="shared" si="283"/>
        <v>10</v>
      </c>
      <c r="M1061" s="5">
        <f t="shared" si="284"/>
        <v>2022</v>
      </c>
      <c r="N1061" s="7">
        <v>6435</v>
      </c>
      <c r="P1061" s="7">
        <f t="shared" si="278"/>
        <v>6435</v>
      </c>
      <c r="Q1061" s="8">
        <f t="shared" si="279"/>
        <v>1923916.3500000008</v>
      </c>
      <c r="R1061" s="43" t="s">
        <v>5</v>
      </c>
      <c r="S1061" s="12"/>
    </row>
    <row r="1062" spans="1:19" x14ac:dyDescent="0.35">
      <c r="A1062" s="4" t="s">
        <v>1001</v>
      </c>
      <c r="B1062" s="5">
        <f t="shared" si="280"/>
        <v>10</v>
      </c>
      <c r="C1062" s="5">
        <f t="shared" si="281"/>
        <v>2022</v>
      </c>
      <c r="D1062" s="5" t="s">
        <v>996</v>
      </c>
      <c r="E1062" s="1" t="s">
        <v>415</v>
      </c>
      <c r="F1062" s="1" t="s">
        <v>416</v>
      </c>
      <c r="G1062" s="13" t="s">
        <v>66</v>
      </c>
      <c r="H1062" s="5">
        <v>15</v>
      </c>
      <c r="I1062" s="5" t="s">
        <v>5</v>
      </c>
      <c r="J1062" s="5">
        <v>0</v>
      </c>
      <c r="K1062" s="4">
        <f t="shared" si="282"/>
        <v>44837</v>
      </c>
      <c r="L1062" s="5">
        <f t="shared" si="283"/>
        <v>10</v>
      </c>
      <c r="M1062" s="5">
        <f t="shared" si="284"/>
        <v>2022</v>
      </c>
      <c r="N1062" s="7">
        <v>937.5</v>
      </c>
      <c r="P1062" s="7">
        <f t="shared" si="278"/>
        <v>937.5</v>
      </c>
      <c r="Q1062" s="8">
        <f t="shared" si="279"/>
        <v>1924853.8500000008</v>
      </c>
      <c r="R1062" s="43" t="s">
        <v>5</v>
      </c>
      <c r="S1062" s="12"/>
    </row>
    <row r="1063" spans="1:19" x14ac:dyDescent="0.35">
      <c r="A1063" s="4" t="s">
        <v>1001</v>
      </c>
      <c r="B1063" s="5">
        <f t="shared" si="280"/>
        <v>10</v>
      </c>
      <c r="C1063" s="5">
        <f t="shared" si="281"/>
        <v>2022</v>
      </c>
      <c r="D1063" s="5" t="s">
        <v>996</v>
      </c>
      <c r="E1063" s="1" t="s">
        <v>415</v>
      </c>
      <c r="F1063" s="1" t="s">
        <v>416</v>
      </c>
      <c r="G1063" s="13" t="s">
        <v>999</v>
      </c>
      <c r="H1063" s="5">
        <v>2</v>
      </c>
      <c r="I1063" s="5" t="s">
        <v>5</v>
      </c>
      <c r="J1063" s="5">
        <v>0</v>
      </c>
      <c r="K1063" s="4">
        <f t="shared" si="282"/>
        <v>44837</v>
      </c>
      <c r="L1063" s="5">
        <f t="shared" si="283"/>
        <v>10</v>
      </c>
      <c r="M1063" s="5">
        <f t="shared" si="284"/>
        <v>2022</v>
      </c>
      <c r="N1063" s="7">
        <v>2000</v>
      </c>
      <c r="P1063" s="7">
        <f t="shared" si="278"/>
        <v>2000</v>
      </c>
      <c r="Q1063" s="8">
        <f t="shared" si="279"/>
        <v>1926853.8500000008</v>
      </c>
      <c r="R1063" s="43" t="s">
        <v>5</v>
      </c>
      <c r="S1063" s="12"/>
    </row>
    <row r="1064" spans="1:19" x14ac:dyDescent="0.35">
      <c r="A1064" s="4" t="s">
        <v>1001</v>
      </c>
      <c r="B1064" s="5">
        <f t="shared" si="280"/>
        <v>10</v>
      </c>
      <c r="C1064" s="5">
        <f t="shared" si="281"/>
        <v>2022</v>
      </c>
      <c r="D1064" s="5" t="s">
        <v>996</v>
      </c>
      <c r="E1064" s="1" t="s">
        <v>415</v>
      </c>
      <c r="F1064" s="1" t="s">
        <v>416</v>
      </c>
      <c r="G1064" s="13" t="s">
        <v>1000</v>
      </c>
      <c r="H1064" s="5">
        <v>4</v>
      </c>
      <c r="I1064" s="5" t="s">
        <v>5</v>
      </c>
      <c r="J1064" s="5">
        <v>0</v>
      </c>
      <c r="K1064" s="4">
        <f t="shared" si="282"/>
        <v>44837</v>
      </c>
      <c r="L1064" s="5">
        <f t="shared" si="283"/>
        <v>10</v>
      </c>
      <c r="M1064" s="5">
        <f t="shared" si="284"/>
        <v>2022</v>
      </c>
      <c r="N1064" s="7">
        <v>400</v>
      </c>
      <c r="P1064" s="7">
        <f t="shared" si="278"/>
        <v>400</v>
      </c>
      <c r="Q1064" s="8">
        <f t="shared" si="279"/>
        <v>1927253.8500000008</v>
      </c>
      <c r="R1064" s="43" t="s">
        <v>5</v>
      </c>
      <c r="S1064" s="12"/>
    </row>
    <row r="1065" spans="1:19" x14ac:dyDescent="0.35">
      <c r="A1065" s="4" t="s">
        <v>1003</v>
      </c>
      <c r="B1065" s="5">
        <f t="shared" si="280"/>
        <v>10</v>
      </c>
      <c r="C1065" s="5">
        <f t="shared" si="281"/>
        <v>2022</v>
      </c>
      <c r="D1065" s="5" t="s">
        <v>1002</v>
      </c>
      <c r="E1065" s="1" t="s">
        <v>482</v>
      </c>
      <c r="F1065" s="1" t="s">
        <v>499</v>
      </c>
      <c r="G1065" s="13" t="s">
        <v>69</v>
      </c>
      <c r="H1065" s="5">
        <v>1</v>
      </c>
      <c r="I1065" s="5" t="s">
        <v>5</v>
      </c>
      <c r="J1065" s="5">
        <v>0</v>
      </c>
      <c r="K1065" s="4">
        <f t="shared" ref="K1065:K1068" si="285">A1065+J1065</f>
        <v>44835</v>
      </c>
      <c r="L1065" s="5">
        <f t="shared" ref="L1065:L1068" si="286">MONTH(K1065)</f>
        <v>10</v>
      </c>
      <c r="M1065" s="5">
        <f t="shared" ref="M1065:M1068" si="287">YEAR(K1065)</f>
        <v>2022</v>
      </c>
      <c r="N1065" s="7">
        <v>1936</v>
      </c>
      <c r="P1065" s="7">
        <f t="shared" si="278"/>
        <v>1936</v>
      </c>
      <c r="Q1065" s="8">
        <f t="shared" si="279"/>
        <v>1929189.8500000008</v>
      </c>
      <c r="R1065" s="43" t="s">
        <v>5</v>
      </c>
      <c r="S1065" s="12"/>
    </row>
    <row r="1066" spans="1:19" x14ac:dyDescent="0.35">
      <c r="A1066" s="4" t="s">
        <v>1003</v>
      </c>
      <c r="B1066" s="5">
        <f t="shared" si="280"/>
        <v>10</v>
      </c>
      <c r="C1066" s="5">
        <f t="shared" si="281"/>
        <v>2022</v>
      </c>
      <c r="D1066" s="5" t="s">
        <v>1002</v>
      </c>
      <c r="E1066" s="1" t="s">
        <v>482</v>
      </c>
      <c r="F1066" s="1" t="s">
        <v>499</v>
      </c>
      <c r="G1066" s="13" t="s">
        <v>957</v>
      </c>
      <c r="H1066" s="5">
        <v>1</v>
      </c>
      <c r="I1066" s="5" t="s">
        <v>5</v>
      </c>
      <c r="J1066" s="5">
        <v>0</v>
      </c>
      <c r="K1066" s="4">
        <f t="shared" si="285"/>
        <v>44835</v>
      </c>
      <c r="L1066" s="5">
        <f t="shared" si="286"/>
        <v>10</v>
      </c>
      <c r="M1066" s="5">
        <f t="shared" si="287"/>
        <v>2022</v>
      </c>
      <c r="N1066" s="7">
        <v>100</v>
      </c>
      <c r="P1066" s="7">
        <f t="shared" si="278"/>
        <v>100</v>
      </c>
      <c r="Q1066" s="8">
        <f t="shared" si="279"/>
        <v>1929289.8500000008</v>
      </c>
      <c r="R1066" s="43" t="s">
        <v>5</v>
      </c>
      <c r="S1066" s="12"/>
    </row>
    <row r="1067" spans="1:19" x14ac:dyDescent="0.35">
      <c r="A1067" s="4" t="s">
        <v>1003</v>
      </c>
      <c r="B1067" s="5">
        <f t="shared" si="280"/>
        <v>10</v>
      </c>
      <c r="C1067" s="5">
        <f t="shared" si="281"/>
        <v>2022</v>
      </c>
      <c r="D1067" s="5" t="s">
        <v>1002</v>
      </c>
      <c r="E1067" s="1" t="s">
        <v>482</v>
      </c>
      <c r="F1067" s="1" t="s">
        <v>499</v>
      </c>
      <c r="G1067" s="13" t="s">
        <v>66</v>
      </c>
      <c r="H1067" s="5">
        <v>5</v>
      </c>
      <c r="I1067" s="5" t="s">
        <v>5</v>
      </c>
      <c r="J1067" s="5">
        <v>0</v>
      </c>
      <c r="K1067" s="4">
        <f t="shared" si="285"/>
        <v>44835</v>
      </c>
      <c r="L1067" s="5">
        <f t="shared" si="286"/>
        <v>10</v>
      </c>
      <c r="M1067" s="5">
        <f t="shared" si="287"/>
        <v>2022</v>
      </c>
      <c r="N1067" s="7">
        <v>312.5</v>
      </c>
      <c r="P1067" s="7">
        <f t="shared" si="278"/>
        <v>312.5</v>
      </c>
      <c r="Q1067" s="8">
        <f t="shared" si="279"/>
        <v>1929602.3500000008</v>
      </c>
      <c r="R1067" s="43" t="s">
        <v>5</v>
      </c>
      <c r="S1067" s="12"/>
    </row>
    <row r="1068" spans="1:19" x14ac:dyDescent="0.35">
      <c r="A1068" s="4" t="s">
        <v>1003</v>
      </c>
      <c r="B1068" s="5">
        <f t="shared" si="280"/>
        <v>10</v>
      </c>
      <c r="C1068" s="5">
        <f t="shared" si="281"/>
        <v>2022</v>
      </c>
      <c r="D1068" s="5" t="s">
        <v>1002</v>
      </c>
      <c r="E1068" s="1" t="s">
        <v>482</v>
      </c>
      <c r="F1068" s="1" t="s">
        <v>499</v>
      </c>
      <c r="G1068" s="13" t="s">
        <v>791</v>
      </c>
      <c r="H1068" s="5">
        <v>6</v>
      </c>
      <c r="I1068" s="5" t="s">
        <v>5</v>
      </c>
      <c r="J1068" s="5">
        <v>0</v>
      </c>
      <c r="K1068" s="4">
        <f t="shared" si="285"/>
        <v>44835</v>
      </c>
      <c r="L1068" s="5">
        <f t="shared" si="286"/>
        <v>10</v>
      </c>
      <c r="M1068" s="5">
        <f t="shared" si="287"/>
        <v>2022</v>
      </c>
      <c r="N1068" s="7">
        <v>288</v>
      </c>
      <c r="P1068" s="7">
        <f t="shared" si="278"/>
        <v>288</v>
      </c>
      <c r="Q1068" s="8">
        <f t="shared" si="279"/>
        <v>1929890.3500000008</v>
      </c>
      <c r="R1068" s="43" t="s">
        <v>5</v>
      </c>
      <c r="S1068" s="12"/>
    </row>
    <row r="1069" spans="1:19" x14ac:dyDescent="0.35">
      <c r="A1069" s="4">
        <v>44836</v>
      </c>
      <c r="B1069" s="5">
        <f t="shared" si="280"/>
        <v>10</v>
      </c>
      <c r="C1069" s="5">
        <f t="shared" si="281"/>
        <v>2022</v>
      </c>
      <c r="D1069" s="5" t="s">
        <v>1004</v>
      </c>
      <c r="E1069" s="1" t="s">
        <v>19</v>
      </c>
      <c r="F1069" s="1" t="s">
        <v>20</v>
      </c>
      <c r="G1069" s="13" t="s">
        <v>69</v>
      </c>
      <c r="H1069" s="5">
        <v>1</v>
      </c>
      <c r="I1069" s="5" t="s">
        <v>72</v>
      </c>
      <c r="J1069" s="5">
        <v>45</v>
      </c>
      <c r="K1069" s="4">
        <f t="shared" ref="K1069:K1071" si="288">A1069+J1069</f>
        <v>44881</v>
      </c>
      <c r="L1069" s="5">
        <f t="shared" ref="L1069:L1071" si="289">MONTH(K1069)</f>
        <v>11</v>
      </c>
      <c r="M1069" s="5">
        <f t="shared" ref="M1069:M1071" si="290">YEAR(K1069)</f>
        <v>2022</v>
      </c>
      <c r="N1069" s="7">
        <v>2024</v>
      </c>
      <c r="P1069" s="7">
        <f t="shared" si="278"/>
        <v>2024</v>
      </c>
      <c r="Q1069" s="8">
        <f t="shared" si="279"/>
        <v>1931914.3500000008</v>
      </c>
      <c r="R1069" s="43" t="s">
        <v>91</v>
      </c>
      <c r="S1069" s="12"/>
    </row>
    <row r="1070" spans="1:19" x14ac:dyDescent="0.35">
      <c r="A1070" s="4">
        <v>44836</v>
      </c>
      <c r="B1070" s="5">
        <f t="shared" si="280"/>
        <v>10</v>
      </c>
      <c r="C1070" s="5">
        <f t="shared" si="281"/>
        <v>2022</v>
      </c>
      <c r="D1070" s="5" t="s">
        <v>1004</v>
      </c>
      <c r="E1070" s="1" t="s">
        <v>19</v>
      </c>
      <c r="F1070" s="1" t="s">
        <v>20</v>
      </c>
      <c r="G1070" s="13" t="s">
        <v>66</v>
      </c>
      <c r="H1070" s="5">
        <v>3</v>
      </c>
      <c r="I1070" s="5" t="s">
        <v>72</v>
      </c>
      <c r="J1070" s="5">
        <v>45</v>
      </c>
      <c r="K1070" s="4">
        <f t="shared" si="288"/>
        <v>44881</v>
      </c>
      <c r="L1070" s="5">
        <f t="shared" si="289"/>
        <v>11</v>
      </c>
      <c r="M1070" s="5">
        <f t="shared" si="290"/>
        <v>2022</v>
      </c>
      <c r="N1070" s="7">
        <v>195</v>
      </c>
      <c r="P1070" s="7">
        <f t="shared" si="278"/>
        <v>195</v>
      </c>
      <c r="Q1070" s="8">
        <f t="shared" si="279"/>
        <v>1932109.3500000008</v>
      </c>
      <c r="R1070" s="43" t="s">
        <v>91</v>
      </c>
      <c r="S1070" s="12"/>
    </row>
    <row r="1071" spans="1:19" x14ac:dyDescent="0.35">
      <c r="A1071" s="4">
        <v>44836</v>
      </c>
      <c r="B1071" s="5">
        <f t="shared" si="280"/>
        <v>10</v>
      </c>
      <c r="C1071" s="5">
        <f t="shared" si="281"/>
        <v>2022</v>
      </c>
      <c r="D1071" s="5" t="s">
        <v>1004</v>
      </c>
      <c r="E1071" s="1" t="s">
        <v>19</v>
      </c>
      <c r="F1071" s="1" t="s">
        <v>20</v>
      </c>
      <c r="G1071" s="13" t="s">
        <v>17</v>
      </c>
      <c r="H1071" s="5">
        <v>6</v>
      </c>
      <c r="I1071" s="5" t="s">
        <v>72</v>
      </c>
      <c r="J1071" s="5">
        <v>45</v>
      </c>
      <c r="K1071" s="4">
        <f t="shared" si="288"/>
        <v>44881</v>
      </c>
      <c r="L1071" s="5">
        <f t="shared" si="289"/>
        <v>11</v>
      </c>
      <c r="M1071" s="5">
        <f t="shared" si="290"/>
        <v>2022</v>
      </c>
      <c r="N1071" s="7">
        <v>630</v>
      </c>
      <c r="P1071" s="7">
        <f t="shared" si="278"/>
        <v>630</v>
      </c>
      <c r="Q1071" s="8">
        <f t="shared" si="279"/>
        <v>1932739.3500000008</v>
      </c>
      <c r="R1071" s="43" t="s">
        <v>91</v>
      </c>
      <c r="S1071" s="12"/>
    </row>
    <row r="1072" spans="1:19" x14ac:dyDescent="0.35">
      <c r="A1072" s="4">
        <v>44836</v>
      </c>
      <c r="B1072" s="5">
        <f t="shared" si="280"/>
        <v>10</v>
      </c>
      <c r="C1072" s="5">
        <f t="shared" si="281"/>
        <v>2022</v>
      </c>
      <c r="D1072" s="5" t="s">
        <v>1005</v>
      </c>
      <c r="E1072" s="1" t="s">
        <v>19</v>
      </c>
      <c r="F1072" s="1" t="s">
        <v>20</v>
      </c>
      <c r="G1072" s="13" t="s">
        <v>69</v>
      </c>
      <c r="H1072" s="5">
        <v>2</v>
      </c>
      <c r="I1072" s="5" t="s">
        <v>72</v>
      </c>
      <c r="J1072" s="5">
        <v>45</v>
      </c>
      <c r="K1072" s="4">
        <f t="shared" ref="K1072:K1079" si="291">A1072+J1072</f>
        <v>44881</v>
      </c>
      <c r="L1072" s="5">
        <f t="shared" ref="L1072:L1079" si="292">MONTH(K1072)</f>
        <v>11</v>
      </c>
      <c r="M1072" s="5">
        <f t="shared" ref="M1072:M1079" si="293">YEAR(K1072)</f>
        <v>2022</v>
      </c>
      <c r="N1072" s="7">
        <v>4048</v>
      </c>
      <c r="P1072" s="7">
        <f t="shared" si="278"/>
        <v>4048</v>
      </c>
      <c r="Q1072" s="8">
        <f t="shared" si="279"/>
        <v>1936787.3500000008</v>
      </c>
      <c r="R1072" s="43" t="s">
        <v>91</v>
      </c>
      <c r="S1072" s="12"/>
    </row>
    <row r="1073" spans="1:19" x14ac:dyDescent="0.35">
      <c r="A1073" s="4">
        <v>44845</v>
      </c>
      <c r="B1073" s="5">
        <f t="shared" si="280"/>
        <v>10</v>
      </c>
      <c r="C1073" s="5">
        <f t="shared" si="281"/>
        <v>2022</v>
      </c>
      <c r="D1073" s="5" t="s">
        <v>1006</v>
      </c>
      <c r="E1073" s="1" t="s">
        <v>42</v>
      </c>
      <c r="F1073" s="1" t="s">
        <v>43</v>
      </c>
      <c r="G1073" s="13" t="s">
        <v>728</v>
      </c>
      <c r="H1073" s="5">
        <v>1</v>
      </c>
      <c r="I1073" s="5" t="s">
        <v>5</v>
      </c>
      <c r="J1073" s="5">
        <v>0</v>
      </c>
      <c r="K1073" s="4">
        <f t="shared" si="291"/>
        <v>44845</v>
      </c>
      <c r="L1073" s="5">
        <f t="shared" si="292"/>
        <v>10</v>
      </c>
      <c r="M1073" s="5">
        <f t="shared" si="293"/>
        <v>2022</v>
      </c>
      <c r="N1073" s="7">
        <v>1958</v>
      </c>
      <c r="O1073" s="7">
        <f>-N1073</f>
        <v>-1958</v>
      </c>
      <c r="P1073" s="7">
        <f t="shared" si="278"/>
        <v>0</v>
      </c>
      <c r="Q1073" s="8">
        <f t="shared" si="279"/>
        <v>1938745.3500000008</v>
      </c>
      <c r="R1073" s="43" t="s">
        <v>5</v>
      </c>
      <c r="S1073" s="12" t="s">
        <v>1103</v>
      </c>
    </row>
    <row r="1074" spans="1:19" x14ac:dyDescent="0.35">
      <c r="A1074" s="4">
        <v>44845</v>
      </c>
      <c r="B1074" s="5">
        <f t="shared" si="280"/>
        <v>10</v>
      </c>
      <c r="C1074" s="5">
        <f t="shared" si="281"/>
        <v>2022</v>
      </c>
      <c r="D1074" s="5" t="s">
        <v>1006</v>
      </c>
      <c r="E1074" s="1" t="s">
        <v>42</v>
      </c>
      <c r="F1074" s="1" t="s">
        <v>43</v>
      </c>
      <c r="G1074" s="13" t="s">
        <v>963</v>
      </c>
      <c r="H1074" s="5">
        <v>1</v>
      </c>
      <c r="I1074" s="5" t="s">
        <v>5</v>
      </c>
      <c r="J1074" s="5">
        <v>0</v>
      </c>
      <c r="K1074" s="4">
        <f t="shared" si="291"/>
        <v>44845</v>
      </c>
      <c r="L1074" s="5">
        <f t="shared" si="292"/>
        <v>10</v>
      </c>
      <c r="M1074" s="5">
        <f t="shared" si="293"/>
        <v>2022</v>
      </c>
      <c r="N1074" s="7">
        <v>279</v>
      </c>
      <c r="O1074" s="7">
        <f>-N1074</f>
        <v>-279</v>
      </c>
      <c r="P1074" s="7">
        <f t="shared" si="278"/>
        <v>0</v>
      </c>
      <c r="Q1074" s="8">
        <f t="shared" si="279"/>
        <v>1939024.3500000008</v>
      </c>
      <c r="R1074" s="43" t="s">
        <v>5</v>
      </c>
      <c r="S1074" s="12" t="s">
        <v>1103</v>
      </c>
    </row>
    <row r="1075" spans="1:19" x14ac:dyDescent="0.35">
      <c r="A1075" s="4">
        <v>44845</v>
      </c>
      <c r="B1075" s="5">
        <f t="shared" si="280"/>
        <v>10</v>
      </c>
      <c r="C1075" s="5">
        <f t="shared" si="281"/>
        <v>2022</v>
      </c>
      <c r="D1075" s="5" t="s">
        <v>1007</v>
      </c>
      <c r="E1075" s="1" t="s">
        <v>406</v>
      </c>
      <c r="F1075" s="1" t="s">
        <v>407</v>
      </c>
      <c r="G1075" s="13" t="s">
        <v>728</v>
      </c>
      <c r="H1075" s="5">
        <v>1</v>
      </c>
      <c r="I1075" s="5" t="s">
        <v>5</v>
      </c>
      <c r="J1075" s="5">
        <v>0</v>
      </c>
      <c r="K1075" s="4">
        <f t="shared" si="291"/>
        <v>44845</v>
      </c>
      <c r="L1075" s="5">
        <f t="shared" si="292"/>
        <v>10</v>
      </c>
      <c r="M1075" s="5">
        <f t="shared" si="293"/>
        <v>2022</v>
      </c>
      <c r="N1075" s="7">
        <v>1936</v>
      </c>
      <c r="O1075" s="7">
        <f t="shared" ref="O1075:O1076" si="294">-N1075</f>
        <v>-1936</v>
      </c>
      <c r="P1075" s="7">
        <f t="shared" si="278"/>
        <v>0</v>
      </c>
      <c r="Q1075" s="8">
        <f t="shared" si="279"/>
        <v>1940960.3500000008</v>
      </c>
      <c r="R1075" s="43" t="s">
        <v>5</v>
      </c>
      <c r="S1075" s="12" t="s">
        <v>1091</v>
      </c>
    </row>
    <row r="1076" spans="1:19" x14ac:dyDescent="0.35">
      <c r="A1076" s="4">
        <v>44845</v>
      </c>
      <c r="B1076" s="5">
        <f t="shared" si="280"/>
        <v>10</v>
      </c>
      <c r="C1076" s="5">
        <f t="shared" si="281"/>
        <v>2022</v>
      </c>
      <c r="D1076" s="5" t="s">
        <v>1007</v>
      </c>
      <c r="E1076" s="1" t="s">
        <v>406</v>
      </c>
      <c r="F1076" s="1" t="s">
        <v>407</v>
      </c>
      <c r="G1076" s="13" t="s">
        <v>901</v>
      </c>
      <c r="H1076" s="5">
        <v>1</v>
      </c>
      <c r="I1076" s="5" t="s">
        <v>5</v>
      </c>
      <c r="J1076" s="5">
        <v>0</v>
      </c>
      <c r="K1076" s="4">
        <f t="shared" si="291"/>
        <v>44845</v>
      </c>
      <c r="L1076" s="5">
        <f t="shared" si="292"/>
        <v>10</v>
      </c>
      <c r="M1076" s="5">
        <f t="shared" si="293"/>
        <v>2022</v>
      </c>
      <c r="N1076" s="7">
        <v>596.29999999999995</v>
      </c>
      <c r="O1076" s="7">
        <f t="shared" si="294"/>
        <v>-596.29999999999995</v>
      </c>
      <c r="P1076" s="7">
        <f t="shared" si="278"/>
        <v>0</v>
      </c>
      <c r="Q1076" s="8">
        <f t="shared" si="279"/>
        <v>1941556.6500000008</v>
      </c>
      <c r="R1076" s="43" t="s">
        <v>5</v>
      </c>
      <c r="S1076" s="12" t="s">
        <v>1091</v>
      </c>
    </row>
    <row r="1077" spans="1:19" x14ac:dyDescent="0.35">
      <c r="A1077" s="4">
        <v>44845</v>
      </c>
      <c r="B1077" s="5">
        <f t="shared" si="280"/>
        <v>10</v>
      </c>
      <c r="C1077" s="5">
        <f t="shared" si="281"/>
        <v>2022</v>
      </c>
      <c r="D1077" s="5" t="s">
        <v>1007</v>
      </c>
      <c r="E1077" s="1" t="s">
        <v>406</v>
      </c>
      <c r="F1077" s="1" t="s">
        <v>407</v>
      </c>
      <c r="G1077" s="13" t="s">
        <v>958</v>
      </c>
      <c r="H1077" s="5">
        <v>1</v>
      </c>
      <c r="I1077" s="5" t="s">
        <v>5</v>
      </c>
      <c r="J1077" s="5">
        <v>0</v>
      </c>
      <c r="K1077" s="4">
        <f t="shared" si="291"/>
        <v>44845</v>
      </c>
      <c r="L1077" s="5">
        <f t="shared" si="292"/>
        <v>10</v>
      </c>
      <c r="M1077" s="5">
        <f t="shared" si="293"/>
        <v>2022</v>
      </c>
      <c r="N1077" s="7">
        <v>50</v>
      </c>
      <c r="O1077" s="7">
        <f t="shared" ref="O1077" si="295">-N1077</f>
        <v>-50</v>
      </c>
      <c r="P1077" s="7">
        <f t="shared" si="278"/>
        <v>0</v>
      </c>
      <c r="Q1077" s="8">
        <f t="shared" si="279"/>
        <v>1941606.6500000008</v>
      </c>
      <c r="R1077" s="43" t="s">
        <v>5</v>
      </c>
      <c r="S1077" s="12" t="s">
        <v>1091</v>
      </c>
    </row>
    <row r="1078" spans="1:19" x14ac:dyDescent="0.35">
      <c r="A1078" s="4">
        <v>44845</v>
      </c>
      <c r="B1078" s="5">
        <f t="shared" si="280"/>
        <v>10</v>
      </c>
      <c r="C1078" s="5">
        <f t="shared" si="281"/>
        <v>2022</v>
      </c>
      <c r="D1078" s="5" t="s">
        <v>1007</v>
      </c>
      <c r="E1078" s="1" t="s">
        <v>406</v>
      </c>
      <c r="F1078" s="1" t="s">
        <v>407</v>
      </c>
      <c r="G1078" s="13" t="s">
        <v>46</v>
      </c>
      <c r="H1078" s="5">
        <v>1</v>
      </c>
      <c r="I1078" s="5" t="s">
        <v>5</v>
      </c>
      <c r="J1078" s="5">
        <v>0</v>
      </c>
      <c r="K1078" s="4">
        <f t="shared" si="291"/>
        <v>44845</v>
      </c>
      <c r="L1078" s="5">
        <f t="shared" si="292"/>
        <v>10</v>
      </c>
      <c r="M1078" s="5">
        <f t="shared" si="293"/>
        <v>2022</v>
      </c>
      <c r="N1078" s="7">
        <v>105</v>
      </c>
      <c r="O1078" s="7">
        <f t="shared" ref="O1078" si="296">-N1078</f>
        <v>-105</v>
      </c>
      <c r="P1078" s="7">
        <f t="shared" si="278"/>
        <v>0</v>
      </c>
      <c r="Q1078" s="8">
        <f t="shared" si="279"/>
        <v>1941711.6500000008</v>
      </c>
      <c r="R1078" s="43" t="s">
        <v>5</v>
      </c>
      <c r="S1078" s="12" t="s">
        <v>1091</v>
      </c>
    </row>
    <row r="1079" spans="1:19" x14ac:dyDescent="0.35">
      <c r="A1079" s="4">
        <v>44845</v>
      </c>
      <c r="B1079" s="5">
        <f t="shared" si="280"/>
        <v>10</v>
      </c>
      <c r="C1079" s="5">
        <f t="shared" si="281"/>
        <v>2022</v>
      </c>
      <c r="D1079" s="5" t="s">
        <v>1007</v>
      </c>
      <c r="E1079" s="1" t="s">
        <v>406</v>
      </c>
      <c r="F1079" s="1" t="s">
        <v>407</v>
      </c>
      <c r="G1079" s="13" t="s">
        <v>298</v>
      </c>
      <c r="H1079" s="5">
        <v>1</v>
      </c>
      <c r="I1079" s="5" t="s">
        <v>5</v>
      </c>
      <c r="J1079" s="5">
        <v>0</v>
      </c>
      <c r="K1079" s="4">
        <f t="shared" si="291"/>
        <v>44845</v>
      </c>
      <c r="L1079" s="5">
        <f t="shared" si="292"/>
        <v>10</v>
      </c>
      <c r="M1079" s="5">
        <f t="shared" si="293"/>
        <v>2022</v>
      </c>
      <c r="N1079" s="7">
        <v>450</v>
      </c>
      <c r="O1079" s="7">
        <f t="shared" ref="O1079" si="297">-N1079</f>
        <v>-450</v>
      </c>
      <c r="P1079" s="7">
        <f t="shared" si="278"/>
        <v>0</v>
      </c>
      <c r="Q1079" s="8">
        <f t="shared" si="279"/>
        <v>1942161.6500000008</v>
      </c>
      <c r="R1079" s="43" t="s">
        <v>5</v>
      </c>
      <c r="S1079" s="12" t="s">
        <v>1091</v>
      </c>
    </row>
    <row r="1080" spans="1:19" x14ac:dyDescent="0.35">
      <c r="A1080" s="4">
        <v>44847</v>
      </c>
      <c r="B1080" s="5">
        <f t="shared" ref="B1080:B1132" si="298">MONTH(A1080)</f>
        <v>10</v>
      </c>
      <c r="C1080" s="5">
        <f t="shared" ref="C1080:C1132" si="299">YEAR(A1080)</f>
        <v>2022</v>
      </c>
      <c r="D1080" s="5" t="s">
        <v>1008</v>
      </c>
      <c r="E1080" s="1" t="s">
        <v>415</v>
      </c>
      <c r="F1080" s="1" t="s">
        <v>416</v>
      </c>
      <c r="G1080" s="13" t="s">
        <v>728</v>
      </c>
      <c r="H1080" s="5">
        <v>3</v>
      </c>
      <c r="I1080" s="5" t="s">
        <v>5</v>
      </c>
      <c r="J1080" s="5">
        <v>0</v>
      </c>
      <c r="K1080" s="4">
        <f t="shared" ref="K1080:K1131" si="300">A1080+J1080</f>
        <v>44847</v>
      </c>
      <c r="L1080" s="5">
        <f t="shared" ref="L1080:L1131" si="301">MONTH(K1080)</f>
        <v>10</v>
      </c>
      <c r="M1080" s="5">
        <f t="shared" ref="M1080:M1131" si="302">YEAR(K1080)</f>
        <v>2022</v>
      </c>
      <c r="N1080" s="7">
        <v>5412</v>
      </c>
      <c r="P1080" s="7">
        <f t="shared" ref="P1080:P1143" si="303">SUM(N1080+O1080)</f>
        <v>5412</v>
      </c>
      <c r="Q1080" s="8">
        <f t="shared" ref="Q1080:Q1143" si="304">SUM(Q1079+N1080)</f>
        <v>1947573.6500000008</v>
      </c>
      <c r="R1080" s="43" t="s">
        <v>5</v>
      </c>
      <c r="S1080" s="12"/>
    </row>
    <row r="1081" spans="1:19" x14ac:dyDescent="0.35">
      <c r="A1081" s="4">
        <v>44847</v>
      </c>
      <c r="B1081" s="5">
        <f t="shared" si="298"/>
        <v>10</v>
      </c>
      <c r="C1081" s="5">
        <f t="shared" si="299"/>
        <v>2022</v>
      </c>
      <c r="D1081" s="5" t="s">
        <v>1008</v>
      </c>
      <c r="E1081" s="1" t="s">
        <v>415</v>
      </c>
      <c r="F1081" s="1" t="s">
        <v>416</v>
      </c>
      <c r="G1081" s="13" t="s">
        <v>997</v>
      </c>
      <c r="H1081" s="5">
        <v>7</v>
      </c>
      <c r="I1081" s="5" t="s">
        <v>5</v>
      </c>
      <c r="J1081" s="5">
        <v>0</v>
      </c>
      <c r="K1081" s="4">
        <f t="shared" si="300"/>
        <v>44847</v>
      </c>
      <c r="L1081" s="5">
        <f t="shared" si="301"/>
        <v>10</v>
      </c>
      <c r="M1081" s="5">
        <f t="shared" si="302"/>
        <v>2022</v>
      </c>
      <c r="N1081" s="7">
        <v>1764</v>
      </c>
      <c r="P1081" s="7">
        <f t="shared" si="303"/>
        <v>1764</v>
      </c>
      <c r="Q1081" s="8">
        <f t="shared" si="304"/>
        <v>1949337.6500000008</v>
      </c>
      <c r="R1081" s="43" t="s">
        <v>5</v>
      </c>
      <c r="S1081" s="12"/>
    </row>
    <row r="1082" spans="1:19" x14ac:dyDescent="0.35">
      <c r="A1082" s="4">
        <v>44847</v>
      </c>
      <c r="B1082" s="5">
        <f t="shared" si="298"/>
        <v>10</v>
      </c>
      <c r="C1082" s="5">
        <f t="shared" si="299"/>
        <v>2022</v>
      </c>
      <c r="D1082" s="5" t="s">
        <v>1008</v>
      </c>
      <c r="E1082" s="1" t="s">
        <v>415</v>
      </c>
      <c r="F1082" s="1" t="s">
        <v>416</v>
      </c>
      <c r="G1082" s="13" t="s">
        <v>901</v>
      </c>
      <c r="H1082" s="5">
        <v>1</v>
      </c>
      <c r="I1082" s="5" t="s">
        <v>5</v>
      </c>
      <c r="J1082" s="5">
        <v>0</v>
      </c>
      <c r="K1082" s="4">
        <f t="shared" si="300"/>
        <v>44847</v>
      </c>
      <c r="L1082" s="5">
        <f t="shared" si="301"/>
        <v>10</v>
      </c>
      <c r="M1082" s="5">
        <f t="shared" si="302"/>
        <v>2022</v>
      </c>
      <c r="N1082" s="7">
        <v>562.79999999999995</v>
      </c>
      <c r="P1082" s="7">
        <f t="shared" si="303"/>
        <v>562.79999999999995</v>
      </c>
      <c r="Q1082" s="8">
        <f t="shared" si="304"/>
        <v>1949900.4500000009</v>
      </c>
      <c r="R1082" s="43" t="s">
        <v>5</v>
      </c>
      <c r="S1082" s="12"/>
    </row>
    <row r="1083" spans="1:19" x14ac:dyDescent="0.35">
      <c r="A1083" s="4">
        <v>44847</v>
      </c>
      <c r="B1083" s="5">
        <f t="shared" si="298"/>
        <v>10</v>
      </c>
      <c r="C1083" s="5">
        <f t="shared" si="299"/>
        <v>2022</v>
      </c>
      <c r="D1083" s="5" t="s">
        <v>1008</v>
      </c>
      <c r="E1083" s="1" t="s">
        <v>415</v>
      </c>
      <c r="F1083" s="1" t="s">
        <v>416</v>
      </c>
      <c r="G1083" s="13" t="s">
        <v>787</v>
      </c>
      <c r="H1083" s="5">
        <v>4</v>
      </c>
      <c r="I1083" s="5" t="s">
        <v>5</v>
      </c>
      <c r="J1083" s="5">
        <v>0</v>
      </c>
      <c r="K1083" s="4">
        <f t="shared" si="300"/>
        <v>44847</v>
      </c>
      <c r="L1083" s="5">
        <f t="shared" si="301"/>
        <v>10</v>
      </c>
      <c r="M1083" s="5">
        <f t="shared" si="302"/>
        <v>2022</v>
      </c>
      <c r="N1083" s="7">
        <v>1040</v>
      </c>
      <c r="P1083" s="7">
        <f t="shared" si="303"/>
        <v>1040</v>
      </c>
      <c r="Q1083" s="8">
        <f t="shared" si="304"/>
        <v>1950940.4500000009</v>
      </c>
      <c r="R1083" s="43" t="s">
        <v>5</v>
      </c>
      <c r="S1083" s="12"/>
    </row>
    <row r="1084" spans="1:19" x14ac:dyDescent="0.35">
      <c r="A1084" s="4">
        <v>44847</v>
      </c>
      <c r="B1084" s="5">
        <f t="shared" si="298"/>
        <v>10</v>
      </c>
      <c r="C1084" s="5">
        <f t="shared" si="299"/>
        <v>2022</v>
      </c>
      <c r="D1084" s="5" t="s">
        <v>1008</v>
      </c>
      <c r="E1084" s="1" t="s">
        <v>415</v>
      </c>
      <c r="F1084" s="1" t="s">
        <v>416</v>
      </c>
      <c r="G1084" s="13" t="s">
        <v>66</v>
      </c>
      <c r="H1084" s="5">
        <v>3</v>
      </c>
      <c r="I1084" s="5" t="s">
        <v>5</v>
      </c>
      <c r="J1084" s="5">
        <v>0</v>
      </c>
      <c r="K1084" s="4">
        <f t="shared" si="300"/>
        <v>44847</v>
      </c>
      <c r="L1084" s="5">
        <f t="shared" si="301"/>
        <v>10</v>
      </c>
      <c r="M1084" s="5">
        <f t="shared" si="302"/>
        <v>2022</v>
      </c>
      <c r="N1084" s="7">
        <v>187.5</v>
      </c>
      <c r="P1084" s="7">
        <f t="shared" si="303"/>
        <v>187.5</v>
      </c>
      <c r="Q1084" s="8">
        <f t="shared" si="304"/>
        <v>1951127.9500000009</v>
      </c>
      <c r="R1084" s="43" t="s">
        <v>5</v>
      </c>
      <c r="S1084" s="12"/>
    </row>
    <row r="1085" spans="1:19" x14ac:dyDescent="0.35">
      <c r="A1085" s="4">
        <v>44847</v>
      </c>
      <c r="B1085" s="5">
        <f t="shared" si="298"/>
        <v>10</v>
      </c>
      <c r="C1085" s="5">
        <f t="shared" si="299"/>
        <v>2022</v>
      </c>
      <c r="D1085" s="5" t="s">
        <v>1008</v>
      </c>
      <c r="E1085" s="1" t="s">
        <v>415</v>
      </c>
      <c r="F1085" s="1" t="s">
        <v>416</v>
      </c>
      <c r="G1085" s="13" t="s">
        <v>999</v>
      </c>
      <c r="H1085" s="5">
        <v>1</v>
      </c>
      <c r="I1085" s="5" t="s">
        <v>5</v>
      </c>
      <c r="J1085" s="5">
        <v>0</v>
      </c>
      <c r="K1085" s="4">
        <f t="shared" si="300"/>
        <v>44847</v>
      </c>
      <c r="L1085" s="5">
        <f t="shared" si="301"/>
        <v>10</v>
      </c>
      <c r="M1085" s="5">
        <f t="shared" si="302"/>
        <v>2022</v>
      </c>
      <c r="N1085" s="7">
        <v>1000</v>
      </c>
      <c r="P1085" s="7">
        <f t="shared" si="303"/>
        <v>1000</v>
      </c>
      <c r="Q1085" s="8">
        <f t="shared" si="304"/>
        <v>1952127.9500000009</v>
      </c>
      <c r="R1085" s="43" t="s">
        <v>5</v>
      </c>
      <c r="S1085" s="12"/>
    </row>
    <row r="1086" spans="1:19" x14ac:dyDescent="0.35">
      <c r="A1086" s="4">
        <v>44847</v>
      </c>
      <c r="B1086" s="5">
        <f t="shared" si="298"/>
        <v>10</v>
      </c>
      <c r="C1086" s="5">
        <f t="shared" si="299"/>
        <v>2022</v>
      </c>
      <c r="D1086" s="5" t="s">
        <v>1008</v>
      </c>
      <c r="E1086" s="1" t="s">
        <v>415</v>
      </c>
      <c r="F1086" s="1" t="s">
        <v>416</v>
      </c>
      <c r="G1086" s="13" t="s">
        <v>1000</v>
      </c>
      <c r="H1086" s="5">
        <v>2</v>
      </c>
      <c r="I1086" s="5" t="s">
        <v>5</v>
      </c>
      <c r="J1086" s="5">
        <v>0</v>
      </c>
      <c r="K1086" s="4">
        <f t="shared" si="300"/>
        <v>44847</v>
      </c>
      <c r="L1086" s="5">
        <f t="shared" si="301"/>
        <v>10</v>
      </c>
      <c r="M1086" s="5">
        <f t="shared" si="302"/>
        <v>2022</v>
      </c>
      <c r="N1086" s="7">
        <v>200</v>
      </c>
      <c r="P1086" s="7">
        <f t="shared" si="303"/>
        <v>200</v>
      </c>
      <c r="Q1086" s="8">
        <f t="shared" si="304"/>
        <v>1952327.9500000009</v>
      </c>
      <c r="R1086" s="43" t="s">
        <v>5</v>
      </c>
      <c r="S1086" s="12"/>
    </row>
    <row r="1087" spans="1:19" x14ac:dyDescent="0.35">
      <c r="A1087" s="4">
        <v>44847</v>
      </c>
      <c r="B1087" s="5">
        <f t="shared" si="298"/>
        <v>10</v>
      </c>
      <c r="C1087" s="5">
        <f t="shared" si="299"/>
        <v>2022</v>
      </c>
      <c r="D1087" s="5" t="s">
        <v>1009</v>
      </c>
      <c r="E1087" s="1" t="s">
        <v>482</v>
      </c>
      <c r="F1087" s="1" t="s">
        <v>499</v>
      </c>
      <c r="G1087" s="13" t="s">
        <v>69</v>
      </c>
      <c r="H1087" s="5">
        <v>1</v>
      </c>
      <c r="I1087" s="5" t="s">
        <v>5</v>
      </c>
      <c r="J1087" s="5">
        <v>0</v>
      </c>
      <c r="K1087" s="4">
        <f t="shared" si="300"/>
        <v>44847</v>
      </c>
      <c r="L1087" s="5">
        <f t="shared" si="301"/>
        <v>10</v>
      </c>
      <c r="M1087" s="5">
        <f t="shared" si="302"/>
        <v>2022</v>
      </c>
      <c r="N1087" s="7">
        <v>1936</v>
      </c>
      <c r="P1087" s="7">
        <f t="shared" si="303"/>
        <v>1936</v>
      </c>
      <c r="Q1087" s="8">
        <f t="shared" si="304"/>
        <v>1954263.9500000009</v>
      </c>
      <c r="R1087" s="43" t="s">
        <v>5</v>
      </c>
      <c r="S1087" s="12"/>
    </row>
    <row r="1088" spans="1:19" x14ac:dyDescent="0.35">
      <c r="A1088" s="4">
        <v>44847</v>
      </c>
      <c r="B1088" s="5">
        <f t="shared" si="298"/>
        <v>10</v>
      </c>
      <c r="C1088" s="5">
        <f t="shared" si="299"/>
        <v>2022</v>
      </c>
      <c r="D1088" s="5" t="s">
        <v>1009</v>
      </c>
      <c r="E1088" s="1" t="s">
        <v>482</v>
      </c>
      <c r="F1088" s="1" t="s">
        <v>499</v>
      </c>
      <c r="G1088" s="13" t="s">
        <v>997</v>
      </c>
      <c r="H1088" s="5">
        <v>2</v>
      </c>
      <c r="I1088" s="5" t="s">
        <v>5</v>
      </c>
      <c r="J1088" s="5">
        <v>0</v>
      </c>
      <c r="K1088" s="4">
        <f t="shared" si="300"/>
        <v>44847</v>
      </c>
      <c r="L1088" s="5">
        <f t="shared" si="301"/>
        <v>10</v>
      </c>
      <c r="M1088" s="5">
        <f t="shared" si="302"/>
        <v>2022</v>
      </c>
      <c r="N1088" s="7">
        <v>534</v>
      </c>
      <c r="P1088" s="7">
        <f t="shared" si="303"/>
        <v>534</v>
      </c>
      <c r="Q1088" s="8">
        <f t="shared" si="304"/>
        <v>1954797.9500000009</v>
      </c>
      <c r="R1088" s="43" t="s">
        <v>5</v>
      </c>
      <c r="S1088" s="12"/>
    </row>
    <row r="1089" spans="1:19" x14ac:dyDescent="0.35">
      <c r="A1089" s="4">
        <v>44847</v>
      </c>
      <c r="B1089" s="5">
        <f t="shared" si="298"/>
        <v>10</v>
      </c>
      <c r="C1089" s="5">
        <f t="shared" si="299"/>
        <v>2022</v>
      </c>
      <c r="D1089" s="5" t="s">
        <v>1009</v>
      </c>
      <c r="E1089" s="1" t="s">
        <v>482</v>
      </c>
      <c r="F1089" s="1" t="s">
        <v>499</v>
      </c>
      <c r="G1089" s="13" t="s">
        <v>957</v>
      </c>
      <c r="H1089" s="5">
        <v>1</v>
      </c>
      <c r="I1089" s="5" t="s">
        <v>5</v>
      </c>
      <c r="J1089" s="5">
        <v>0</v>
      </c>
      <c r="K1089" s="4">
        <f t="shared" si="300"/>
        <v>44847</v>
      </c>
      <c r="L1089" s="5">
        <f t="shared" si="301"/>
        <v>10</v>
      </c>
      <c r="M1089" s="5">
        <f t="shared" si="302"/>
        <v>2022</v>
      </c>
      <c r="N1089" s="7">
        <v>100</v>
      </c>
      <c r="P1089" s="7">
        <f t="shared" si="303"/>
        <v>100</v>
      </c>
      <c r="Q1089" s="8">
        <f t="shared" si="304"/>
        <v>1954897.9500000009</v>
      </c>
      <c r="R1089" s="43" t="s">
        <v>5</v>
      </c>
      <c r="S1089" s="12"/>
    </row>
    <row r="1090" spans="1:19" x14ac:dyDescent="0.35">
      <c r="A1090" s="4">
        <v>44849</v>
      </c>
      <c r="B1090" s="5">
        <f t="shared" si="298"/>
        <v>10</v>
      </c>
      <c r="C1090" s="5">
        <f t="shared" si="299"/>
        <v>2022</v>
      </c>
      <c r="D1090" s="5" t="s">
        <v>1010</v>
      </c>
      <c r="E1090" s="1" t="s">
        <v>63</v>
      </c>
      <c r="F1090" s="1" t="s">
        <v>64</v>
      </c>
      <c r="G1090" s="13" t="s">
        <v>309</v>
      </c>
      <c r="H1090" s="5">
        <v>5</v>
      </c>
      <c r="I1090" s="5" t="s">
        <v>50</v>
      </c>
      <c r="J1090" s="5">
        <v>120</v>
      </c>
      <c r="K1090" s="4">
        <f t="shared" si="300"/>
        <v>44969</v>
      </c>
      <c r="L1090" s="5">
        <f t="shared" si="301"/>
        <v>2</v>
      </c>
      <c r="M1090" s="5">
        <f t="shared" si="302"/>
        <v>2023</v>
      </c>
      <c r="N1090" s="7">
        <v>9020</v>
      </c>
      <c r="P1090" s="7">
        <f t="shared" si="303"/>
        <v>9020</v>
      </c>
      <c r="Q1090" s="8">
        <f t="shared" si="304"/>
        <v>1963917.9500000009</v>
      </c>
      <c r="R1090" s="43" t="s">
        <v>91</v>
      </c>
      <c r="S1090" s="12"/>
    </row>
    <row r="1091" spans="1:19" x14ac:dyDescent="0.35">
      <c r="A1091" s="4">
        <v>44849</v>
      </c>
      <c r="B1091" s="5">
        <f t="shared" si="298"/>
        <v>10</v>
      </c>
      <c r="C1091" s="5">
        <f t="shared" si="299"/>
        <v>2022</v>
      </c>
      <c r="D1091" s="5" t="s">
        <v>1010</v>
      </c>
      <c r="E1091" s="1" t="s">
        <v>63</v>
      </c>
      <c r="F1091" s="1" t="s">
        <v>64</v>
      </c>
      <c r="G1091" s="13" t="s">
        <v>922</v>
      </c>
      <c r="H1091" s="5">
        <v>5</v>
      </c>
      <c r="I1091" s="5" t="s">
        <v>50</v>
      </c>
      <c r="J1091" s="5">
        <v>120</v>
      </c>
      <c r="K1091" s="4">
        <f t="shared" si="300"/>
        <v>44969</v>
      </c>
      <c r="L1091" s="5">
        <f t="shared" si="301"/>
        <v>2</v>
      </c>
      <c r="M1091" s="5">
        <f t="shared" si="302"/>
        <v>2023</v>
      </c>
      <c r="N1091" s="7">
        <v>1245</v>
      </c>
      <c r="P1091" s="7">
        <f t="shared" si="303"/>
        <v>1245</v>
      </c>
      <c r="Q1091" s="8">
        <f t="shared" si="304"/>
        <v>1965162.9500000009</v>
      </c>
      <c r="R1091" s="43" t="s">
        <v>91</v>
      </c>
      <c r="S1091" s="12"/>
    </row>
    <row r="1092" spans="1:19" x14ac:dyDescent="0.35">
      <c r="A1092" s="4">
        <v>44849</v>
      </c>
      <c r="B1092" s="5">
        <f t="shared" si="298"/>
        <v>10</v>
      </c>
      <c r="C1092" s="5">
        <f t="shared" si="299"/>
        <v>2022</v>
      </c>
      <c r="D1092" s="5" t="s">
        <v>1010</v>
      </c>
      <c r="E1092" s="1" t="s">
        <v>63</v>
      </c>
      <c r="F1092" s="1" t="s">
        <v>64</v>
      </c>
      <c r="G1092" s="13" t="s">
        <v>66</v>
      </c>
      <c r="H1092" s="5">
        <v>10</v>
      </c>
      <c r="I1092" s="5" t="s">
        <v>50</v>
      </c>
      <c r="J1092" s="5">
        <v>120</v>
      </c>
      <c r="K1092" s="4">
        <f t="shared" si="300"/>
        <v>44969</v>
      </c>
      <c r="L1092" s="5">
        <f t="shared" si="301"/>
        <v>2</v>
      </c>
      <c r="M1092" s="5">
        <f t="shared" si="302"/>
        <v>2023</v>
      </c>
      <c r="N1092" s="7">
        <v>575</v>
      </c>
      <c r="P1092" s="7">
        <f t="shared" si="303"/>
        <v>575</v>
      </c>
      <c r="Q1092" s="8">
        <f t="shared" si="304"/>
        <v>1965737.9500000009</v>
      </c>
      <c r="R1092" s="43" t="s">
        <v>91</v>
      </c>
      <c r="S1092" s="12"/>
    </row>
    <row r="1093" spans="1:19" x14ac:dyDescent="0.35">
      <c r="A1093" s="4">
        <v>44849</v>
      </c>
      <c r="B1093" s="5">
        <f t="shared" si="298"/>
        <v>10</v>
      </c>
      <c r="C1093" s="5">
        <f t="shared" si="299"/>
        <v>2022</v>
      </c>
      <c r="D1093" s="5" t="s">
        <v>1010</v>
      </c>
      <c r="E1093" s="1" t="s">
        <v>63</v>
      </c>
      <c r="F1093" s="1" t="s">
        <v>64</v>
      </c>
      <c r="G1093" s="13" t="s">
        <v>954</v>
      </c>
      <c r="H1093" s="5">
        <v>4</v>
      </c>
      <c r="I1093" s="5" t="s">
        <v>50</v>
      </c>
      <c r="J1093" s="5">
        <v>120</v>
      </c>
      <c r="K1093" s="4">
        <f t="shared" si="300"/>
        <v>44969</v>
      </c>
      <c r="L1093" s="5">
        <f t="shared" si="301"/>
        <v>2</v>
      </c>
      <c r="M1093" s="5">
        <f t="shared" si="302"/>
        <v>2023</v>
      </c>
      <c r="N1093" s="7">
        <v>420</v>
      </c>
      <c r="P1093" s="7">
        <f t="shared" si="303"/>
        <v>420</v>
      </c>
      <c r="Q1093" s="8">
        <f t="shared" si="304"/>
        <v>1966157.9500000009</v>
      </c>
      <c r="R1093" s="43" t="s">
        <v>91</v>
      </c>
      <c r="S1093" s="12"/>
    </row>
    <row r="1094" spans="1:19" x14ac:dyDescent="0.35">
      <c r="A1094" s="4">
        <v>44849</v>
      </c>
      <c r="B1094" s="5">
        <f t="shared" si="298"/>
        <v>10</v>
      </c>
      <c r="C1094" s="5">
        <f t="shared" si="299"/>
        <v>2022</v>
      </c>
      <c r="D1094" s="5" t="s">
        <v>1010</v>
      </c>
      <c r="E1094" s="1" t="s">
        <v>63</v>
      </c>
      <c r="F1094" s="1" t="s">
        <v>64</v>
      </c>
      <c r="G1094" s="13" t="s">
        <v>955</v>
      </c>
      <c r="H1094" s="5">
        <v>4</v>
      </c>
      <c r="I1094" s="5" t="s">
        <v>50</v>
      </c>
      <c r="J1094" s="5">
        <v>120</v>
      </c>
      <c r="K1094" s="4">
        <f t="shared" si="300"/>
        <v>44969</v>
      </c>
      <c r="L1094" s="5">
        <f t="shared" si="301"/>
        <v>2</v>
      </c>
      <c r="M1094" s="5">
        <f t="shared" si="302"/>
        <v>2023</v>
      </c>
      <c r="N1094" s="7">
        <v>220</v>
      </c>
      <c r="P1094" s="7">
        <f t="shared" si="303"/>
        <v>220</v>
      </c>
      <c r="Q1094" s="8">
        <f t="shared" si="304"/>
        <v>1966377.9500000009</v>
      </c>
      <c r="R1094" s="43" t="s">
        <v>91</v>
      </c>
      <c r="S1094" s="12"/>
    </row>
    <row r="1095" spans="1:19" x14ac:dyDescent="0.35">
      <c r="A1095" s="4">
        <v>44851</v>
      </c>
      <c r="B1095" s="5">
        <f t="shared" si="298"/>
        <v>10</v>
      </c>
      <c r="C1095" s="5">
        <f t="shared" si="299"/>
        <v>2022</v>
      </c>
      <c r="D1095" s="5" t="s">
        <v>1013</v>
      </c>
      <c r="E1095" s="1" t="s">
        <v>794</v>
      </c>
      <c r="F1095" s="1" t="s">
        <v>793</v>
      </c>
      <c r="G1095" s="13" t="s">
        <v>725</v>
      </c>
      <c r="H1095" s="5">
        <v>1</v>
      </c>
      <c r="I1095" s="5" t="s">
        <v>5</v>
      </c>
      <c r="J1095" s="5">
        <v>0</v>
      </c>
      <c r="K1095" s="4">
        <f t="shared" si="300"/>
        <v>44851</v>
      </c>
      <c r="L1095" s="5">
        <f t="shared" si="301"/>
        <v>10</v>
      </c>
      <c r="M1095" s="5">
        <f t="shared" si="302"/>
        <v>2022</v>
      </c>
      <c r="N1095" s="7">
        <v>1958</v>
      </c>
      <c r="O1095" s="7">
        <f t="shared" ref="O1095:O1103" si="305">-N1095</f>
        <v>-1958</v>
      </c>
      <c r="P1095" s="7">
        <f t="shared" si="303"/>
        <v>0</v>
      </c>
      <c r="Q1095" s="8">
        <f t="shared" si="304"/>
        <v>1968335.9500000009</v>
      </c>
      <c r="R1095" s="43" t="s">
        <v>5</v>
      </c>
      <c r="S1095" s="12" t="s">
        <v>1035</v>
      </c>
    </row>
    <row r="1096" spans="1:19" x14ac:dyDescent="0.35">
      <c r="A1096" s="4">
        <v>44851</v>
      </c>
      <c r="B1096" s="5">
        <f t="shared" si="298"/>
        <v>10</v>
      </c>
      <c r="C1096" s="5">
        <f t="shared" si="299"/>
        <v>2022</v>
      </c>
      <c r="D1096" s="5" t="s">
        <v>1013</v>
      </c>
      <c r="E1096" s="1" t="s">
        <v>794</v>
      </c>
      <c r="F1096" s="1" t="s">
        <v>793</v>
      </c>
      <c r="G1096" s="13" t="s">
        <v>901</v>
      </c>
      <c r="H1096" s="5">
        <v>1</v>
      </c>
      <c r="I1096" s="5" t="s">
        <v>5</v>
      </c>
      <c r="J1096" s="5">
        <v>0</v>
      </c>
      <c r="K1096" s="4">
        <f t="shared" si="300"/>
        <v>44851</v>
      </c>
      <c r="L1096" s="5">
        <f t="shared" si="301"/>
        <v>10</v>
      </c>
      <c r="M1096" s="5">
        <f t="shared" si="302"/>
        <v>2022</v>
      </c>
      <c r="N1096" s="7">
        <v>603</v>
      </c>
      <c r="O1096" s="7">
        <f t="shared" si="305"/>
        <v>-603</v>
      </c>
      <c r="P1096" s="7">
        <f t="shared" si="303"/>
        <v>0</v>
      </c>
      <c r="Q1096" s="8">
        <f t="shared" si="304"/>
        <v>1968938.9500000009</v>
      </c>
      <c r="R1096" s="43" t="s">
        <v>5</v>
      </c>
      <c r="S1096" s="12" t="s">
        <v>1035</v>
      </c>
    </row>
    <row r="1097" spans="1:19" x14ac:dyDescent="0.35">
      <c r="A1097" s="4">
        <v>44851</v>
      </c>
      <c r="B1097" s="5">
        <f t="shared" si="298"/>
        <v>10</v>
      </c>
      <c r="C1097" s="5">
        <f t="shared" si="299"/>
        <v>2022</v>
      </c>
      <c r="D1097" s="5" t="s">
        <v>1013</v>
      </c>
      <c r="E1097" s="1" t="s">
        <v>794</v>
      </c>
      <c r="F1097" s="1" t="s">
        <v>793</v>
      </c>
      <c r="G1097" s="13" t="s">
        <v>874</v>
      </c>
      <c r="H1097" s="5">
        <v>1</v>
      </c>
      <c r="I1097" s="5" t="s">
        <v>5</v>
      </c>
      <c r="J1097" s="5">
        <v>0</v>
      </c>
      <c r="K1097" s="4">
        <f t="shared" si="300"/>
        <v>44851</v>
      </c>
      <c r="L1097" s="5">
        <f t="shared" si="301"/>
        <v>10</v>
      </c>
      <c r="M1097" s="5">
        <f t="shared" si="302"/>
        <v>2022</v>
      </c>
      <c r="N1097" s="7">
        <v>254</v>
      </c>
      <c r="O1097" s="7">
        <f t="shared" si="305"/>
        <v>-254</v>
      </c>
      <c r="P1097" s="7">
        <f t="shared" si="303"/>
        <v>0</v>
      </c>
      <c r="Q1097" s="8">
        <f t="shared" si="304"/>
        <v>1969192.9500000009</v>
      </c>
      <c r="R1097" s="43" t="s">
        <v>5</v>
      </c>
      <c r="S1097" s="12" t="s">
        <v>1035</v>
      </c>
    </row>
    <row r="1098" spans="1:19" x14ac:dyDescent="0.35">
      <c r="A1098" s="4">
        <v>44851</v>
      </c>
      <c r="B1098" s="5">
        <f t="shared" si="298"/>
        <v>10</v>
      </c>
      <c r="C1098" s="5">
        <f t="shared" si="299"/>
        <v>2022</v>
      </c>
      <c r="D1098" s="5" t="s">
        <v>1013</v>
      </c>
      <c r="E1098" s="1" t="s">
        <v>794</v>
      </c>
      <c r="F1098" s="1" t="s">
        <v>793</v>
      </c>
      <c r="G1098" s="13" t="s">
        <v>1011</v>
      </c>
      <c r="H1098" s="5">
        <v>1</v>
      </c>
      <c r="I1098" s="5" t="s">
        <v>5</v>
      </c>
      <c r="J1098" s="5">
        <v>0</v>
      </c>
      <c r="K1098" s="4">
        <f t="shared" si="300"/>
        <v>44851</v>
      </c>
      <c r="L1098" s="5">
        <f t="shared" si="301"/>
        <v>10</v>
      </c>
      <c r="M1098" s="5">
        <f t="shared" si="302"/>
        <v>2022</v>
      </c>
      <c r="N1098" s="7">
        <v>55</v>
      </c>
      <c r="O1098" s="7">
        <f t="shared" si="305"/>
        <v>-55</v>
      </c>
      <c r="P1098" s="7">
        <f t="shared" si="303"/>
        <v>0</v>
      </c>
      <c r="Q1098" s="8">
        <f t="shared" si="304"/>
        <v>1969247.9500000009</v>
      </c>
      <c r="R1098" s="43" t="s">
        <v>5</v>
      </c>
      <c r="S1098" s="12" t="s">
        <v>1035</v>
      </c>
    </row>
    <row r="1099" spans="1:19" x14ac:dyDescent="0.35">
      <c r="A1099" s="4">
        <v>44851</v>
      </c>
      <c r="B1099" s="5">
        <f t="shared" si="298"/>
        <v>10</v>
      </c>
      <c r="C1099" s="5">
        <f t="shared" si="299"/>
        <v>2022</v>
      </c>
      <c r="D1099" s="5" t="s">
        <v>1013</v>
      </c>
      <c r="E1099" s="1" t="s">
        <v>794</v>
      </c>
      <c r="F1099" s="1" t="s">
        <v>793</v>
      </c>
      <c r="G1099" s="13" t="s">
        <v>903</v>
      </c>
      <c r="H1099" s="5">
        <v>1</v>
      </c>
      <c r="I1099" s="5" t="s">
        <v>5</v>
      </c>
      <c r="J1099" s="5">
        <v>0</v>
      </c>
      <c r="K1099" s="4">
        <f t="shared" si="300"/>
        <v>44851</v>
      </c>
      <c r="L1099" s="5">
        <f t="shared" si="301"/>
        <v>10</v>
      </c>
      <c r="M1099" s="5">
        <f t="shared" si="302"/>
        <v>2022</v>
      </c>
      <c r="N1099" s="7">
        <v>160</v>
      </c>
      <c r="O1099" s="7">
        <f t="shared" si="305"/>
        <v>-160</v>
      </c>
      <c r="P1099" s="7">
        <f t="shared" si="303"/>
        <v>0</v>
      </c>
      <c r="Q1099" s="8">
        <f t="shared" si="304"/>
        <v>1969407.9500000009</v>
      </c>
      <c r="R1099" s="43" t="s">
        <v>5</v>
      </c>
      <c r="S1099" s="12" t="s">
        <v>1035</v>
      </c>
    </row>
    <row r="1100" spans="1:19" x14ac:dyDescent="0.35">
      <c r="A1100" s="4">
        <v>44851</v>
      </c>
      <c r="B1100" s="5">
        <f t="shared" si="298"/>
        <v>10</v>
      </c>
      <c r="C1100" s="5">
        <f t="shared" si="299"/>
        <v>2022</v>
      </c>
      <c r="D1100" s="5" t="s">
        <v>1013</v>
      </c>
      <c r="E1100" s="1" t="s">
        <v>794</v>
      </c>
      <c r="F1100" s="1" t="s">
        <v>793</v>
      </c>
      <c r="G1100" s="13" t="s">
        <v>1012</v>
      </c>
      <c r="H1100" s="5">
        <v>1</v>
      </c>
      <c r="I1100" s="5" t="s">
        <v>5</v>
      </c>
      <c r="J1100" s="5">
        <v>0</v>
      </c>
      <c r="K1100" s="4">
        <f t="shared" si="300"/>
        <v>44851</v>
      </c>
      <c r="L1100" s="5">
        <f t="shared" si="301"/>
        <v>10</v>
      </c>
      <c r="M1100" s="5">
        <f t="shared" si="302"/>
        <v>2022</v>
      </c>
      <c r="N1100" s="7">
        <v>240</v>
      </c>
      <c r="O1100" s="7">
        <f t="shared" si="305"/>
        <v>-240</v>
      </c>
      <c r="P1100" s="7">
        <f t="shared" si="303"/>
        <v>0</v>
      </c>
      <c r="Q1100" s="8">
        <f t="shared" si="304"/>
        <v>1969647.9500000009</v>
      </c>
      <c r="R1100" s="43" t="s">
        <v>5</v>
      </c>
      <c r="S1100" s="12" t="s">
        <v>1035</v>
      </c>
    </row>
    <row r="1101" spans="1:19" x14ac:dyDescent="0.35">
      <c r="A1101" s="4">
        <v>44851</v>
      </c>
      <c r="B1101" s="5">
        <f t="shared" si="298"/>
        <v>10</v>
      </c>
      <c r="C1101" s="5">
        <f t="shared" si="299"/>
        <v>2022</v>
      </c>
      <c r="D1101" s="5" t="s">
        <v>1013</v>
      </c>
      <c r="E1101" s="1" t="s">
        <v>794</v>
      </c>
      <c r="F1101" s="1" t="s">
        <v>793</v>
      </c>
      <c r="G1101" s="13" t="s">
        <v>954</v>
      </c>
      <c r="H1101" s="5">
        <v>1</v>
      </c>
      <c r="I1101" s="5" t="s">
        <v>5</v>
      </c>
      <c r="J1101" s="5">
        <v>0</v>
      </c>
      <c r="K1101" s="4">
        <f t="shared" si="300"/>
        <v>44851</v>
      </c>
      <c r="L1101" s="5">
        <f t="shared" si="301"/>
        <v>10</v>
      </c>
      <c r="M1101" s="5">
        <f t="shared" si="302"/>
        <v>2022</v>
      </c>
      <c r="N1101" s="7">
        <v>105</v>
      </c>
      <c r="O1101" s="7">
        <f t="shared" si="305"/>
        <v>-105</v>
      </c>
      <c r="P1101" s="7">
        <f t="shared" si="303"/>
        <v>0</v>
      </c>
      <c r="Q1101" s="8">
        <f t="shared" si="304"/>
        <v>1969752.9500000009</v>
      </c>
      <c r="R1101" s="43" t="s">
        <v>5</v>
      </c>
      <c r="S1101" s="12" t="s">
        <v>1035</v>
      </c>
    </row>
    <row r="1102" spans="1:19" x14ac:dyDescent="0.35">
      <c r="A1102" s="4">
        <v>44851</v>
      </c>
      <c r="B1102" s="5">
        <f t="shared" si="298"/>
        <v>10</v>
      </c>
      <c r="C1102" s="5">
        <f t="shared" si="299"/>
        <v>2022</v>
      </c>
      <c r="D1102" s="5" t="s">
        <v>1013</v>
      </c>
      <c r="E1102" s="1" t="s">
        <v>794</v>
      </c>
      <c r="F1102" s="1" t="s">
        <v>793</v>
      </c>
      <c r="G1102" s="13" t="s">
        <v>66</v>
      </c>
      <c r="H1102" s="5">
        <v>2</v>
      </c>
      <c r="I1102" s="5" t="s">
        <v>5</v>
      </c>
      <c r="J1102" s="5">
        <v>0</v>
      </c>
      <c r="K1102" s="4">
        <f t="shared" si="300"/>
        <v>44851</v>
      </c>
      <c r="L1102" s="5">
        <f t="shared" si="301"/>
        <v>10</v>
      </c>
      <c r="M1102" s="5">
        <f t="shared" si="302"/>
        <v>2022</v>
      </c>
      <c r="N1102" s="7">
        <v>125</v>
      </c>
      <c r="O1102" s="7">
        <f t="shared" si="305"/>
        <v>-125</v>
      </c>
      <c r="P1102" s="7">
        <f t="shared" si="303"/>
        <v>0</v>
      </c>
      <c r="Q1102" s="8">
        <f t="shared" si="304"/>
        <v>1969877.9500000009</v>
      </c>
      <c r="R1102" s="43" t="s">
        <v>5</v>
      </c>
      <c r="S1102" s="12" t="s">
        <v>1035</v>
      </c>
    </row>
    <row r="1103" spans="1:19" x14ac:dyDescent="0.35">
      <c r="A1103" s="4">
        <v>44851</v>
      </c>
      <c r="B1103" s="5">
        <f t="shared" si="298"/>
        <v>10</v>
      </c>
      <c r="C1103" s="5">
        <f t="shared" si="299"/>
        <v>2022</v>
      </c>
      <c r="D1103" s="5" t="s">
        <v>1013</v>
      </c>
      <c r="E1103" s="1" t="s">
        <v>794</v>
      </c>
      <c r="F1103" s="1" t="s">
        <v>793</v>
      </c>
      <c r="G1103" s="13" t="s">
        <v>958</v>
      </c>
      <c r="H1103" s="5">
        <v>2</v>
      </c>
      <c r="I1103" s="5" t="s">
        <v>5</v>
      </c>
      <c r="J1103" s="5">
        <v>0</v>
      </c>
      <c r="K1103" s="4">
        <f t="shared" si="300"/>
        <v>44851</v>
      </c>
      <c r="L1103" s="5">
        <f t="shared" si="301"/>
        <v>10</v>
      </c>
      <c r="M1103" s="5">
        <f t="shared" si="302"/>
        <v>2022</v>
      </c>
      <c r="N1103" s="7">
        <v>100</v>
      </c>
      <c r="O1103" s="7">
        <f t="shared" si="305"/>
        <v>-100</v>
      </c>
      <c r="P1103" s="7">
        <f t="shared" si="303"/>
        <v>0</v>
      </c>
      <c r="Q1103" s="8">
        <f t="shared" si="304"/>
        <v>1969977.9500000009</v>
      </c>
      <c r="R1103" s="43" t="s">
        <v>5</v>
      </c>
      <c r="S1103" s="12" t="s">
        <v>1035</v>
      </c>
    </row>
    <row r="1104" spans="1:19" x14ac:dyDescent="0.35">
      <c r="A1104" s="4">
        <v>44851</v>
      </c>
      <c r="B1104" s="5">
        <f t="shared" si="298"/>
        <v>10</v>
      </c>
      <c r="C1104" s="5">
        <f t="shared" si="299"/>
        <v>2022</v>
      </c>
      <c r="D1104" s="5" t="s">
        <v>1014</v>
      </c>
      <c r="E1104" s="1" t="s">
        <v>63</v>
      </c>
      <c r="F1104" s="1" t="s">
        <v>64</v>
      </c>
      <c r="G1104" s="13" t="s">
        <v>623</v>
      </c>
      <c r="H1104" s="5">
        <v>1</v>
      </c>
      <c r="I1104" s="5" t="s">
        <v>50</v>
      </c>
      <c r="J1104" s="5">
        <v>120</v>
      </c>
      <c r="K1104" s="4">
        <f t="shared" si="300"/>
        <v>44971</v>
      </c>
      <c r="L1104" s="5">
        <f t="shared" si="301"/>
        <v>2</v>
      </c>
      <c r="M1104" s="5">
        <f t="shared" si="302"/>
        <v>2023</v>
      </c>
      <c r="N1104" s="7">
        <v>395</v>
      </c>
      <c r="P1104" s="7">
        <f t="shared" si="303"/>
        <v>395</v>
      </c>
      <c r="Q1104" s="8">
        <f t="shared" si="304"/>
        <v>1970372.9500000009</v>
      </c>
      <c r="R1104" s="43" t="s">
        <v>91</v>
      </c>
      <c r="S1104" s="12"/>
    </row>
    <row r="1105" spans="1:19" x14ac:dyDescent="0.35">
      <c r="A1105" s="4">
        <v>44852</v>
      </c>
      <c r="B1105" s="5">
        <f t="shared" si="298"/>
        <v>10</v>
      </c>
      <c r="C1105" s="5">
        <f t="shared" si="299"/>
        <v>2022</v>
      </c>
      <c r="D1105" s="5" t="s">
        <v>1015</v>
      </c>
      <c r="E1105" s="1" t="s">
        <v>61</v>
      </c>
      <c r="F1105" s="1" t="s">
        <v>60</v>
      </c>
      <c r="G1105" s="13" t="s">
        <v>901</v>
      </c>
      <c r="H1105" s="5">
        <v>2</v>
      </c>
      <c r="I1105" s="5" t="s">
        <v>51</v>
      </c>
      <c r="J1105" s="5">
        <v>60</v>
      </c>
      <c r="K1105" s="4">
        <f t="shared" si="300"/>
        <v>44912</v>
      </c>
      <c r="L1105" s="5">
        <f t="shared" si="301"/>
        <v>12</v>
      </c>
      <c r="M1105" s="5">
        <f t="shared" si="302"/>
        <v>2022</v>
      </c>
      <c r="N1105" s="7">
        <v>1085.4000000000001</v>
      </c>
      <c r="P1105" s="7">
        <f t="shared" si="303"/>
        <v>1085.4000000000001</v>
      </c>
      <c r="Q1105" s="8">
        <f t="shared" si="304"/>
        <v>1971458.3500000008</v>
      </c>
      <c r="R1105" s="43" t="s">
        <v>91</v>
      </c>
      <c r="S1105" s="12"/>
    </row>
    <row r="1106" spans="1:19" x14ac:dyDescent="0.35">
      <c r="A1106" s="4">
        <v>44852</v>
      </c>
      <c r="B1106" s="5">
        <f t="shared" si="298"/>
        <v>10</v>
      </c>
      <c r="C1106" s="5">
        <f t="shared" si="299"/>
        <v>2022</v>
      </c>
      <c r="D1106" s="5" t="s">
        <v>1015</v>
      </c>
      <c r="E1106" s="1" t="s">
        <v>61</v>
      </c>
      <c r="F1106" s="1" t="s">
        <v>60</v>
      </c>
      <c r="G1106" s="13" t="s">
        <v>902</v>
      </c>
      <c r="H1106" s="5">
        <v>2</v>
      </c>
      <c r="I1106" s="5" t="s">
        <v>51</v>
      </c>
      <c r="J1106" s="5">
        <v>60</v>
      </c>
      <c r="K1106" s="4">
        <f t="shared" si="300"/>
        <v>44912</v>
      </c>
      <c r="L1106" s="5">
        <f t="shared" si="301"/>
        <v>12</v>
      </c>
      <c r="M1106" s="5">
        <f t="shared" si="302"/>
        <v>2022</v>
      </c>
      <c r="N1106" s="7">
        <v>874.8</v>
      </c>
      <c r="P1106" s="7">
        <f t="shared" si="303"/>
        <v>874.8</v>
      </c>
      <c r="Q1106" s="8">
        <f t="shared" si="304"/>
        <v>1972333.1500000008</v>
      </c>
      <c r="R1106" s="43" t="s">
        <v>91</v>
      </c>
      <c r="S1106" s="12"/>
    </row>
    <row r="1107" spans="1:19" x14ac:dyDescent="0.35">
      <c r="A1107" s="4">
        <v>44854</v>
      </c>
      <c r="B1107" s="5">
        <f t="shared" si="298"/>
        <v>10</v>
      </c>
      <c r="C1107" s="5">
        <f t="shared" si="299"/>
        <v>2022</v>
      </c>
      <c r="D1107" s="5" t="s">
        <v>1017</v>
      </c>
      <c r="E1107" s="1" t="s">
        <v>22</v>
      </c>
      <c r="F1107" s="1" t="s">
        <v>23</v>
      </c>
      <c r="G1107" s="13" t="s">
        <v>728</v>
      </c>
      <c r="H1107" s="5">
        <v>6</v>
      </c>
      <c r="I1107" s="5" t="s">
        <v>50</v>
      </c>
      <c r="J1107" s="5">
        <v>120</v>
      </c>
      <c r="K1107" s="4">
        <f t="shared" si="300"/>
        <v>44974</v>
      </c>
      <c r="L1107" s="5">
        <f t="shared" si="301"/>
        <v>2</v>
      </c>
      <c r="M1107" s="5">
        <f t="shared" si="302"/>
        <v>2023</v>
      </c>
      <c r="N1107" s="7">
        <v>10824</v>
      </c>
      <c r="P1107" s="7">
        <f t="shared" si="303"/>
        <v>10824</v>
      </c>
      <c r="Q1107" s="8">
        <f t="shared" si="304"/>
        <v>1983157.1500000008</v>
      </c>
      <c r="R1107" s="43" t="s">
        <v>91</v>
      </c>
      <c r="S1107" s="12"/>
    </row>
    <row r="1108" spans="1:19" x14ac:dyDescent="0.35">
      <c r="A1108" s="4">
        <v>44854</v>
      </c>
      <c r="B1108" s="5">
        <f t="shared" si="298"/>
        <v>10</v>
      </c>
      <c r="C1108" s="5">
        <f t="shared" si="299"/>
        <v>2022</v>
      </c>
      <c r="D1108" s="5" t="s">
        <v>1017</v>
      </c>
      <c r="E1108" s="1" t="s">
        <v>22</v>
      </c>
      <c r="F1108" s="1" t="s">
        <v>23</v>
      </c>
      <c r="G1108" s="13" t="s">
        <v>625</v>
      </c>
      <c r="H1108" s="5">
        <v>1</v>
      </c>
      <c r="I1108" s="5" t="s">
        <v>50</v>
      </c>
      <c r="J1108" s="5">
        <v>120</v>
      </c>
      <c r="K1108" s="4">
        <f t="shared" si="300"/>
        <v>44974</v>
      </c>
      <c r="L1108" s="5">
        <f t="shared" si="301"/>
        <v>2</v>
      </c>
      <c r="M1108" s="5">
        <f t="shared" si="302"/>
        <v>2023</v>
      </c>
      <c r="N1108" s="7">
        <v>1804</v>
      </c>
      <c r="P1108" s="7">
        <f t="shared" si="303"/>
        <v>1804</v>
      </c>
      <c r="Q1108" s="8">
        <f t="shared" si="304"/>
        <v>1984961.1500000008</v>
      </c>
      <c r="R1108" s="43" t="s">
        <v>91</v>
      </c>
      <c r="S1108" s="12"/>
    </row>
    <row r="1109" spans="1:19" x14ac:dyDescent="0.35">
      <c r="A1109" s="4">
        <v>44854</v>
      </c>
      <c r="B1109" s="5">
        <f t="shared" si="298"/>
        <v>10</v>
      </c>
      <c r="C1109" s="5">
        <f t="shared" si="299"/>
        <v>2022</v>
      </c>
      <c r="D1109" s="5" t="s">
        <v>1017</v>
      </c>
      <c r="E1109" s="1" t="s">
        <v>22</v>
      </c>
      <c r="F1109" s="1" t="s">
        <v>23</v>
      </c>
      <c r="G1109" s="13" t="s">
        <v>716</v>
      </c>
      <c r="H1109" s="5">
        <v>3</v>
      </c>
      <c r="I1109" s="5" t="s">
        <v>50</v>
      </c>
      <c r="J1109" s="5">
        <v>120</v>
      </c>
      <c r="K1109" s="4">
        <f t="shared" si="300"/>
        <v>44974</v>
      </c>
      <c r="L1109" s="5">
        <f t="shared" si="301"/>
        <v>2</v>
      </c>
      <c r="M1109" s="5">
        <f t="shared" si="302"/>
        <v>2023</v>
      </c>
      <c r="N1109" s="7">
        <v>1344.6</v>
      </c>
      <c r="P1109" s="7">
        <f t="shared" si="303"/>
        <v>1344.6</v>
      </c>
      <c r="Q1109" s="8">
        <f t="shared" si="304"/>
        <v>1986305.7500000009</v>
      </c>
      <c r="R1109" s="43" t="s">
        <v>91</v>
      </c>
      <c r="S1109" s="12"/>
    </row>
    <row r="1110" spans="1:19" x14ac:dyDescent="0.35">
      <c r="A1110" s="4">
        <v>44854</v>
      </c>
      <c r="B1110" s="5">
        <f t="shared" si="298"/>
        <v>10</v>
      </c>
      <c r="C1110" s="5">
        <f t="shared" si="299"/>
        <v>2022</v>
      </c>
      <c r="D1110" s="5" t="s">
        <v>1017</v>
      </c>
      <c r="E1110" s="1" t="s">
        <v>22</v>
      </c>
      <c r="F1110" s="1" t="s">
        <v>23</v>
      </c>
      <c r="G1110" s="13" t="s">
        <v>1016</v>
      </c>
      <c r="H1110" s="5">
        <v>3</v>
      </c>
      <c r="I1110" s="5" t="s">
        <v>50</v>
      </c>
      <c r="J1110" s="5">
        <v>120</v>
      </c>
      <c r="K1110" s="4">
        <f t="shared" si="300"/>
        <v>44974</v>
      </c>
      <c r="L1110" s="5">
        <f t="shared" si="301"/>
        <v>2</v>
      </c>
      <c r="M1110" s="5">
        <f t="shared" si="302"/>
        <v>2023</v>
      </c>
      <c r="N1110" s="7">
        <v>1344.6</v>
      </c>
      <c r="P1110" s="7">
        <f t="shared" si="303"/>
        <v>1344.6</v>
      </c>
      <c r="Q1110" s="8">
        <f t="shared" si="304"/>
        <v>1987650.350000001</v>
      </c>
      <c r="R1110" s="43" t="s">
        <v>91</v>
      </c>
      <c r="S1110" s="12"/>
    </row>
    <row r="1111" spans="1:19" x14ac:dyDescent="0.35">
      <c r="A1111" s="4">
        <v>44854</v>
      </c>
      <c r="B1111" s="5">
        <f t="shared" si="298"/>
        <v>10</v>
      </c>
      <c r="C1111" s="5">
        <f t="shared" si="299"/>
        <v>2022</v>
      </c>
      <c r="D1111" s="5" t="s">
        <v>1017</v>
      </c>
      <c r="E1111" s="1" t="s">
        <v>22</v>
      </c>
      <c r="F1111" s="1" t="s">
        <v>23</v>
      </c>
      <c r="G1111" s="13" t="s">
        <v>675</v>
      </c>
      <c r="H1111" s="5">
        <v>4</v>
      </c>
      <c r="I1111" s="5" t="s">
        <v>50</v>
      </c>
      <c r="J1111" s="5">
        <v>120</v>
      </c>
      <c r="K1111" s="4">
        <f t="shared" si="300"/>
        <v>44974</v>
      </c>
      <c r="L1111" s="5">
        <f t="shared" si="301"/>
        <v>2</v>
      </c>
      <c r="M1111" s="5">
        <f t="shared" si="302"/>
        <v>2023</v>
      </c>
      <c r="N1111" s="7">
        <v>360</v>
      </c>
      <c r="P1111" s="7">
        <f t="shared" si="303"/>
        <v>360</v>
      </c>
      <c r="Q1111" s="8">
        <f t="shared" si="304"/>
        <v>1988010.350000001</v>
      </c>
      <c r="R1111" s="43" t="s">
        <v>91</v>
      </c>
      <c r="S1111" s="12"/>
    </row>
    <row r="1112" spans="1:19" x14ac:dyDescent="0.35">
      <c r="A1112" s="4">
        <v>44855</v>
      </c>
      <c r="B1112" s="5">
        <f t="shared" si="298"/>
        <v>10</v>
      </c>
      <c r="C1112" s="5">
        <f t="shared" si="299"/>
        <v>2022</v>
      </c>
      <c r="D1112" s="5" t="s">
        <v>1018</v>
      </c>
      <c r="E1112" s="1" t="s">
        <v>6</v>
      </c>
      <c r="F1112" s="1" t="s">
        <v>7</v>
      </c>
      <c r="G1112" s="13" t="s">
        <v>725</v>
      </c>
      <c r="H1112" s="5">
        <v>1</v>
      </c>
      <c r="I1112" s="5" t="s">
        <v>5</v>
      </c>
      <c r="J1112" s="5">
        <v>0</v>
      </c>
      <c r="K1112" s="4">
        <f t="shared" si="300"/>
        <v>44855</v>
      </c>
      <c r="L1112" s="5">
        <f t="shared" si="301"/>
        <v>10</v>
      </c>
      <c r="M1112" s="5">
        <f t="shared" si="302"/>
        <v>2022</v>
      </c>
      <c r="N1112" s="7">
        <v>1936</v>
      </c>
      <c r="O1112" s="7">
        <f t="shared" ref="O1112:O1113" si="306">-N1112</f>
        <v>-1936</v>
      </c>
      <c r="P1112" s="7">
        <f t="shared" si="303"/>
        <v>0</v>
      </c>
      <c r="Q1112" s="8">
        <f t="shared" si="304"/>
        <v>1989946.350000001</v>
      </c>
      <c r="R1112" s="43" t="s">
        <v>5</v>
      </c>
      <c r="S1112" s="12" t="s">
        <v>1085</v>
      </c>
    </row>
    <row r="1113" spans="1:19" x14ac:dyDescent="0.35">
      <c r="A1113" s="4">
        <v>44855</v>
      </c>
      <c r="B1113" s="5">
        <f t="shared" si="298"/>
        <v>10</v>
      </c>
      <c r="C1113" s="5">
        <f t="shared" si="299"/>
        <v>2022</v>
      </c>
      <c r="D1113" s="5" t="s">
        <v>1018</v>
      </c>
      <c r="E1113" s="1" t="s">
        <v>6</v>
      </c>
      <c r="F1113" s="1" t="s">
        <v>7</v>
      </c>
      <c r="G1113" s="13" t="s">
        <v>663</v>
      </c>
      <c r="H1113" s="5">
        <v>4</v>
      </c>
      <c r="I1113" s="5" t="s">
        <v>5</v>
      </c>
      <c r="J1113" s="5">
        <v>0</v>
      </c>
      <c r="K1113" s="4">
        <f t="shared" si="300"/>
        <v>44855</v>
      </c>
      <c r="L1113" s="5">
        <f t="shared" si="301"/>
        <v>10</v>
      </c>
      <c r="M1113" s="5">
        <f t="shared" si="302"/>
        <v>2022</v>
      </c>
      <c r="N1113" s="7">
        <v>1068</v>
      </c>
      <c r="O1113" s="7">
        <f t="shared" si="306"/>
        <v>-1068</v>
      </c>
      <c r="P1113" s="7">
        <f t="shared" si="303"/>
        <v>0</v>
      </c>
      <c r="Q1113" s="8">
        <f t="shared" si="304"/>
        <v>1991014.350000001</v>
      </c>
      <c r="R1113" s="43" t="s">
        <v>5</v>
      </c>
      <c r="S1113" s="12" t="s">
        <v>1085</v>
      </c>
    </row>
    <row r="1114" spans="1:19" x14ac:dyDescent="0.35">
      <c r="A1114" s="4">
        <v>44856</v>
      </c>
      <c r="B1114" s="5">
        <f t="shared" si="298"/>
        <v>10</v>
      </c>
      <c r="C1114" s="5">
        <f t="shared" si="299"/>
        <v>2022</v>
      </c>
      <c r="D1114" s="5" t="s">
        <v>1019</v>
      </c>
      <c r="E1114" s="1" t="s">
        <v>415</v>
      </c>
      <c r="F1114" s="1" t="s">
        <v>416</v>
      </c>
      <c r="G1114" s="13" t="s">
        <v>725</v>
      </c>
      <c r="H1114" s="5">
        <v>2</v>
      </c>
      <c r="I1114" s="5" t="s">
        <v>5</v>
      </c>
      <c r="J1114" s="5">
        <v>0</v>
      </c>
      <c r="K1114" s="4">
        <f t="shared" si="300"/>
        <v>44856</v>
      </c>
      <c r="L1114" s="5">
        <f t="shared" si="301"/>
        <v>10</v>
      </c>
      <c r="M1114" s="5">
        <f t="shared" si="302"/>
        <v>2022</v>
      </c>
      <c r="N1114" s="7">
        <v>3608</v>
      </c>
      <c r="O1114" s="7">
        <f>-N1114</f>
        <v>-3608</v>
      </c>
      <c r="P1114" s="7">
        <f t="shared" si="303"/>
        <v>0</v>
      </c>
      <c r="Q1114" s="8">
        <f t="shared" si="304"/>
        <v>1994622.350000001</v>
      </c>
      <c r="R1114" s="43" t="s">
        <v>5</v>
      </c>
      <c r="S1114" s="12" t="s">
        <v>1043</v>
      </c>
    </row>
    <row r="1115" spans="1:19" x14ac:dyDescent="0.35">
      <c r="A1115" s="4">
        <v>44856</v>
      </c>
      <c r="B1115" s="5">
        <f t="shared" si="298"/>
        <v>10</v>
      </c>
      <c r="C1115" s="5">
        <f t="shared" si="299"/>
        <v>2022</v>
      </c>
      <c r="D1115" s="5" t="s">
        <v>1019</v>
      </c>
      <c r="E1115" s="1" t="s">
        <v>415</v>
      </c>
      <c r="F1115" s="1" t="s">
        <v>416</v>
      </c>
      <c r="G1115" s="13" t="s">
        <v>997</v>
      </c>
      <c r="H1115" s="5">
        <v>10</v>
      </c>
      <c r="I1115" s="5" t="s">
        <v>5</v>
      </c>
      <c r="J1115" s="5">
        <v>0</v>
      </c>
      <c r="K1115" s="4">
        <f t="shared" si="300"/>
        <v>44856</v>
      </c>
      <c r="L1115" s="5">
        <f t="shared" si="301"/>
        <v>10</v>
      </c>
      <c r="M1115" s="5">
        <f t="shared" si="302"/>
        <v>2022</v>
      </c>
      <c r="N1115" s="7">
        <v>2520</v>
      </c>
      <c r="O1115" s="7">
        <f>-N1115</f>
        <v>-2520</v>
      </c>
      <c r="P1115" s="7">
        <f t="shared" si="303"/>
        <v>0</v>
      </c>
      <c r="Q1115" s="8">
        <f t="shared" si="304"/>
        <v>1997142.350000001</v>
      </c>
      <c r="R1115" s="43" t="s">
        <v>5</v>
      </c>
      <c r="S1115" s="12" t="s">
        <v>1043</v>
      </c>
    </row>
    <row r="1116" spans="1:19" x14ac:dyDescent="0.35">
      <c r="A1116" s="4">
        <v>44856</v>
      </c>
      <c r="B1116" s="5">
        <f t="shared" si="298"/>
        <v>10</v>
      </c>
      <c r="C1116" s="5">
        <f t="shared" si="299"/>
        <v>2022</v>
      </c>
      <c r="D1116" s="5" t="s">
        <v>1019</v>
      </c>
      <c r="E1116" s="1" t="s">
        <v>415</v>
      </c>
      <c r="F1116" s="1" t="s">
        <v>416</v>
      </c>
      <c r="G1116" s="13" t="s">
        <v>801</v>
      </c>
      <c r="H1116" s="5">
        <v>5</v>
      </c>
      <c r="I1116" s="5" t="s">
        <v>5</v>
      </c>
      <c r="J1116" s="5">
        <v>0</v>
      </c>
      <c r="K1116" s="4">
        <f t="shared" si="300"/>
        <v>44856</v>
      </c>
      <c r="L1116" s="5">
        <f t="shared" si="301"/>
        <v>10</v>
      </c>
      <c r="M1116" s="5">
        <f t="shared" si="302"/>
        <v>2022</v>
      </c>
      <c r="N1116" s="7">
        <v>1462.5</v>
      </c>
      <c r="O1116" s="7">
        <f>-N1116</f>
        <v>-1462.5</v>
      </c>
      <c r="P1116" s="7">
        <f t="shared" si="303"/>
        <v>0</v>
      </c>
      <c r="Q1116" s="8">
        <f t="shared" si="304"/>
        <v>1998604.850000001</v>
      </c>
      <c r="R1116" s="43" t="s">
        <v>5</v>
      </c>
      <c r="S1116" s="12" t="s">
        <v>1043</v>
      </c>
    </row>
    <row r="1117" spans="1:19" x14ac:dyDescent="0.35">
      <c r="A1117" s="4">
        <v>44856</v>
      </c>
      <c r="B1117" s="5">
        <f t="shared" si="298"/>
        <v>10</v>
      </c>
      <c r="C1117" s="5">
        <f t="shared" si="299"/>
        <v>2022</v>
      </c>
      <c r="D1117" s="5" t="s">
        <v>1020</v>
      </c>
      <c r="E1117" s="1" t="s">
        <v>482</v>
      </c>
      <c r="F1117" s="1" t="s">
        <v>499</v>
      </c>
      <c r="G1117" s="13" t="s">
        <v>69</v>
      </c>
      <c r="H1117" s="5">
        <v>1</v>
      </c>
      <c r="I1117" s="5" t="s">
        <v>5</v>
      </c>
      <c r="J1117" s="5">
        <v>0</v>
      </c>
      <c r="K1117" s="4">
        <f t="shared" si="300"/>
        <v>44856</v>
      </c>
      <c r="L1117" s="5">
        <f t="shared" si="301"/>
        <v>10</v>
      </c>
      <c r="M1117" s="5">
        <f t="shared" si="302"/>
        <v>2022</v>
      </c>
      <c r="N1117" s="7">
        <v>1936</v>
      </c>
      <c r="P1117" s="7">
        <f t="shared" si="303"/>
        <v>1936</v>
      </c>
      <c r="Q1117" s="8">
        <f t="shared" si="304"/>
        <v>2000540.850000001</v>
      </c>
      <c r="R1117" s="43" t="s">
        <v>5</v>
      </c>
      <c r="S1117" s="12"/>
    </row>
    <row r="1118" spans="1:19" x14ac:dyDescent="0.35">
      <c r="A1118" s="4">
        <v>44856</v>
      </c>
      <c r="B1118" s="5">
        <f t="shared" si="298"/>
        <v>10</v>
      </c>
      <c r="C1118" s="5">
        <f t="shared" si="299"/>
        <v>2022</v>
      </c>
      <c r="D1118" s="5" t="s">
        <v>1020</v>
      </c>
      <c r="E1118" s="1" t="s">
        <v>482</v>
      </c>
      <c r="F1118" s="1" t="s">
        <v>499</v>
      </c>
      <c r="G1118" s="13" t="s">
        <v>997</v>
      </c>
      <c r="H1118" s="5">
        <v>3</v>
      </c>
      <c r="I1118" s="5" t="s">
        <v>5</v>
      </c>
      <c r="J1118" s="5">
        <v>0</v>
      </c>
      <c r="K1118" s="4">
        <f t="shared" si="300"/>
        <v>44856</v>
      </c>
      <c r="L1118" s="5">
        <f t="shared" si="301"/>
        <v>10</v>
      </c>
      <c r="M1118" s="5">
        <f t="shared" si="302"/>
        <v>2022</v>
      </c>
      <c r="N1118" s="7">
        <v>801</v>
      </c>
      <c r="P1118" s="7">
        <f t="shared" si="303"/>
        <v>801</v>
      </c>
      <c r="Q1118" s="8">
        <f t="shared" si="304"/>
        <v>2001341.850000001</v>
      </c>
      <c r="R1118" s="43" t="s">
        <v>5</v>
      </c>
      <c r="S1118" s="12"/>
    </row>
    <row r="1119" spans="1:19" x14ac:dyDescent="0.35">
      <c r="A1119" s="4">
        <v>44856</v>
      </c>
      <c r="B1119" s="5">
        <f t="shared" si="298"/>
        <v>10</v>
      </c>
      <c r="C1119" s="5">
        <f t="shared" si="299"/>
        <v>2022</v>
      </c>
      <c r="D1119" s="5" t="s">
        <v>1020</v>
      </c>
      <c r="E1119" s="1" t="s">
        <v>482</v>
      </c>
      <c r="F1119" s="1" t="s">
        <v>499</v>
      </c>
      <c r="G1119" s="13" t="s">
        <v>957</v>
      </c>
      <c r="H1119" s="5">
        <v>1</v>
      </c>
      <c r="I1119" s="5" t="s">
        <v>5</v>
      </c>
      <c r="J1119" s="5">
        <v>0</v>
      </c>
      <c r="K1119" s="4">
        <f t="shared" si="300"/>
        <v>44856</v>
      </c>
      <c r="L1119" s="5">
        <f t="shared" si="301"/>
        <v>10</v>
      </c>
      <c r="M1119" s="5">
        <f t="shared" si="302"/>
        <v>2022</v>
      </c>
      <c r="N1119" s="7">
        <v>100</v>
      </c>
      <c r="P1119" s="7">
        <f t="shared" si="303"/>
        <v>100</v>
      </c>
      <c r="Q1119" s="8">
        <f t="shared" si="304"/>
        <v>2001441.850000001</v>
      </c>
      <c r="R1119" s="43" t="s">
        <v>5</v>
      </c>
      <c r="S1119" s="12"/>
    </row>
    <row r="1120" spans="1:19" x14ac:dyDescent="0.35">
      <c r="A1120" s="4">
        <v>44861</v>
      </c>
      <c r="B1120" s="5">
        <f t="shared" si="298"/>
        <v>10</v>
      </c>
      <c r="C1120" s="5">
        <f t="shared" si="299"/>
        <v>2022</v>
      </c>
      <c r="D1120" s="5" t="s">
        <v>1021</v>
      </c>
      <c r="E1120" s="1" t="s">
        <v>415</v>
      </c>
      <c r="F1120" s="1" t="s">
        <v>416</v>
      </c>
      <c r="G1120" s="13" t="s">
        <v>66</v>
      </c>
      <c r="H1120" s="5">
        <v>4</v>
      </c>
      <c r="I1120" s="5" t="s">
        <v>5</v>
      </c>
      <c r="J1120" s="5">
        <v>0</v>
      </c>
      <c r="K1120" s="4">
        <f t="shared" si="300"/>
        <v>44861</v>
      </c>
      <c r="L1120" s="5">
        <f t="shared" si="301"/>
        <v>10</v>
      </c>
      <c r="M1120" s="5">
        <f t="shared" si="302"/>
        <v>2022</v>
      </c>
      <c r="N1120" s="7">
        <v>250</v>
      </c>
      <c r="O1120" s="7">
        <f>-N1120</f>
        <v>-250</v>
      </c>
      <c r="P1120" s="7">
        <f t="shared" si="303"/>
        <v>0</v>
      </c>
      <c r="Q1120" s="8">
        <f t="shared" si="304"/>
        <v>2001691.850000001</v>
      </c>
      <c r="R1120" s="43" t="s">
        <v>5</v>
      </c>
      <c r="S1120" s="12" t="s">
        <v>1049</v>
      </c>
    </row>
    <row r="1121" spans="1:19" x14ac:dyDescent="0.35">
      <c r="A1121" s="4">
        <v>44865</v>
      </c>
      <c r="B1121" s="5">
        <f t="shared" si="298"/>
        <v>10</v>
      </c>
      <c r="C1121" s="5">
        <f t="shared" si="299"/>
        <v>2022</v>
      </c>
      <c r="D1121" s="5" t="s">
        <v>1023</v>
      </c>
      <c r="E1121" s="1" t="s">
        <v>415</v>
      </c>
      <c r="F1121" s="1" t="s">
        <v>416</v>
      </c>
      <c r="G1121" s="13" t="s">
        <v>728</v>
      </c>
      <c r="H1121" s="5">
        <v>15</v>
      </c>
      <c r="I1121" s="5" t="s">
        <v>5</v>
      </c>
      <c r="J1121" s="5">
        <v>0</v>
      </c>
      <c r="K1121" s="4">
        <f t="shared" si="300"/>
        <v>44865</v>
      </c>
      <c r="L1121" s="5">
        <f t="shared" si="301"/>
        <v>10</v>
      </c>
      <c r="M1121" s="5">
        <f t="shared" si="302"/>
        <v>2022</v>
      </c>
      <c r="N1121" s="7">
        <v>27060</v>
      </c>
      <c r="P1121" s="7">
        <f t="shared" si="303"/>
        <v>27060</v>
      </c>
      <c r="Q1121" s="8">
        <f t="shared" si="304"/>
        <v>2028751.850000001</v>
      </c>
      <c r="R1121" s="43" t="s">
        <v>5</v>
      </c>
      <c r="S1121" s="12"/>
    </row>
    <row r="1122" spans="1:19" x14ac:dyDescent="0.35">
      <c r="A1122" s="4">
        <v>44865</v>
      </c>
      <c r="B1122" s="5">
        <f t="shared" si="298"/>
        <v>10</v>
      </c>
      <c r="C1122" s="5">
        <f t="shared" si="299"/>
        <v>2022</v>
      </c>
      <c r="D1122" s="5" t="s">
        <v>1023</v>
      </c>
      <c r="E1122" s="1" t="s">
        <v>415</v>
      </c>
      <c r="F1122" s="1" t="s">
        <v>416</v>
      </c>
      <c r="G1122" s="13" t="s">
        <v>997</v>
      </c>
      <c r="H1122" s="5">
        <v>45</v>
      </c>
      <c r="I1122" s="5" t="s">
        <v>5</v>
      </c>
      <c r="J1122" s="5">
        <v>0</v>
      </c>
      <c r="K1122" s="4">
        <f t="shared" si="300"/>
        <v>44865</v>
      </c>
      <c r="L1122" s="5">
        <f t="shared" si="301"/>
        <v>10</v>
      </c>
      <c r="M1122" s="5">
        <f t="shared" si="302"/>
        <v>2022</v>
      </c>
      <c r="N1122" s="7">
        <v>11340</v>
      </c>
      <c r="P1122" s="7">
        <f t="shared" si="303"/>
        <v>11340</v>
      </c>
      <c r="Q1122" s="8">
        <f t="shared" si="304"/>
        <v>2040091.850000001</v>
      </c>
      <c r="R1122" s="43" t="s">
        <v>5</v>
      </c>
      <c r="S1122" s="12"/>
    </row>
    <row r="1123" spans="1:19" x14ac:dyDescent="0.35">
      <c r="A1123" s="4">
        <v>44865</v>
      </c>
      <c r="B1123" s="5">
        <f t="shared" si="298"/>
        <v>10</v>
      </c>
      <c r="C1123" s="5">
        <f t="shared" si="299"/>
        <v>2022</v>
      </c>
      <c r="D1123" s="5" t="s">
        <v>1023</v>
      </c>
      <c r="E1123" s="1" t="s">
        <v>415</v>
      </c>
      <c r="F1123" s="1" t="s">
        <v>416</v>
      </c>
      <c r="G1123" s="13" t="s">
        <v>998</v>
      </c>
      <c r="H1123" s="5">
        <v>7</v>
      </c>
      <c r="I1123" s="5" t="s">
        <v>5</v>
      </c>
      <c r="J1123" s="5">
        <v>0</v>
      </c>
      <c r="K1123" s="4">
        <f t="shared" si="300"/>
        <v>44865</v>
      </c>
      <c r="L1123" s="5">
        <f t="shared" si="301"/>
        <v>10</v>
      </c>
      <c r="M1123" s="5">
        <f t="shared" si="302"/>
        <v>2022</v>
      </c>
      <c r="N1123" s="7">
        <v>2047.5</v>
      </c>
      <c r="P1123" s="7">
        <f t="shared" si="303"/>
        <v>2047.5</v>
      </c>
      <c r="Q1123" s="8">
        <f t="shared" si="304"/>
        <v>2042139.350000001</v>
      </c>
      <c r="R1123" s="43" t="s">
        <v>5</v>
      </c>
      <c r="S1123" s="12"/>
    </row>
    <row r="1124" spans="1:19" x14ac:dyDescent="0.35">
      <c r="A1124" s="4">
        <v>44865</v>
      </c>
      <c r="B1124" s="5">
        <f t="shared" si="298"/>
        <v>10</v>
      </c>
      <c r="C1124" s="5">
        <f t="shared" si="299"/>
        <v>2022</v>
      </c>
      <c r="D1124" s="5" t="s">
        <v>1023</v>
      </c>
      <c r="E1124" s="1" t="s">
        <v>415</v>
      </c>
      <c r="F1124" s="1" t="s">
        <v>416</v>
      </c>
      <c r="G1124" s="13" t="s">
        <v>1022</v>
      </c>
      <c r="H1124" s="5">
        <v>15</v>
      </c>
      <c r="I1124" s="5" t="s">
        <v>5</v>
      </c>
      <c r="J1124" s="5">
        <v>0</v>
      </c>
      <c r="K1124" s="4">
        <f t="shared" si="300"/>
        <v>44865</v>
      </c>
      <c r="L1124" s="5">
        <f t="shared" si="301"/>
        <v>10</v>
      </c>
      <c r="M1124" s="5">
        <f t="shared" si="302"/>
        <v>2022</v>
      </c>
      <c r="N1124" s="7">
        <v>3900</v>
      </c>
      <c r="P1124" s="7">
        <f t="shared" si="303"/>
        <v>3900</v>
      </c>
      <c r="Q1124" s="8">
        <f t="shared" si="304"/>
        <v>2046039.350000001</v>
      </c>
      <c r="R1124" s="43" t="s">
        <v>5</v>
      </c>
      <c r="S1124" s="12"/>
    </row>
    <row r="1125" spans="1:19" x14ac:dyDescent="0.35">
      <c r="A1125" s="4">
        <v>44865</v>
      </c>
      <c r="B1125" s="5">
        <f t="shared" si="298"/>
        <v>10</v>
      </c>
      <c r="C1125" s="5">
        <f t="shared" si="299"/>
        <v>2022</v>
      </c>
      <c r="D1125" s="5" t="s">
        <v>1023</v>
      </c>
      <c r="E1125" s="1" t="s">
        <v>415</v>
      </c>
      <c r="F1125" s="1" t="s">
        <v>416</v>
      </c>
      <c r="G1125" s="13" t="s">
        <v>66</v>
      </c>
      <c r="H1125" s="5">
        <v>15</v>
      </c>
      <c r="I1125" s="5" t="s">
        <v>5</v>
      </c>
      <c r="J1125" s="5">
        <v>0</v>
      </c>
      <c r="K1125" s="4">
        <f t="shared" si="300"/>
        <v>44865</v>
      </c>
      <c r="L1125" s="5">
        <f t="shared" si="301"/>
        <v>10</v>
      </c>
      <c r="M1125" s="5">
        <f t="shared" si="302"/>
        <v>2022</v>
      </c>
      <c r="N1125" s="7">
        <v>937.5</v>
      </c>
      <c r="P1125" s="7">
        <f t="shared" si="303"/>
        <v>937.5</v>
      </c>
      <c r="Q1125" s="8">
        <f t="shared" si="304"/>
        <v>2046976.850000001</v>
      </c>
      <c r="R1125" s="43" t="s">
        <v>5</v>
      </c>
      <c r="S1125" s="12"/>
    </row>
    <row r="1126" spans="1:19" x14ac:dyDescent="0.35">
      <c r="A1126" s="4">
        <v>44865</v>
      </c>
      <c r="B1126" s="5">
        <f t="shared" si="298"/>
        <v>10</v>
      </c>
      <c r="C1126" s="5">
        <f t="shared" si="299"/>
        <v>2022</v>
      </c>
      <c r="D1126" s="5" t="s">
        <v>1023</v>
      </c>
      <c r="E1126" s="1" t="s">
        <v>415</v>
      </c>
      <c r="F1126" s="1" t="s">
        <v>416</v>
      </c>
      <c r="G1126" s="13" t="s">
        <v>999</v>
      </c>
      <c r="H1126" s="5">
        <v>2</v>
      </c>
      <c r="I1126" s="5" t="s">
        <v>5</v>
      </c>
      <c r="J1126" s="5">
        <v>0</v>
      </c>
      <c r="K1126" s="4">
        <f t="shared" si="300"/>
        <v>44865</v>
      </c>
      <c r="L1126" s="5">
        <f t="shared" si="301"/>
        <v>10</v>
      </c>
      <c r="M1126" s="5">
        <f t="shared" si="302"/>
        <v>2022</v>
      </c>
      <c r="N1126" s="7">
        <v>2000</v>
      </c>
      <c r="P1126" s="7">
        <f t="shared" si="303"/>
        <v>2000</v>
      </c>
      <c r="Q1126" s="8">
        <f t="shared" si="304"/>
        <v>2048976.850000001</v>
      </c>
      <c r="R1126" s="43" t="s">
        <v>5</v>
      </c>
      <c r="S1126" s="12"/>
    </row>
    <row r="1127" spans="1:19" x14ac:dyDescent="0.35">
      <c r="A1127" s="4">
        <v>44865</v>
      </c>
      <c r="B1127" s="5">
        <f t="shared" si="298"/>
        <v>10</v>
      </c>
      <c r="C1127" s="5">
        <f t="shared" si="299"/>
        <v>2022</v>
      </c>
      <c r="D1127" s="5" t="s">
        <v>1023</v>
      </c>
      <c r="E1127" s="1" t="s">
        <v>415</v>
      </c>
      <c r="F1127" s="1" t="s">
        <v>416</v>
      </c>
      <c r="G1127" s="13" t="s">
        <v>1000</v>
      </c>
      <c r="H1127" s="5">
        <v>4</v>
      </c>
      <c r="I1127" s="5" t="s">
        <v>5</v>
      </c>
      <c r="J1127" s="5">
        <v>0</v>
      </c>
      <c r="K1127" s="4">
        <f t="shared" si="300"/>
        <v>44865</v>
      </c>
      <c r="L1127" s="5">
        <f t="shared" si="301"/>
        <v>10</v>
      </c>
      <c r="M1127" s="5">
        <f t="shared" si="302"/>
        <v>2022</v>
      </c>
      <c r="N1127" s="7">
        <v>400</v>
      </c>
      <c r="P1127" s="7">
        <f t="shared" si="303"/>
        <v>400</v>
      </c>
      <c r="Q1127" s="8">
        <f t="shared" si="304"/>
        <v>2049376.850000001</v>
      </c>
      <c r="R1127" s="43" t="s">
        <v>5</v>
      </c>
      <c r="S1127" s="12"/>
    </row>
    <row r="1128" spans="1:19" x14ac:dyDescent="0.35">
      <c r="A1128" s="4">
        <v>44865</v>
      </c>
      <c r="B1128" s="5">
        <f t="shared" si="298"/>
        <v>10</v>
      </c>
      <c r="C1128" s="5">
        <f t="shared" si="299"/>
        <v>2022</v>
      </c>
      <c r="D1128" s="5" t="s">
        <v>1024</v>
      </c>
      <c r="E1128" s="1" t="s">
        <v>482</v>
      </c>
      <c r="F1128" s="1" t="s">
        <v>499</v>
      </c>
      <c r="G1128" s="13" t="s">
        <v>69</v>
      </c>
      <c r="H1128" s="5">
        <v>1</v>
      </c>
      <c r="I1128" s="5" t="s">
        <v>5</v>
      </c>
      <c r="J1128" s="5">
        <v>0</v>
      </c>
      <c r="K1128" s="4">
        <f t="shared" si="300"/>
        <v>44865</v>
      </c>
      <c r="L1128" s="5">
        <f t="shared" si="301"/>
        <v>10</v>
      </c>
      <c r="M1128" s="5">
        <f t="shared" si="302"/>
        <v>2022</v>
      </c>
      <c r="N1128" s="7">
        <v>1936</v>
      </c>
      <c r="P1128" s="7">
        <f t="shared" si="303"/>
        <v>1936</v>
      </c>
      <c r="Q1128" s="8">
        <f t="shared" si="304"/>
        <v>2051312.850000001</v>
      </c>
      <c r="R1128" s="43" t="s">
        <v>5</v>
      </c>
      <c r="S1128" s="12"/>
    </row>
    <row r="1129" spans="1:19" x14ac:dyDescent="0.35">
      <c r="A1129" s="4">
        <v>44865</v>
      </c>
      <c r="B1129" s="5">
        <f t="shared" si="298"/>
        <v>10</v>
      </c>
      <c r="C1129" s="5">
        <f t="shared" si="299"/>
        <v>2022</v>
      </c>
      <c r="D1129" s="5" t="s">
        <v>1024</v>
      </c>
      <c r="E1129" s="1" t="s">
        <v>482</v>
      </c>
      <c r="F1129" s="1" t="s">
        <v>499</v>
      </c>
      <c r="G1129" s="13" t="s">
        <v>663</v>
      </c>
      <c r="H1129" s="5">
        <v>3</v>
      </c>
      <c r="I1129" s="5" t="s">
        <v>5</v>
      </c>
      <c r="J1129" s="5">
        <v>0</v>
      </c>
      <c r="K1129" s="4">
        <f t="shared" si="300"/>
        <v>44865</v>
      </c>
      <c r="L1129" s="5">
        <f t="shared" si="301"/>
        <v>10</v>
      </c>
      <c r="M1129" s="5">
        <f t="shared" si="302"/>
        <v>2022</v>
      </c>
      <c r="N1129" s="7">
        <v>801</v>
      </c>
      <c r="P1129" s="7">
        <f t="shared" si="303"/>
        <v>801</v>
      </c>
      <c r="Q1129" s="8">
        <f t="shared" si="304"/>
        <v>2052113.850000001</v>
      </c>
      <c r="R1129" s="43" t="s">
        <v>5</v>
      </c>
      <c r="S1129" s="12"/>
    </row>
    <row r="1130" spans="1:19" x14ac:dyDescent="0.35">
      <c r="A1130" s="4">
        <v>44865</v>
      </c>
      <c r="B1130" s="5">
        <f t="shared" si="298"/>
        <v>10</v>
      </c>
      <c r="C1130" s="5">
        <f t="shared" si="299"/>
        <v>2022</v>
      </c>
      <c r="D1130" s="5" t="s">
        <v>1024</v>
      </c>
      <c r="E1130" s="1" t="s">
        <v>482</v>
      </c>
      <c r="F1130" s="1" t="s">
        <v>499</v>
      </c>
      <c r="G1130" s="13" t="s">
        <v>1000</v>
      </c>
      <c r="H1130" s="5">
        <v>1</v>
      </c>
      <c r="I1130" s="5" t="s">
        <v>5</v>
      </c>
      <c r="J1130" s="5">
        <v>0</v>
      </c>
      <c r="K1130" s="4">
        <f t="shared" si="300"/>
        <v>44865</v>
      </c>
      <c r="L1130" s="5">
        <f t="shared" si="301"/>
        <v>10</v>
      </c>
      <c r="M1130" s="5">
        <f t="shared" si="302"/>
        <v>2022</v>
      </c>
      <c r="N1130" s="7">
        <v>100</v>
      </c>
      <c r="P1130" s="7">
        <f t="shared" si="303"/>
        <v>100</v>
      </c>
      <c r="Q1130" s="8">
        <f t="shared" si="304"/>
        <v>2052213.850000001</v>
      </c>
      <c r="R1130" s="43" t="s">
        <v>5</v>
      </c>
      <c r="S1130" s="12"/>
    </row>
    <row r="1131" spans="1:19" x14ac:dyDescent="0.35">
      <c r="A1131" s="4">
        <v>44865</v>
      </c>
      <c r="B1131" s="5">
        <f t="shared" si="298"/>
        <v>10</v>
      </c>
      <c r="C1131" s="5">
        <f t="shared" si="299"/>
        <v>2022</v>
      </c>
      <c r="D1131" s="5" t="s">
        <v>1024</v>
      </c>
      <c r="E1131" s="1" t="s">
        <v>482</v>
      </c>
      <c r="F1131" s="1" t="s">
        <v>499</v>
      </c>
      <c r="G1131" s="13" t="s">
        <v>1025</v>
      </c>
      <c r="H1131" s="5">
        <v>1</v>
      </c>
      <c r="I1131" s="5" t="s">
        <v>5</v>
      </c>
      <c r="J1131" s="5">
        <v>0</v>
      </c>
      <c r="K1131" s="4">
        <f t="shared" si="300"/>
        <v>44865</v>
      </c>
      <c r="L1131" s="5">
        <f t="shared" si="301"/>
        <v>10</v>
      </c>
      <c r="M1131" s="5">
        <f t="shared" si="302"/>
        <v>2022</v>
      </c>
      <c r="N1131" s="7">
        <v>258</v>
      </c>
      <c r="P1131" s="7">
        <f t="shared" si="303"/>
        <v>258</v>
      </c>
      <c r="Q1131" s="8">
        <f t="shared" si="304"/>
        <v>2052471.850000001</v>
      </c>
      <c r="R1131" s="43" t="s">
        <v>5</v>
      </c>
      <c r="S1131" s="12"/>
    </row>
    <row r="1132" spans="1:19" x14ac:dyDescent="0.35">
      <c r="A1132" s="4">
        <v>44866</v>
      </c>
      <c r="B1132" s="5">
        <f t="shared" si="298"/>
        <v>11</v>
      </c>
      <c r="C1132" s="5">
        <f t="shared" si="299"/>
        <v>2022</v>
      </c>
      <c r="D1132" s="5" t="s">
        <v>1055</v>
      </c>
      <c r="E1132" s="1" t="s">
        <v>22</v>
      </c>
      <c r="F1132" s="106" t="s">
        <v>23</v>
      </c>
      <c r="G1132" s="115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07">A1132+J1132</f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7">
        <v>9020</v>
      </c>
      <c r="P1132" s="7">
        <f t="shared" si="303"/>
        <v>9020</v>
      </c>
      <c r="Q1132" s="8">
        <f t="shared" si="304"/>
        <v>2061491.850000001</v>
      </c>
      <c r="R1132" s="43" t="s">
        <v>91</v>
      </c>
      <c r="S1132" s="12"/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1055</v>
      </c>
      <c r="E1133" s="1" t="s">
        <v>22</v>
      </c>
      <c r="F1133" s="106" t="s">
        <v>23</v>
      </c>
      <c r="G1133" s="115" t="s">
        <v>625</v>
      </c>
      <c r="H1133" s="5">
        <v>1</v>
      </c>
      <c r="I1133" s="5" t="s">
        <v>50</v>
      </c>
      <c r="J1133" s="5">
        <v>120</v>
      </c>
      <c r="K1133" s="4">
        <f t="shared" si="307"/>
        <v>44986</v>
      </c>
      <c r="L1133" s="5">
        <f t="shared" si="308"/>
        <v>3</v>
      </c>
      <c r="M1133" s="5">
        <f t="shared" si="309"/>
        <v>2023</v>
      </c>
      <c r="N1133" s="7">
        <v>1804</v>
      </c>
      <c r="P1133" s="7">
        <f t="shared" si="303"/>
        <v>1804</v>
      </c>
      <c r="Q1133" s="8">
        <f t="shared" si="304"/>
        <v>2063295.850000001</v>
      </c>
      <c r="R1133" s="43" t="s">
        <v>91</v>
      </c>
      <c r="S1133" s="12"/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1056</v>
      </c>
      <c r="E1134" s="1" t="s">
        <v>63</v>
      </c>
      <c r="F1134" s="1" t="s">
        <v>64</v>
      </c>
      <c r="G1134" s="115" t="s">
        <v>309</v>
      </c>
      <c r="H1134" s="5">
        <v>5</v>
      </c>
      <c r="I1134" s="5" t="s">
        <v>50</v>
      </c>
      <c r="J1134" s="5">
        <v>120</v>
      </c>
      <c r="K1134" s="4">
        <f t="shared" si="307"/>
        <v>44986</v>
      </c>
      <c r="L1134" s="5">
        <f t="shared" si="308"/>
        <v>3</v>
      </c>
      <c r="M1134" s="5">
        <f t="shared" si="309"/>
        <v>2023</v>
      </c>
      <c r="N1134" s="7">
        <v>9020</v>
      </c>
      <c r="P1134" s="7">
        <f t="shared" si="303"/>
        <v>9020</v>
      </c>
      <c r="Q1134" s="8">
        <f t="shared" si="304"/>
        <v>2072315.850000001</v>
      </c>
      <c r="R1134" s="43" t="s">
        <v>91</v>
      </c>
      <c r="S1134" s="12"/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1056</v>
      </c>
      <c r="E1135" s="1" t="s">
        <v>63</v>
      </c>
      <c r="F1135" s="1" t="s">
        <v>64</v>
      </c>
      <c r="G1135" s="115" t="s">
        <v>922</v>
      </c>
      <c r="H1135" s="5">
        <v>5</v>
      </c>
      <c r="I1135" s="5" t="s">
        <v>50</v>
      </c>
      <c r="J1135" s="5">
        <v>120</v>
      </c>
      <c r="K1135" s="4">
        <f t="shared" si="307"/>
        <v>44986</v>
      </c>
      <c r="L1135" s="5">
        <f t="shared" si="308"/>
        <v>3</v>
      </c>
      <c r="M1135" s="5">
        <f t="shared" si="309"/>
        <v>2023</v>
      </c>
      <c r="N1135" s="7">
        <v>1245</v>
      </c>
      <c r="P1135" s="7">
        <f t="shared" si="303"/>
        <v>1245</v>
      </c>
      <c r="Q1135" s="8">
        <f t="shared" si="304"/>
        <v>2073560.850000001</v>
      </c>
      <c r="R1135" s="43" t="s">
        <v>91</v>
      </c>
      <c r="S1135" s="12"/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1056</v>
      </c>
      <c r="E1136" s="1" t="s">
        <v>63</v>
      </c>
      <c r="F1136" s="1" t="s">
        <v>64</v>
      </c>
      <c r="G1136" s="115" t="s">
        <v>66</v>
      </c>
      <c r="H1136" s="5">
        <v>10</v>
      </c>
      <c r="I1136" s="5" t="s">
        <v>50</v>
      </c>
      <c r="J1136" s="5">
        <v>120</v>
      </c>
      <c r="K1136" s="4">
        <f t="shared" si="307"/>
        <v>44986</v>
      </c>
      <c r="L1136" s="5">
        <f t="shared" si="308"/>
        <v>3</v>
      </c>
      <c r="M1136" s="5">
        <f t="shared" si="309"/>
        <v>2023</v>
      </c>
      <c r="N1136" s="7">
        <v>575</v>
      </c>
      <c r="P1136" s="7">
        <f t="shared" si="303"/>
        <v>575</v>
      </c>
      <c r="Q1136" s="8">
        <f t="shared" si="304"/>
        <v>2074135.850000001</v>
      </c>
      <c r="R1136" s="43" t="s">
        <v>91</v>
      </c>
      <c r="S1136" s="12"/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1056</v>
      </c>
      <c r="E1137" s="1" t="s">
        <v>63</v>
      </c>
      <c r="F1137" s="1" t="s">
        <v>64</v>
      </c>
      <c r="G1137" s="115" t="s">
        <v>954</v>
      </c>
      <c r="H1137" s="5">
        <v>4</v>
      </c>
      <c r="I1137" s="5" t="s">
        <v>50</v>
      </c>
      <c r="J1137" s="5">
        <v>120</v>
      </c>
      <c r="K1137" s="4">
        <f t="shared" si="307"/>
        <v>44986</v>
      </c>
      <c r="L1137" s="5">
        <f t="shared" si="308"/>
        <v>3</v>
      </c>
      <c r="M1137" s="5">
        <f t="shared" si="309"/>
        <v>2023</v>
      </c>
      <c r="N1137" s="7">
        <v>420</v>
      </c>
      <c r="P1137" s="7">
        <f t="shared" si="303"/>
        <v>420</v>
      </c>
      <c r="Q1137" s="8">
        <f t="shared" si="304"/>
        <v>2074555.850000001</v>
      </c>
      <c r="R1137" s="43" t="s">
        <v>91</v>
      </c>
      <c r="S1137" s="12"/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1057</v>
      </c>
      <c r="E1138" s="1" t="s">
        <v>61</v>
      </c>
      <c r="F1138" s="106" t="s">
        <v>60</v>
      </c>
      <c r="G1138" s="115" t="s">
        <v>728</v>
      </c>
      <c r="H1138" s="5">
        <v>2</v>
      </c>
      <c r="I1138" s="5" t="s">
        <v>51</v>
      </c>
      <c r="J1138" s="5">
        <v>60</v>
      </c>
      <c r="K1138" s="4">
        <f t="shared" si="307"/>
        <v>44928</v>
      </c>
      <c r="L1138" s="5">
        <f t="shared" si="308"/>
        <v>1</v>
      </c>
      <c r="M1138" s="5">
        <f t="shared" si="309"/>
        <v>2023</v>
      </c>
      <c r="N1138" s="7">
        <v>3608</v>
      </c>
      <c r="P1138" s="7">
        <f t="shared" si="303"/>
        <v>3608</v>
      </c>
      <c r="Q1138" s="8">
        <f t="shared" si="304"/>
        <v>2078163.850000001</v>
      </c>
      <c r="R1138" s="43" t="s">
        <v>91</v>
      </c>
      <c r="S1138" s="12"/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1057</v>
      </c>
      <c r="E1139" s="1" t="s">
        <v>61</v>
      </c>
      <c r="F1139" s="106" t="s">
        <v>60</v>
      </c>
      <c r="G1139" s="115" t="s">
        <v>716</v>
      </c>
      <c r="H1139" s="5">
        <v>1</v>
      </c>
      <c r="I1139" s="5" t="s">
        <v>51</v>
      </c>
      <c r="J1139" s="5">
        <v>60</v>
      </c>
      <c r="K1139" s="4">
        <f t="shared" si="307"/>
        <v>44928</v>
      </c>
      <c r="L1139" s="5">
        <f t="shared" si="308"/>
        <v>1</v>
      </c>
      <c r="M1139" s="5">
        <f t="shared" si="309"/>
        <v>2023</v>
      </c>
      <c r="N1139" s="7">
        <v>437.4</v>
      </c>
      <c r="P1139" s="7">
        <f t="shared" si="303"/>
        <v>437.4</v>
      </c>
      <c r="Q1139" s="8">
        <f t="shared" si="304"/>
        <v>2078601.2500000009</v>
      </c>
      <c r="R1139" s="43" t="s">
        <v>91</v>
      </c>
      <c r="S1139" s="12"/>
    </row>
    <row r="1140" spans="1:19" x14ac:dyDescent="0.35">
      <c r="A1140" s="4">
        <v>44868</v>
      </c>
      <c r="B1140" s="5">
        <f t="shared" ref="B1140" si="312">MONTH(A1140)</f>
        <v>11</v>
      </c>
      <c r="C1140" s="5">
        <f t="shared" ref="C1140" si="313">YEAR(A1140)</f>
        <v>2022</v>
      </c>
      <c r="D1140" s="5" t="s">
        <v>1057</v>
      </c>
      <c r="E1140" s="1" t="s">
        <v>61</v>
      </c>
      <c r="F1140" s="106" t="s">
        <v>60</v>
      </c>
      <c r="G1140" s="115" t="s">
        <v>902</v>
      </c>
      <c r="H1140" s="5">
        <v>1</v>
      </c>
      <c r="I1140" s="5" t="s">
        <v>51</v>
      </c>
      <c r="J1140" s="5">
        <v>60</v>
      </c>
      <c r="K1140" s="4">
        <f t="shared" ref="K1140" si="314">A1140+J1140</f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7">
        <v>437.4</v>
      </c>
      <c r="P1140" s="7">
        <f t="shared" si="303"/>
        <v>437.4</v>
      </c>
      <c r="Q1140" s="8">
        <f t="shared" si="304"/>
        <v>2079038.6500000008</v>
      </c>
      <c r="R1140" s="43" t="s">
        <v>91</v>
      </c>
      <c r="S1140" s="12"/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1059</v>
      </c>
      <c r="E1141" s="1" t="s">
        <v>415</v>
      </c>
      <c r="F1141" s="1" t="s">
        <v>416</v>
      </c>
      <c r="G1141" s="115" t="s">
        <v>675</v>
      </c>
      <c r="H1141" s="5">
        <v>4</v>
      </c>
      <c r="I1141" s="5" t="s">
        <v>5</v>
      </c>
      <c r="J1141" s="5">
        <v>0</v>
      </c>
      <c r="K1141" s="4">
        <f t="shared" ref="K1141:K1142" si="319">A1141+J1141</f>
        <v>44869</v>
      </c>
      <c r="L1141" s="5">
        <f t="shared" ref="L1141:L1142" si="320">MONTH(K1141)</f>
        <v>11</v>
      </c>
      <c r="M1141" s="5">
        <f t="shared" ref="M1141:M1142" si="321">YEAR(K1141)</f>
        <v>2022</v>
      </c>
      <c r="N1141" s="7">
        <v>360</v>
      </c>
      <c r="O1141" s="7">
        <f>-N1141</f>
        <v>-360</v>
      </c>
      <c r="P1141" s="7">
        <f t="shared" si="303"/>
        <v>0</v>
      </c>
      <c r="Q1141" s="8">
        <f t="shared" si="304"/>
        <v>2079398.6500000008</v>
      </c>
      <c r="R1141" s="43" t="s">
        <v>5</v>
      </c>
      <c r="S1141" s="12" t="s">
        <v>1087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1059</v>
      </c>
      <c r="E1142" s="1" t="s">
        <v>415</v>
      </c>
      <c r="F1142" s="1" t="s">
        <v>416</v>
      </c>
      <c r="G1142" s="115" t="s">
        <v>1058</v>
      </c>
      <c r="H1142" s="5">
        <v>1</v>
      </c>
      <c r="I1142" s="5" t="s">
        <v>5</v>
      </c>
      <c r="J1142" s="5">
        <v>0</v>
      </c>
      <c r="K1142" s="4">
        <f t="shared" si="319"/>
        <v>44869</v>
      </c>
      <c r="L1142" s="5">
        <f t="shared" si="320"/>
        <v>11</v>
      </c>
      <c r="M1142" s="5">
        <f t="shared" si="321"/>
        <v>2022</v>
      </c>
      <c r="N1142" s="7">
        <v>43.8</v>
      </c>
      <c r="O1142" s="7">
        <f>-N1142</f>
        <v>-43.8</v>
      </c>
      <c r="P1142" s="7">
        <f t="shared" si="303"/>
        <v>0</v>
      </c>
      <c r="Q1142" s="8">
        <f t="shared" si="304"/>
        <v>2079442.4500000009</v>
      </c>
      <c r="R1142" s="43" t="s">
        <v>5</v>
      </c>
      <c r="S1142" s="12" t="s">
        <v>1087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1062</v>
      </c>
      <c r="E1143" s="1" t="s">
        <v>1061</v>
      </c>
      <c r="F1143" s="106" t="s">
        <v>1060</v>
      </c>
      <c r="G1143" s="115" t="s">
        <v>1063</v>
      </c>
      <c r="H1143" s="5">
        <v>1</v>
      </c>
      <c r="I1143" s="5" t="s">
        <v>5</v>
      </c>
      <c r="J1143" s="5">
        <v>0</v>
      </c>
      <c r="K1143" s="4">
        <f t="shared" ref="K1143:K1182" si="322">A1143+J1143</f>
        <v>44870</v>
      </c>
      <c r="L1143" s="5">
        <f t="shared" ref="L1143:L1182" si="323">MONTH(K1143)</f>
        <v>11</v>
      </c>
      <c r="M1143" s="5">
        <f t="shared" ref="M1143:M1182" si="324">YEAR(K1143)</f>
        <v>2022</v>
      </c>
      <c r="N1143" s="7">
        <v>260</v>
      </c>
      <c r="O1143" s="7">
        <f>-N1143</f>
        <v>-260</v>
      </c>
      <c r="P1143" s="7">
        <f t="shared" si="303"/>
        <v>0</v>
      </c>
      <c r="Q1143" s="8">
        <f t="shared" si="304"/>
        <v>2079702.4500000009</v>
      </c>
      <c r="R1143" s="43" t="s">
        <v>5</v>
      </c>
      <c r="S1143" s="12" t="s">
        <v>1092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1062</v>
      </c>
      <c r="E1144" s="1" t="s">
        <v>1061</v>
      </c>
      <c r="F1144" s="1" t="s">
        <v>1060</v>
      </c>
      <c r="G1144" s="115" t="s">
        <v>716</v>
      </c>
      <c r="H1144" s="5">
        <v>1</v>
      </c>
      <c r="I1144" s="5" t="s">
        <v>5</v>
      </c>
      <c r="J1144" s="5">
        <v>0</v>
      </c>
      <c r="K1144" s="4">
        <f t="shared" si="322"/>
        <v>44870</v>
      </c>
      <c r="L1144" s="5">
        <f t="shared" si="323"/>
        <v>11</v>
      </c>
      <c r="M1144" s="5">
        <f t="shared" si="324"/>
        <v>2022</v>
      </c>
      <c r="N1144" s="7">
        <v>534.6</v>
      </c>
      <c r="O1144" s="7">
        <f>-N1144</f>
        <v>-534.6</v>
      </c>
      <c r="P1144" s="7">
        <f t="shared" ref="P1144:P1150" si="325">SUM(N1144+O1144)</f>
        <v>0</v>
      </c>
      <c r="Q1144" s="8">
        <f t="shared" ref="Q1144:Q1150" si="326">SUM(Q1143+N1144)</f>
        <v>2080237.050000001</v>
      </c>
      <c r="R1144" s="43" t="s">
        <v>5</v>
      </c>
      <c r="S1144" s="12" t="s">
        <v>1092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1062</v>
      </c>
      <c r="E1145" s="1" t="s">
        <v>1061</v>
      </c>
      <c r="F1145" s="1" t="s">
        <v>1060</v>
      </c>
      <c r="G1145" s="115" t="s">
        <v>675</v>
      </c>
      <c r="H1145" s="5">
        <v>1</v>
      </c>
      <c r="I1145" s="5" t="s">
        <v>5</v>
      </c>
      <c r="J1145" s="5">
        <v>0</v>
      </c>
      <c r="K1145" s="4">
        <f t="shared" si="322"/>
        <v>44870</v>
      </c>
      <c r="L1145" s="5">
        <f t="shared" si="323"/>
        <v>11</v>
      </c>
      <c r="M1145" s="5">
        <f t="shared" si="324"/>
        <v>2022</v>
      </c>
      <c r="N1145" s="7">
        <v>98</v>
      </c>
      <c r="O1145" s="7">
        <f>-N1145</f>
        <v>-98</v>
      </c>
      <c r="P1145" s="7">
        <f t="shared" si="325"/>
        <v>0</v>
      </c>
      <c r="Q1145" s="8">
        <f t="shared" si="326"/>
        <v>2080335.050000001</v>
      </c>
      <c r="R1145" s="43" t="s">
        <v>5</v>
      </c>
      <c r="S1145" s="12" t="s">
        <v>1092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1064</v>
      </c>
      <c r="E1146" s="1" t="s">
        <v>645</v>
      </c>
      <c r="F1146" s="106" t="s">
        <v>646</v>
      </c>
      <c r="G1146" s="115" t="s">
        <v>667</v>
      </c>
      <c r="H1146" s="5">
        <v>1</v>
      </c>
      <c r="I1146" s="5" t="s">
        <v>5</v>
      </c>
      <c r="J1146" s="5">
        <v>0</v>
      </c>
      <c r="K1146" s="4">
        <f t="shared" si="322"/>
        <v>44872</v>
      </c>
      <c r="L1146" s="5">
        <f t="shared" si="323"/>
        <v>11</v>
      </c>
      <c r="M1146" s="5">
        <f t="shared" si="324"/>
        <v>2022</v>
      </c>
      <c r="N1146" s="7">
        <v>1141</v>
      </c>
      <c r="P1146" s="7">
        <f t="shared" si="325"/>
        <v>1141</v>
      </c>
      <c r="Q1146" s="8">
        <f t="shared" si="326"/>
        <v>2081476.050000001</v>
      </c>
      <c r="R1146" s="43" t="s">
        <v>5</v>
      </c>
      <c r="S1146" s="12"/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1064</v>
      </c>
      <c r="E1147" s="1" t="s">
        <v>645</v>
      </c>
      <c r="F1147" s="106" t="s">
        <v>646</v>
      </c>
      <c r="G1147" s="115" t="s">
        <v>1065</v>
      </c>
      <c r="H1147" s="5">
        <v>1</v>
      </c>
      <c r="I1147" s="5" t="s">
        <v>5</v>
      </c>
      <c r="J1147" s="5">
        <v>0</v>
      </c>
      <c r="K1147" s="4">
        <f t="shared" si="322"/>
        <v>44872</v>
      </c>
      <c r="L1147" s="5">
        <f t="shared" si="323"/>
        <v>11</v>
      </c>
      <c r="M1147" s="5">
        <f t="shared" si="324"/>
        <v>2022</v>
      </c>
      <c r="N1147" s="7">
        <v>175</v>
      </c>
      <c r="P1147" s="7">
        <f t="shared" si="325"/>
        <v>175</v>
      </c>
      <c r="Q1147" s="8">
        <f t="shared" si="326"/>
        <v>2081651.050000001</v>
      </c>
      <c r="R1147" s="43" t="s">
        <v>5</v>
      </c>
      <c r="S1147" s="12"/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1071</v>
      </c>
      <c r="E1148" s="1" t="s">
        <v>1061</v>
      </c>
      <c r="F1148" s="1" t="s">
        <v>1066</v>
      </c>
      <c r="G1148" s="115" t="s">
        <v>1067</v>
      </c>
      <c r="H1148" s="5">
        <v>4</v>
      </c>
      <c r="I1148" s="5" t="s">
        <v>5</v>
      </c>
      <c r="J1148" s="5">
        <v>0</v>
      </c>
      <c r="K1148" s="4">
        <f t="shared" si="322"/>
        <v>44873</v>
      </c>
      <c r="L1148" s="5">
        <f t="shared" si="323"/>
        <v>11</v>
      </c>
      <c r="M1148" s="5">
        <f t="shared" si="324"/>
        <v>2022</v>
      </c>
      <c r="N1148" s="7">
        <v>1170</v>
      </c>
      <c r="O1148" s="7">
        <f>-N1148</f>
        <v>-1170</v>
      </c>
      <c r="P1148" s="7">
        <f t="shared" si="325"/>
        <v>0</v>
      </c>
      <c r="Q1148" s="8">
        <f t="shared" si="326"/>
        <v>2082821.050000001</v>
      </c>
      <c r="R1148" s="43" t="s">
        <v>5</v>
      </c>
      <c r="S1148" s="12" t="s">
        <v>1093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1071</v>
      </c>
      <c r="E1149" s="1" t="s">
        <v>1061</v>
      </c>
      <c r="F1149" s="1" t="s">
        <v>1066</v>
      </c>
      <c r="G1149" s="132" t="s">
        <v>1068</v>
      </c>
      <c r="H1149" s="5">
        <v>4</v>
      </c>
      <c r="I1149" s="5" t="s">
        <v>5</v>
      </c>
      <c r="J1149" s="5">
        <v>0</v>
      </c>
      <c r="K1149" s="4">
        <f t="shared" si="322"/>
        <v>44873</v>
      </c>
      <c r="L1149" s="5">
        <f t="shared" si="323"/>
        <v>11</v>
      </c>
      <c r="M1149" s="5">
        <f t="shared" si="324"/>
        <v>2022</v>
      </c>
      <c r="N1149" s="7">
        <v>2250</v>
      </c>
      <c r="O1149" s="7">
        <f>-N1149</f>
        <v>-2250</v>
      </c>
      <c r="P1149" s="7">
        <f t="shared" si="325"/>
        <v>0</v>
      </c>
      <c r="Q1149" s="8">
        <f t="shared" si="326"/>
        <v>2085071.050000001</v>
      </c>
      <c r="R1149" s="43" t="s">
        <v>5</v>
      </c>
      <c r="S1149" s="12" t="s">
        <v>1093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1071</v>
      </c>
      <c r="E1150" s="1" t="s">
        <v>1061</v>
      </c>
      <c r="F1150" s="1" t="s">
        <v>1066</v>
      </c>
      <c r="G1150" s="132" t="s">
        <v>1069</v>
      </c>
      <c r="H1150" s="5">
        <v>3</v>
      </c>
      <c r="I1150" s="5" t="s">
        <v>5</v>
      </c>
      <c r="J1150" s="5">
        <v>0</v>
      </c>
      <c r="K1150" s="4">
        <f t="shared" si="322"/>
        <v>44873</v>
      </c>
      <c r="L1150" s="5">
        <f t="shared" si="323"/>
        <v>11</v>
      </c>
      <c r="M1150" s="5">
        <f t="shared" si="324"/>
        <v>2022</v>
      </c>
      <c r="N1150" s="7">
        <v>855</v>
      </c>
      <c r="O1150" s="7">
        <f>-N1150</f>
        <v>-855</v>
      </c>
      <c r="P1150" s="7">
        <f t="shared" si="325"/>
        <v>0</v>
      </c>
      <c r="Q1150" s="8">
        <f t="shared" si="326"/>
        <v>2085926.050000001</v>
      </c>
      <c r="R1150" s="43" t="s">
        <v>5</v>
      </c>
      <c r="S1150" s="12" t="s">
        <v>1093</v>
      </c>
    </row>
    <row r="1151" spans="1:19" x14ac:dyDescent="0.35">
      <c r="A1151" s="4">
        <v>44873</v>
      </c>
      <c r="B1151" s="5">
        <f t="shared" ref="B1151:B1182" si="327">MONTH(A1151)</f>
        <v>11</v>
      </c>
      <c r="C1151" s="5">
        <f t="shared" ref="C1151:C1182" si="328">YEAR(A1151)</f>
        <v>2022</v>
      </c>
      <c r="D1151" s="5" t="s">
        <v>1071</v>
      </c>
      <c r="E1151" s="1" t="s">
        <v>1061</v>
      </c>
      <c r="F1151" s="1" t="s">
        <v>1066</v>
      </c>
      <c r="G1151" s="123" t="s">
        <v>1070</v>
      </c>
      <c r="H1151" s="5">
        <v>1</v>
      </c>
      <c r="I1151" s="5" t="s">
        <v>5</v>
      </c>
      <c r="J1151" s="5">
        <v>0</v>
      </c>
      <c r="K1151" s="4">
        <f t="shared" si="322"/>
        <v>44873</v>
      </c>
      <c r="L1151" s="5">
        <f t="shared" si="323"/>
        <v>11</v>
      </c>
      <c r="M1151" s="5">
        <f t="shared" si="324"/>
        <v>2022</v>
      </c>
      <c r="N1151" s="7">
        <v>98</v>
      </c>
      <c r="O1151" s="7">
        <f>-N1151</f>
        <v>-98</v>
      </c>
      <c r="P1151" s="7">
        <f t="shared" ref="P1151:P1196" si="329">SUM(N1151+O1151)</f>
        <v>0</v>
      </c>
      <c r="Q1151" s="8">
        <f t="shared" ref="Q1151:Q1196" si="330">SUM(Q1150+N1151)</f>
        <v>2086024.050000001</v>
      </c>
      <c r="R1151" s="43" t="s">
        <v>5</v>
      </c>
      <c r="S1151" s="12" t="s">
        <v>1093</v>
      </c>
    </row>
    <row r="1152" spans="1:19" x14ac:dyDescent="0.35">
      <c r="A1152" s="4">
        <v>44874</v>
      </c>
      <c r="B1152" s="5">
        <f t="shared" si="327"/>
        <v>11</v>
      </c>
      <c r="C1152" s="5">
        <f t="shared" si="328"/>
        <v>2022</v>
      </c>
      <c r="D1152" s="5" t="s">
        <v>1072</v>
      </c>
      <c r="E1152" s="1" t="s">
        <v>482</v>
      </c>
      <c r="F1152" s="106" t="s">
        <v>499</v>
      </c>
      <c r="G1152" s="115" t="s">
        <v>69</v>
      </c>
      <c r="H1152" s="5">
        <v>1</v>
      </c>
      <c r="I1152" s="5" t="s">
        <v>5</v>
      </c>
      <c r="J1152" s="5">
        <v>0</v>
      </c>
      <c r="K1152" s="4">
        <f t="shared" si="322"/>
        <v>44874</v>
      </c>
      <c r="L1152" s="5">
        <f t="shared" si="323"/>
        <v>11</v>
      </c>
      <c r="M1152" s="5">
        <f t="shared" si="324"/>
        <v>2022</v>
      </c>
      <c r="N1152" s="7">
        <v>1936</v>
      </c>
      <c r="P1152" s="7">
        <f t="shared" si="329"/>
        <v>1936</v>
      </c>
      <c r="Q1152" s="8">
        <f t="shared" si="330"/>
        <v>2087960.050000001</v>
      </c>
      <c r="R1152" s="43" t="s">
        <v>5</v>
      </c>
      <c r="S1152" s="12"/>
    </row>
    <row r="1153" spans="1:19" x14ac:dyDescent="0.35">
      <c r="A1153" s="4">
        <v>44874</v>
      </c>
      <c r="B1153" s="5">
        <f t="shared" si="327"/>
        <v>11</v>
      </c>
      <c r="C1153" s="5">
        <f t="shared" si="328"/>
        <v>2022</v>
      </c>
      <c r="D1153" s="5" t="s">
        <v>1072</v>
      </c>
      <c r="E1153" s="1" t="s">
        <v>482</v>
      </c>
      <c r="F1153" s="106" t="s">
        <v>499</v>
      </c>
      <c r="G1153" s="115" t="s">
        <v>663</v>
      </c>
      <c r="H1153" s="5">
        <v>4</v>
      </c>
      <c r="I1153" s="5" t="s">
        <v>5</v>
      </c>
      <c r="J1153" s="5">
        <v>0</v>
      </c>
      <c r="K1153" s="4">
        <f t="shared" si="322"/>
        <v>44874</v>
      </c>
      <c r="L1153" s="5">
        <f t="shared" si="323"/>
        <v>11</v>
      </c>
      <c r="M1153" s="5">
        <f t="shared" si="324"/>
        <v>2022</v>
      </c>
      <c r="N1153" s="7">
        <v>1068</v>
      </c>
      <c r="P1153" s="7">
        <f t="shared" si="329"/>
        <v>1068</v>
      </c>
      <c r="Q1153" s="8">
        <f t="shared" si="330"/>
        <v>2089028.050000001</v>
      </c>
      <c r="R1153" s="43" t="s">
        <v>5</v>
      </c>
      <c r="S1153" s="12"/>
    </row>
    <row r="1154" spans="1:19" x14ac:dyDescent="0.35">
      <c r="A1154" s="4">
        <v>44874</v>
      </c>
      <c r="B1154" s="5">
        <f t="shared" si="327"/>
        <v>11</v>
      </c>
      <c r="C1154" s="5">
        <f t="shared" si="328"/>
        <v>2022</v>
      </c>
      <c r="D1154" s="5" t="s">
        <v>1072</v>
      </c>
      <c r="E1154" s="1" t="s">
        <v>482</v>
      </c>
      <c r="F1154" s="106" t="s">
        <v>499</v>
      </c>
      <c r="G1154" s="115" t="s">
        <v>675</v>
      </c>
      <c r="H1154" s="5">
        <v>1</v>
      </c>
      <c r="I1154" s="5" t="s">
        <v>5</v>
      </c>
      <c r="J1154" s="5">
        <v>0</v>
      </c>
      <c r="K1154" s="4">
        <f t="shared" si="322"/>
        <v>44874</v>
      </c>
      <c r="L1154" s="5">
        <f t="shared" si="323"/>
        <v>11</v>
      </c>
      <c r="M1154" s="5">
        <f t="shared" si="324"/>
        <v>2022</v>
      </c>
      <c r="N1154" s="7">
        <v>90</v>
      </c>
      <c r="P1154" s="7">
        <f t="shared" si="329"/>
        <v>90</v>
      </c>
      <c r="Q1154" s="8">
        <f t="shared" si="330"/>
        <v>2089118.050000001</v>
      </c>
      <c r="R1154" s="43" t="s">
        <v>5</v>
      </c>
      <c r="S1154" s="12"/>
    </row>
    <row r="1155" spans="1:19" x14ac:dyDescent="0.35">
      <c r="A1155" s="4">
        <v>44876</v>
      </c>
      <c r="B1155" s="5">
        <f t="shared" si="327"/>
        <v>11</v>
      </c>
      <c r="C1155" s="5">
        <f t="shared" si="328"/>
        <v>2022</v>
      </c>
      <c r="D1155" s="5" t="s">
        <v>1073</v>
      </c>
      <c r="E1155" s="1" t="s">
        <v>415</v>
      </c>
      <c r="F1155" s="106" t="s">
        <v>416</v>
      </c>
      <c r="G1155" s="115" t="s">
        <v>728</v>
      </c>
      <c r="H1155" s="5">
        <v>5</v>
      </c>
      <c r="I1155" s="5" t="s">
        <v>5</v>
      </c>
      <c r="J1155" s="5">
        <v>0</v>
      </c>
      <c r="K1155" s="4">
        <f t="shared" si="322"/>
        <v>44876</v>
      </c>
      <c r="L1155" s="5">
        <f t="shared" si="323"/>
        <v>11</v>
      </c>
      <c r="M1155" s="5">
        <f t="shared" si="324"/>
        <v>2022</v>
      </c>
      <c r="N1155" s="7">
        <v>9020</v>
      </c>
      <c r="P1155" s="7">
        <f t="shared" si="329"/>
        <v>9020</v>
      </c>
      <c r="Q1155" s="8">
        <f t="shared" si="330"/>
        <v>2098138.0500000007</v>
      </c>
      <c r="R1155" s="43" t="s">
        <v>5</v>
      </c>
      <c r="S1155" s="12"/>
    </row>
    <row r="1156" spans="1:19" x14ac:dyDescent="0.35">
      <c r="A1156" s="4">
        <v>44876</v>
      </c>
      <c r="B1156" s="5">
        <f t="shared" si="327"/>
        <v>11</v>
      </c>
      <c r="C1156" s="5">
        <f t="shared" si="328"/>
        <v>2022</v>
      </c>
      <c r="D1156" s="5" t="s">
        <v>1073</v>
      </c>
      <c r="E1156" s="1" t="s">
        <v>415</v>
      </c>
      <c r="F1156" s="106" t="s">
        <v>416</v>
      </c>
      <c r="G1156" s="115" t="s">
        <v>997</v>
      </c>
      <c r="H1156" s="5">
        <v>12</v>
      </c>
      <c r="I1156" s="5" t="s">
        <v>5</v>
      </c>
      <c r="J1156" s="5">
        <v>0</v>
      </c>
      <c r="K1156" s="4">
        <f t="shared" si="322"/>
        <v>44876</v>
      </c>
      <c r="L1156" s="5">
        <f t="shared" si="323"/>
        <v>11</v>
      </c>
      <c r="M1156" s="5">
        <f t="shared" si="324"/>
        <v>2022</v>
      </c>
      <c r="N1156" s="7">
        <v>3024</v>
      </c>
      <c r="P1156" s="7">
        <f t="shared" si="329"/>
        <v>3024</v>
      </c>
      <c r="Q1156" s="8">
        <f t="shared" si="330"/>
        <v>2101162.0500000007</v>
      </c>
      <c r="R1156" s="43" t="s">
        <v>5</v>
      </c>
      <c r="S1156" s="12"/>
    </row>
    <row r="1157" spans="1:19" x14ac:dyDescent="0.35">
      <c r="A1157" s="4">
        <v>44876</v>
      </c>
      <c r="B1157" s="5">
        <f t="shared" si="327"/>
        <v>11</v>
      </c>
      <c r="C1157" s="5">
        <f t="shared" si="328"/>
        <v>2022</v>
      </c>
      <c r="D1157" s="5" t="s">
        <v>1073</v>
      </c>
      <c r="E1157" s="1" t="s">
        <v>415</v>
      </c>
      <c r="F1157" s="106" t="s">
        <v>416</v>
      </c>
      <c r="G1157" s="115" t="s">
        <v>998</v>
      </c>
      <c r="H1157" s="5">
        <v>4</v>
      </c>
      <c r="I1157" s="5" t="s">
        <v>5</v>
      </c>
      <c r="J1157" s="5">
        <v>0</v>
      </c>
      <c r="K1157" s="4">
        <f t="shared" si="322"/>
        <v>44876</v>
      </c>
      <c r="L1157" s="5">
        <f t="shared" si="323"/>
        <v>11</v>
      </c>
      <c r="M1157" s="5">
        <f t="shared" si="324"/>
        <v>2022</v>
      </c>
      <c r="N1157" s="7">
        <v>1170</v>
      </c>
      <c r="P1157" s="7">
        <f t="shared" si="329"/>
        <v>1170</v>
      </c>
      <c r="Q1157" s="8">
        <f t="shared" si="330"/>
        <v>2102332.0500000007</v>
      </c>
      <c r="R1157" s="43" t="s">
        <v>5</v>
      </c>
      <c r="S1157" s="12"/>
    </row>
    <row r="1158" spans="1:19" x14ac:dyDescent="0.35">
      <c r="A1158" s="4">
        <v>44876</v>
      </c>
      <c r="B1158" s="5">
        <f t="shared" si="327"/>
        <v>11</v>
      </c>
      <c r="C1158" s="5">
        <f t="shared" si="328"/>
        <v>2022</v>
      </c>
      <c r="D1158" s="5" t="s">
        <v>1073</v>
      </c>
      <c r="E1158" s="1" t="s">
        <v>415</v>
      </c>
      <c r="F1158" s="106" t="s">
        <v>416</v>
      </c>
      <c r="G1158" s="115" t="s">
        <v>66</v>
      </c>
      <c r="H1158" s="5">
        <v>5</v>
      </c>
      <c r="I1158" s="5" t="s">
        <v>5</v>
      </c>
      <c r="J1158" s="5">
        <v>0</v>
      </c>
      <c r="K1158" s="4">
        <f t="shared" si="322"/>
        <v>44876</v>
      </c>
      <c r="L1158" s="5">
        <f t="shared" si="323"/>
        <v>11</v>
      </c>
      <c r="M1158" s="5">
        <f t="shared" si="324"/>
        <v>2022</v>
      </c>
      <c r="N1158" s="7">
        <v>312.5</v>
      </c>
      <c r="P1158" s="7">
        <f t="shared" si="329"/>
        <v>312.5</v>
      </c>
      <c r="Q1158" s="8">
        <f t="shared" si="330"/>
        <v>2102644.5500000007</v>
      </c>
      <c r="R1158" s="43" t="s">
        <v>5</v>
      </c>
      <c r="S1158" s="12"/>
    </row>
    <row r="1159" spans="1:19" x14ac:dyDescent="0.35">
      <c r="A1159" s="4">
        <v>44876</v>
      </c>
      <c r="B1159" s="5">
        <f t="shared" si="327"/>
        <v>11</v>
      </c>
      <c r="C1159" s="5">
        <f t="shared" si="328"/>
        <v>2022</v>
      </c>
      <c r="D1159" s="5" t="s">
        <v>1073</v>
      </c>
      <c r="E1159" s="1" t="s">
        <v>415</v>
      </c>
      <c r="F1159" s="106" t="s">
        <v>416</v>
      </c>
      <c r="G1159" s="115" t="s">
        <v>999</v>
      </c>
      <c r="H1159" s="5">
        <v>1</v>
      </c>
      <c r="I1159" s="5" t="s">
        <v>5</v>
      </c>
      <c r="J1159" s="5">
        <v>0</v>
      </c>
      <c r="K1159" s="4">
        <f t="shared" si="322"/>
        <v>44876</v>
      </c>
      <c r="L1159" s="5">
        <f t="shared" si="323"/>
        <v>11</v>
      </c>
      <c r="M1159" s="5">
        <f t="shared" si="324"/>
        <v>2022</v>
      </c>
      <c r="N1159" s="7">
        <v>1000</v>
      </c>
      <c r="P1159" s="7">
        <f t="shared" si="329"/>
        <v>1000</v>
      </c>
      <c r="Q1159" s="8">
        <f t="shared" si="330"/>
        <v>2103644.5500000007</v>
      </c>
      <c r="R1159" s="43" t="s">
        <v>5</v>
      </c>
      <c r="S1159" s="12"/>
    </row>
    <row r="1160" spans="1:19" x14ac:dyDescent="0.35">
      <c r="A1160" s="4">
        <v>44876</v>
      </c>
      <c r="B1160" s="5">
        <f t="shared" si="327"/>
        <v>11</v>
      </c>
      <c r="C1160" s="5">
        <f t="shared" si="328"/>
        <v>2022</v>
      </c>
      <c r="D1160" s="5" t="s">
        <v>1073</v>
      </c>
      <c r="E1160" s="1" t="s">
        <v>415</v>
      </c>
      <c r="F1160" s="106" t="s">
        <v>416</v>
      </c>
      <c r="G1160" s="115" t="s">
        <v>675</v>
      </c>
      <c r="H1160" s="5">
        <v>4</v>
      </c>
      <c r="I1160" s="5" t="s">
        <v>5</v>
      </c>
      <c r="J1160" s="5">
        <v>0</v>
      </c>
      <c r="K1160" s="4">
        <f t="shared" si="322"/>
        <v>44876</v>
      </c>
      <c r="L1160" s="5">
        <f t="shared" si="323"/>
        <v>11</v>
      </c>
      <c r="M1160" s="5">
        <f t="shared" si="324"/>
        <v>2022</v>
      </c>
      <c r="N1160" s="7">
        <v>360</v>
      </c>
      <c r="P1160" s="7">
        <f t="shared" si="329"/>
        <v>360</v>
      </c>
      <c r="Q1160" s="8">
        <f t="shared" si="330"/>
        <v>2104004.5500000007</v>
      </c>
      <c r="R1160" s="43" t="s">
        <v>5</v>
      </c>
      <c r="S1160" s="12"/>
    </row>
    <row r="1161" spans="1:19" x14ac:dyDescent="0.35">
      <c r="A1161" s="4">
        <v>44879</v>
      </c>
      <c r="B1161" s="5">
        <f t="shared" si="327"/>
        <v>11</v>
      </c>
      <c r="C1161" s="5">
        <f t="shared" si="328"/>
        <v>2022</v>
      </c>
      <c r="D1161" s="5" t="s">
        <v>1074</v>
      </c>
      <c r="E1161" s="1" t="s">
        <v>869</v>
      </c>
      <c r="F1161" s="106" t="s">
        <v>868</v>
      </c>
      <c r="G1161" s="115" t="s">
        <v>725</v>
      </c>
      <c r="H1161" s="5">
        <v>4</v>
      </c>
      <c r="I1161" s="5" t="s">
        <v>5</v>
      </c>
      <c r="J1161" s="5">
        <v>0</v>
      </c>
      <c r="K1161" s="4">
        <f t="shared" si="322"/>
        <v>44879</v>
      </c>
      <c r="L1161" s="5">
        <f t="shared" si="323"/>
        <v>11</v>
      </c>
      <c r="M1161" s="5">
        <f t="shared" si="324"/>
        <v>2022</v>
      </c>
      <c r="N1161" s="7">
        <v>7920</v>
      </c>
      <c r="P1161" s="7">
        <f t="shared" si="329"/>
        <v>7920</v>
      </c>
      <c r="Q1161" s="8">
        <f t="shared" si="330"/>
        <v>2111924.5500000007</v>
      </c>
      <c r="R1161" s="43" t="s">
        <v>5</v>
      </c>
      <c r="S1161" s="12"/>
    </row>
    <row r="1162" spans="1:19" x14ac:dyDescent="0.35">
      <c r="A1162" s="4">
        <v>44879</v>
      </c>
      <c r="B1162" s="5">
        <f t="shared" si="327"/>
        <v>11</v>
      </c>
      <c r="C1162" s="5">
        <f t="shared" si="328"/>
        <v>2022</v>
      </c>
      <c r="D1162" s="5" t="s">
        <v>1074</v>
      </c>
      <c r="E1162" s="1" t="s">
        <v>869</v>
      </c>
      <c r="F1162" s="106" t="s">
        <v>868</v>
      </c>
      <c r="G1162" s="115" t="s">
        <v>716</v>
      </c>
      <c r="H1162" s="5">
        <v>2</v>
      </c>
      <c r="I1162" s="5" t="s">
        <v>5</v>
      </c>
      <c r="J1162" s="5">
        <v>0</v>
      </c>
      <c r="K1162" s="4">
        <f t="shared" si="322"/>
        <v>44879</v>
      </c>
      <c r="L1162" s="5">
        <f t="shared" si="323"/>
        <v>11</v>
      </c>
      <c r="M1162" s="5">
        <f t="shared" si="324"/>
        <v>2022</v>
      </c>
      <c r="N1162" s="7">
        <v>993.6</v>
      </c>
      <c r="P1162" s="7">
        <f t="shared" si="329"/>
        <v>993.6</v>
      </c>
      <c r="Q1162" s="8">
        <f t="shared" si="330"/>
        <v>2112918.1500000008</v>
      </c>
      <c r="R1162" s="43" t="s">
        <v>5</v>
      </c>
      <c r="S1162" s="12"/>
    </row>
    <row r="1163" spans="1:19" x14ac:dyDescent="0.35">
      <c r="A1163" s="4">
        <v>44879</v>
      </c>
      <c r="B1163" s="5">
        <f t="shared" si="327"/>
        <v>11</v>
      </c>
      <c r="C1163" s="5">
        <f t="shared" si="328"/>
        <v>2022</v>
      </c>
      <c r="D1163" s="5" t="s">
        <v>1074</v>
      </c>
      <c r="E1163" s="1" t="s">
        <v>869</v>
      </c>
      <c r="F1163" s="106" t="s">
        <v>868</v>
      </c>
      <c r="G1163" s="115" t="s">
        <v>1016</v>
      </c>
      <c r="H1163" s="5">
        <v>2</v>
      </c>
      <c r="I1163" s="5" t="s">
        <v>5</v>
      </c>
      <c r="J1163" s="5">
        <v>0</v>
      </c>
      <c r="K1163" s="4">
        <f t="shared" si="322"/>
        <v>44879</v>
      </c>
      <c r="L1163" s="5">
        <f t="shared" si="323"/>
        <v>11</v>
      </c>
      <c r="M1163" s="5">
        <f t="shared" si="324"/>
        <v>2022</v>
      </c>
      <c r="N1163" s="7">
        <v>993.6</v>
      </c>
      <c r="P1163" s="7">
        <f t="shared" si="329"/>
        <v>993.6</v>
      </c>
      <c r="Q1163" s="8">
        <f t="shared" si="330"/>
        <v>2113911.7500000009</v>
      </c>
      <c r="R1163" s="43" t="s">
        <v>5</v>
      </c>
      <c r="S1163" s="12"/>
    </row>
    <row r="1164" spans="1:19" x14ac:dyDescent="0.35">
      <c r="A1164" s="4">
        <v>44879</v>
      </c>
      <c r="B1164" s="5">
        <f t="shared" si="327"/>
        <v>11</v>
      </c>
      <c r="C1164" s="5">
        <f t="shared" si="328"/>
        <v>2022</v>
      </c>
      <c r="D1164" s="5" t="s">
        <v>1074</v>
      </c>
      <c r="E1164" s="1" t="s">
        <v>869</v>
      </c>
      <c r="F1164" s="106" t="s">
        <v>868</v>
      </c>
      <c r="G1164" s="115" t="s">
        <v>966</v>
      </c>
      <c r="H1164" s="5">
        <v>1</v>
      </c>
      <c r="I1164" s="5" t="s">
        <v>5</v>
      </c>
      <c r="J1164" s="5">
        <v>0</v>
      </c>
      <c r="K1164" s="4">
        <f t="shared" si="322"/>
        <v>44879</v>
      </c>
      <c r="L1164" s="5">
        <f t="shared" si="323"/>
        <v>11</v>
      </c>
      <c r="M1164" s="5">
        <f t="shared" si="324"/>
        <v>2022</v>
      </c>
      <c r="N1164" s="7">
        <v>315</v>
      </c>
      <c r="P1164" s="7">
        <f t="shared" si="329"/>
        <v>315</v>
      </c>
      <c r="Q1164" s="8">
        <f t="shared" si="330"/>
        <v>2114226.7500000009</v>
      </c>
      <c r="R1164" s="43" t="s">
        <v>5</v>
      </c>
      <c r="S1164" s="12"/>
    </row>
    <row r="1165" spans="1:19" x14ac:dyDescent="0.35">
      <c r="A1165" s="4">
        <v>44879</v>
      </c>
      <c r="B1165" s="5">
        <f t="shared" si="327"/>
        <v>11</v>
      </c>
      <c r="C1165" s="5">
        <f t="shared" si="328"/>
        <v>2022</v>
      </c>
      <c r="D1165" s="5" t="s">
        <v>1074</v>
      </c>
      <c r="E1165" s="1" t="s">
        <v>869</v>
      </c>
      <c r="F1165" s="106" t="s">
        <v>868</v>
      </c>
      <c r="G1165" s="115" t="s">
        <v>903</v>
      </c>
      <c r="H1165" s="5">
        <v>4</v>
      </c>
      <c r="I1165" s="5" t="s">
        <v>5</v>
      </c>
      <c r="J1165" s="5">
        <v>0</v>
      </c>
      <c r="K1165" s="4">
        <f t="shared" si="322"/>
        <v>44879</v>
      </c>
      <c r="L1165" s="5">
        <f t="shared" si="323"/>
        <v>11</v>
      </c>
      <c r="M1165" s="5">
        <f t="shared" si="324"/>
        <v>2022</v>
      </c>
      <c r="N1165" s="7">
        <v>640</v>
      </c>
      <c r="P1165" s="7">
        <f t="shared" si="329"/>
        <v>640</v>
      </c>
      <c r="Q1165" s="8">
        <f t="shared" si="330"/>
        <v>2114866.7500000009</v>
      </c>
      <c r="R1165" s="43" t="s">
        <v>5</v>
      </c>
      <c r="S1165" s="12"/>
    </row>
    <row r="1166" spans="1:19" x14ac:dyDescent="0.35">
      <c r="A1166" s="4">
        <v>44879</v>
      </c>
      <c r="B1166" s="5">
        <f t="shared" si="327"/>
        <v>11</v>
      </c>
      <c r="C1166" s="5">
        <f t="shared" si="328"/>
        <v>2022</v>
      </c>
      <c r="D1166" s="5" t="s">
        <v>1074</v>
      </c>
      <c r="E1166" s="1" t="s">
        <v>869</v>
      </c>
      <c r="F1166" s="106" t="s">
        <v>868</v>
      </c>
      <c r="G1166" s="115" t="s">
        <v>675</v>
      </c>
      <c r="H1166" s="5">
        <v>4</v>
      </c>
      <c r="I1166" s="5" t="s">
        <v>5</v>
      </c>
      <c r="J1166" s="5">
        <v>0</v>
      </c>
      <c r="K1166" s="4">
        <f t="shared" si="322"/>
        <v>44879</v>
      </c>
      <c r="L1166" s="5">
        <f t="shared" si="323"/>
        <v>11</v>
      </c>
      <c r="M1166" s="5">
        <f t="shared" si="324"/>
        <v>2022</v>
      </c>
      <c r="N1166" s="7">
        <v>360</v>
      </c>
      <c r="P1166" s="7">
        <f t="shared" si="329"/>
        <v>360</v>
      </c>
      <c r="Q1166" s="8">
        <f t="shared" si="330"/>
        <v>2115226.7500000009</v>
      </c>
      <c r="R1166" s="43" t="s">
        <v>5</v>
      </c>
      <c r="S1166" s="12"/>
    </row>
    <row r="1167" spans="1:19" x14ac:dyDescent="0.35">
      <c r="A1167" s="4">
        <v>44879</v>
      </c>
      <c r="B1167" s="5">
        <f t="shared" si="327"/>
        <v>11</v>
      </c>
      <c r="C1167" s="5">
        <f t="shared" si="328"/>
        <v>2022</v>
      </c>
      <c r="D1167" s="5" t="s">
        <v>1074</v>
      </c>
      <c r="E1167" s="1" t="s">
        <v>869</v>
      </c>
      <c r="F1167" s="106" t="s">
        <v>868</v>
      </c>
      <c r="G1167" s="115" t="s">
        <v>872</v>
      </c>
      <c r="H1167" s="5">
        <v>6</v>
      </c>
      <c r="I1167" s="5" t="s">
        <v>5</v>
      </c>
      <c r="J1167" s="5">
        <v>0</v>
      </c>
      <c r="K1167" s="4">
        <f t="shared" si="322"/>
        <v>44879</v>
      </c>
      <c r="L1167" s="5">
        <f t="shared" si="323"/>
        <v>11</v>
      </c>
      <c r="M1167" s="5">
        <f t="shared" si="324"/>
        <v>2022</v>
      </c>
      <c r="N1167" s="7">
        <v>270</v>
      </c>
      <c r="P1167" s="7">
        <f t="shared" si="329"/>
        <v>270</v>
      </c>
      <c r="Q1167" s="8">
        <f t="shared" si="330"/>
        <v>2115496.7500000009</v>
      </c>
      <c r="R1167" s="43" t="s">
        <v>5</v>
      </c>
      <c r="S1167" s="12"/>
    </row>
    <row r="1168" spans="1:19" x14ac:dyDescent="0.35">
      <c r="A1168" s="4">
        <v>44879</v>
      </c>
      <c r="B1168" s="5">
        <f t="shared" si="327"/>
        <v>11</v>
      </c>
      <c r="C1168" s="5">
        <f t="shared" si="328"/>
        <v>2022</v>
      </c>
      <c r="D1168" s="5" t="s">
        <v>1074</v>
      </c>
      <c r="E1168" s="1" t="s">
        <v>869</v>
      </c>
      <c r="F1168" s="106" t="s">
        <v>868</v>
      </c>
      <c r="G1168" s="115" t="s">
        <v>953</v>
      </c>
      <c r="H1168" s="5">
        <v>1</v>
      </c>
      <c r="I1168" s="5" t="s">
        <v>5</v>
      </c>
      <c r="J1168" s="5">
        <v>0</v>
      </c>
      <c r="K1168" s="4">
        <f t="shared" si="322"/>
        <v>44879</v>
      </c>
      <c r="L1168" s="5">
        <f t="shared" si="323"/>
        <v>11</v>
      </c>
      <c r="M1168" s="5">
        <f t="shared" si="324"/>
        <v>2022</v>
      </c>
      <c r="N1168" s="7">
        <v>440</v>
      </c>
      <c r="P1168" s="7">
        <f t="shared" si="329"/>
        <v>440</v>
      </c>
      <c r="Q1168" s="8">
        <f t="shared" si="330"/>
        <v>2115936.7500000009</v>
      </c>
      <c r="R1168" s="43" t="s">
        <v>5</v>
      </c>
      <c r="S1168" s="12"/>
    </row>
    <row r="1169" spans="1:19" x14ac:dyDescent="0.35">
      <c r="A1169" s="4">
        <v>44879</v>
      </c>
      <c r="B1169" s="5">
        <f t="shared" si="327"/>
        <v>11</v>
      </c>
      <c r="C1169" s="5">
        <f t="shared" si="328"/>
        <v>2022</v>
      </c>
      <c r="D1169" s="5" t="s">
        <v>1074</v>
      </c>
      <c r="E1169" s="1" t="s">
        <v>869</v>
      </c>
      <c r="F1169" s="106" t="s">
        <v>868</v>
      </c>
      <c r="G1169" s="115" t="s">
        <v>874</v>
      </c>
      <c r="H1169" s="5">
        <v>6</v>
      </c>
      <c r="I1169" s="5" t="s">
        <v>5</v>
      </c>
      <c r="J1169" s="5">
        <v>0</v>
      </c>
      <c r="K1169" s="4">
        <f t="shared" si="322"/>
        <v>44879</v>
      </c>
      <c r="L1169" s="5">
        <f t="shared" si="323"/>
        <v>11</v>
      </c>
      <c r="M1169" s="5">
        <f t="shared" si="324"/>
        <v>2022</v>
      </c>
      <c r="N1169" s="7">
        <v>1524</v>
      </c>
      <c r="P1169" s="7">
        <f t="shared" si="329"/>
        <v>1524</v>
      </c>
      <c r="Q1169" s="8">
        <f t="shared" si="330"/>
        <v>2117460.7500000009</v>
      </c>
      <c r="R1169" s="43" t="s">
        <v>5</v>
      </c>
      <c r="S1169" s="12"/>
    </row>
    <row r="1170" spans="1:19" x14ac:dyDescent="0.35">
      <c r="A1170" s="4">
        <v>44879</v>
      </c>
      <c r="B1170" s="5">
        <f t="shared" si="327"/>
        <v>11</v>
      </c>
      <c r="C1170" s="5">
        <f t="shared" si="328"/>
        <v>2022</v>
      </c>
      <c r="D1170" s="5" t="s">
        <v>1074</v>
      </c>
      <c r="E1170" s="1" t="s">
        <v>869</v>
      </c>
      <c r="F1170" s="106" t="s">
        <v>868</v>
      </c>
      <c r="G1170" s="115" t="s">
        <v>667</v>
      </c>
      <c r="H1170" s="5">
        <v>1</v>
      </c>
      <c r="I1170" s="5" t="s">
        <v>5</v>
      </c>
      <c r="J1170" s="5">
        <v>0</v>
      </c>
      <c r="K1170" s="4">
        <f t="shared" si="322"/>
        <v>44879</v>
      </c>
      <c r="L1170" s="5">
        <f t="shared" si="323"/>
        <v>11</v>
      </c>
      <c r="M1170" s="5">
        <f t="shared" si="324"/>
        <v>2022</v>
      </c>
      <c r="N1170" s="7">
        <v>1108.4000000000001</v>
      </c>
      <c r="P1170" s="7">
        <f t="shared" si="329"/>
        <v>1108.4000000000001</v>
      </c>
      <c r="Q1170" s="8">
        <f t="shared" si="330"/>
        <v>2118569.1500000008</v>
      </c>
      <c r="R1170" s="43" t="s">
        <v>5</v>
      </c>
      <c r="S1170" s="12"/>
    </row>
    <row r="1171" spans="1:19" x14ac:dyDescent="0.35">
      <c r="A1171" s="4">
        <v>44880</v>
      </c>
      <c r="B1171" s="5">
        <f t="shared" si="327"/>
        <v>11</v>
      </c>
      <c r="C1171" s="5">
        <f t="shared" si="328"/>
        <v>2022</v>
      </c>
      <c r="D1171" s="5" t="s">
        <v>1075</v>
      </c>
      <c r="E1171" s="1" t="s">
        <v>406</v>
      </c>
      <c r="F1171" s="1" t="s">
        <v>407</v>
      </c>
      <c r="G1171" s="115" t="s">
        <v>728</v>
      </c>
      <c r="H1171" s="5">
        <v>2</v>
      </c>
      <c r="I1171" s="5" t="s">
        <v>5</v>
      </c>
      <c r="J1171" s="5">
        <v>0</v>
      </c>
      <c r="K1171" s="4">
        <f t="shared" si="322"/>
        <v>44880</v>
      </c>
      <c r="L1171" s="5">
        <f t="shared" si="323"/>
        <v>11</v>
      </c>
      <c r="M1171" s="5">
        <f t="shared" si="324"/>
        <v>2022</v>
      </c>
      <c r="N1171" s="7">
        <v>3872</v>
      </c>
      <c r="P1171" s="7">
        <f t="shared" si="329"/>
        <v>3872</v>
      </c>
      <c r="Q1171" s="8">
        <f t="shared" si="330"/>
        <v>2122441.1500000008</v>
      </c>
      <c r="R1171" s="43" t="s">
        <v>5</v>
      </c>
      <c r="S1171" s="12"/>
    </row>
    <row r="1172" spans="1:19" x14ac:dyDescent="0.35">
      <c r="A1172" s="4">
        <v>44880</v>
      </c>
      <c r="B1172" s="5">
        <f t="shared" si="327"/>
        <v>11</v>
      </c>
      <c r="C1172" s="5">
        <f t="shared" si="328"/>
        <v>2022</v>
      </c>
      <c r="D1172" s="5" t="s">
        <v>1075</v>
      </c>
      <c r="E1172" s="1" t="s">
        <v>406</v>
      </c>
      <c r="F1172" s="1" t="s">
        <v>407</v>
      </c>
      <c r="G1172" s="115" t="s">
        <v>716</v>
      </c>
      <c r="H1172" s="5">
        <v>2</v>
      </c>
      <c r="I1172" s="5" t="s">
        <v>5</v>
      </c>
      <c r="J1172" s="5">
        <v>0</v>
      </c>
      <c r="K1172" s="4">
        <f t="shared" si="322"/>
        <v>44880</v>
      </c>
      <c r="L1172" s="5">
        <f t="shared" si="323"/>
        <v>11</v>
      </c>
      <c r="M1172" s="5">
        <f t="shared" si="324"/>
        <v>2022</v>
      </c>
      <c r="N1172" s="7">
        <v>961.2</v>
      </c>
      <c r="P1172" s="7">
        <f t="shared" si="329"/>
        <v>961.2</v>
      </c>
      <c r="Q1172" s="8">
        <f t="shared" si="330"/>
        <v>2123402.350000001</v>
      </c>
      <c r="R1172" s="43" t="s">
        <v>5</v>
      </c>
      <c r="S1172" s="12"/>
    </row>
    <row r="1173" spans="1:19" x14ac:dyDescent="0.35">
      <c r="A1173" s="4">
        <v>44880</v>
      </c>
      <c r="B1173" s="5">
        <f t="shared" si="327"/>
        <v>11</v>
      </c>
      <c r="C1173" s="5">
        <f t="shared" si="328"/>
        <v>2022</v>
      </c>
      <c r="D1173" s="5" t="s">
        <v>1075</v>
      </c>
      <c r="E1173" s="1" t="s">
        <v>406</v>
      </c>
      <c r="F1173" s="1" t="s">
        <v>407</v>
      </c>
      <c r="G1173" s="115" t="s">
        <v>298</v>
      </c>
      <c r="H1173" s="5">
        <v>1</v>
      </c>
      <c r="I1173" s="5" t="s">
        <v>5</v>
      </c>
      <c r="J1173" s="5">
        <v>0</v>
      </c>
      <c r="K1173" s="4">
        <f t="shared" si="322"/>
        <v>44880</v>
      </c>
      <c r="L1173" s="5">
        <f t="shared" si="323"/>
        <v>11</v>
      </c>
      <c r="M1173" s="5">
        <f t="shared" si="324"/>
        <v>2022</v>
      </c>
      <c r="N1173" s="7">
        <v>450</v>
      </c>
      <c r="P1173" s="7">
        <f t="shared" si="329"/>
        <v>450</v>
      </c>
      <c r="Q1173" s="8">
        <f t="shared" si="330"/>
        <v>2123852.350000001</v>
      </c>
      <c r="R1173" s="43" t="s">
        <v>5</v>
      </c>
      <c r="S1173" s="12"/>
    </row>
    <row r="1174" spans="1:19" x14ac:dyDescent="0.35">
      <c r="A1174" s="133" t="s">
        <v>1078</v>
      </c>
      <c r="B1174" s="5">
        <f t="shared" si="327"/>
        <v>11</v>
      </c>
      <c r="C1174" s="5">
        <f t="shared" si="328"/>
        <v>2022</v>
      </c>
      <c r="D1174" s="5" t="s">
        <v>1076</v>
      </c>
      <c r="E1174" s="1" t="s">
        <v>406</v>
      </c>
      <c r="F1174" s="1" t="s">
        <v>407</v>
      </c>
      <c r="G1174" s="115" t="s">
        <v>46</v>
      </c>
      <c r="H1174" s="5">
        <v>1</v>
      </c>
      <c r="I1174" s="5" t="s">
        <v>5</v>
      </c>
      <c r="J1174" s="5">
        <v>0</v>
      </c>
      <c r="K1174" s="4">
        <f t="shared" si="322"/>
        <v>44882</v>
      </c>
      <c r="L1174" s="5">
        <f t="shared" si="323"/>
        <v>11</v>
      </c>
      <c r="M1174" s="5">
        <f t="shared" si="324"/>
        <v>2022</v>
      </c>
      <c r="N1174" s="7">
        <v>105</v>
      </c>
      <c r="P1174" s="7">
        <f>SUM(N1174+O1174)</f>
        <v>105</v>
      </c>
      <c r="Q1174" s="8">
        <f>SUM(Q1173+N1174)</f>
        <v>2123957.350000001</v>
      </c>
      <c r="R1174" s="43" t="s">
        <v>5</v>
      </c>
      <c r="S1174" s="12"/>
    </row>
    <row r="1175" spans="1:19" x14ac:dyDescent="0.35">
      <c r="A1175" s="133" t="s">
        <v>1079</v>
      </c>
      <c r="B1175" s="5">
        <f t="shared" si="327"/>
        <v>11</v>
      </c>
      <c r="C1175" s="5">
        <f t="shared" si="328"/>
        <v>2022</v>
      </c>
      <c r="D1175" s="5" t="s">
        <v>1077</v>
      </c>
      <c r="E1175" s="1" t="s">
        <v>6</v>
      </c>
      <c r="F1175" s="1" t="s">
        <v>7</v>
      </c>
      <c r="G1175" s="115" t="s">
        <v>725</v>
      </c>
      <c r="H1175" s="5">
        <v>1</v>
      </c>
      <c r="I1175" s="5" t="s">
        <v>5</v>
      </c>
      <c r="J1175" s="5">
        <v>0</v>
      </c>
      <c r="K1175" s="4">
        <f t="shared" si="322"/>
        <v>44887</v>
      </c>
      <c r="L1175" s="5">
        <f t="shared" si="323"/>
        <v>11</v>
      </c>
      <c r="M1175" s="5">
        <f t="shared" si="324"/>
        <v>2022</v>
      </c>
      <c r="N1175" s="7">
        <v>1936</v>
      </c>
      <c r="P1175" s="7">
        <f t="shared" si="329"/>
        <v>1936</v>
      </c>
      <c r="Q1175" s="8">
        <f t="shared" si="330"/>
        <v>2125893.350000001</v>
      </c>
      <c r="R1175" s="43" t="s">
        <v>5</v>
      </c>
      <c r="S1175" s="12"/>
    </row>
    <row r="1176" spans="1:19" x14ac:dyDescent="0.35">
      <c r="A1176" s="133" t="s">
        <v>1079</v>
      </c>
      <c r="B1176" s="5">
        <f t="shared" si="327"/>
        <v>11</v>
      </c>
      <c r="C1176" s="5">
        <f t="shared" si="328"/>
        <v>2022</v>
      </c>
      <c r="D1176" s="5" t="s">
        <v>1080</v>
      </c>
      <c r="E1176" s="1" t="s">
        <v>1061</v>
      </c>
      <c r="F1176" s="106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22"/>
        <v>44887</v>
      </c>
      <c r="L1176" s="5">
        <f t="shared" si="323"/>
        <v>11</v>
      </c>
      <c r="M1176" s="5">
        <f t="shared" si="324"/>
        <v>2022</v>
      </c>
      <c r="N1176" s="7">
        <v>780</v>
      </c>
      <c r="O1176" s="7">
        <f>-N1176</f>
        <v>-780</v>
      </c>
      <c r="P1176" s="7">
        <f t="shared" si="329"/>
        <v>0</v>
      </c>
      <c r="Q1176" s="8">
        <f t="shared" si="330"/>
        <v>2126673.350000001</v>
      </c>
      <c r="R1176" s="43" t="s">
        <v>5</v>
      </c>
      <c r="S1176" s="12" t="s">
        <v>1099</v>
      </c>
    </row>
    <row r="1177" spans="1:19" x14ac:dyDescent="0.35">
      <c r="A1177" s="133" t="s">
        <v>1079</v>
      </c>
      <c r="B1177" s="5">
        <f t="shared" si="327"/>
        <v>11</v>
      </c>
      <c r="C1177" s="5">
        <f t="shared" si="328"/>
        <v>2022</v>
      </c>
      <c r="D1177" s="5" t="s">
        <v>1084</v>
      </c>
      <c r="E1177" s="1" t="s">
        <v>415</v>
      </c>
      <c r="F1177" s="106" t="s">
        <v>416</v>
      </c>
      <c r="G1177" s="115" t="s">
        <v>728</v>
      </c>
      <c r="H1177" s="5">
        <v>6</v>
      </c>
      <c r="I1177" s="5" t="s">
        <v>5</v>
      </c>
      <c r="J1177" s="5">
        <v>0</v>
      </c>
      <c r="K1177" s="4">
        <f t="shared" si="322"/>
        <v>44887</v>
      </c>
      <c r="L1177" s="5">
        <f t="shared" si="323"/>
        <v>11</v>
      </c>
      <c r="M1177" s="5">
        <f t="shared" si="324"/>
        <v>2022</v>
      </c>
      <c r="N1177" s="7">
        <v>10824</v>
      </c>
      <c r="P1177" s="7">
        <f t="shared" si="329"/>
        <v>10824</v>
      </c>
      <c r="Q1177" s="8">
        <f t="shared" si="330"/>
        <v>2137497.350000001</v>
      </c>
      <c r="R1177" s="43" t="s">
        <v>5</v>
      </c>
      <c r="S1177" s="12"/>
    </row>
    <row r="1178" spans="1:19" x14ac:dyDescent="0.35">
      <c r="A1178" s="133" t="s">
        <v>1079</v>
      </c>
      <c r="B1178" s="5">
        <f t="shared" si="327"/>
        <v>11</v>
      </c>
      <c r="C1178" s="5">
        <f t="shared" si="328"/>
        <v>2022</v>
      </c>
      <c r="D1178" s="5" t="s">
        <v>1084</v>
      </c>
      <c r="E1178" s="1" t="s">
        <v>415</v>
      </c>
      <c r="F1178" s="106" t="s">
        <v>416</v>
      </c>
      <c r="G1178" s="115" t="s">
        <v>997</v>
      </c>
      <c r="H1178" s="5">
        <v>12</v>
      </c>
      <c r="I1178" s="5" t="s">
        <v>5</v>
      </c>
      <c r="J1178" s="5">
        <v>0</v>
      </c>
      <c r="K1178" s="4">
        <f t="shared" si="322"/>
        <v>44887</v>
      </c>
      <c r="L1178" s="5">
        <f t="shared" si="323"/>
        <v>11</v>
      </c>
      <c r="M1178" s="5">
        <f t="shared" si="324"/>
        <v>2022</v>
      </c>
      <c r="N1178" s="7">
        <v>3024</v>
      </c>
      <c r="P1178" s="7">
        <f t="shared" si="329"/>
        <v>3024</v>
      </c>
      <c r="Q1178" s="8">
        <f t="shared" si="330"/>
        <v>2140521.350000001</v>
      </c>
      <c r="R1178" s="43" t="s">
        <v>5</v>
      </c>
      <c r="S1178" s="12"/>
    </row>
    <row r="1179" spans="1:19" x14ac:dyDescent="0.35">
      <c r="A1179" s="133" t="s">
        <v>1079</v>
      </c>
      <c r="B1179" s="5">
        <f t="shared" si="327"/>
        <v>11</v>
      </c>
      <c r="C1179" s="5">
        <f t="shared" si="328"/>
        <v>2022</v>
      </c>
      <c r="D1179" s="5" t="s">
        <v>1084</v>
      </c>
      <c r="E1179" s="1" t="s">
        <v>415</v>
      </c>
      <c r="F1179" s="106" t="s">
        <v>416</v>
      </c>
      <c r="G1179" s="115" t="s">
        <v>1081</v>
      </c>
      <c r="H1179" s="5">
        <v>6</v>
      </c>
      <c r="I1179" s="5" t="s">
        <v>5</v>
      </c>
      <c r="J1179" s="5">
        <v>0</v>
      </c>
      <c r="K1179" s="4">
        <f t="shared" si="322"/>
        <v>44887</v>
      </c>
      <c r="L1179" s="5">
        <f t="shared" si="323"/>
        <v>11</v>
      </c>
      <c r="M1179" s="5">
        <f t="shared" si="324"/>
        <v>2022</v>
      </c>
      <c r="N1179" s="7">
        <v>1560</v>
      </c>
      <c r="P1179" s="7">
        <f t="shared" si="329"/>
        <v>1560</v>
      </c>
      <c r="Q1179" s="8">
        <f t="shared" si="330"/>
        <v>2142081.350000001</v>
      </c>
      <c r="R1179" s="43" t="s">
        <v>5</v>
      </c>
      <c r="S1179" s="12"/>
    </row>
    <row r="1180" spans="1:19" x14ac:dyDescent="0.35">
      <c r="A1180" s="133" t="s">
        <v>1079</v>
      </c>
      <c r="B1180" s="5">
        <f t="shared" si="327"/>
        <v>11</v>
      </c>
      <c r="C1180" s="5">
        <f t="shared" si="328"/>
        <v>2022</v>
      </c>
      <c r="D1180" s="5" t="s">
        <v>1084</v>
      </c>
      <c r="E1180" s="1" t="s">
        <v>415</v>
      </c>
      <c r="F1180" s="106" t="s">
        <v>416</v>
      </c>
      <c r="G1180" s="115" t="s">
        <v>56</v>
      </c>
      <c r="H1180" s="5">
        <v>6</v>
      </c>
      <c r="I1180" s="5" t="s">
        <v>5</v>
      </c>
      <c r="J1180" s="5">
        <v>0</v>
      </c>
      <c r="K1180" s="4">
        <f t="shared" si="322"/>
        <v>44887</v>
      </c>
      <c r="L1180" s="5">
        <f t="shared" si="323"/>
        <v>11</v>
      </c>
      <c r="M1180" s="5">
        <f t="shared" si="324"/>
        <v>2022</v>
      </c>
      <c r="N1180" s="7">
        <v>375</v>
      </c>
      <c r="P1180" s="7">
        <f t="shared" si="329"/>
        <v>375</v>
      </c>
      <c r="Q1180" s="8">
        <f t="shared" si="330"/>
        <v>2142456.350000001</v>
      </c>
      <c r="R1180" s="43" t="s">
        <v>5</v>
      </c>
      <c r="S1180" s="12"/>
    </row>
    <row r="1181" spans="1:19" x14ac:dyDescent="0.35">
      <c r="A1181" s="133" t="s">
        <v>1079</v>
      </c>
      <c r="B1181" s="5">
        <f t="shared" si="327"/>
        <v>11</v>
      </c>
      <c r="C1181" s="5">
        <f t="shared" si="328"/>
        <v>2022</v>
      </c>
      <c r="D1181" s="5" t="s">
        <v>1084</v>
      </c>
      <c r="E1181" s="1" t="s">
        <v>415</v>
      </c>
      <c r="F1181" s="106" t="s">
        <v>416</v>
      </c>
      <c r="G1181" s="115" t="s">
        <v>1082</v>
      </c>
      <c r="H1181" s="5">
        <v>1</v>
      </c>
      <c r="I1181" s="5" t="s">
        <v>5</v>
      </c>
      <c r="J1181" s="5">
        <v>0</v>
      </c>
      <c r="K1181" s="4">
        <f t="shared" si="322"/>
        <v>44887</v>
      </c>
      <c r="L1181" s="5">
        <f t="shared" si="323"/>
        <v>11</v>
      </c>
      <c r="M1181" s="5">
        <f t="shared" si="324"/>
        <v>2022</v>
      </c>
      <c r="N1181" s="7">
        <v>1000</v>
      </c>
      <c r="P1181" s="7">
        <f t="shared" si="329"/>
        <v>1000</v>
      </c>
      <c r="Q1181" s="8">
        <f t="shared" si="330"/>
        <v>2143456.350000001</v>
      </c>
      <c r="R1181" s="43" t="s">
        <v>5</v>
      </c>
      <c r="S1181" s="12"/>
    </row>
    <row r="1182" spans="1:19" x14ac:dyDescent="0.35">
      <c r="A1182" s="133" t="s">
        <v>1079</v>
      </c>
      <c r="B1182" s="5">
        <f t="shared" si="327"/>
        <v>11</v>
      </c>
      <c r="C1182" s="5">
        <f t="shared" si="328"/>
        <v>2022</v>
      </c>
      <c r="D1182" s="5" t="s">
        <v>1084</v>
      </c>
      <c r="E1182" s="1" t="s">
        <v>415</v>
      </c>
      <c r="F1182" s="106" t="s">
        <v>416</v>
      </c>
      <c r="G1182" s="115" t="s">
        <v>1083</v>
      </c>
      <c r="H1182" s="5">
        <v>6</v>
      </c>
      <c r="I1182" s="5" t="s">
        <v>5</v>
      </c>
      <c r="J1182" s="5">
        <v>0</v>
      </c>
      <c r="K1182" s="4">
        <f t="shared" si="322"/>
        <v>44887</v>
      </c>
      <c r="L1182" s="5">
        <f t="shared" si="323"/>
        <v>11</v>
      </c>
      <c r="M1182" s="5">
        <f t="shared" si="324"/>
        <v>2022</v>
      </c>
      <c r="N1182" s="7">
        <v>453.59999999999997</v>
      </c>
      <c r="P1182" s="7">
        <f t="shared" si="329"/>
        <v>453.59999999999997</v>
      </c>
      <c r="Q1182" s="8">
        <f t="shared" si="330"/>
        <v>2143909.9500000011</v>
      </c>
      <c r="R1182" s="43" t="s">
        <v>5</v>
      </c>
      <c r="S1182" s="12"/>
    </row>
    <row r="1183" spans="1:19" x14ac:dyDescent="0.35">
      <c r="A1183" s="4">
        <v>44894</v>
      </c>
      <c r="B1183" s="5">
        <f t="shared" ref="B1183:B1193" si="331">MONTH(A1183)</f>
        <v>11</v>
      </c>
      <c r="C1183" s="5">
        <f t="shared" ref="C1183:C1193" si="332">YEAR(A1183)</f>
        <v>2022</v>
      </c>
      <c r="D1183" s="5" t="s">
        <v>1100</v>
      </c>
      <c r="E1183" s="1" t="s">
        <v>19</v>
      </c>
      <c r="F1183" s="106" t="s">
        <v>20</v>
      </c>
      <c r="G1183" s="115" t="s">
        <v>69</v>
      </c>
      <c r="H1183" s="5">
        <v>3</v>
      </c>
      <c r="I1183" s="5" t="s">
        <v>72</v>
      </c>
      <c r="J1183" s="5">
        <v>45</v>
      </c>
      <c r="K1183" s="4">
        <f t="shared" ref="K1183:K1196" si="333">A1183+J1183</f>
        <v>44939</v>
      </c>
      <c r="L1183" s="5">
        <f t="shared" ref="L1183:L1196" si="334">MONTH(K1183)</f>
        <v>1</v>
      </c>
      <c r="M1183" s="5">
        <f t="shared" ref="M1183:M1196" si="335">YEAR(K1183)</f>
        <v>2023</v>
      </c>
      <c r="N1183" s="7">
        <v>5808</v>
      </c>
      <c r="P1183" s="7">
        <f t="shared" si="329"/>
        <v>5808</v>
      </c>
      <c r="Q1183" s="8">
        <f t="shared" si="330"/>
        <v>2149717.9500000011</v>
      </c>
      <c r="R1183" s="43" t="s">
        <v>91</v>
      </c>
      <c r="S1183" s="12"/>
    </row>
    <row r="1184" spans="1:19" x14ac:dyDescent="0.35">
      <c r="A1184" s="4">
        <v>44894</v>
      </c>
      <c r="B1184" s="5">
        <f t="shared" si="331"/>
        <v>11</v>
      </c>
      <c r="C1184" s="5">
        <f t="shared" si="332"/>
        <v>2022</v>
      </c>
      <c r="D1184" s="5" t="s">
        <v>1100</v>
      </c>
      <c r="E1184" s="1" t="s">
        <v>19</v>
      </c>
      <c r="F1184" s="106" t="s">
        <v>20</v>
      </c>
      <c r="G1184" s="115" t="s">
        <v>963</v>
      </c>
      <c r="H1184" s="5">
        <v>1</v>
      </c>
      <c r="I1184" s="5" t="s">
        <v>72</v>
      </c>
      <c r="J1184" s="5">
        <v>45</v>
      </c>
      <c r="K1184" s="4">
        <f t="shared" si="333"/>
        <v>44939</v>
      </c>
      <c r="L1184" s="5">
        <f t="shared" si="334"/>
        <v>1</v>
      </c>
      <c r="M1184" s="5">
        <f t="shared" si="335"/>
        <v>2023</v>
      </c>
      <c r="N1184" s="7">
        <v>306</v>
      </c>
      <c r="P1184" s="7">
        <f t="shared" si="329"/>
        <v>306</v>
      </c>
      <c r="Q1184" s="8">
        <f t="shared" si="330"/>
        <v>2150023.9500000011</v>
      </c>
      <c r="R1184" s="43" t="s">
        <v>91</v>
      </c>
      <c r="S1184" s="12"/>
    </row>
    <row r="1185" spans="1:19" x14ac:dyDescent="0.35">
      <c r="A1185" s="4">
        <v>44894</v>
      </c>
      <c r="B1185" s="5">
        <f t="shared" si="331"/>
        <v>11</v>
      </c>
      <c r="C1185" s="5">
        <f t="shared" si="332"/>
        <v>2022</v>
      </c>
      <c r="D1185" s="5" t="s">
        <v>1100</v>
      </c>
      <c r="E1185" s="1" t="s">
        <v>19</v>
      </c>
      <c r="F1185" s="106" t="s">
        <v>20</v>
      </c>
      <c r="G1185" s="115" t="s">
        <v>66</v>
      </c>
      <c r="H1185" s="5">
        <v>5</v>
      </c>
      <c r="I1185" s="5" t="s">
        <v>72</v>
      </c>
      <c r="J1185" s="5">
        <v>45</v>
      </c>
      <c r="K1185" s="4">
        <f t="shared" si="333"/>
        <v>44939</v>
      </c>
      <c r="L1185" s="5">
        <f t="shared" si="334"/>
        <v>1</v>
      </c>
      <c r="M1185" s="5">
        <f t="shared" si="335"/>
        <v>2023</v>
      </c>
      <c r="N1185" s="7">
        <v>325</v>
      </c>
      <c r="P1185" s="7">
        <f t="shared" si="329"/>
        <v>325</v>
      </c>
      <c r="Q1185" s="8">
        <f t="shared" si="330"/>
        <v>2150348.9500000011</v>
      </c>
      <c r="R1185" s="43" t="s">
        <v>91</v>
      </c>
      <c r="S1185" s="12"/>
    </row>
    <row r="1186" spans="1:19" x14ac:dyDescent="0.35">
      <c r="A1186" s="4">
        <v>44894</v>
      </c>
      <c r="B1186" s="5">
        <f t="shared" si="331"/>
        <v>11</v>
      </c>
      <c r="C1186" s="5">
        <f t="shared" si="332"/>
        <v>2022</v>
      </c>
      <c r="D1186" s="5" t="s">
        <v>1100</v>
      </c>
      <c r="E1186" s="1" t="s">
        <v>19</v>
      </c>
      <c r="F1186" s="106" t="s">
        <v>20</v>
      </c>
      <c r="G1186" s="115" t="s">
        <v>17</v>
      </c>
      <c r="H1186" s="5">
        <v>6</v>
      </c>
      <c r="I1186" s="5" t="s">
        <v>72</v>
      </c>
      <c r="J1186" s="5">
        <v>45</v>
      </c>
      <c r="K1186" s="4">
        <f t="shared" si="333"/>
        <v>44939</v>
      </c>
      <c r="L1186" s="5">
        <f t="shared" si="334"/>
        <v>1</v>
      </c>
      <c r="M1186" s="5">
        <f t="shared" si="335"/>
        <v>2023</v>
      </c>
      <c r="N1186" s="7">
        <v>630</v>
      </c>
      <c r="P1186" s="7">
        <f t="shared" si="329"/>
        <v>630</v>
      </c>
      <c r="Q1186" s="8">
        <f t="shared" si="330"/>
        <v>2150978.9500000011</v>
      </c>
      <c r="R1186" s="43" t="s">
        <v>91</v>
      </c>
      <c r="S1186" s="12"/>
    </row>
    <row r="1187" spans="1:19" x14ac:dyDescent="0.35">
      <c r="A1187" s="4">
        <v>44894</v>
      </c>
      <c r="B1187" s="5">
        <f t="shared" si="331"/>
        <v>11</v>
      </c>
      <c r="C1187" s="5">
        <f t="shared" si="332"/>
        <v>2022</v>
      </c>
      <c r="D1187" s="5" t="s">
        <v>1100</v>
      </c>
      <c r="E1187" s="1" t="s">
        <v>19</v>
      </c>
      <c r="F1187" s="106" t="s">
        <v>20</v>
      </c>
      <c r="G1187" s="115" t="s">
        <v>958</v>
      </c>
      <c r="H1187" s="5">
        <v>3</v>
      </c>
      <c r="I1187" s="5" t="s">
        <v>72</v>
      </c>
      <c r="J1187" s="5">
        <v>45</v>
      </c>
      <c r="K1187" s="4">
        <f t="shared" si="333"/>
        <v>44939</v>
      </c>
      <c r="L1187" s="5">
        <f t="shared" si="334"/>
        <v>1</v>
      </c>
      <c r="M1187" s="5">
        <f t="shared" si="335"/>
        <v>2023</v>
      </c>
      <c r="N1187" s="7">
        <v>150</v>
      </c>
      <c r="P1187" s="7">
        <f t="shared" si="329"/>
        <v>150</v>
      </c>
      <c r="Q1187" s="8">
        <f t="shared" si="330"/>
        <v>2151128.9500000011</v>
      </c>
      <c r="R1187" s="43" t="s">
        <v>91</v>
      </c>
      <c r="S1187" s="12"/>
    </row>
    <row r="1188" spans="1:19" x14ac:dyDescent="0.35">
      <c r="A1188" s="4">
        <v>44894</v>
      </c>
      <c r="B1188" s="5">
        <f t="shared" si="331"/>
        <v>11</v>
      </c>
      <c r="C1188" s="5">
        <f t="shared" si="332"/>
        <v>2022</v>
      </c>
      <c r="D1188" s="5" t="s">
        <v>1101</v>
      </c>
      <c r="E1188" s="1" t="s">
        <v>63</v>
      </c>
      <c r="F1188" s="1" t="s">
        <v>64</v>
      </c>
      <c r="G1188" s="115" t="s">
        <v>309</v>
      </c>
      <c r="H1188" s="5">
        <v>5</v>
      </c>
      <c r="I1188" s="5" t="s">
        <v>50</v>
      </c>
      <c r="J1188" s="5">
        <v>120</v>
      </c>
      <c r="K1188" s="4">
        <f t="shared" si="333"/>
        <v>45014</v>
      </c>
      <c r="L1188" s="5">
        <f t="shared" si="334"/>
        <v>3</v>
      </c>
      <c r="M1188" s="5">
        <f t="shared" si="335"/>
        <v>2023</v>
      </c>
      <c r="N1188" s="7">
        <v>9020</v>
      </c>
      <c r="P1188" s="7">
        <f t="shared" si="329"/>
        <v>9020</v>
      </c>
      <c r="Q1188" s="8">
        <f t="shared" si="330"/>
        <v>2160148.9500000011</v>
      </c>
      <c r="R1188" s="43" t="s">
        <v>91</v>
      </c>
      <c r="S1188" s="12"/>
    </row>
    <row r="1189" spans="1:19" x14ac:dyDescent="0.35">
      <c r="A1189" s="4">
        <v>44894</v>
      </c>
      <c r="B1189" s="5">
        <f t="shared" si="331"/>
        <v>11</v>
      </c>
      <c r="C1189" s="5">
        <f t="shared" si="332"/>
        <v>2022</v>
      </c>
      <c r="D1189" s="5" t="s">
        <v>1101</v>
      </c>
      <c r="E1189" s="1" t="s">
        <v>63</v>
      </c>
      <c r="F1189" s="1" t="s">
        <v>64</v>
      </c>
      <c r="G1189" s="123" t="s">
        <v>922</v>
      </c>
      <c r="H1189" s="5">
        <v>5</v>
      </c>
      <c r="I1189" s="5" t="s">
        <v>50</v>
      </c>
      <c r="J1189" s="5">
        <v>120</v>
      </c>
      <c r="K1189" s="4">
        <f t="shared" si="333"/>
        <v>45014</v>
      </c>
      <c r="L1189" s="5">
        <f t="shared" si="334"/>
        <v>3</v>
      </c>
      <c r="M1189" s="5">
        <f t="shared" si="335"/>
        <v>2023</v>
      </c>
      <c r="N1189" s="7">
        <v>1245</v>
      </c>
      <c r="P1189" s="7">
        <f t="shared" si="329"/>
        <v>1245</v>
      </c>
      <c r="Q1189" s="8">
        <f t="shared" si="330"/>
        <v>2161393.9500000011</v>
      </c>
      <c r="R1189" s="43" t="s">
        <v>91</v>
      </c>
      <c r="S1189" s="12"/>
    </row>
    <row r="1190" spans="1:19" x14ac:dyDescent="0.35">
      <c r="A1190" s="4">
        <v>44894</v>
      </c>
      <c r="B1190" s="5">
        <f t="shared" si="331"/>
        <v>11</v>
      </c>
      <c r="C1190" s="5">
        <f t="shared" si="332"/>
        <v>2022</v>
      </c>
      <c r="D1190" s="5" t="s">
        <v>1101</v>
      </c>
      <c r="E1190" s="1" t="s">
        <v>63</v>
      </c>
      <c r="F1190" s="1" t="s">
        <v>64</v>
      </c>
      <c r="G1190" s="123" t="s">
        <v>800</v>
      </c>
      <c r="H1190" s="5">
        <v>5</v>
      </c>
      <c r="I1190" s="5" t="s">
        <v>50</v>
      </c>
      <c r="J1190" s="5">
        <v>120</v>
      </c>
      <c r="K1190" s="4">
        <f t="shared" si="333"/>
        <v>45014</v>
      </c>
      <c r="L1190" s="5">
        <f t="shared" si="334"/>
        <v>3</v>
      </c>
      <c r="M1190" s="5">
        <f t="shared" si="335"/>
        <v>2023</v>
      </c>
      <c r="N1190" s="7">
        <v>287.5</v>
      </c>
      <c r="P1190" s="7">
        <f t="shared" si="329"/>
        <v>287.5</v>
      </c>
      <c r="Q1190" s="8">
        <f t="shared" si="330"/>
        <v>2161681.4500000011</v>
      </c>
      <c r="R1190" s="43" t="s">
        <v>91</v>
      </c>
      <c r="S1190" s="12"/>
    </row>
    <row r="1191" spans="1:19" x14ac:dyDescent="0.35">
      <c r="A1191" s="4">
        <v>44894</v>
      </c>
      <c r="B1191" s="5">
        <f t="shared" si="331"/>
        <v>11</v>
      </c>
      <c r="C1191" s="5">
        <f t="shared" si="332"/>
        <v>2022</v>
      </c>
      <c r="D1191" s="5" t="s">
        <v>1101</v>
      </c>
      <c r="E1191" s="1" t="s">
        <v>63</v>
      </c>
      <c r="F1191" s="1" t="s">
        <v>64</v>
      </c>
      <c r="G1191" s="13" t="s">
        <v>46</v>
      </c>
      <c r="H1191" s="5">
        <v>4</v>
      </c>
      <c r="I1191" s="5" t="s">
        <v>50</v>
      </c>
      <c r="J1191" s="5">
        <v>120</v>
      </c>
      <c r="K1191" s="4">
        <f t="shared" si="333"/>
        <v>45014</v>
      </c>
      <c r="L1191" s="5">
        <f t="shared" si="334"/>
        <v>3</v>
      </c>
      <c r="M1191" s="5">
        <f t="shared" si="335"/>
        <v>2023</v>
      </c>
      <c r="N1191" s="7">
        <v>420</v>
      </c>
      <c r="P1191" s="7">
        <f t="shared" si="329"/>
        <v>420</v>
      </c>
      <c r="Q1191" s="8">
        <f t="shared" si="330"/>
        <v>2162101.4500000011</v>
      </c>
      <c r="R1191" s="43" t="s">
        <v>91</v>
      </c>
      <c r="S1191" s="12"/>
    </row>
    <row r="1192" spans="1:19" x14ac:dyDescent="0.35">
      <c r="A1192" s="4">
        <v>44894</v>
      </c>
      <c r="B1192" s="5">
        <f t="shared" si="331"/>
        <v>11</v>
      </c>
      <c r="C1192" s="5">
        <f t="shared" si="332"/>
        <v>2022</v>
      </c>
      <c r="D1192" s="5" t="s">
        <v>1101</v>
      </c>
      <c r="E1192" s="1" t="s">
        <v>63</v>
      </c>
      <c r="F1192" s="1" t="s">
        <v>64</v>
      </c>
      <c r="G1192" s="123" t="s">
        <v>1102</v>
      </c>
      <c r="H1192" s="5">
        <v>4</v>
      </c>
      <c r="I1192" s="5" t="s">
        <v>50</v>
      </c>
      <c r="J1192" s="5">
        <v>120</v>
      </c>
      <c r="K1192" s="4">
        <f t="shared" si="333"/>
        <v>45014</v>
      </c>
      <c r="L1192" s="5">
        <f t="shared" si="334"/>
        <v>3</v>
      </c>
      <c r="M1192" s="5">
        <f t="shared" si="335"/>
        <v>2023</v>
      </c>
      <c r="N1192" s="7">
        <v>200</v>
      </c>
      <c r="P1192" s="7">
        <f t="shared" si="329"/>
        <v>200</v>
      </c>
      <c r="Q1192" s="8">
        <f t="shared" si="330"/>
        <v>2162301.4500000011</v>
      </c>
      <c r="R1192" s="43" t="s">
        <v>91</v>
      </c>
      <c r="S1192" s="12"/>
    </row>
    <row r="1193" spans="1:19" x14ac:dyDescent="0.35">
      <c r="A1193" s="4">
        <v>44894</v>
      </c>
      <c r="B1193" s="5">
        <f t="shared" si="331"/>
        <v>11</v>
      </c>
      <c r="C1193" s="5">
        <f t="shared" si="332"/>
        <v>2022</v>
      </c>
      <c r="D1193" s="5" t="s">
        <v>1101</v>
      </c>
      <c r="E1193" s="1" t="s">
        <v>63</v>
      </c>
      <c r="F1193" s="1" t="s">
        <v>64</v>
      </c>
      <c r="G1193" s="123" t="s">
        <v>874</v>
      </c>
      <c r="H1193" s="5">
        <v>1</v>
      </c>
      <c r="I1193" s="5" t="s">
        <v>50</v>
      </c>
      <c r="J1193" s="5">
        <v>120</v>
      </c>
      <c r="K1193" s="4">
        <f t="shared" si="333"/>
        <v>45014</v>
      </c>
      <c r="L1193" s="5">
        <f t="shared" si="334"/>
        <v>3</v>
      </c>
      <c r="M1193" s="5">
        <f t="shared" si="335"/>
        <v>2023</v>
      </c>
      <c r="N1193" s="7">
        <v>238</v>
      </c>
      <c r="P1193" s="7">
        <f t="shared" si="329"/>
        <v>238</v>
      </c>
      <c r="Q1193" s="8">
        <f t="shared" si="330"/>
        <v>2162539.4500000011</v>
      </c>
      <c r="R1193" s="43" t="s">
        <v>91</v>
      </c>
      <c r="S1193" s="12"/>
    </row>
    <row r="1194" spans="1:19" x14ac:dyDescent="0.35">
      <c r="A1194" s="4">
        <v>44895</v>
      </c>
      <c r="B1194" s="5">
        <f t="shared" ref="B1194:B1196" si="336">MONTH(A1194)</f>
        <v>11</v>
      </c>
      <c r="C1194" s="5">
        <f t="shared" ref="C1194:C1196" si="337">YEAR(A1194)</f>
        <v>2022</v>
      </c>
      <c r="D1194" s="5" t="s">
        <v>1107</v>
      </c>
      <c r="E1194" s="1" t="s">
        <v>1109</v>
      </c>
      <c r="F1194" s="1" t="s">
        <v>1112</v>
      </c>
      <c r="G1194" s="115" t="s">
        <v>1063</v>
      </c>
      <c r="H1194" s="5">
        <v>1</v>
      </c>
      <c r="I1194" s="5" t="s">
        <v>5</v>
      </c>
      <c r="J1194" s="5">
        <v>0</v>
      </c>
      <c r="K1194" s="4">
        <f t="shared" si="333"/>
        <v>44895</v>
      </c>
      <c r="L1194" s="5">
        <f t="shared" si="334"/>
        <v>11</v>
      </c>
      <c r="M1194" s="5">
        <f t="shared" si="335"/>
        <v>2022</v>
      </c>
      <c r="N1194" s="7">
        <v>260</v>
      </c>
      <c r="O1194" s="7">
        <f>-N1194</f>
        <v>-260</v>
      </c>
      <c r="P1194" s="7">
        <f t="shared" si="329"/>
        <v>0</v>
      </c>
      <c r="Q1194" s="8">
        <f t="shared" si="330"/>
        <v>2162799.4500000011</v>
      </c>
      <c r="R1194" s="43" t="s">
        <v>5</v>
      </c>
      <c r="S1194" s="12" t="s">
        <v>1113</v>
      </c>
    </row>
    <row r="1195" spans="1:19" x14ac:dyDescent="0.35">
      <c r="A1195" s="4">
        <v>44895</v>
      </c>
      <c r="B1195" s="5">
        <f t="shared" si="336"/>
        <v>11</v>
      </c>
      <c r="C1195" s="5">
        <f t="shared" si="337"/>
        <v>2022</v>
      </c>
      <c r="D1195" s="5" t="s">
        <v>1108</v>
      </c>
      <c r="E1195" s="1" t="s">
        <v>1110</v>
      </c>
      <c r="F1195" s="1" t="s">
        <v>1111</v>
      </c>
      <c r="G1195" s="115" t="s">
        <v>1063</v>
      </c>
      <c r="H1195" s="5">
        <v>1</v>
      </c>
      <c r="I1195" s="5" t="s">
        <v>5</v>
      </c>
      <c r="J1195" s="5">
        <v>0</v>
      </c>
      <c r="K1195" s="4">
        <f t="shared" si="333"/>
        <v>44895</v>
      </c>
      <c r="L1195" s="5">
        <f t="shared" si="334"/>
        <v>11</v>
      </c>
      <c r="M1195" s="5">
        <f t="shared" si="335"/>
        <v>2022</v>
      </c>
      <c r="N1195" s="7">
        <v>260</v>
      </c>
      <c r="O1195" s="7">
        <f>-N1195</f>
        <v>-260</v>
      </c>
      <c r="P1195" s="7">
        <f t="shared" si="329"/>
        <v>0</v>
      </c>
      <c r="Q1195" s="8">
        <f t="shared" si="330"/>
        <v>2163059.4500000011</v>
      </c>
      <c r="R1195" s="43" t="s">
        <v>5</v>
      </c>
      <c r="S1195" s="12" t="s">
        <v>1114</v>
      </c>
    </row>
    <row r="1196" spans="1:19" x14ac:dyDescent="0.35">
      <c r="A1196" s="4">
        <v>44895</v>
      </c>
      <c r="B1196" s="5">
        <f t="shared" si="336"/>
        <v>11</v>
      </c>
      <c r="C1196" s="5">
        <f t="shared" si="337"/>
        <v>2022</v>
      </c>
      <c r="D1196" s="5" t="s">
        <v>1108</v>
      </c>
      <c r="E1196" s="1" t="s">
        <v>1110</v>
      </c>
      <c r="F1196" s="1" t="s">
        <v>1111</v>
      </c>
      <c r="G1196" s="132" t="s">
        <v>46</v>
      </c>
      <c r="H1196" s="5">
        <v>1</v>
      </c>
      <c r="I1196" s="5" t="s">
        <v>5</v>
      </c>
      <c r="J1196" s="5">
        <v>0</v>
      </c>
      <c r="K1196" s="4">
        <f t="shared" si="333"/>
        <v>44895</v>
      </c>
      <c r="L1196" s="5">
        <f t="shared" si="334"/>
        <v>11</v>
      </c>
      <c r="M1196" s="5">
        <f t="shared" si="335"/>
        <v>2022</v>
      </c>
      <c r="N1196" s="7">
        <v>115</v>
      </c>
      <c r="O1196" s="7">
        <f>-N1196</f>
        <v>-115</v>
      </c>
      <c r="P1196" s="7">
        <f t="shared" si="329"/>
        <v>0</v>
      </c>
      <c r="Q1196" s="8">
        <f t="shared" si="330"/>
        <v>2163174.4500000011</v>
      </c>
      <c r="R1196" s="43" t="s">
        <v>5</v>
      </c>
      <c r="S1196" s="12" t="s">
        <v>1114</v>
      </c>
    </row>
    <row r="1197" spans="1:19" x14ac:dyDescent="0.35">
      <c r="A1197" s="4"/>
      <c r="B1197" s="5"/>
      <c r="C1197" s="5"/>
      <c r="E1197" s="1"/>
      <c r="F1197" s="106"/>
      <c r="G1197" s="115"/>
      <c r="K1197" s="4"/>
      <c r="Q1197" s="8"/>
      <c r="R1197" s="43"/>
      <c r="S1197" s="12"/>
    </row>
    <row r="1198" spans="1:19" x14ac:dyDescent="0.35">
      <c r="A1198" s="4"/>
      <c r="B1198" s="5"/>
      <c r="C1198" s="5"/>
      <c r="E1198" s="1"/>
      <c r="F1198" s="106"/>
      <c r="G1198" s="115"/>
      <c r="K1198" s="4"/>
      <c r="Q1198" s="8"/>
      <c r="R1198" s="43"/>
      <c r="S1198" s="12"/>
    </row>
    <row r="1199" spans="1:19" x14ac:dyDescent="0.35">
      <c r="A1199" s="4"/>
      <c r="B1199" s="5"/>
      <c r="C1199" s="5"/>
      <c r="E1199" s="1"/>
      <c r="F1199" s="1"/>
      <c r="K1199" s="4"/>
      <c r="Q1199" s="8"/>
      <c r="R1199" s="43"/>
      <c r="S1199" s="12"/>
    </row>
    <row r="1200" spans="1:19" x14ac:dyDescent="0.35">
      <c r="A1200" s="4"/>
      <c r="B1200" s="5"/>
      <c r="C1200" s="5"/>
      <c r="K1200" s="4"/>
      <c r="Q1200" s="8"/>
      <c r="R1200" s="43"/>
      <c r="S1200" s="12"/>
    </row>
    <row r="1201" spans="1:19" x14ac:dyDescent="0.35">
      <c r="A1201" s="4"/>
      <c r="B1201" s="5"/>
      <c r="C1201" s="5"/>
      <c r="K1201" s="4"/>
      <c r="Q1201" s="62"/>
      <c r="R1201" s="43"/>
      <c r="S1201" s="12"/>
    </row>
    <row r="1202" spans="1:19" x14ac:dyDescent="0.35">
      <c r="K1202" s="4"/>
      <c r="L1202" s="19"/>
      <c r="M1202" s="19"/>
      <c r="Q1202" s="62"/>
      <c r="R1202" s="43"/>
      <c r="S1202" s="12"/>
    </row>
    <row r="1203" spans="1:19" x14ac:dyDescent="0.35">
      <c r="K1203" s="13" t="s">
        <v>199</v>
      </c>
      <c r="N1203" s="37">
        <f>SUM(N2:N1202)</f>
        <v>2163174.4500000011</v>
      </c>
      <c r="O1203" s="39">
        <f>SUM(O2:O1202)</f>
        <v>-1664245.3500000008</v>
      </c>
      <c r="P1203" s="41">
        <f>SUM(P2:P1202)</f>
        <v>498929.10000000003</v>
      </c>
      <c r="Q1203" s="63">
        <f>SUM(N1203+O1203)</f>
        <v>498929.10000000033</v>
      </c>
    </row>
    <row r="1204" spans="1:19" x14ac:dyDescent="0.35">
      <c r="N1204" s="38" t="s">
        <v>202</v>
      </c>
      <c r="O1204" s="40" t="s">
        <v>200</v>
      </c>
      <c r="P1204" s="42" t="s">
        <v>201</v>
      </c>
      <c r="Q1204" s="64"/>
    </row>
    <row r="1205" spans="1:19" x14ac:dyDescent="0.35">
      <c r="N1205" s="35"/>
      <c r="O1205" s="35"/>
      <c r="P1205" s="35"/>
      <c r="Q1205" s="35"/>
    </row>
    <row r="1206" spans="1:19" x14ac:dyDescent="0.35">
      <c r="Q1206" s="62"/>
    </row>
    <row r="1207" spans="1:19" x14ac:dyDescent="0.35">
      <c r="O1207" s="39">
        <f>SUM(O1203)</f>
        <v>-1664245.3500000008</v>
      </c>
      <c r="P1207" s="34" t="s">
        <v>198</v>
      </c>
      <c r="Q1207" s="65" t="s">
        <v>200</v>
      </c>
    </row>
    <row r="1208" spans="1:19" x14ac:dyDescent="0.35">
      <c r="O1208" s="7">
        <v>0.5</v>
      </c>
      <c r="P1208" s="34" t="s">
        <v>198</v>
      </c>
      <c r="Q1208" s="61" t="s">
        <v>290</v>
      </c>
    </row>
    <row r="1209" spans="1:19" x14ac:dyDescent="0.35">
      <c r="P1209" s="34"/>
      <c r="Q1209" s="61"/>
    </row>
    <row r="1210" spans="1:19" ht="16" thickBot="1" x14ac:dyDescent="0.4">
      <c r="O1210" s="36">
        <f>SUM(O1207:O1209)</f>
        <v>-1664244.8500000008</v>
      </c>
      <c r="P1210" s="34" t="s">
        <v>198</v>
      </c>
      <c r="Q1210" s="60" t="s">
        <v>1106</v>
      </c>
    </row>
    <row r="1211" spans="1:19" ht="16" thickTop="1" x14ac:dyDescent="0.35">
      <c r="Q1211" s="62"/>
    </row>
    <row r="1212" spans="1:19" x14ac:dyDescent="0.35">
      <c r="Q1212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63"/>
  <sheetViews>
    <sheetView zoomScaleNormal="100" workbookViewId="0">
      <selection activeCell="H64" sqref="H64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2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>
        <v>22995.4</v>
      </c>
    </row>
    <row r="8" spans="1:42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>
        <v>5606</v>
      </c>
    </row>
    <row r="9" spans="1:42" x14ac:dyDescent="0.35">
      <c r="B9" t="s">
        <v>47</v>
      </c>
      <c r="C9" s="24"/>
      <c r="D9" s="24"/>
      <c r="E9" s="24">
        <v>5606</v>
      </c>
      <c r="F9" s="24"/>
      <c r="G9" s="24"/>
      <c r="H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/>
      <c r="AL9" s="24"/>
      <c r="AM9" s="24">
        <v>37167.5</v>
      </c>
      <c r="AN9" s="24"/>
      <c r="AO9" s="24">
        <v>37167.5</v>
      </c>
      <c r="AP9" s="24">
        <v>65005.3</v>
      </c>
    </row>
    <row r="10" spans="1:42" x14ac:dyDescent="0.35">
      <c r="B10" t="s">
        <v>60</v>
      </c>
      <c r="C10" s="24"/>
      <c r="D10" s="24"/>
      <c r="E10" s="24">
        <v>4191.2000000000007</v>
      </c>
      <c r="F10" s="24"/>
      <c r="G10" s="24"/>
      <c r="H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>
        <v>23044</v>
      </c>
      <c r="AL10" s="24"/>
      <c r="AM10" s="24"/>
      <c r="AN10" s="24"/>
      <c r="AO10" s="24">
        <v>23044</v>
      </c>
      <c r="AP10" s="24">
        <v>82295</v>
      </c>
    </row>
    <row r="11" spans="1:42" x14ac:dyDescent="0.35">
      <c r="B11" t="s">
        <v>7</v>
      </c>
      <c r="C11" s="24">
        <v>34235</v>
      </c>
      <c r="D11" s="24"/>
      <c r="E11" s="24"/>
      <c r="F11" s="24"/>
      <c r="G11" s="24"/>
      <c r="H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43991</v>
      </c>
      <c r="AM11" s="24"/>
      <c r="AN11" s="24"/>
      <c r="AO11" s="24">
        <v>43991</v>
      </c>
      <c r="AP11" s="24">
        <v>106499.2</v>
      </c>
    </row>
    <row r="12" spans="1:42" x14ac:dyDescent="0.35">
      <c r="B12" t="s">
        <v>20</v>
      </c>
      <c r="C12" s="24"/>
      <c r="D12" s="24">
        <v>28025.7</v>
      </c>
      <c r="E12" s="24"/>
      <c r="F12" s="24"/>
      <c r="G12" s="24"/>
      <c r="H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11828.5</v>
      </c>
      <c r="AL12" s="24"/>
      <c r="AM12" s="24"/>
      <c r="AN12" s="24"/>
      <c r="AO12" s="24">
        <v>11828.5</v>
      </c>
      <c r="AP12" s="24">
        <v>16076.5</v>
      </c>
    </row>
    <row r="13" spans="1:42" x14ac:dyDescent="0.35">
      <c r="B13" t="s">
        <v>43</v>
      </c>
      <c r="C13" s="24">
        <v>4008</v>
      </c>
      <c r="D13" s="24"/>
      <c r="E13" s="24"/>
      <c r="F13" s="24"/>
      <c r="G13" s="24"/>
      <c r="H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/>
      <c r="AL13" s="24"/>
      <c r="AM13" s="24"/>
      <c r="AN13" s="24">
        <v>101459.40000000001</v>
      </c>
      <c r="AO13" s="24">
        <v>101459.40000000001</v>
      </c>
      <c r="AP13" s="24">
        <v>239508.00000000006</v>
      </c>
    </row>
    <row r="14" spans="1:42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>
        <v>5499</v>
      </c>
    </row>
    <row r="15" spans="1:42" x14ac:dyDescent="0.35">
      <c r="B15" t="s">
        <v>14</v>
      </c>
      <c r="C15" s="24">
        <v>2067</v>
      </c>
      <c r="D15" s="24"/>
      <c r="E15" s="24"/>
      <c r="F15" s="24"/>
      <c r="G15" s="24"/>
      <c r="H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>
        <v>17650</v>
      </c>
    </row>
    <row r="16" spans="1:42" x14ac:dyDescent="0.35">
      <c r="B16" t="s">
        <v>54</v>
      </c>
      <c r="C16" s="24">
        <v>9082</v>
      </c>
      <c r="D16" s="24"/>
      <c r="E16" s="24"/>
      <c r="F16" s="24"/>
      <c r="G16" s="24"/>
      <c r="H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206833.5</v>
      </c>
      <c r="AO16" s="24">
        <v>206833.5</v>
      </c>
      <c r="AP16" s="24">
        <v>397957.1</v>
      </c>
    </row>
    <row r="17" spans="1:42" x14ac:dyDescent="0.35">
      <c r="B17" t="s">
        <v>64</v>
      </c>
      <c r="C17" s="24"/>
      <c r="D17" s="24"/>
      <c r="E17" s="24"/>
      <c r="F17" s="24">
        <v>50446</v>
      </c>
      <c r="G17" s="24"/>
      <c r="H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>
        <v>1082.8000000000002</v>
      </c>
    </row>
    <row r="18" spans="1:42" x14ac:dyDescent="0.35">
      <c r="B18" t="s">
        <v>178</v>
      </c>
      <c r="C18" s="24">
        <v>1082.8000000000002</v>
      </c>
      <c r="D18" s="24"/>
      <c r="E18" s="24"/>
      <c r="F18" s="24"/>
      <c r="G18" s="24"/>
      <c r="H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>
        <v>799.2</v>
      </c>
    </row>
    <row r="19" spans="1:42" x14ac:dyDescent="0.35">
      <c r="B19" t="s">
        <v>228</v>
      </c>
      <c r="C19" s="24">
        <v>799.2</v>
      </c>
      <c r="D19" s="24"/>
      <c r="E19" s="24"/>
      <c r="F19" s="24"/>
      <c r="G19" s="24"/>
      <c r="H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>
        <v>29463.4</v>
      </c>
    </row>
    <row r="20" spans="1:42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>
        <v>8402</v>
      </c>
    </row>
    <row r="21" spans="1:42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>
        <v>4247</v>
      </c>
    </row>
    <row r="22" spans="1:42" x14ac:dyDescent="0.35">
      <c r="B22" t="s">
        <v>60</v>
      </c>
      <c r="C22" s="24"/>
      <c r="D22" s="24"/>
      <c r="E22" s="24">
        <v>23646.6</v>
      </c>
      <c r="F22" s="24"/>
      <c r="G22" s="24"/>
      <c r="H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>
        <v>10807.25</v>
      </c>
    </row>
    <row r="23" spans="1:42" x14ac:dyDescent="0.35">
      <c r="B23" t="s">
        <v>7</v>
      </c>
      <c r="C23" s="24">
        <v>22043</v>
      </c>
      <c r="D23" s="24"/>
      <c r="E23" s="24"/>
      <c r="F23" s="24"/>
      <c r="G23" s="24"/>
      <c r="H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>
        <v>855</v>
      </c>
    </row>
    <row r="24" spans="1:42" x14ac:dyDescent="0.35">
      <c r="B24" t="s">
        <v>20</v>
      </c>
      <c r="C24" s="24"/>
      <c r="D24" s="24">
        <v>34482.5</v>
      </c>
      <c r="E24" s="24"/>
      <c r="F24" s="24"/>
      <c r="G24" s="24"/>
      <c r="H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>
        <v>9592</v>
      </c>
    </row>
    <row r="25" spans="1:42" x14ac:dyDescent="0.35">
      <c r="B25" t="s">
        <v>43</v>
      </c>
      <c r="C25" s="24">
        <v>240</v>
      </c>
      <c r="D25" s="24"/>
      <c r="E25" s="24"/>
      <c r="F25" s="24"/>
      <c r="G25" s="24"/>
      <c r="H25" s="24">
        <v>240</v>
      </c>
      <c r="V25" t="s">
        <v>407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76338.899999999994</v>
      </c>
      <c r="AL25" s="24"/>
      <c r="AM25" s="24"/>
      <c r="AN25" s="24"/>
      <c r="AO25" s="24">
        <v>76338.899999999994</v>
      </c>
      <c r="AP25" s="24">
        <v>107520.9</v>
      </c>
    </row>
    <row r="26" spans="1:42" x14ac:dyDescent="0.35">
      <c r="B26" t="s">
        <v>23</v>
      </c>
      <c r="C26" s="24"/>
      <c r="D26" s="24"/>
      <c r="E26" s="24"/>
      <c r="F26" s="24"/>
      <c r="G26" s="24">
        <v>85763.000000000015</v>
      </c>
      <c r="H26" s="24">
        <v>85763.000000000015</v>
      </c>
      <c r="V26" t="s">
        <v>416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583746.29999999993</v>
      </c>
      <c r="AL26" s="24"/>
      <c r="AM26" s="24"/>
      <c r="AN26" s="24"/>
      <c r="AO26" s="24">
        <v>583746.29999999993</v>
      </c>
      <c r="AP26" s="24">
        <v>787965.89999999991</v>
      </c>
    </row>
    <row r="27" spans="1:42" x14ac:dyDescent="0.35">
      <c r="B27" t="s">
        <v>14</v>
      </c>
      <c r="C27" s="24">
        <v>3432</v>
      </c>
      <c r="D27" s="24"/>
      <c r="E27" s="24"/>
      <c r="F27" s="24"/>
      <c r="G27" s="24"/>
      <c r="H27" s="24">
        <v>3432</v>
      </c>
      <c r="V27" t="s">
        <v>476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>
        <v>240</v>
      </c>
    </row>
    <row r="28" spans="1:42" x14ac:dyDescent="0.35">
      <c r="B28" t="s">
        <v>54</v>
      </c>
      <c r="C28" s="24">
        <v>8568</v>
      </c>
      <c r="D28" s="24"/>
      <c r="E28" s="24"/>
      <c r="F28" s="24"/>
      <c r="G28" s="24"/>
      <c r="H28" s="24">
        <v>8568</v>
      </c>
      <c r="V28" t="s">
        <v>499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79757.299999999988</v>
      </c>
      <c r="AL28" s="24"/>
      <c r="AM28" s="24"/>
      <c r="AN28" s="24"/>
      <c r="AO28" s="24">
        <v>79757.299999999988</v>
      </c>
      <c r="AP28" s="24">
        <v>81781.299999999988</v>
      </c>
    </row>
    <row r="29" spans="1:42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>
        <v>140677.6</v>
      </c>
      <c r="V29" t="s">
        <v>646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23064.7</v>
      </c>
      <c r="AL29" s="24"/>
      <c r="AM29" s="24"/>
      <c r="AN29" s="24"/>
      <c r="AO29" s="24">
        <v>23064.7</v>
      </c>
      <c r="AP29" s="24">
        <v>23064.7</v>
      </c>
    </row>
    <row r="30" spans="1:42" x14ac:dyDescent="0.35">
      <c r="B30" t="s">
        <v>233</v>
      </c>
      <c r="C30" s="24">
        <v>29463.4</v>
      </c>
      <c r="D30" s="24"/>
      <c r="E30" s="24"/>
      <c r="F30" s="24"/>
      <c r="G30" s="24"/>
      <c r="H30" s="24">
        <v>29463.4</v>
      </c>
      <c r="V30" t="s">
        <v>674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>
        <v>26300.5</v>
      </c>
      <c r="AL30" s="24"/>
      <c r="AM30" s="24"/>
      <c r="AN30" s="24"/>
      <c r="AO30" s="24">
        <v>26300.5</v>
      </c>
      <c r="AP30" s="24">
        <v>26300.5</v>
      </c>
    </row>
    <row r="31" spans="1:42" x14ac:dyDescent="0.35">
      <c r="B31" t="s">
        <v>268</v>
      </c>
      <c r="C31" s="24">
        <v>8402</v>
      </c>
      <c r="D31" s="24"/>
      <c r="E31" s="24"/>
      <c r="F31" s="24"/>
      <c r="G31" s="24"/>
      <c r="H31" s="24">
        <v>8402</v>
      </c>
      <c r="V31" t="s">
        <v>782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15169</v>
      </c>
      <c r="AL31" s="24"/>
      <c r="AM31" s="24"/>
      <c r="AN31" s="24"/>
      <c r="AO31" s="24">
        <v>15169</v>
      </c>
      <c r="AP31" s="24">
        <v>15169</v>
      </c>
    </row>
    <row r="32" spans="1:42" x14ac:dyDescent="0.35">
      <c r="B32" t="s">
        <v>286</v>
      </c>
      <c r="C32" s="24">
        <v>4247</v>
      </c>
      <c r="D32" s="24"/>
      <c r="E32" s="24"/>
      <c r="F32" s="24"/>
      <c r="G32" s="24"/>
      <c r="H32" s="24">
        <v>4247</v>
      </c>
      <c r="V32" t="s">
        <v>718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>
        <v>1238</v>
      </c>
      <c r="AL32" s="24"/>
      <c r="AM32" s="24"/>
      <c r="AN32" s="24"/>
      <c r="AO32" s="24">
        <v>1238</v>
      </c>
      <c r="AP32" s="24">
        <v>1238</v>
      </c>
    </row>
    <row r="33" spans="1:42" x14ac:dyDescent="0.35">
      <c r="B33" t="s">
        <v>295</v>
      </c>
      <c r="C33" s="24">
        <v>10807.25</v>
      </c>
      <c r="D33" s="24"/>
      <c r="E33" s="24"/>
      <c r="F33" s="24"/>
      <c r="G33" s="24"/>
      <c r="H33" s="24">
        <v>10807.25</v>
      </c>
      <c r="V33" t="s">
        <v>793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>
        <v>6907.6</v>
      </c>
      <c r="AL33" s="24"/>
      <c r="AM33" s="24"/>
      <c r="AN33" s="24"/>
      <c r="AO33" s="24">
        <v>6907.6</v>
      </c>
      <c r="AP33" s="24">
        <v>6907.6</v>
      </c>
    </row>
    <row r="34" spans="1:42" x14ac:dyDescent="0.35">
      <c r="B34" t="s">
        <v>371</v>
      </c>
      <c r="C34" s="24">
        <v>855</v>
      </c>
      <c r="D34" s="24"/>
      <c r="E34" s="24"/>
      <c r="F34" s="24"/>
      <c r="G34" s="24"/>
      <c r="H34" s="24">
        <v>855</v>
      </c>
      <c r="V34" t="s">
        <v>868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>
        <v>58888.799999999996</v>
      </c>
      <c r="AL34" s="24"/>
      <c r="AM34" s="24"/>
      <c r="AN34" s="24"/>
      <c r="AO34" s="24">
        <v>58888.799999999996</v>
      </c>
      <c r="AP34" s="24">
        <v>58888.799999999996</v>
      </c>
    </row>
    <row r="35" spans="1:42" x14ac:dyDescent="0.35">
      <c r="B35" t="s">
        <v>381</v>
      </c>
      <c r="C35" s="24">
        <v>9592</v>
      </c>
      <c r="D35" s="24"/>
      <c r="E35" s="24"/>
      <c r="F35" s="24"/>
      <c r="G35" s="24"/>
      <c r="H35" s="24">
        <v>9592</v>
      </c>
      <c r="V35" t="s">
        <v>1053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>
        <v>0</v>
      </c>
      <c r="AL35" s="24"/>
      <c r="AM35" s="24"/>
      <c r="AN35" s="24"/>
      <c r="AO35" s="24">
        <v>0</v>
      </c>
      <c r="AP35" s="24">
        <v>0</v>
      </c>
    </row>
    <row r="36" spans="1:42" x14ac:dyDescent="0.35">
      <c r="B36" t="s">
        <v>407</v>
      </c>
      <c r="C36" s="24">
        <v>31181.999999999996</v>
      </c>
      <c r="D36" s="24"/>
      <c r="E36" s="24"/>
      <c r="F36" s="24"/>
      <c r="G36" s="24"/>
      <c r="H36" s="24">
        <v>31181.999999999996</v>
      </c>
      <c r="V36" t="s">
        <v>967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>
        <v>4447.5</v>
      </c>
      <c r="AL36" s="24"/>
      <c r="AM36" s="24"/>
      <c r="AN36" s="24"/>
      <c r="AO36" s="24">
        <v>4447.5</v>
      </c>
      <c r="AP36" s="24">
        <v>4447.5</v>
      </c>
    </row>
    <row r="37" spans="1:42" x14ac:dyDescent="0.35">
      <c r="B37" t="s">
        <v>416</v>
      </c>
      <c r="C37" s="24">
        <v>204219.6</v>
      </c>
      <c r="D37" s="24"/>
      <c r="E37" s="24"/>
      <c r="F37" s="24"/>
      <c r="G37" s="24"/>
      <c r="H37" s="24">
        <v>204219.6</v>
      </c>
      <c r="V37" t="s">
        <v>1060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>
        <v>1672.6</v>
      </c>
      <c r="AL37" s="24"/>
      <c r="AM37" s="24"/>
      <c r="AN37" s="24"/>
      <c r="AO37" s="24">
        <v>1672.6</v>
      </c>
      <c r="AP37" s="24">
        <v>1672.6</v>
      </c>
    </row>
    <row r="38" spans="1:42" x14ac:dyDescent="0.35">
      <c r="B38" t="s">
        <v>476</v>
      </c>
      <c r="C38" s="24">
        <v>240</v>
      </c>
      <c r="D38" s="24"/>
      <c r="E38" s="24"/>
      <c r="F38" s="24"/>
      <c r="G38" s="24"/>
      <c r="H38" s="24">
        <v>240</v>
      </c>
      <c r="V38" t="s">
        <v>1066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>
        <v>4373</v>
      </c>
      <c r="AL38" s="24"/>
      <c r="AM38" s="24"/>
      <c r="AN38" s="24"/>
      <c r="AO38" s="24">
        <v>4373</v>
      </c>
      <c r="AP38" s="24">
        <v>4373</v>
      </c>
    </row>
    <row r="39" spans="1:42" x14ac:dyDescent="0.35">
      <c r="B39" t="s">
        <v>499</v>
      </c>
      <c r="C39" s="24">
        <v>2024</v>
      </c>
      <c r="D39" s="24"/>
      <c r="E39" s="24"/>
      <c r="F39" s="24"/>
      <c r="G39" s="24"/>
      <c r="H39" s="24">
        <v>2024</v>
      </c>
      <c r="V39" t="s">
        <v>135</v>
      </c>
      <c r="W39" s="24">
        <v>2973</v>
      </c>
      <c r="X39" s="24">
        <v>2973</v>
      </c>
      <c r="Y39" s="24">
        <v>60608</v>
      </c>
      <c r="Z39" s="24">
        <v>28025.7</v>
      </c>
      <c r="AA39" s="24">
        <v>9797.2000000000007</v>
      </c>
      <c r="AB39" s="24">
        <v>99871.6</v>
      </c>
      <c r="AC39" s="24">
        <v>2860</v>
      </c>
      <c r="AD39" s="24">
        <v>201162.5</v>
      </c>
      <c r="AE39" s="24">
        <v>349316.65</v>
      </c>
      <c r="AF39" s="24">
        <v>34142.5</v>
      </c>
      <c r="AG39" s="24">
        <v>23646.6</v>
      </c>
      <c r="AH39" s="24">
        <v>20385</v>
      </c>
      <c r="AI39" s="24">
        <v>206055.60000000003</v>
      </c>
      <c r="AJ39" s="24">
        <v>633546.35</v>
      </c>
      <c r="AK39" s="24">
        <v>916776.7</v>
      </c>
      <c r="AL39" s="24">
        <v>43991</v>
      </c>
      <c r="AM39" s="24">
        <v>37167.5</v>
      </c>
      <c r="AN39" s="24">
        <v>308292.90000000002</v>
      </c>
      <c r="AO39" s="24">
        <v>1306228.1000000003</v>
      </c>
      <c r="AP39" s="24">
        <v>2143909.9500000002</v>
      </c>
    </row>
    <row r="40" spans="1:42" x14ac:dyDescent="0.35">
      <c r="A40" s="46" t="s">
        <v>357</v>
      </c>
      <c r="B40" s="46"/>
      <c r="C40" s="47">
        <v>348976.65</v>
      </c>
      <c r="D40" s="47">
        <v>34482.5</v>
      </c>
      <c r="E40" s="47">
        <v>23646.6</v>
      </c>
      <c r="F40" s="47">
        <v>20385</v>
      </c>
      <c r="G40" s="47">
        <v>206055.60000000003</v>
      </c>
      <c r="H40" s="47">
        <v>633546.35</v>
      </c>
    </row>
    <row r="41" spans="1:42" x14ac:dyDescent="0.35">
      <c r="A41">
        <v>2022</v>
      </c>
      <c r="B41" t="s">
        <v>60</v>
      </c>
      <c r="C41" s="24"/>
      <c r="D41" s="24"/>
      <c r="E41" s="24">
        <v>37167.5</v>
      </c>
      <c r="F41" s="24"/>
      <c r="G41" s="24"/>
      <c r="H41" s="24">
        <v>37167.5</v>
      </c>
    </row>
    <row r="42" spans="1:42" x14ac:dyDescent="0.35">
      <c r="B42" t="s">
        <v>7</v>
      </c>
      <c r="C42" s="24">
        <v>23044</v>
      </c>
      <c r="D42" s="24"/>
      <c r="E42" s="24"/>
      <c r="F42" s="24"/>
      <c r="G42" s="24"/>
      <c r="H42" s="24">
        <v>23044</v>
      </c>
    </row>
    <row r="43" spans="1:42" x14ac:dyDescent="0.35">
      <c r="B43" t="s">
        <v>20</v>
      </c>
      <c r="C43" s="24"/>
      <c r="D43" s="24">
        <v>51210</v>
      </c>
      <c r="E43" s="24"/>
      <c r="F43" s="24"/>
      <c r="G43" s="24"/>
      <c r="H43" s="24">
        <v>51210</v>
      </c>
    </row>
    <row r="44" spans="1:42" x14ac:dyDescent="0.35">
      <c r="B44" t="s">
        <v>43</v>
      </c>
      <c r="C44" s="24">
        <v>11828.5</v>
      </c>
      <c r="D44" s="24"/>
      <c r="E44" s="24"/>
      <c r="F44" s="24"/>
      <c r="G44" s="24"/>
      <c r="H44" s="24">
        <v>11828.5</v>
      </c>
    </row>
    <row r="45" spans="1:42" x14ac:dyDescent="0.35">
      <c r="B45" t="s">
        <v>23</v>
      </c>
      <c r="C45" s="24"/>
      <c r="D45" s="24"/>
      <c r="E45" s="24"/>
      <c r="F45" s="24"/>
      <c r="G45" s="24">
        <v>101459.40000000001</v>
      </c>
      <c r="H45" s="24">
        <v>101459.40000000001</v>
      </c>
    </row>
    <row r="46" spans="1:42" x14ac:dyDescent="0.35">
      <c r="B46" t="s">
        <v>64</v>
      </c>
      <c r="C46" s="24"/>
      <c r="D46" s="24"/>
      <c r="E46" s="24"/>
      <c r="F46" s="24"/>
      <c r="G46" s="24">
        <v>218244</v>
      </c>
      <c r="H46" s="24">
        <v>218244</v>
      </c>
    </row>
    <row r="47" spans="1:42" x14ac:dyDescent="0.35">
      <c r="B47" t="s">
        <v>407</v>
      </c>
      <c r="C47" s="24">
        <v>76338.899999999994</v>
      </c>
      <c r="D47" s="24"/>
      <c r="E47" s="24"/>
      <c r="F47" s="24"/>
      <c r="G47" s="24"/>
      <c r="H47" s="24">
        <v>76338.899999999994</v>
      </c>
    </row>
    <row r="48" spans="1:42" x14ac:dyDescent="0.35">
      <c r="B48" t="s">
        <v>416</v>
      </c>
      <c r="C48" s="24">
        <v>583746.29999999993</v>
      </c>
      <c r="D48" s="24"/>
      <c r="E48" s="24"/>
      <c r="F48" s="24"/>
      <c r="G48" s="24"/>
      <c r="H48" s="24">
        <v>583746.29999999993</v>
      </c>
    </row>
    <row r="49" spans="1:8" x14ac:dyDescent="0.35">
      <c r="B49" t="s">
        <v>499</v>
      </c>
      <c r="C49" s="24">
        <v>79757.299999999988</v>
      </c>
      <c r="D49" s="24"/>
      <c r="E49" s="24"/>
      <c r="F49" s="24"/>
      <c r="G49" s="24"/>
      <c r="H49" s="24">
        <v>79757.299999999988</v>
      </c>
    </row>
    <row r="50" spans="1:8" x14ac:dyDescent="0.35">
      <c r="B50" t="s">
        <v>646</v>
      </c>
      <c r="C50" s="24">
        <v>23064.7</v>
      </c>
      <c r="D50" s="24"/>
      <c r="E50" s="24"/>
      <c r="F50" s="24"/>
      <c r="G50" s="24"/>
      <c r="H50" s="24">
        <v>23064.7</v>
      </c>
    </row>
    <row r="51" spans="1:8" x14ac:dyDescent="0.35">
      <c r="B51" t="s">
        <v>674</v>
      </c>
      <c r="C51" s="24">
        <v>26300.5</v>
      </c>
      <c r="D51" s="24"/>
      <c r="E51" s="24"/>
      <c r="F51" s="24"/>
      <c r="G51" s="24"/>
      <c r="H51" s="24">
        <v>26300.5</v>
      </c>
    </row>
    <row r="52" spans="1:8" x14ac:dyDescent="0.35">
      <c r="B52" t="s">
        <v>718</v>
      </c>
      <c r="C52" s="24">
        <v>1238</v>
      </c>
      <c r="D52" s="24"/>
      <c r="E52" s="24"/>
      <c r="F52" s="24"/>
      <c r="G52" s="24"/>
      <c r="H52" s="24">
        <v>1238</v>
      </c>
    </row>
    <row r="53" spans="1:8" x14ac:dyDescent="0.35">
      <c r="B53" t="s">
        <v>782</v>
      </c>
      <c r="C53" s="24">
        <v>15169</v>
      </c>
      <c r="D53" s="24"/>
      <c r="E53" s="24"/>
      <c r="F53" s="24"/>
      <c r="G53" s="24"/>
      <c r="H53" s="24">
        <v>15169</v>
      </c>
    </row>
    <row r="54" spans="1:8" x14ac:dyDescent="0.35">
      <c r="B54" t="s">
        <v>793</v>
      </c>
      <c r="C54" s="24">
        <v>6907.6</v>
      </c>
      <c r="D54" s="24"/>
      <c r="E54" s="24"/>
      <c r="F54" s="24"/>
      <c r="G54" s="24"/>
      <c r="H54" s="24">
        <v>6907.6</v>
      </c>
    </row>
    <row r="55" spans="1:8" x14ac:dyDescent="0.35">
      <c r="B55" t="s">
        <v>868</v>
      </c>
      <c r="C55" s="24">
        <v>58888.799999999996</v>
      </c>
      <c r="D55" s="24"/>
      <c r="E55" s="24"/>
      <c r="F55" s="24"/>
      <c r="G55" s="24"/>
      <c r="H55" s="24">
        <v>58888.799999999996</v>
      </c>
    </row>
    <row r="56" spans="1:8" x14ac:dyDescent="0.35">
      <c r="B56" t="s">
        <v>967</v>
      </c>
      <c r="C56" s="24">
        <v>4447.5</v>
      </c>
      <c r="D56" s="24"/>
      <c r="E56" s="24"/>
      <c r="F56" s="24"/>
      <c r="G56" s="24"/>
      <c r="H56" s="24">
        <v>4447.5</v>
      </c>
    </row>
    <row r="57" spans="1:8" x14ac:dyDescent="0.35">
      <c r="B57" t="s">
        <v>1053</v>
      </c>
      <c r="C57" s="24">
        <v>0</v>
      </c>
      <c r="D57" s="24"/>
      <c r="E57" s="24"/>
      <c r="F57" s="24"/>
      <c r="G57" s="24"/>
      <c r="H57" s="24">
        <v>0</v>
      </c>
    </row>
    <row r="58" spans="1:8" x14ac:dyDescent="0.35">
      <c r="B58" t="s">
        <v>1060</v>
      </c>
      <c r="C58" s="24">
        <v>1672.6</v>
      </c>
      <c r="D58" s="24"/>
      <c r="E58" s="24"/>
      <c r="F58" s="24"/>
      <c r="G58" s="24"/>
      <c r="H58" s="24">
        <v>1672.6</v>
      </c>
    </row>
    <row r="59" spans="1:8" x14ac:dyDescent="0.35">
      <c r="B59" t="s">
        <v>1066</v>
      </c>
      <c r="C59" s="24">
        <v>4373</v>
      </c>
      <c r="D59" s="24"/>
      <c r="E59" s="24"/>
      <c r="F59" s="24"/>
      <c r="G59" s="24"/>
      <c r="H59" s="24">
        <v>4373</v>
      </c>
    </row>
    <row r="60" spans="1:8" x14ac:dyDescent="0.35">
      <c r="B60" t="s">
        <v>1112</v>
      </c>
      <c r="C60" s="24">
        <v>260</v>
      </c>
      <c r="D60" s="24"/>
      <c r="E60" s="24"/>
      <c r="F60" s="24"/>
      <c r="G60" s="24"/>
      <c r="H60" s="24">
        <v>260</v>
      </c>
    </row>
    <row r="61" spans="1:8" x14ac:dyDescent="0.35">
      <c r="B61" t="s">
        <v>1111</v>
      </c>
      <c r="C61" s="24">
        <v>375</v>
      </c>
      <c r="D61" s="24"/>
      <c r="E61" s="24"/>
      <c r="F61" s="24"/>
      <c r="G61" s="24"/>
      <c r="H61" s="24">
        <v>375</v>
      </c>
    </row>
    <row r="62" spans="1:8" x14ac:dyDescent="0.35">
      <c r="A62" s="46" t="s">
        <v>593</v>
      </c>
      <c r="B62" s="46"/>
      <c r="C62" s="47">
        <v>917411.7</v>
      </c>
      <c r="D62" s="47">
        <v>51210</v>
      </c>
      <c r="E62" s="47">
        <v>37167.5</v>
      </c>
      <c r="F62" s="47"/>
      <c r="G62" s="47">
        <v>319703.40000000002</v>
      </c>
      <c r="H62" s="47">
        <v>1325492.6000000003</v>
      </c>
    </row>
    <row r="63" spans="1:8" x14ac:dyDescent="0.35">
      <c r="A63" t="s">
        <v>135</v>
      </c>
      <c r="C63" s="24">
        <v>1329969.3500000003</v>
      </c>
      <c r="D63" s="24">
        <v>113718.2</v>
      </c>
      <c r="E63" s="24">
        <v>70611.3</v>
      </c>
      <c r="F63" s="24">
        <v>120256.6</v>
      </c>
      <c r="G63" s="24">
        <v>528619</v>
      </c>
      <c r="H63" s="24">
        <v>2163174.4499999997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1:G411"/>
  <sheetViews>
    <sheetView topLeftCell="A265" workbookViewId="0">
      <selection activeCell="F277" sqref="F277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606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605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603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602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764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134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474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765</v>
      </c>
      <c r="C151" t="s">
        <v>473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604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404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594</v>
      </c>
      <c r="D155" s="74" t="s">
        <v>407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409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410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412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414</v>
      </c>
      <c r="D159" s="74" t="s">
        <v>416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417</v>
      </c>
      <c r="D160" s="74" t="s">
        <v>595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418</v>
      </c>
      <c r="D161" s="74" t="s">
        <v>416</v>
      </c>
      <c r="E161" s="56">
        <v>150</v>
      </c>
    </row>
    <row r="162" spans="1:5" s="69" customFormat="1" x14ac:dyDescent="0.35">
      <c r="A162" s="74"/>
      <c r="B162" s="74" t="s">
        <v>766</v>
      </c>
      <c r="C162" t="s">
        <v>596</v>
      </c>
      <c r="D162" s="74" t="s">
        <v>407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425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426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430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432</v>
      </c>
      <c r="D166" s="74" t="s">
        <v>416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433</v>
      </c>
      <c r="D167" s="74" t="s">
        <v>416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434</v>
      </c>
      <c r="D168" s="74" t="s">
        <v>416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448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449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450</v>
      </c>
      <c r="D171" s="74" t="s">
        <v>416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451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452</v>
      </c>
      <c r="D173" s="74" t="s">
        <v>416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453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454</v>
      </c>
      <c r="D175" s="74" t="s">
        <v>407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456</v>
      </c>
      <c r="D176" s="74" t="s">
        <v>64</v>
      </c>
      <c r="E176" s="56">
        <v>80</v>
      </c>
    </row>
    <row r="177" spans="1:5" s="69" customFormat="1" x14ac:dyDescent="0.35">
      <c r="A177" s="23" t="s">
        <v>607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462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464</v>
      </c>
      <c r="D179" s="74" t="s">
        <v>407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465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466</v>
      </c>
      <c r="D181" s="74" t="s">
        <v>416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467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471</v>
      </c>
      <c r="D183" s="74" t="s">
        <v>416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472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480</v>
      </c>
      <c r="D185" s="74" t="s">
        <v>499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597</v>
      </c>
      <c r="D186" s="74" t="s">
        <v>416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484</v>
      </c>
      <c r="D187" s="74" t="s">
        <v>595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485</v>
      </c>
      <c r="D188" s="74" t="s">
        <v>407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488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598</v>
      </c>
      <c r="D190" s="74" t="s">
        <v>407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492</v>
      </c>
      <c r="D191" s="74" t="s">
        <v>54</v>
      </c>
      <c r="E191" s="56">
        <v>80</v>
      </c>
    </row>
    <row r="192" spans="1:5" s="69" customFormat="1" x14ac:dyDescent="0.35">
      <c r="A192" s="23" t="s">
        <v>608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509</v>
      </c>
      <c r="D193" s="74" t="s">
        <v>416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510</v>
      </c>
      <c r="D194" s="74" t="s">
        <v>595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512</v>
      </c>
      <c r="D195" s="74" t="s">
        <v>416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515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767</v>
      </c>
      <c r="C197" t="s">
        <v>599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520</v>
      </c>
      <c r="D198" s="74" t="s">
        <v>416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521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531</v>
      </c>
      <c r="D200" s="74" t="s">
        <v>416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540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541</v>
      </c>
      <c r="D202" s="74" t="s">
        <v>416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544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545</v>
      </c>
      <c r="D204" s="74" t="s">
        <v>407</v>
      </c>
      <c r="E204" s="56">
        <v>150</v>
      </c>
    </row>
    <row r="205" spans="1:5" s="69" customFormat="1" x14ac:dyDescent="0.35">
      <c r="A205" s="23" t="s">
        <v>609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768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2" t="s">
        <v>769</v>
      </c>
      <c r="B210" s="76">
        <v>44564</v>
      </c>
      <c r="C210" t="s">
        <v>555</v>
      </c>
      <c r="D210" s="74" t="s">
        <v>416</v>
      </c>
      <c r="E210" s="56">
        <v>180</v>
      </c>
    </row>
    <row r="211" spans="1:5" s="69" customFormat="1" x14ac:dyDescent="0.35">
      <c r="A211" s="74"/>
      <c r="B211" s="76">
        <v>44567</v>
      </c>
      <c r="C211" t="s">
        <v>556</v>
      </c>
      <c r="D211" s="74" t="s">
        <v>407</v>
      </c>
      <c r="E211" s="56">
        <v>120</v>
      </c>
    </row>
    <row r="212" spans="1:5" s="69" customFormat="1" x14ac:dyDescent="0.35">
      <c r="A212" s="74"/>
      <c r="B212" s="76">
        <v>44569</v>
      </c>
      <c r="C212" t="s">
        <v>600</v>
      </c>
      <c r="D212" s="74" t="s">
        <v>416</v>
      </c>
      <c r="E212" s="56">
        <v>180</v>
      </c>
    </row>
    <row r="213" spans="1:5" s="69" customFormat="1" x14ac:dyDescent="0.35">
      <c r="A213" s="74"/>
      <c r="B213" s="76">
        <v>44571</v>
      </c>
      <c r="C213" t="s">
        <v>559</v>
      </c>
      <c r="D213" s="74" t="s">
        <v>20</v>
      </c>
      <c r="E213" s="56">
        <v>150</v>
      </c>
    </row>
    <row r="214" spans="1:5" s="69" customFormat="1" x14ac:dyDescent="0.35">
      <c r="A214" s="74"/>
      <c r="B214" s="76">
        <v>44572</v>
      </c>
      <c r="C214" t="s">
        <v>561</v>
      </c>
      <c r="D214" s="74" t="s">
        <v>64</v>
      </c>
      <c r="E214" s="56">
        <v>150</v>
      </c>
    </row>
    <row r="215" spans="1:5" s="69" customFormat="1" x14ac:dyDescent="0.35">
      <c r="A215" s="74"/>
      <c r="B215" s="76">
        <v>44574</v>
      </c>
      <c r="C215" t="s">
        <v>566</v>
      </c>
      <c r="D215" s="74" t="s">
        <v>407</v>
      </c>
      <c r="E215" s="56">
        <v>120</v>
      </c>
    </row>
    <row r="216" spans="1:5" s="69" customFormat="1" x14ac:dyDescent="0.35">
      <c r="A216" s="74"/>
      <c r="B216" s="76">
        <v>44574</v>
      </c>
      <c r="C216" t="s">
        <v>567</v>
      </c>
      <c r="D216" s="74" t="s">
        <v>416</v>
      </c>
      <c r="E216" s="56">
        <v>180</v>
      </c>
    </row>
    <row r="217" spans="1:5" s="69" customFormat="1" x14ac:dyDescent="0.35">
      <c r="A217" s="74"/>
      <c r="B217" s="76">
        <v>44575</v>
      </c>
      <c r="C217" t="s">
        <v>568</v>
      </c>
      <c r="D217" s="74" t="s">
        <v>23</v>
      </c>
      <c r="E217" s="56">
        <v>120</v>
      </c>
    </row>
    <row r="218" spans="1:5" s="69" customFormat="1" x14ac:dyDescent="0.35">
      <c r="A218" s="74"/>
      <c r="B218" s="76">
        <v>44575</v>
      </c>
      <c r="C218" t="s">
        <v>570</v>
      </c>
      <c r="D218" s="74" t="s">
        <v>23</v>
      </c>
      <c r="E218" s="56">
        <v>100</v>
      </c>
    </row>
    <row r="219" spans="1:5" s="69" customFormat="1" x14ac:dyDescent="0.35">
      <c r="A219" s="74"/>
      <c r="B219" s="76">
        <v>44578</v>
      </c>
      <c r="C219" t="s">
        <v>571</v>
      </c>
      <c r="D219" s="74" t="s">
        <v>23</v>
      </c>
      <c r="E219" s="56">
        <v>120</v>
      </c>
    </row>
    <row r="220" spans="1:5" s="69" customFormat="1" x14ac:dyDescent="0.35">
      <c r="A220" s="74"/>
      <c r="B220" s="76">
        <v>44579</v>
      </c>
      <c r="C220" t="s">
        <v>573</v>
      </c>
      <c r="D220" s="74" t="s">
        <v>416</v>
      </c>
      <c r="E220" s="56">
        <v>180</v>
      </c>
    </row>
    <row r="221" spans="1:5" s="69" customFormat="1" x14ac:dyDescent="0.35">
      <c r="A221" s="74"/>
      <c r="B221" s="76">
        <v>44583</v>
      </c>
      <c r="C221" t="s">
        <v>574</v>
      </c>
      <c r="D221" s="74" t="s">
        <v>407</v>
      </c>
      <c r="E221" s="56">
        <v>120</v>
      </c>
    </row>
    <row r="222" spans="1:5" s="69" customFormat="1" x14ac:dyDescent="0.35">
      <c r="A222" s="74"/>
      <c r="B222" s="76">
        <v>44585</v>
      </c>
      <c r="C222" t="s">
        <v>576</v>
      </c>
      <c r="D222" s="74" t="s">
        <v>64</v>
      </c>
      <c r="E222" s="56">
        <v>150</v>
      </c>
    </row>
    <row r="223" spans="1:5" s="69" customFormat="1" x14ac:dyDescent="0.35">
      <c r="A223" s="74"/>
      <c r="B223" s="76">
        <v>44586</v>
      </c>
      <c r="C223" t="s">
        <v>577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578</v>
      </c>
      <c r="D224" s="74" t="s">
        <v>23</v>
      </c>
      <c r="E224" s="56">
        <v>120</v>
      </c>
    </row>
    <row r="225" spans="1:5" s="69" customFormat="1" x14ac:dyDescent="0.35">
      <c r="A225" s="23" t="s">
        <v>601</v>
      </c>
      <c r="B225" s="23"/>
      <c r="C225" s="23"/>
      <c r="D225" s="23"/>
      <c r="E225" s="29">
        <f>SUM(E210:E224)</f>
        <v>2070</v>
      </c>
    </row>
    <row r="226" spans="1:5" s="69" customFormat="1" x14ac:dyDescent="0.35">
      <c r="A226" s="122" t="s">
        <v>770</v>
      </c>
      <c r="B226" s="76">
        <v>44602</v>
      </c>
      <c r="C226" t="s">
        <v>610</v>
      </c>
      <c r="D226" s="74" t="s">
        <v>407</v>
      </c>
      <c r="E226" s="56">
        <v>120</v>
      </c>
    </row>
    <row r="227" spans="1:5" s="69" customFormat="1" x14ac:dyDescent="0.35">
      <c r="A227" s="74"/>
      <c r="B227" s="76">
        <v>44607</v>
      </c>
      <c r="C227" t="s">
        <v>611</v>
      </c>
      <c r="D227" s="74" t="s">
        <v>23</v>
      </c>
      <c r="E227" s="56">
        <v>120</v>
      </c>
    </row>
    <row r="228" spans="1:5" s="69" customFormat="1" x14ac:dyDescent="0.35">
      <c r="A228" s="74"/>
      <c r="B228" s="76">
        <v>44609</v>
      </c>
      <c r="C228" t="s">
        <v>612</v>
      </c>
      <c r="D228" s="74" t="s">
        <v>64</v>
      </c>
      <c r="E228" s="56">
        <v>150</v>
      </c>
    </row>
    <row r="229" spans="1:5" s="69" customFormat="1" x14ac:dyDescent="0.35">
      <c r="A229" s="74"/>
      <c r="B229" s="76">
        <v>44610</v>
      </c>
      <c r="C229" t="s">
        <v>613</v>
      </c>
      <c r="D229" s="74" t="s">
        <v>60</v>
      </c>
      <c r="E229" s="56">
        <v>120</v>
      </c>
    </row>
    <row r="230" spans="1:5" s="69" customFormat="1" x14ac:dyDescent="0.35">
      <c r="A230" s="74"/>
      <c r="B230" s="76">
        <v>44611</v>
      </c>
      <c r="C230" t="s">
        <v>614</v>
      </c>
      <c r="D230" s="74" t="s">
        <v>20</v>
      </c>
      <c r="E230" s="56">
        <v>150</v>
      </c>
    </row>
    <row r="231" spans="1:5" s="69" customFormat="1" x14ac:dyDescent="0.35">
      <c r="A231" s="74"/>
      <c r="B231" s="76">
        <v>44613</v>
      </c>
      <c r="C231" t="s">
        <v>615</v>
      </c>
      <c r="D231" s="74" t="s">
        <v>499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616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617</v>
      </c>
      <c r="D233" s="74" t="s">
        <v>407</v>
      </c>
      <c r="E233" s="56">
        <v>120</v>
      </c>
    </row>
    <row r="234" spans="1:5" s="69" customFormat="1" x14ac:dyDescent="0.35">
      <c r="A234" s="74"/>
      <c r="B234" s="76">
        <v>44616</v>
      </c>
      <c r="C234" t="s">
        <v>618</v>
      </c>
      <c r="D234" s="74" t="s">
        <v>416</v>
      </c>
      <c r="E234" s="56">
        <v>180</v>
      </c>
    </row>
    <row r="235" spans="1:5" s="69" customFormat="1" x14ac:dyDescent="0.35">
      <c r="A235" s="74"/>
      <c r="B235" s="76">
        <v>44618</v>
      </c>
      <c r="C235" t="s">
        <v>619</v>
      </c>
      <c r="D235" s="74" t="s">
        <v>416</v>
      </c>
      <c r="E235" s="56">
        <v>180</v>
      </c>
    </row>
    <row r="236" spans="1:5" s="69" customFormat="1" x14ac:dyDescent="0.35">
      <c r="A236" s="74"/>
      <c r="B236" s="76">
        <v>44618</v>
      </c>
      <c r="C236" t="s">
        <v>620</v>
      </c>
      <c r="D236" s="74" t="s">
        <v>20</v>
      </c>
      <c r="E236" s="56">
        <v>150</v>
      </c>
    </row>
    <row r="237" spans="1:5" s="69" customFormat="1" x14ac:dyDescent="0.35">
      <c r="A237" s="113" t="s">
        <v>621</v>
      </c>
      <c r="B237" s="23"/>
      <c r="C237" s="23"/>
      <c r="D237" s="23"/>
      <c r="E237" s="29">
        <f>SUM(E226:E236)</f>
        <v>1520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3590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642</v>
      </c>
      <c r="D243" s="74" t="s">
        <v>499</v>
      </c>
      <c r="E243" s="22">
        <v>180</v>
      </c>
    </row>
    <row r="244" spans="1:5" x14ac:dyDescent="0.35">
      <c r="C244" t="s">
        <v>643</v>
      </c>
      <c r="D244" s="68" t="s">
        <v>646</v>
      </c>
      <c r="E244" s="22">
        <v>80</v>
      </c>
    </row>
    <row r="245" spans="1:5" x14ac:dyDescent="0.35">
      <c r="C245" t="s">
        <v>644</v>
      </c>
      <c r="D245" s="74" t="s">
        <v>64</v>
      </c>
      <c r="E245" s="22">
        <v>150</v>
      </c>
    </row>
    <row r="246" spans="1:5" x14ac:dyDescent="0.35">
      <c r="C246" t="s">
        <v>651</v>
      </c>
      <c r="D246" s="68" t="s">
        <v>646</v>
      </c>
      <c r="E246" s="22">
        <v>80</v>
      </c>
    </row>
    <row r="247" spans="1:5" x14ac:dyDescent="0.35">
      <c r="C247" t="s">
        <v>652</v>
      </c>
      <c r="D247" s="68" t="s">
        <v>407</v>
      </c>
      <c r="E247" s="22">
        <v>120</v>
      </c>
    </row>
    <row r="248" spans="1:5" x14ac:dyDescent="0.35">
      <c r="C248" t="s">
        <v>653</v>
      </c>
      <c r="D248" s="68" t="s">
        <v>646</v>
      </c>
      <c r="E248" s="22">
        <v>80</v>
      </c>
    </row>
    <row r="249" spans="1:5" x14ac:dyDescent="0.35">
      <c r="C249" t="s">
        <v>654</v>
      </c>
      <c r="D249" s="68" t="s">
        <v>43</v>
      </c>
      <c r="E249" s="22">
        <v>80</v>
      </c>
    </row>
    <row r="250" spans="1:5" x14ac:dyDescent="0.35">
      <c r="C250" t="s">
        <v>655</v>
      </c>
      <c r="D250" s="68" t="s">
        <v>416</v>
      </c>
      <c r="E250" s="22">
        <v>180</v>
      </c>
    </row>
    <row r="251" spans="1:5" x14ac:dyDescent="0.35">
      <c r="C251" t="s">
        <v>656</v>
      </c>
      <c r="D251" s="68" t="s">
        <v>64</v>
      </c>
      <c r="E251" s="22">
        <v>150</v>
      </c>
    </row>
    <row r="252" spans="1:5" x14ac:dyDescent="0.35">
      <c r="C252" t="s">
        <v>657</v>
      </c>
      <c r="D252" s="68" t="s">
        <v>416</v>
      </c>
      <c r="E252" s="22">
        <v>180</v>
      </c>
    </row>
    <row r="253" spans="1:5" x14ac:dyDescent="0.35">
      <c r="C253" t="s">
        <v>658</v>
      </c>
      <c r="D253" s="68" t="s">
        <v>407</v>
      </c>
      <c r="E253" s="22">
        <v>120</v>
      </c>
    </row>
    <row r="254" spans="1:5" x14ac:dyDescent="0.35">
      <c r="C254" t="s">
        <v>659</v>
      </c>
      <c r="D254" s="68" t="s">
        <v>416</v>
      </c>
      <c r="E254" s="22">
        <v>180</v>
      </c>
    </row>
    <row r="255" spans="1:5" x14ac:dyDescent="0.35">
      <c r="C255" t="s">
        <v>660</v>
      </c>
      <c r="D255" s="68" t="s">
        <v>499</v>
      </c>
      <c r="E255" s="22">
        <v>150</v>
      </c>
    </row>
    <row r="256" spans="1:5" x14ac:dyDescent="0.35">
      <c r="C256" t="s">
        <v>661</v>
      </c>
      <c r="D256" s="68" t="s">
        <v>43</v>
      </c>
      <c r="E256" s="22">
        <v>80</v>
      </c>
    </row>
    <row r="257" spans="1:5" x14ac:dyDescent="0.35">
      <c r="C257" t="s">
        <v>662</v>
      </c>
      <c r="D257" s="68" t="s">
        <v>416</v>
      </c>
      <c r="E257" s="22">
        <v>180</v>
      </c>
    </row>
    <row r="258" spans="1:5" x14ac:dyDescent="0.35">
      <c r="C258" t="s">
        <v>669</v>
      </c>
      <c r="D258" s="68" t="s">
        <v>416</v>
      </c>
      <c r="E258" s="22">
        <v>180</v>
      </c>
    </row>
    <row r="259" spans="1:5" x14ac:dyDescent="0.35">
      <c r="C259" t="s">
        <v>670</v>
      </c>
      <c r="D259" s="68" t="s">
        <v>7</v>
      </c>
      <c r="E259" s="22">
        <v>100</v>
      </c>
    </row>
    <row r="260" spans="1:5" x14ac:dyDescent="0.35">
      <c r="C260" t="s">
        <v>671</v>
      </c>
      <c r="D260" s="68" t="s">
        <v>416</v>
      </c>
      <c r="E260" s="22">
        <v>180</v>
      </c>
    </row>
    <row r="261" spans="1:5" x14ac:dyDescent="0.35">
      <c r="C261" t="s">
        <v>672</v>
      </c>
      <c r="D261" s="68" t="s">
        <v>674</v>
      </c>
      <c r="E261" s="22">
        <v>150</v>
      </c>
    </row>
    <row r="262" spans="1:5" x14ac:dyDescent="0.35">
      <c r="A262" s="113" t="s">
        <v>641</v>
      </c>
      <c r="B262" s="23"/>
      <c r="C262" s="23"/>
      <c r="D262" s="23"/>
      <c r="E262" s="29">
        <f>SUM(E243:E261)</f>
        <v>2600</v>
      </c>
    </row>
    <row r="263" spans="1:5" x14ac:dyDescent="0.35">
      <c r="A263" s="120"/>
      <c r="B263" s="74"/>
      <c r="C263" s="74" t="s">
        <v>689</v>
      </c>
      <c r="D263" s="74" t="s">
        <v>499</v>
      </c>
      <c r="E263" s="56">
        <v>150</v>
      </c>
    </row>
    <row r="264" spans="1:5" x14ac:dyDescent="0.35">
      <c r="A264" s="120"/>
      <c r="B264" s="74"/>
      <c r="C264" s="74" t="s">
        <v>692</v>
      </c>
      <c r="D264" s="74" t="s">
        <v>416</v>
      </c>
      <c r="E264" s="56">
        <v>180</v>
      </c>
    </row>
    <row r="265" spans="1:5" x14ac:dyDescent="0.35">
      <c r="A265" s="120"/>
      <c r="B265" s="74"/>
      <c r="C265" s="74" t="s">
        <v>693</v>
      </c>
      <c r="D265" s="74" t="s">
        <v>646</v>
      </c>
      <c r="E265" s="56">
        <v>80</v>
      </c>
    </row>
    <row r="266" spans="1:5" x14ac:dyDescent="0.35">
      <c r="A266" s="120"/>
      <c r="B266" s="74"/>
      <c r="C266" s="74" t="s">
        <v>694</v>
      </c>
      <c r="D266" s="74" t="s">
        <v>416</v>
      </c>
      <c r="E266" s="56">
        <v>180</v>
      </c>
    </row>
    <row r="267" spans="1:5" x14ac:dyDescent="0.35">
      <c r="A267" s="120"/>
      <c r="B267" s="74"/>
      <c r="C267" s="74" t="s">
        <v>695</v>
      </c>
      <c r="D267" s="74" t="s">
        <v>407</v>
      </c>
      <c r="E267" s="56">
        <v>120</v>
      </c>
    </row>
    <row r="268" spans="1:5" x14ac:dyDescent="0.35">
      <c r="A268" s="120"/>
      <c r="B268" s="74"/>
      <c r="C268" s="74" t="s">
        <v>696</v>
      </c>
      <c r="D268" s="74" t="s">
        <v>20</v>
      </c>
      <c r="E268" s="56">
        <v>150</v>
      </c>
    </row>
    <row r="269" spans="1:5" x14ac:dyDescent="0.35">
      <c r="A269" s="120"/>
      <c r="B269" s="74"/>
      <c r="C269" s="74" t="s">
        <v>697</v>
      </c>
      <c r="D269" s="74" t="s">
        <v>60</v>
      </c>
      <c r="E269" s="56">
        <v>120</v>
      </c>
    </row>
    <row r="270" spans="1:5" x14ac:dyDescent="0.35">
      <c r="A270" s="120"/>
      <c r="B270" s="74"/>
      <c r="C270" s="74" t="s">
        <v>698</v>
      </c>
      <c r="D270" s="74" t="s">
        <v>416</v>
      </c>
      <c r="E270" s="56">
        <v>180</v>
      </c>
    </row>
    <row r="271" spans="1:5" x14ac:dyDescent="0.35">
      <c r="A271" s="120"/>
      <c r="B271" s="74"/>
      <c r="C271" s="74" t="s">
        <v>699</v>
      </c>
      <c r="D271" s="74" t="s">
        <v>782</v>
      </c>
      <c r="E271" s="56">
        <v>150</v>
      </c>
    </row>
    <row r="272" spans="1:5" x14ac:dyDescent="0.35">
      <c r="A272" s="120"/>
      <c r="B272" s="74"/>
      <c r="C272" s="74" t="s">
        <v>700</v>
      </c>
      <c r="D272" s="74" t="s">
        <v>646</v>
      </c>
      <c r="E272" s="56">
        <v>80</v>
      </c>
    </row>
    <row r="273" spans="1:5" x14ac:dyDescent="0.35">
      <c r="A273" s="120"/>
      <c r="B273" s="74"/>
      <c r="C273" s="74" t="s">
        <v>701</v>
      </c>
      <c r="D273" s="74" t="s">
        <v>782</v>
      </c>
      <c r="E273" s="56">
        <v>50</v>
      </c>
    </row>
    <row r="274" spans="1:5" x14ac:dyDescent="0.35">
      <c r="A274" s="120"/>
      <c r="B274" s="74"/>
      <c r="C274" s="74" t="s">
        <v>702</v>
      </c>
      <c r="D274" s="74" t="s">
        <v>416</v>
      </c>
      <c r="E274" s="56">
        <v>180</v>
      </c>
    </row>
    <row r="275" spans="1:5" x14ac:dyDescent="0.35">
      <c r="A275" s="120"/>
      <c r="B275" s="74"/>
      <c r="C275" s="74" t="s">
        <v>703</v>
      </c>
      <c r="D275" s="74" t="s">
        <v>499</v>
      </c>
      <c r="E275" s="56">
        <v>150</v>
      </c>
    </row>
    <row r="276" spans="1:5" x14ac:dyDescent="0.35">
      <c r="A276" s="120"/>
      <c r="B276" s="74"/>
      <c r="C276" s="74" t="s">
        <v>704</v>
      </c>
      <c r="D276" s="74" t="s">
        <v>782</v>
      </c>
      <c r="E276" s="56">
        <v>180</v>
      </c>
    </row>
    <row r="277" spans="1:5" x14ac:dyDescent="0.35">
      <c r="A277" s="120"/>
      <c r="B277" s="74"/>
      <c r="C277" s="74" t="s">
        <v>705</v>
      </c>
      <c r="D277" s="74" t="s">
        <v>416</v>
      </c>
      <c r="E277" s="56"/>
    </row>
    <row r="278" spans="1:5" x14ac:dyDescent="0.35">
      <c r="A278" s="120"/>
      <c r="B278" s="74"/>
      <c r="C278" s="74" t="s">
        <v>706</v>
      </c>
      <c r="D278" s="74" t="s">
        <v>674</v>
      </c>
      <c r="E278" s="56"/>
    </row>
    <row r="279" spans="1:5" x14ac:dyDescent="0.35">
      <c r="A279" s="120"/>
      <c r="B279" s="74"/>
      <c r="C279" s="74" t="s">
        <v>707</v>
      </c>
      <c r="D279" s="74" t="s">
        <v>416</v>
      </c>
      <c r="E279" s="56"/>
    </row>
    <row r="280" spans="1:5" x14ac:dyDescent="0.35">
      <c r="A280" s="120"/>
      <c r="B280" s="74"/>
      <c r="C280" s="74" t="s">
        <v>708</v>
      </c>
      <c r="D280" s="74" t="s">
        <v>718</v>
      </c>
      <c r="E280" s="56"/>
    </row>
    <row r="281" spans="1:5" x14ac:dyDescent="0.35">
      <c r="A281" s="120"/>
      <c r="B281" s="74"/>
      <c r="C281" s="74" t="s">
        <v>709</v>
      </c>
      <c r="D281" s="74" t="s">
        <v>23</v>
      </c>
      <c r="E281" s="56"/>
    </row>
    <row r="282" spans="1:5" x14ac:dyDescent="0.35">
      <c r="A282" s="120"/>
      <c r="B282" s="74"/>
      <c r="C282" s="74" t="s">
        <v>710</v>
      </c>
      <c r="D282" s="74" t="s">
        <v>718</v>
      </c>
      <c r="E282" s="56"/>
    </row>
    <row r="283" spans="1:5" x14ac:dyDescent="0.35">
      <c r="A283" s="120"/>
      <c r="B283" s="74"/>
      <c r="C283" s="74" t="s">
        <v>724</v>
      </c>
      <c r="D283" s="74" t="s">
        <v>7</v>
      </c>
      <c r="E283" s="56"/>
    </row>
    <row r="284" spans="1:5" x14ac:dyDescent="0.35">
      <c r="A284" s="120"/>
      <c r="B284" s="74"/>
      <c r="C284" s="74" t="s">
        <v>727</v>
      </c>
      <c r="D284" s="74" t="s">
        <v>416</v>
      </c>
      <c r="E284" s="56"/>
    </row>
    <row r="285" spans="1:5" x14ac:dyDescent="0.35">
      <c r="A285" s="120"/>
      <c r="B285" s="74"/>
      <c r="C285" s="74" t="s">
        <v>729</v>
      </c>
      <c r="D285" s="74" t="s">
        <v>674</v>
      </c>
      <c r="E285" s="56"/>
    </row>
    <row r="286" spans="1:5" x14ac:dyDescent="0.35">
      <c r="A286" s="120"/>
      <c r="B286" s="74"/>
      <c r="C286" s="74" t="s">
        <v>732</v>
      </c>
      <c r="D286" s="74" t="s">
        <v>64</v>
      </c>
      <c r="E286" s="56"/>
    </row>
    <row r="287" spans="1:5" x14ac:dyDescent="0.35">
      <c r="A287" s="120"/>
      <c r="B287" s="74"/>
      <c r="C287" s="74" t="s">
        <v>733</v>
      </c>
      <c r="D287" s="74" t="s">
        <v>499</v>
      </c>
      <c r="E287" s="56"/>
    </row>
    <row r="288" spans="1:5" x14ac:dyDescent="0.35">
      <c r="A288" s="120"/>
      <c r="B288" s="74"/>
      <c r="C288" s="74" t="s">
        <v>734</v>
      </c>
      <c r="D288" s="74" t="s">
        <v>416</v>
      </c>
      <c r="E288" s="56"/>
    </row>
    <row r="289" spans="1:5" x14ac:dyDescent="0.35">
      <c r="A289" s="120"/>
      <c r="B289" s="74"/>
      <c r="C289" s="74" t="s">
        <v>735</v>
      </c>
      <c r="D289" s="74" t="s">
        <v>407</v>
      </c>
      <c r="E289" s="56"/>
    </row>
    <row r="290" spans="1:5" x14ac:dyDescent="0.35">
      <c r="A290" s="120"/>
      <c r="B290" s="74"/>
      <c r="C290" s="74" t="s">
        <v>737</v>
      </c>
      <c r="D290" s="74" t="s">
        <v>674</v>
      </c>
      <c r="E290" s="56"/>
    </row>
    <row r="291" spans="1:5" x14ac:dyDescent="0.35">
      <c r="A291" s="120"/>
      <c r="B291" s="74"/>
      <c r="C291" s="74" t="s">
        <v>738</v>
      </c>
      <c r="D291" s="74" t="s">
        <v>416</v>
      </c>
      <c r="E291" s="56"/>
    </row>
    <row r="292" spans="1:5" x14ac:dyDescent="0.35">
      <c r="A292" s="113" t="s">
        <v>711</v>
      </c>
      <c r="B292" s="23"/>
      <c r="C292" s="23"/>
      <c r="D292" s="23"/>
      <c r="E292" s="29">
        <f>SUM(E263:E282)</f>
        <v>1950</v>
      </c>
    </row>
    <row r="293" spans="1:5" x14ac:dyDescent="0.35">
      <c r="A293" s="120"/>
      <c r="B293" s="74"/>
      <c r="C293" s="74" t="s">
        <v>771</v>
      </c>
      <c r="D293" s="74" t="s">
        <v>416</v>
      </c>
      <c r="E293" s="56"/>
    </row>
    <row r="294" spans="1:5" x14ac:dyDescent="0.35">
      <c r="A294" s="120"/>
      <c r="B294" s="74"/>
      <c r="C294" s="74" t="s">
        <v>772</v>
      </c>
      <c r="D294" s="74" t="s">
        <v>674</v>
      </c>
      <c r="E294" s="56"/>
    </row>
    <row r="295" spans="1:5" x14ac:dyDescent="0.35">
      <c r="A295" s="120"/>
      <c r="B295" s="74"/>
      <c r="C295" s="74" t="s">
        <v>773</v>
      </c>
      <c r="D295" s="74" t="s">
        <v>416</v>
      </c>
      <c r="E295" s="56"/>
    </row>
    <row r="296" spans="1:5" x14ac:dyDescent="0.35">
      <c r="A296" s="120"/>
      <c r="B296" s="74"/>
      <c r="C296" s="74" t="s">
        <v>774</v>
      </c>
      <c r="D296" s="74" t="s">
        <v>60</v>
      </c>
      <c r="E296" s="56"/>
    </row>
    <row r="297" spans="1:5" x14ac:dyDescent="0.35">
      <c r="A297" s="120"/>
      <c r="B297" s="74"/>
      <c r="C297" s="74" t="s">
        <v>775</v>
      </c>
      <c r="D297" s="74" t="s">
        <v>43</v>
      </c>
      <c r="E297" s="56"/>
    </row>
    <row r="298" spans="1:5" x14ac:dyDescent="0.35">
      <c r="A298" s="120"/>
      <c r="B298" s="74"/>
      <c r="C298" s="74" t="s">
        <v>778</v>
      </c>
      <c r="D298" s="74" t="s">
        <v>646</v>
      </c>
      <c r="E298" s="56"/>
    </row>
    <row r="299" spans="1:5" x14ac:dyDescent="0.35">
      <c r="A299" s="120"/>
      <c r="B299" s="74"/>
      <c r="C299" s="74" t="s">
        <v>783</v>
      </c>
      <c r="D299" s="74" t="s">
        <v>782</v>
      </c>
      <c r="E299" s="56"/>
    </row>
    <row r="300" spans="1:5" x14ac:dyDescent="0.35">
      <c r="A300" s="120"/>
      <c r="B300" s="74"/>
      <c r="C300" s="74" t="s">
        <v>785</v>
      </c>
      <c r="D300" s="74" t="s">
        <v>43</v>
      </c>
      <c r="E300" s="56"/>
    </row>
    <row r="301" spans="1:5" x14ac:dyDescent="0.35">
      <c r="A301" s="120"/>
      <c r="B301" s="74"/>
      <c r="C301" s="74" t="s">
        <v>786</v>
      </c>
      <c r="D301" s="74" t="s">
        <v>416</v>
      </c>
      <c r="E301" s="56"/>
    </row>
    <row r="302" spans="1:5" x14ac:dyDescent="0.35">
      <c r="A302" s="120"/>
      <c r="B302" s="74"/>
      <c r="C302" s="74" t="s">
        <v>788</v>
      </c>
      <c r="D302" s="74" t="s">
        <v>20</v>
      </c>
      <c r="E302" s="56"/>
    </row>
    <row r="303" spans="1:5" x14ac:dyDescent="0.35">
      <c r="A303" s="120"/>
      <c r="B303" s="74"/>
      <c r="C303" s="74" t="s">
        <v>789</v>
      </c>
      <c r="D303" s="74" t="s">
        <v>416</v>
      </c>
      <c r="E303" s="56"/>
    </row>
    <row r="304" spans="1:5" x14ac:dyDescent="0.35">
      <c r="A304" s="120"/>
      <c r="B304" s="74"/>
      <c r="C304" s="74" t="s">
        <v>790</v>
      </c>
      <c r="D304" s="74" t="s">
        <v>499</v>
      </c>
      <c r="E304" s="56"/>
    </row>
    <row r="305" spans="1:5" x14ac:dyDescent="0.35">
      <c r="A305" s="120"/>
      <c r="B305" s="74"/>
      <c r="C305" s="74" t="s">
        <v>792</v>
      </c>
      <c r="D305" s="74" t="s">
        <v>416</v>
      </c>
      <c r="E305" s="56"/>
    </row>
    <row r="306" spans="1:5" x14ac:dyDescent="0.35">
      <c r="A306" s="120"/>
      <c r="B306" s="74"/>
      <c r="C306" s="74" t="s">
        <v>797</v>
      </c>
      <c r="D306" s="74" t="s">
        <v>793</v>
      </c>
      <c r="E306" s="56"/>
    </row>
    <row r="307" spans="1:5" x14ac:dyDescent="0.35">
      <c r="A307" s="120"/>
      <c r="B307" s="74"/>
      <c r="C307" s="74" t="s">
        <v>798</v>
      </c>
      <c r="D307" s="74" t="s">
        <v>416</v>
      </c>
      <c r="E307" s="56"/>
    </row>
    <row r="308" spans="1:5" x14ac:dyDescent="0.35">
      <c r="A308" s="120"/>
      <c r="B308" s="74"/>
      <c r="C308" s="74" t="s">
        <v>799</v>
      </c>
      <c r="D308" s="74" t="s">
        <v>64</v>
      </c>
      <c r="E308" s="56"/>
    </row>
    <row r="309" spans="1:5" x14ac:dyDescent="0.35">
      <c r="A309" s="120"/>
      <c r="B309" s="74"/>
      <c r="C309" s="74" t="s">
        <v>802</v>
      </c>
      <c r="D309" s="74" t="s">
        <v>416</v>
      </c>
      <c r="E309" s="56"/>
    </row>
    <row r="310" spans="1:5" x14ac:dyDescent="0.35">
      <c r="A310" s="120"/>
      <c r="B310" s="74"/>
      <c r="C310" s="74" t="s">
        <v>803</v>
      </c>
      <c r="D310" s="74" t="s">
        <v>407</v>
      </c>
      <c r="E310" s="56"/>
    </row>
    <row r="311" spans="1:5" x14ac:dyDescent="0.35">
      <c r="A311" s="120"/>
      <c r="B311" s="74"/>
      <c r="C311" s="74" t="s">
        <v>804</v>
      </c>
      <c r="D311" s="74" t="s">
        <v>23</v>
      </c>
      <c r="E311" s="56"/>
    </row>
    <row r="312" spans="1:5" x14ac:dyDescent="0.35">
      <c r="A312" s="120"/>
      <c r="B312" s="74"/>
      <c r="C312" s="74" t="s">
        <v>805</v>
      </c>
      <c r="D312" s="74" t="s">
        <v>416</v>
      </c>
      <c r="E312" s="56"/>
    </row>
    <row r="313" spans="1:5" x14ac:dyDescent="0.35">
      <c r="A313" s="120"/>
      <c r="B313" s="74"/>
      <c r="C313" s="74" t="s">
        <v>806</v>
      </c>
      <c r="D313" s="74" t="s">
        <v>499</v>
      </c>
      <c r="E313" s="56"/>
    </row>
    <row r="314" spans="1:5" x14ac:dyDescent="0.35">
      <c r="A314" s="113" t="s">
        <v>947</v>
      </c>
      <c r="B314" s="23"/>
      <c r="C314" s="23"/>
      <c r="D314" s="23"/>
      <c r="E314" s="29"/>
    </row>
    <row r="315" spans="1:5" x14ac:dyDescent="0.35">
      <c r="A315" s="120"/>
      <c r="B315" s="74"/>
      <c r="C315" t="s">
        <v>835</v>
      </c>
      <c r="D315" t="s">
        <v>416</v>
      </c>
      <c r="E315" s="56"/>
    </row>
    <row r="316" spans="1:5" x14ac:dyDescent="0.35">
      <c r="A316" s="120"/>
      <c r="B316" s="74"/>
      <c r="C316" t="s">
        <v>836</v>
      </c>
      <c r="D316" t="s">
        <v>646</v>
      </c>
      <c r="E316" s="56"/>
    </row>
    <row r="317" spans="1:5" x14ac:dyDescent="0.35">
      <c r="A317" s="120"/>
      <c r="B317" s="74"/>
      <c r="C317" t="s">
        <v>837</v>
      </c>
      <c r="D317" t="s">
        <v>416</v>
      </c>
      <c r="E317" s="56"/>
    </row>
    <row r="318" spans="1:5" x14ac:dyDescent="0.35">
      <c r="A318" s="120"/>
      <c r="B318" s="74"/>
      <c r="C318" t="s">
        <v>838</v>
      </c>
      <c r="D318" t="s">
        <v>7</v>
      </c>
      <c r="E318" s="56"/>
    </row>
    <row r="319" spans="1:5" x14ac:dyDescent="0.35">
      <c r="A319" s="120"/>
      <c r="B319" s="74"/>
      <c r="C319" t="s">
        <v>840</v>
      </c>
      <c r="D319" t="s">
        <v>64</v>
      </c>
      <c r="E319" s="56"/>
    </row>
    <row r="320" spans="1:5" x14ac:dyDescent="0.35">
      <c r="A320" s="120"/>
      <c r="B320" s="74"/>
      <c r="C320" t="s">
        <v>841</v>
      </c>
      <c r="D320" t="s">
        <v>646</v>
      </c>
      <c r="E320" s="56"/>
    </row>
    <row r="321" spans="1:5" x14ac:dyDescent="0.35">
      <c r="A321" s="120"/>
      <c r="B321" s="74"/>
      <c r="C321" t="s">
        <v>842</v>
      </c>
      <c r="D321" t="s">
        <v>499</v>
      </c>
      <c r="E321" s="56"/>
    </row>
    <row r="322" spans="1:5" x14ac:dyDescent="0.35">
      <c r="A322" s="120"/>
      <c r="B322" s="74"/>
      <c r="C322" t="s">
        <v>843</v>
      </c>
      <c r="D322" t="s">
        <v>416</v>
      </c>
      <c r="E322" s="56"/>
    </row>
    <row r="323" spans="1:5" x14ac:dyDescent="0.35">
      <c r="A323" s="120"/>
      <c r="B323" s="74"/>
      <c r="C323" t="s">
        <v>844</v>
      </c>
      <c r="D323" t="s">
        <v>674</v>
      </c>
      <c r="E323" s="56"/>
    </row>
    <row r="324" spans="1:5" x14ac:dyDescent="0.35">
      <c r="A324" s="120"/>
      <c r="B324" s="74"/>
      <c r="C324" t="s">
        <v>845</v>
      </c>
      <c r="D324" t="s">
        <v>60</v>
      </c>
      <c r="E324" s="56"/>
    </row>
    <row r="325" spans="1:5" x14ac:dyDescent="0.35">
      <c r="A325" s="120"/>
      <c r="B325" s="74"/>
      <c r="C325" t="s">
        <v>846</v>
      </c>
      <c r="D325" t="s">
        <v>7</v>
      </c>
      <c r="E325" s="56"/>
    </row>
    <row r="326" spans="1:5" x14ac:dyDescent="0.35">
      <c r="A326" s="120"/>
      <c r="B326" s="74"/>
      <c r="C326" t="s">
        <v>851</v>
      </c>
      <c r="D326" t="s">
        <v>416</v>
      </c>
      <c r="E326" s="56"/>
    </row>
    <row r="327" spans="1:5" x14ac:dyDescent="0.35">
      <c r="A327" s="120"/>
      <c r="B327" s="74"/>
      <c r="C327" t="s">
        <v>852</v>
      </c>
      <c r="D327" t="s">
        <v>43</v>
      </c>
      <c r="E327" s="56"/>
    </row>
    <row r="328" spans="1:5" x14ac:dyDescent="0.35">
      <c r="A328" s="120"/>
      <c r="B328" s="74"/>
      <c r="C328" t="s">
        <v>853</v>
      </c>
      <c r="D328" t="s">
        <v>499</v>
      </c>
      <c r="E328" s="56"/>
    </row>
    <row r="329" spans="1:5" x14ac:dyDescent="0.35">
      <c r="A329" s="120"/>
      <c r="B329" s="74"/>
      <c r="C329" t="s">
        <v>854</v>
      </c>
      <c r="D329" t="s">
        <v>416</v>
      </c>
      <c r="E329" s="56"/>
    </row>
    <row r="330" spans="1:5" x14ac:dyDescent="0.35">
      <c r="A330" s="120"/>
      <c r="B330" s="74"/>
      <c r="C330" t="s">
        <v>855</v>
      </c>
      <c r="D330" t="s">
        <v>407</v>
      </c>
      <c r="E330" s="56"/>
    </row>
    <row r="331" spans="1:5" x14ac:dyDescent="0.35">
      <c r="A331" s="120"/>
      <c r="B331" s="74"/>
      <c r="C331" t="s">
        <v>856</v>
      </c>
      <c r="D331" t="s">
        <v>64</v>
      </c>
      <c r="E331" s="56"/>
    </row>
    <row r="332" spans="1:5" x14ac:dyDescent="0.35">
      <c r="A332" s="113" t="s">
        <v>948</v>
      </c>
      <c r="B332" s="23"/>
      <c r="C332" s="23"/>
      <c r="D332" s="23"/>
      <c r="E332" s="29"/>
    </row>
    <row r="333" spans="1:5" x14ac:dyDescent="0.35">
      <c r="A333" s="120"/>
      <c r="B333" s="74"/>
      <c r="C333" t="s">
        <v>865</v>
      </c>
      <c r="D333" t="s">
        <v>60</v>
      </c>
      <c r="E333" s="56"/>
    </row>
    <row r="334" spans="1:5" x14ac:dyDescent="0.35">
      <c r="A334" s="120"/>
      <c r="B334" s="74"/>
      <c r="C334" t="s">
        <v>866</v>
      </c>
      <c r="D334" t="s">
        <v>407</v>
      </c>
      <c r="E334" s="56"/>
    </row>
    <row r="335" spans="1:5" x14ac:dyDescent="0.35">
      <c r="A335" s="120"/>
      <c r="B335" s="74"/>
      <c r="C335" t="s">
        <v>867</v>
      </c>
      <c r="D335" t="s">
        <v>416</v>
      </c>
      <c r="E335" s="56"/>
    </row>
    <row r="336" spans="1:5" x14ac:dyDescent="0.35">
      <c r="A336" s="120"/>
      <c r="B336" s="74"/>
      <c r="C336" t="s">
        <v>870</v>
      </c>
      <c r="D336" t="s">
        <v>868</v>
      </c>
      <c r="E336" s="56"/>
    </row>
    <row r="337" spans="1:5" x14ac:dyDescent="0.35">
      <c r="A337" s="120"/>
      <c r="B337" s="74"/>
      <c r="C337" t="s">
        <v>875</v>
      </c>
      <c r="D337" t="s">
        <v>416</v>
      </c>
      <c r="E337" s="56"/>
    </row>
    <row r="338" spans="1:5" x14ac:dyDescent="0.35">
      <c r="A338" s="120"/>
      <c r="B338" s="74"/>
      <c r="C338" t="s">
        <v>876</v>
      </c>
      <c r="D338" t="s">
        <v>416</v>
      </c>
      <c r="E338" s="56"/>
    </row>
    <row r="339" spans="1:5" x14ac:dyDescent="0.35">
      <c r="A339" s="120"/>
      <c r="B339" s="74"/>
      <c r="C339" t="s">
        <v>877</v>
      </c>
      <c r="D339" t="s">
        <v>416</v>
      </c>
      <c r="E339" s="56"/>
    </row>
    <row r="340" spans="1:5" x14ac:dyDescent="0.35">
      <c r="A340" s="120"/>
      <c r="B340" s="74"/>
      <c r="C340" t="s">
        <v>878</v>
      </c>
      <c r="D340" t="s">
        <v>7</v>
      </c>
      <c r="E340" s="56"/>
    </row>
    <row r="341" spans="1:5" x14ac:dyDescent="0.35">
      <c r="A341" s="120"/>
      <c r="B341" s="74"/>
      <c r="C341" t="s">
        <v>879</v>
      </c>
      <c r="D341" t="s">
        <v>64</v>
      </c>
      <c r="E341" s="56"/>
    </row>
    <row r="342" spans="1:5" x14ac:dyDescent="0.35">
      <c r="A342" s="120"/>
      <c r="B342" s="74"/>
      <c r="C342" t="s">
        <v>880</v>
      </c>
      <c r="D342" t="s">
        <v>499</v>
      </c>
      <c r="E342" s="56"/>
    </row>
    <row r="343" spans="1:5" x14ac:dyDescent="0.35">
      <c r="A343" s="120"/>
      <c r="B343" s="74"/>
      <c r="C343" t="s">
        <v>882</v>
      </c>
      <c r="D343" t="s">
        <v>60</v>
      </c>
      <c r="E343" s="56"/>
    </row>
    <row r="344" spans="1:5" x14ac:dyDescent="0.35">
      <c r="A344" s="113" t="s">
        <v>949</v>
      </c>
      <c r="B344" s="23"/>
      <c r="C344" s="23"/>
      <c r="D344" s="23"/>
      <c r="E344" s="29"/>
    </row>
    <row r="345" spans="1:5" x14ac:dyDescent="0.35">
      <c r="A345" s="120"/>
      <c r="B345" s="74"/>
      <c r="C345" t="s">
        <v>900</v>
      </c>
      <c r="D345" t="s">
        <v>868</v>
      </c>
      <c r="E345" s="56"/>
    </row>
    <row r="346" spans="1:5" x14ac:dyDescent="0.35">
      <c r="A346" s="120"/>
      <c r="B346" s="74"/>
      <c r="C346" t="s">
        <v>904</v>
      </c>
      <c r="D346" t="s">
        <v>416</v>
      </c>
      <c r="E346" s="56"/>
    </row>
    <row r="347" spans="1:5" x14ac:dyDescent="0.35">
      <c r="A347" s="120"/>
      <c r="B347" s="74"/>
      <c r="C347" t="s">
        <v>906</v>
      </c>
      <c r="D347" t="s">
        <v>7</v>
      </c>
      <c r="E347" s="56"/>
    </row>
    <row r="348" spans="1:5" x14ac:dyDescent="0.35">
      <c r="A348" s="120"/>
      <c r="B348" s="74"/>
      <c r="C348" t="s">
        <v>907</v>
      </c>
      <c r="D348" t="s">
        <v>793</v>
      </c>
      <c r="E348" s="56"/>
    </row>
    <row r="349" spans="1:5" x14ac:dyDescent="0.35">
      <c r="A349" s="120"/>
      <c r="B349" s="74"/>
      <c r="C349" t="s">
        <v>908</v>
      </c>
      <c r="D349" t="s">
        <v>416</v>
      </c>
      <c r="E349" s="56"/>
    </row>
    <row r="350" spans="1:5" x14ac:dyDescent="0.35">
      <c r="A350" s="120"/>
      <c r="B350" s="74"/>
      <c r="C350" t="s">
        <v>909</v>
      </c>
      <c r="D350" t="s">
        <v>910</v>
      </c>
      <c r="E350" s="56"/>
    </row>
    <row r="351" spans="1:5" x14ac:dyDescent="0.35">
      <c r="A351" s="120"/>
      <c r="B351" s="74"/>
      <c r="C351" t="s">
        <v>911</v>
      </c>
      <c r="D351" t="s">
        <v>23</v>
      </c>
      <c r="E351" s="56"/>
    </row>
    <row r="352" spans="1:5" x14ac:dyDescent="0.35">
      <c r="A352" s="120"/>
      <c r="B352" s="74"/>
      <c r="C352" t="s">
        <v>915</v>
      </c>
      <c r="D352" t="s">
        <v>20</v>
      </c>
      <c r="E352" s="56"/>
    </row>
    <row r="353" spans="1:5" x14ac:dyDescent="0.35">
      <c r="A353" s="120"/>
      <c r="B353" s="74"/>
      <c r="C353" t="s">
        <v>916</v>
      </c>
      <c r="D353" t="s">
        <v>499</v>
      </c>
      <c r="E353" s="56"/>
    </row>
    <row r="354" spans="1:5" x14ac:dyDescent="0.35">
      <c r="A354" s="120"/>
      <c r="B354" s="74"/>
      <c r="C354" t="s">
        <v>918</v>
      </c>
      <c r="D354" t="s">
        <v>868</v>
      </c>
      <c r="E354" s="56"/>
    </row>
    <row r="355" spans="1:5" x14ac:dyDescent="0.35">
      <c r="A355" s="120"/>
      <c r="B355" s="74"/>
      <c r="C355" t="s">
        <v>919</v>
      </c>
      <c r="D355" t="s">
        <v>416</v>
      </c>
      <c r="E355" s="56"/>
    </row>
    <row r="356" spans="1:5" x14ac:dyDescent="0.35">
      <c r="A356" s="120"/>
      <c r="B356" s="74"/>
      <c r="C356" t="s">
        <v>920</v>
      </c>
      <c r="D356" t="s">
        <v>60</v>
      </c>
      <c r="E356" s="56"/>
    </row>
    <row r="357" spans="1:5" x14ac:dyDescent="0.35">
      <c r="A357" s="120"/>
      <c r="B357" s="74"/>
      <c r="C357" t="s">
        <v>921</v>
      </c>
      <c r="D357" t="s">
        <v>64</v>
      </c>
      <c r="E357" s="56"/>
    </row>
    <row r="358" spans="1:5" x14ac:dyDescent="0.35">
      <c r="A358" s="120"/>
      <c r="B358" s="74"/>
      <c r="C358" t="s">
        <v>923</v>
      </c>
      <c r="D358" t="s">
        <v>868</v>
      </c>
      <c r="E358" s="56"/>
    </row>
    <row r="359" spans="1:5" x14ac:dyDescent="0.35">
      <c r="A359" s="120"/>
      <c r="B359" s="74"/>
      <c r="C359" t="s">
        <v>924</v>
      </c>
      <c r="D359" t="s">
        <v>407</v>
      </c>
      <c r="E359" s="56"/>
    </row>
    <row r="360" spans="1:5" x14ac:dyDescent="0.35">
      <c r="A360" s="113" t="s">
        <v>950</v>
      </c>
      <c r="B360" s="23"/>
      <c r="C360" s="23"/>
      <c r="D360" s="23"/>
      <c r="E360" s="29"/>
    </row>
    <row r="361" spans="1:5" x14ac:dyDescent="0.35">
      <c r="A361" s="120"/>
      <c r="B361" s="74"/>
      <c r="C361" t="s">
        <v>933</v>
      </c>
      <c r="D361" t="s">
        <v>416</v>
      </c>
      <c r="E361" s="56"/>
    </row>
    <row r="362" spans="1:5" x14ac:dyDescent="0.35">
      <c r="A362" s="120"/>
      <c r="B362" s="74"/>
      <c r="C362" t="s">
        <v>934</v>
      </c>
      <c r="D362" t="s">
        <v>60</v>
      </c>
      <c r="E362" s="56"/>
    </row>
    <row r="363" spans="1:5" x14ac:dyDescent="0.35">
      <c r="A363" s="120"/>
      <c r="B363" s="74"/>
      <c r="C363" t="s">
        <v>936</v>
      </c>
      <c r="D363" t="s">
        <v>416</v>
      </c>
      <c r="E363" s="56"/>
    </row>
    <row r="364" spans="1:5" x14ac:dyDescent="0.35">
      <c r="A364" s="120"/>
      <c r="B364" s="74"/>
      <c r="C364" t="s">
        <v>939</v>
      </c>
      <c r="D364" t="s">
        <v>937</v>
      </c>
      <c r="E364" s="56"/>
    </row>
    <row r="365" spans="1:5" x14ac:dyDescent="0.35">
      <c r="A365" s="120"/>
      <c r="B365" s="74"/>
      <c r="C365" t="s">
        <v>940</v>
      </c>
      <c r="D365" t="s">
        <v>416</v>
      </c>
      <c r="E365" s="56"/>
    </row>
    <row r="366" spans="1:5" x14ac:dyDescent="0.35">
      <c r="A366" s="120"/>
      <c r="B366" s="74"/>
      <c r="C366" t="s">
        <v>941</v>
      </c>
      <c r="D366" t="s">
        <v>499</v>
      </c>
      <c r="E366" s="56"/>
    </row>
    <row r="367" spans="1:5" x14ac:dyDescent="0.35">
      <c r="A367" s="120"/>
      <c r="B367" s="74"/>
      <c r="C367" t="s">
        <v>942</v>
      </c>
      <c r="D367" t="s">
        <v>416</v>
      </c>
      <c r="E367" s="56"/>
    </row>
    <row r="368" spans="1:5" x14ac:dyDescent="0.35">
      <c r="A368" s="120"/>
      <c r="B368" s="74"/>
      <c r="C368" t="s">
        <v>943</v>
      </c>
      <c r="D368" t="s">
        <v>416</v>
      </c>
      <c r="E368" s="56"/>
    </row>
    <row r="369" spans="1:5" x14ac:dyDescent="0.35">
      <c r="A369" s="120"/>
      <c r="B369" s="74"/>
      <c r="C369" t="s">
        <v>945</v>
      </c>
      <c r="D369" t="s">
        <v>7</v>
      </c>
      <c r="E369" s="56"/>
    </row>
    <row r="370" spans="1:5" x14ac:dyDescent="0.35">
      <c r="A370" s="120"/>
      <c r="B370" s="74"/>
      <c r="C370" t="s">
        <v>946</v>
      </c>
      <c r="D370" t="s">
        <v>499</v>
      </c>
      <c r="E370" s="56"/>
    </row>
    <row r="371" spans="1:5" x14ac:dyDescent="0.35">
      <c r="A371" s="120"/>
      <c r="B371" s="74"/>
      <c r="C371"/>
      <c r="D371"/>
      <c r="E371" s="56"/>
    </row>
    <row r="372" spans="1:5" x14ac:dyDescent="0.35">
      <c r="A372" s="120"/>
      <c r="B372" s="74"/>
      <c r="C372"/>
      <c r="D372"/>
      <c r="E372" s="56"/>
    </row>
    <row r="373" spans="1:5" x14ac:dyDescent="0.35">
      <c r="A373" s="120"/>
      <c r="B373" s="74"/>
      <c r="C373"/>
      <c r="D373"/>
      <c r="E373" s="56"/>
    </row>
    <row r="374" spans="1:5" x14ac:dyDescent="0.35">
      <c r="A374" s="120"/>
      <c r="B374" s="74"/>
      <c r="C374"/>
      <c r="D374"/>
      <c r="E374" s="56"/>
    </row>
    <row r="375" spans="1:5" x14ac:dyDescent="0.35">
      <c r="A375" s="120"/>
      <c r="B375" s="74"/>
      <c r="C375"/>
      <c r="D375"/>
      <c r="E375" s="56"/>
    </row>
    <row r="376" spans="1:5" x14ac:dyDescent="0.35">
      <c r="A376" s="120"/>
      <c r="B376" s="74"/>
      <c r="C376"/>
      <c r="D376"/>
      <c r="E376" s="56"/>
    </row>
    <row r="377" spans="1:5" x14ac:dyDescent="0.35">
      <c r="A377" s="120"/>
      <c r="B377" s="74"/>
      <c r="C377"/>
      <c r="D377"/>
      <c r="E377" s="56"/>
    </row>
    <row r="378" spans="1:5" x14ac:dyDescent="0.35">
      <c r="A378" s="120"/>
      <c r="B378" s="74"/>
      <c r="C378"/>
      <c r="D378"/>
      <c r="E378" s="56"/>
    </row>
    <row r="379" spans="1:5" x14ac:dyDescent="0.35">
      <c r="A379" s="120"/>
      <c r="B379" s="74"/>
      <c r="C379"/>
      <c r="D379"/>
      <c r="E379" s="56"/>
    </row>
    <row r="380" spans="1:5" x14ac:dyDescent="0.35">
      <c r="A380" s="120"/>
      <c r="B380" s="74"/>
      <c r="C380"/>
      <c r="D380"/>
      <c r="E380" s="56"/>
    </row>
    <row r="381" spans="1:5" x14ac:dyDescent="0.35">
      <c r="A381" s="120"/>
      <c r="B381" s="74"/>
      <c r="C381" s="74"/>
      <c r="D381" s="74"/>
      <c r="E381" s="56"/>
    </row>
    <row r="382" spans="1:5" x14ac:dyDescent="0.35">
      <c r="A382" s="120"/>
      <c r="B382" s="74"/>
      <c r="C382"/>
      <c r="D382"/>
      <c r="E382" s="56"/>
    </row>
    <row r="383" spans="1:5" x14ac:dyDescent="0.35">
      <c r="A383" s="113" t="s">
        <v>951</v>
      </c>
      <c r="B383" s="23"/>
      <c r="C383" s="23"/>
      <c r="D383" s="23"/>
      <c r="E383" s="29"/>
    </row>
    <row r="384" spans="1:5" x14ac:dyDescent="0.35">
      <c r="A384" s="120"/>
      <c r="B384" s="74"/>
      <c r="C384"/>
      <c r="D384"/>
      <c r="E384" s="56"/>
    </row>
    <row r="385" spans="1:5" x14ac:dyDescent="0.35">
      <c r="A385" s="120"/>
      <c r="B385" s="74"/>
      <c r="C385"/>
      <c r="D385"/>
      <c r="E385" s="56"/>
    </row>
    <row r="386" spans="1:5" x14ac:dyDescent="0.35">
      <c r="A386" s="120"/>
      <c r="B386" s="74"/>
      <c r="C386"/>
      <c r="D386"/>
      <c r="E386" s="56"/>
    </row>
    <row r="387" spans="1:5" x14ac:dyDescent="0.35">
      <c r="A387" s="120"/>
      <c r="B387" s="74"/>
      <c r="C387"/>
      <c r="D387"/>
      <c r="E387" s="56"/>
    </row>
    <row r="388" spans="1:5" x14ac:dyDescent="0.35">
      <c r="A388" s="120"/>
      <c r="B388" s="74"/>
      <c r="C388"/>
      <c r="D388"/>
      <c r="E388" s="56"/>
    </row>
    <row r="389" spans="1:5" x14ac:dyDescent="0.35">
      <c r="A389" s="120"/>
      <c r="B389" s="74"/>
      <c r="C389"/>
      <c r="D389"/>
      <c r="E389" s="56"/>
    </row>
    <row r="390" spans="1:5" x14ac:dyDescent="0.35">
      <c r="A390" s="120"/>
      <c r="B390" s="74"/>
      <c r="C390"/>
      <c r="D390"/>
      <c r="E390" s="56"/>
    </row>
    <row r="391" spans="1:5" x14ac:dyDescent="0.35">
      <c r="A391" s="120"/>
      <c r="B391" s="74"/>
      <c r="C391"/>
      <c r="D391"/>
      <c r="E391" s="56"/>
    </row>
    <row r="392" spans="1:5" x14ac:dyDescent="0.35">
      <c r="A392" s="120"/>
      <c r="B392" s="74"/>
      <c r="C392"/>
      <c r="D392"/>
      <c r="E392" s="56"/>
    </row>
    <row r="393" spans="1:5" x14ac:dyDescent="0.35">
      <c r="A393" s="120"/>
      <c r="B393" s="74"/>
      <c r="C393"/>
      <c r="D393"/>
      <c r="E393" s="56"/>
    </row>
    <row r="394" spans="1:5" x14ac:dyDescent="0.35">
      <c r="A394" s="120"/>
      <c r="B394" s="74"/>
      <c r="C394"/>
      <c r="D394"/>
      <c r="E394" s="56"/>
    </row>
    <row r="395" spans="1:5" x14ac:dyDescent="0.35">
      <c r="A395" s="120"/>
      <c r="B395" s="74"/>
      <c r="C395"/>
      <c r="D395"/>
      <c r="E395" s="56"/>
    </row>
    <row r="396" spans="1:5" x14ac:dyDescent="0.35">
      <c r="A396" s="120"/>
      <c r="B396" s="74"/>
      <c r="C396"/>
      <c r="D396"/>
      <c r="E396" s="56"/>
    </row>
    <row r="397" spans="1:5" x14ac:dyDescent="0.35">
      <c r="A397" s="120"/>
      <c r="B397" s="74"/>
      <c r="C397"/>
      <c r="D397"/>
      <c r="E397" s="56"/>
    </row>
    <row r="398" spans="1:5" x14ac:dyDescent="0.35">
      <c r="A398" s="120"/>
      <c r="B398" s="74"/>
      <c r="C398"/>
      <c r="D398"/>
      <c r="E398" s="56"/>
    </row>
    <row r="399" spans="1:5" x14ac:dyDescent="0.35">
      <c r="A399" s="120"/>
      <c r="B399" s="74"/>
      <c r="C399"/>
      <c r="D399"/>
      <c r="E399" s="56"/>
    </row>
    <row r="400" spans="1:5" x14ac:dyDescent="0.35">
      <c r="A400" s="120"/>
      <c r="B400" s="74"/>
      <c r="C400"/>
      <c r="D400"/>
      <c r="E400" s="56"/>
    </row>
    <row r="401" spans="1:5" x14ac:dyDescent="0.35">
      <c r="A401" s="120"/>
      <c r="B401" s="74"/>
      <c r="C401"/>
      <c r="D401"/>
      <c r="E401" s="56"/>
    </row>
    <row r="402" spans="1:5" x14ac:dyDescent="0.35">
      <c r="A402" s="120"/>
      <c r="B402" s="74"/>
      <c r="C402"/>
      <c r="D402"/>
      <c r="E402" s="56"/>
    </row>
    <row r="403" spans="1:5" x14ac:dyDescent="0.35">
      <c r="A403" s="120"/>
      <c r="B403" s="74"/>
      <c r="C403"/>
      <c r="D403"/>
      <c r="E403" s="56"/>
    </row>
    <row r="404" spans="1:5" x14ac:dyDescent="0.35">
      <c r="A404" s="120"/>
      <c r="B404" s="74"/>
      <c r="C404"/>
      <c r="D404"/>
      <c r="E404" s="56"/>
    </row>
    <row r="405" spans="1:5" x14ac:dyDescent="0.35">
      <c r="A405" s="120"/>
      <c r="B405" s="74"/>
      <c r="C405"/>
      <c r="D405"/>
      <c r="E405" s="56"/>
    </row>
    <row r="406" spans="1:5" x14ac:dyDescent="0.35">
      <c r="A406" s="120"/>
      <c r="B406" s="74"/>
      <c r="C406"/>
      <c r="D406"/>
      <c r="E406" s="56"/>
    </row>
    <row r="407" spans="1:5" x14ac:dyDescent="0.35">
      <c r="A407" s="120"/>
      <c r="B407" s="74"/>
      <c r="C407"/>
      <c r="D407"/>
      <c r="E407" s="56"/>
    </row>
    <row r="408" spans="1:5" x14ac:dyDescent="0.35">
      <c r="A408" s="120"/>
      <c r="B408" s="74"/>
      <c r="C408"/>
      <c r="D408"/>
      <c r="E408" s="56"/>
    </row>
    <row r="409" spans="1:5" x14ac:dyDescent="0.35">
      <c r="A409" s="120"/>
      <c r="B409" s="74"/>
      <c r="C409" s="74"/>
      <c r="D409" s="74"/>
      <c r="E409" s="56"/>
    </row>
    <row r="410" spans="1:5" x14ac:dyDescent="0.35">
      <c r="A410" s="120"/>
      <c r="B410" s="74"/>
      <c r="C410" s="74"/>
      <c r="D410" s="74"/>
      <c r="E410" s="56"/>
    </row>
    <row r="411" spans="1:5" x14ac:dyDescent="0.35">
      <c r="A411" s="73" t="s">
        <v>135</v>
      </c>
      <c r="B411" s="73"/>
      <c r="C411" s="73"/>
      <c r="D411" s="73"/>
      <c r="E411" s="75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>
    <tabColor rgb="FF00B050"/>
  </sheetPr>
  <dimension ref="A1:E184"/>
  <sheetViews>
    <sheetView topLeftCell="A166" workbookViewId="0">
      <selection activeCell="D186" sqref="D18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20" t="s">
        <v>230</v>
      </c>
      <c r="B1" s="119">
        <v>2022</v>
      </c>
    </row>
    <row r="3" spans="1:5" x14ac:dyDescent="0.35">
      <c r="A3" s="20" t="s">
        <v>203</v>
      </c>
    </row>
    <row r="4" spans="1:5" x14ac:dyDescent="0.35">
      <c r="A4" s="20" t="s">
        <v>167</v>
      </c>
      <c r="B4" s="20" t="s">
        <v>3</v>
      </c>
      <c r="C4" s="20" t="s">
        <v>2</v>
      </c>
      <c r="D4" s="20" t="s">
        <v>1</v>
      </c>
      <c r="E4" t="s">
        <v>315</v>
      </c>
    </row>
    <row r="5" spans="1:5" x14ac:dyDescent="0.35">
      <c r="A5">
        <v>3</v>
      </c>
      <c r="B5" s="71">
        <v>44625</v>
      </c>
      <c r="C5" t="s">
        <v>642</v>
      </c>
      <c r="D5" t="s">
        <v>499</v>
      </c>
      <c r="E5" s="24">
        <v>6301</v>
      </c>
    </row>
    <row r="6" spans="1:5" x14ac:dyDescent="0.35">
      <c r="B6" s="71">
        <v>44628</v>
      </c>
      <c r="C6" t="s">
        <v>643</v>
      </c>
      <c r="D6" t="s">
        <v>646</v>
      </c>
      <c r="E6" s="24">
        <v>4873</v>
      </c>
    </row>
    <row r="7" spans="1:5" x14ac:dyDescent="0.35">
      <c r="C7" t="s">
        <v>644</v>
      </c>
      <c r="D7" t="s">
        <v>64</v>
      </c>
      <c r="E7" s="24">
        <v>15280</v>
      </c>
    </row>
    <row r="8" spans="1:5" x14ac:dyDescent="0.35">
      <c r="B8" s="71">
        <v>44629</v>
      </c>
      <c r="C8" t="s">
        <v>651</v>
      </c>
      <c r="D8" t="s">
        <v>646</v>
      </c>
      <c r="E8" s="24">
        <v>65</v>
      </c>
    </row>
    <row r="9" spans="1:5" x14ac:dyDescent="0.35">
      <c r="B9" s="71">
        <v>44631</v>
      </c>
      <c r="C9" t="s">
        <v>652</v>
      </c>
      <c r="D9" t="s">
        <v>407</v>
      </c>
      <c r="E9" s="24">
        <v>6379.9</v>
      </c>
    </row>
    <row r="10" spans="1:5" x14ac:dyDescent="0.35">
      <c r="B10" s="71">
        <v>44632</v>
      </c>
      <c r="C10" t="s">
        <v>653</v>
      </c>
      <c r="D10" t="s">
        <v>646</v>
      </c>
      <c r="E10" s="24">
        <v>390</v>
      </c>
    </row>
    <row r="11" spans="1:5" x14ac:dyDescent="0.35">
      <c r="C11" t="s">
        <v>654</v>
      </c>
      <c r="D11" t="s">
        <v>43</v>
      </c>
      <c r="E11" s="24">
        <v>2068</v>
      </c>
    </row>
    <row r="12" spans="1:5" x14ac:dyDescent="0.35">
      <c r="B12" s="71">
        <v>44634</v>
      </c>
      <c r="C12" t="s">
        <v>655</v>
      </c>
      <c r="D12" t="s">
        <v>416</v>
      </c>
      <c r="E12" s="24">
        <v>3029</v>
      </c>
    </row>
    <row r="13" spans="1:5" x14ac:dyDescent="0.35">
      <c r="B13" s="71">
        <v>44635</v>
      </c>
      <c r="C13" t="s">
        <v>656</v>
      </c>
      <c r="D13" t="s">
        <v>64</v>
      </c>
      <c r="E13" s="24">
        <v>14185</v>
      </c>
    </row>
    <row r="14" spans="1:5" x14ac:dyDescent="0.35">
      <c r="C14" t="s">
        <v>657</v>
      </c>
      <c r="D14" t="s">
        <v>416</v>
      </c>
      <c r="E14" s="24">
        <v>11425</v>
      </c>
    </row>
    <row r="15" spans="1:5" x14ac:dyDescent="0.35">
      <c r="B15" s="71">
        <v>44637</v>
      </c>
      <c r="C15" t="s">
        <v>658</v>
      </c>
      <c r="D15" t="s">
        <v>407</v>
      </c>
      <c r="E15" s="24">
        <v>315</v>
      </c>
    </row>
    <row r="16" spans="1:5" x14ac:dyDescent="0.35">
      <c r="B16" s="71">
        <v>44638</v>
      </c>
      <c r="C16" t="s">
        <v>659</v>
      </c>
      <c r="D16" t="s">
        <v>416</v>
      </c>
      <c r="E16" s="24">
        <v>9888</v>
      </c>
    </row>
    <row r="17" spans="1:5" x14ac:dyDescent="0.35">
      <c r="B17" s="71">
        <v>44639</v>
      </c>
      <c r="C17" t="s">
        <v>660</v>
      </c>
      <c r="D17" t="s">
        <v>499</v>
      </c>
      <c r="E17" s="24">
        <v>8127.5</v>
      </c>
    </row>
    <row r="18" spans="1:5" x14ac:dyDescent="0.35">
      <c r="B18" s="71">
        <v>44641</v>
      </c>
      <c r="C18" t="s">
        <v>661</v>
      </c>
      <c r="D18" t="s">
        <v>43</v>
      </c>
      <c r="E18" s="24">
        <v>337.5</v>
      </c>
    </row>
    <row r="19" spans="1:5" x14ac:dyDescent="0.35">
      <c r="B19" s="71">
        <v>44643</v>
      </c>
      <c r="C19" t="s">
        <v>662</v>
      </c>
      <c r="D19" t="s">
        <v>416</v>
      </c>
      <c r="E19" s="24">
        <v>8819</v>
      </c>
    </row>
    <row r="20" spans="1:5" x14ac:dyDescent="0.35">
      <c r="B20" s="71">
        <v>44645</v>
      </c>
      <c r="C20" t="s">
        <v>669</v>
      </c>
      <c r="D20" t="s">
        <v>416</v>
      </c>
      <c r="E20" s="24">
        <v>14422</v>
      </c>
    </row>
    <row r="21" spans="1:5" x14ac:dyDescent="0.35">
      <c r="B21" s="71">
        <v>44649</v>
      </c>
      <c r="C21" t="s">
        <v>670</v>
      </c>
      <c r="D21" t="s">
        <v>7</v>
      </c>
      <c r="E21" s="24">
        <v>3232</v>
      </c>
    </row>
    <row r="22" spans="1:5" x14ac:dyDescent="0.35">
      <c r="C22" t="s">
        <v>671</v>
      </c>
      <c r="D22" t="s">
        <v>416</v>
      </c>
      <c r="E22" s="24">
        <v>7593</v>
      </c>
    </row>
    <row r="23" spans="1:5" x14ac:dyDescent="0.35">
      <c r="B23" s="71">
        <v>44651</v>
      </c>
      <c r="C23" t="s">
        <v>672</v>
      </c>
      <c r="D23" t="s">
        <v>674</v>
      </c>
      <c r="E23" s="24">
        <v>3555</v>
      </c>
    </row>
    <row r="24" spans="1:5" x14ac:dyDescent="0.35">
      <c r="A24" s="73" t="s">
        <v>293</v>
      </c>
      <c r="B24" s="73"/>
      <c r="C24" s="73"/>
      <c r="D24" s="73"/>
      <c r="E24" s="135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24">
        <v>3799</v>
      </c>
    </row>
    <row r="26" spans="1:5" x14ac:dyDescent="0.35">
      <c r="B26" s="71">
        <v>44652</v>
      </c>
      <c r="C26" t="s">
        <v>689</v>
      </c>
      <c r="D26" t="s">
        <v>499</v>
      </c>
      <c r="E26" s="24">
        <v>6083.5</v>
      </c>
    </row>
    <row r="27" spans="1:5" x14ac:dyDescent="0.35">
      <c r="C27" t="s">
        <v>692</v>
      </c>
      <c r="D27" t="s">
        <v>416</v>
      </c>
      <c r="E27" s="24">
        <v>9157.5</v>
      </c>
    </row>
    <row r="28" spans="1:5" x14ac:dyDescent="0.35">
      <c r="C28" t="s">
        <v>693</v>
      </c>
      <c r="D28" t="s">
        <v>646</v>
      </c>
      <c r="E28" s="24">
        <v>3480</v>
      </c>
    </row>
    <row r="29" spans="1:5" x14ac:dyDescent="0.35">
      <c r="B29" s="71">
        <v>44656</v>
      </c>
      <c r="C29" t="s">
        <v>694</v>
      </c>
      <c r="D29" t="s">
        <v>416</v>
      </c>
      <c r="E29" s="24">
        <v>10497.5</v>
      </c>
    </row>
    <row r="30" spans="1:5" x14ac:dyDescent="0.35">
      <c r="B30" s="71">
        <v>44659</v>
      </c>
      <c r="C30" t="s">
        <v>695</v>
      </c>
      <c r="D30" t="s">
        <v>407</v>
      </c>
      <c r="E30" s="24">
        <v>6361.1</v>
      </c>
    </row>
    <row r="31" spans="1:5" x14ac:dyDescent="0.35">
      <c r="C31" t="s">
        <v>696</v>
      </c>
      <c r="D31" t="s">
        <v>20</v>
      </c>
      <c r="E31" s="24">
        <v>7316</v>
      </c>
    </row>
    <row r="32" spans="1:5" x14ac:dyDescent="0.35">
      <c r="B32" s="71">
        <v>44660</v>
      </c>
      <c r="C32" t="s">
        <v>697</v>
      </c>
      <c r="D32" t="s">
        <v>60</v>
      </c>
      <c r="E32" s="24">
        <v>5043</v>
      </c>
    </row>
    <row r="33" spans="2:5" x14ac:dyDescent="0.35">
      <c r="C33" t="s">
        <v>698</v>
      </c>
      <c r="D33" t="s">
        <v>416</v>
      </c>
      <c r="E33" s="24">
        <v>8569.5</v>
      </c>
    </row>
    <row r="34" spans="2:5" x14ac:dyDescent="0.35">
      <c r="C34" t="s">
        <v>699</v>
      </c>
      <c r="D34" t="s">
        <v>782</v>
      </c>
      <c r="E34" s="24">
        <v>3881.5</v>
      </c>
    </row>
    <row r="35" spans="2:5" x14ac:dyDescent="0.35">
      <c r="B35" s="71">
        <v>44663</v>
      </c>
      <c r="C35" t="s">
        <v>700</v>
      </c>
      <c r="D35" t="s">
        <v>646</v>
      </c>
      <c r="E35" s="24">
        <v>590</v>
      </c>
    </row>
    <row r="36" spans="2:5" x14ac:dyDescent="0.35">
      <c r="B36" s="71">
        <v>44664</v>
      </c>
      <c r="C36" t="s">
        <v>701</v>
      </c>
      <c r="D36" t="s">
        <v>782</v>
      </c>
      <c r="E36" s="24">
        <v>588</v>
      </c>
    </row>
    <row r="37" spans="2:5" x14ac:dyDescent="0.35">
      <c r="C37" t="s">
        <v>702</v>
      </c>
      <c r="D37" t="s">
        <v>416</v>
      </c>
      <c r="E37" s="24">
        <v>10975.5</v>
      </c>
    </row>
    <row r="38" spans="2:5" x14ac:dyDescent="0.35">
      <c r="B38" s="71">
        <v>44665</v>
      </c>
      <c r="C38" t="s">
        <v>703</v>
      </c>
      <c r="D38" t="s">
        <v>499</v>
      </c>
      <c r="E38" s="24">
        <v>5746</v>
      </c>
    </row>
    <row r="39" spans="2:5" x14ac:dyDescent="0.35">
      <c r="B39" s="71">
        <v>44666</v>
      </c>
      <c r="C39" t="s">
        <v>704</v>
      </c>
      <c r="D39" t="s">
        <v>782</v>
      </c>
      <c r="E39" s="24">
        <v>2175</v>
      </c>
    </row>
    <row r="40" spans="2:5" x14ac:dyDescent="0.35">
      <c r="B40" s="71">
        <v>44667</v>
      </c>
      <c r="C40" t="s">
        <v>705</v>
      </c>
      <c r="D40" t="s">
        <v>416</v>
      </c>
      <c r="E40" s="24">
        <v>10103.5</v>
      </c>
    </row>
    <row r="41" spans="2:5" x14ac:dyDescent="0.35">
      <c r="C41" t="s">
        <v>706</v>
      </c>
      <c r="D41" t="s">
        <v>674</v>
      </c>
      <c r="E41" s="24">
        <v>14088.5</v>
      </c>
    </row>
    <row r="42" spans="2:5" x14ac:dyDescent="0.35">
      <c r="B42" s="71">
        <v>44670</v>
      </c>
      <c r="C42" t="s">
        <v>707</v>
      </c>
      <c r="D42" t="s">
        <v>416</v>
      </c>
      <c r="E42" s="24">
        <v>3076</v>
      </c>
    </row>
    <row r="43" spans="2:5" x14ac:dyDescent="0.35">
      <c r="B43" s="71">
        <v>44671</v>
      </c>
      <c r="C43" t="s">
        <v>708</v>
      </c>
      <c r="D43" t="s">
        <v>718</v>
      </c>
      <c r="E43" s="24">
        <v>1170</v>
      </c>
    </row>
    <row r="44" spans="2:5" x14ac:dyDescent="0.35">
      <c r="B44" s="71">
        <v>44672</v>
      </c>
      <c r="C44" t="s">
        <v>709</v>
      </c>
      <c r="D44" t="s">
        <v>23</v>
      </c>
      <c r="E44" s="24">
        <v>15222</v>
      </c>
    </row>
    <row r="45" spans="2:5" x14ac:dyDescent="0.35">
      <c r="C45" t="s">
        <v>710</v>
      </c>
      <c r="D45" t="s">
        <v>718</v>
      </c>
      <c r="E45" s="24">
        <v>68</v>
      </c>
    </row>
    <row r="46" spans="2:5" x14ac:dyDescent="0.35">
      <c r="C46" t="s">
        <v>724</v>
      </c>
      <c r="D46" t="s">
        <v>7</v>
      </c>
      <c r="E46" s="24">
        <v>2068</v>
      </c>
    </row>
    <row r="47" spans="2:5" x14ac:dyDescent="0.35">
      <c r="B47" s="71">
        <v>44673</v>
      </c>
      <c r="C47" t="s">
        <v>724</v>
      </c>
      <c r="D47" t="s">
        <v>7</v>
      </c>
      <c r="E47" s="24">
        <v>420</v>
      </c>
    </row>
    <row r="48" spans="2:5" x14ac:dyDescent="0.35">
      <c r="B48" s="71">
        <v>44674</v>
      </c>
      <c r="C48" t="s">
        <v>727</v>
      </c>
      <c r="D48" t="s">
        <v>416</v>
      </c>
      <c r="E48" s="24">
        <v>11151</v>
      </c>
    </row>
    <row r="49" spans="1:5" x14ac:dyDescent="0.35">
      <c r="B49" s="71">
        <v>44678</v>
      </c>
      <c r="C49" t="s">
        <v>732</v>
      </c>
      <c r="D49" t="s">
        <v>64</v>
      </c>
      <c r="E49" s="24">
        <v>11160</v>
      </c>
    </row>
    <row r="50" spans="1:5" x14ac:dyDescent="0.35">
      <c r="B50" s="71">
        <v>44679</v>
      </c>
      <c r="C50" t="s">
        <v>733</v>
      </c>
      <c r="D50" t="s">
        <v>499</v>
      </c>
      <c r="E50" s="24">
        <v>5458</v>
      </c>
    </row>
    <row r="51" spans="1:5" x14ac:dyDescent="0.35">
      <c r="C51" t="s">
        <v>734</v>
      </c>
      <c r="D51" t="s">
        <v>416</v>
      </c>
      <c r="E51" s="24">
        <v>11858.5</v>
      </c>
    </row>
    <row r="52" spans="1:5" x14ac:dyDescent="0.35">
      <c r="C52" t="s">
        <v>735</v>
      </c>
      <c r="D52" t="s">
        <v>407</v>
      </c>
      <c r="E52" s="24">
        <v>6096.1</v>
      </c>
    </row>
    <row r="53" spans="1:5" x14ac:dyDescent="0.35">
      <c r="B53" s="71">
        <v>44680</v>
      </c>
      <c r="C53" t="s">
        <v>737</v>
      </c>
      <c r="D53" t="s">
        <v>674</v>
      </c>
      <c r="E53" s="24">
        <v>1350</v>
      </c>
    </row>
    <row r="54" spans="1:5" x14ac:dyDescent="0.35">
      <c r="B54" s="71">
        <v>44681</v>
      </c>
      <c r="C54" t="s">
        <v>738</v>
      </c>
      <c r="D54" t="s">
        <v>416</v>
      </c>
      <c r="E54" s="24">
        <v>15244</v>
      </c>
    </row>
    <row r="55" spans="1:5" x14ac:dyDescent="0.35">
      <c r="A55" s="73" t="s">
        <v>314</v>
      </c>
      <c r="B55" s="73"/>
      <c r="C55" s="73"/>
      <c r="D55" s="73"/>
      <c r="E55" s="135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24">
        <v>2534</v>
      </c>
    </row>
    <row r="57" spans="1:5" x14ac:dyDescent="0.35">
      <c r="B57" s="71">
        <v>44687</v>
      </c>
      <c r="C57" t="s">
        <v>771</v>
      </c>
      <c r="D57" t="s">
        <v>416</v>
      </c>
      <c r="E57" s="24">
        <v>11530</v>
      </c>
    </row>
    <row r="58" spans="1:5" x14ac:dyDescent="0.35">
      <c r="C58" t="s">
        <v>772</v>
      </c>
      <c r="D58" t="s">
        <v>674</v>
      </c>
      <c r="E58" s="24">
        <v>1350</v>
      </c>
    </row>
    <row r="59" spans="1:5" x14ac:dyDescent="0.35">
      <c r="B59" s="71">
        <v>44688</v>
      </c>
      <c r="C59" t="s">
        <v>773</v>
      </c>
      <c r="D59" t="s">
        <v>416</v>
      </c>
      <c r="E59" s="24">
        <v>16245</v>
      </c>
    </row>
    <row r="60" spans="1:5" x14ac:dyDescent="0.35">
      <c r="B60" s="71">
        <v>44691</v>
      </c>
      <c r="C60" t="s">
        <v>774</v>
      </c>
      <c r="D60" t="s">
        <v>60</v>
      </c>
      <c r="E60" s="24">
        <v>5100</v>
      </c>
    </row>
    <row r="61" spans="1:5" x14ac:dyDescent="0.35">
      <c r="B61" s="71">
        <v>44693</v>
      </c>
      <c r="C61" t="s">
        <v>778</v>
      </c>
      <c r="D61" t="s">
        <v>646</v>
      </c>
      <c r="E61" s="24">
        <v>4317.8999999999996</v>
      </c>
    </row>
    <row r="62" spans="1:5" x14ac:dyDescent="0.35">
      <c r="C62" t="s">
        <v>783</v>
      </c>
      <c r="D62" t="s">
        <v>782</v>
      </c>
      <c r="E62" s="24">
        <v>8524.5</v>
      </c>
    </row>
    <row r="63" spans="1:5" x14ac:dyDescent="0.35">
      <c r="B63" s="71">
        <v>44695</v>
      </c>
      <c r="C63" t="s">
        <v>785</v>
      </c>
      <c r="D63" t="s">
        <v>43</v>
      </c>
      <c r="E63" s="24">
        <v>100</v>
      </c>
    </row>
    <row r="64" spans="1:5" x14ac:dyDescent="0.35">
      <c r="C64" t="s">
        <v>786</v>
      </c>
      <c r="D64" t="s">
        <v>416</v>
      </c>
      <c r="E64" s="24">
        <v>10369.5</v>
      </c>
    </row>
    <row r="65" spans="1:5" x14ac:dyDescent="0.35">
      <c r="B65" s="71">
        <v>44697</v>
      </c>
      <c r="C65" t="s">
        <v>788</v>
      </c>
      <c r="D65" t="s">
        <v>20</v>
      </c>
      <c r="E65" s="24">
        <v>7336</v>
      </c>
    </row>
    <row r="66" spans="1:5" x14ac:dyDescent="0.35">
      <c r="B66" s="71">
        <v>44699</v>
      </c>
      <c r="C66" t="s">
        <v>789</v>
      </c>
      <c r="D66" t="s">
        <v>416</v>
      </c>
      <c r="E66" s="24">
        <v>8417</v>
      </c>
    </row>
    <row r="67" spans="1:5" x14ac:dyDescent="0.35">
      <c r="B67" s="71">
        <v>44700</v>
      </c>
      <c r="C67" t="s">
        <v>790</v>
      </c>
      <c r="D67" t="s">
        <v>499</v>
      </c>
      <c r="E67" s="24">
        <v>3484</v>
      </c>
    </row>
    <row r="68" spans="1:5" x14ac:dyDescent="0.35">
      <c r="B68" s="71">
        <v>44701</v>
      </c>
      <c r="C68" t="s">
        <v>792</v>
      </c>
      <c r="D68" t="s">
        <v>416</v>
      </c>
      <c r="E68" s="24">
        <v>13110</v>
      </c>
    </row>
    <row r="69" spans="1:5" x14ac:dyDescent="0.35">
      <c r="B69" s="71">
        <v>44702</v>
      </c>
      <c r="C69" t="s">
        <v>797</v>
      </c>
      <c r="D69" t="s">
        <v>793</v>
      </c>
      <c r="E69" s="24">
        <v>1239.5999999999999</v>
      </c>
    </row>
    <row r="70" spans="1:5" x14ac:dyDescent="0.35">
      <c r="C70" t="s">
        <v>798</v>
      </c>
      <c r="D70" t="s">
        <v>416</v>
      </c>
      <c r="E70" s="24">
        <v>13110</v>
      </c>
    </row>
    <row r="71" spans="1:5" x14ac:dyDescent="0.35">
      <c r="B71" s="71">
        <v>44704</v>
      </c>
      <c r="C71" t="s">
        <v>799</v>
      </c>
      <c r="D71" t="s">
        <v>64</v>
      </c>
      <c r="E71" s="24">
        <v>14715</v>
      </c>
    </row>
    <row r="72" spans="1:5" x14ac:dyDescent="0.35">
      <c r="C72" t="s">
        <v>802</v>
      </c>
      <c r="D72" t="s">
        <v>416</v>
      </c>
      <c r="E72" s="24">
        <v>6750</v>
      </c>
    </row>
    <row r="73" spans="1:5" x14ac:dyDescent="0.35">
      <c r="C73" t="s">
        <v>803</v>
      </c>
      <c r="D73" t="s">
        <v>407</v>
      </c>
      <c r="E73" s="24">
        <v>6201.1</v>
      </c>
    </row>
    <row r="74" spans="1:5" x14ac:dyDescent="0.35">
      <c r="B74" s="71">
        <v>44705</v>
      </c>
      <c r="C74" t="s">
        <v>804</v>
      </c>
      <c r="D74" t="s">
        <v>23</v>
      </c>
      <c r="E74" s="24">
        <v>10120</v>
      </c>
    </row>
    <row r="75" spans="1:5" x14ac:dyDescent="0.35">
      <c r="B75" s="71">
        <v>44706</v>
      </c>
      <c r="C75" t="s">
        <v>805</v>
      </c>
      <c r="D75" t="s">
        <v>416</v>
      </c>
      <c r="E75" s="24">
        <v>14068</v>
      </c>
    </row>
    <row r="76" spans="1:5" x14ac:dyDescent="0.35">
      <c r="B76" s="71">
        <v>44709</v>
      </c>
      <c r="C76" t="s">
        <v>806</v>
      </c>
      <c r="D76" t="s">
        <v>499</v>
      </c>
      <c r="E76" s="24">
        <v>3241</v>
      </c>
    </row>
    <row r="77" spans="1:5" x14ac:dyDescent="0.35">
      <c r="A77" s="73" t="s">
        <v>336</v>
      </c>
      <c r="B77" s="73"/>
      <c r="C77" s="73"/>
      <c r="D77" s="73"/>
      <c r="E77" s="135">
        <v>161862.6</v>
      </c>
    </row>
    <row r="78" spans="1:5" x14ac:dyDescent="0.35">
      <c r="A78">
        <v>6</v>
      </c>
      <c r="B78" s="71">
        <v>44714</v>
      </c>
      <c r="C78" t="s">
        <v>835</v>
      </c>
      <c r="D78" t="s">
        <v>416</v>
      </c>
      <c r="E78" s="24">
        <v>12427</v>
      </c>
    </row>
    <row r="79" spans="1:5" x14ac:dyDescent="0.35">
      <c r="B79" s="71">
        <v>44715</v>
      </c>
      <c r="C79" t="s">
        <v>836</v>
      </c>
      <c r="D79" t="s">
        <v>646</v>
      </c>
      <c r="E79" s="24">
        <v>2112</v>
      </c>
    </row>
    <row r="80" spans="1:5" x14ac:dyDescent="0.35">
      <c r="B80" s="71">
        <v>44716</v>
      </c>
      <c r="C80" t="s">
        <v>837</v>
      </c>
      <c r="D80" t="s">
        <v>416</v>
      </c>
      <c r="E80" s="24">
        <v>9000</v>
      </c>
    </row>
    <row r="81" spans="1:5" x14ac:dyDescent="0.35">
      <c r="B81" s="71">
        <v>44719</v>
      </c>
      <c r="C81" t="s">
        <v>838</v>
      </c>
      <c r="D81" t="s">
        <v>7</v>
      </c>
      <c r="E81" s="24">
        <v>2356</v>
      </c>
    </row>
    <row r="82" spans="1:5" x14ac:dyDescent="0.35">
      <c r="B82" s="71">
        <v>44721</v>
      </c>
      <c r="C82" t="s">
        <v>840</v>
      </c>
      <c r="D82" t="s">
        <v>64</v>
      </c>
      <c r="E82" s="24">
        <v>12690</v>
      </c>
    </row>
    <row r="83" spans="1:5" x14ac:dyDescent="0.35">
      <c r="C83" t="s">
        <v>841</v>
      </c>
      <c r="D83" t="s">
        <v>646</v>
      </c>
      <c r="E83" s="24">
        <v>2112</v>
      </c>
    </row>
    <row r="84" spans="1:5" x14ac:dyDescent="0.35">
      <c r="B84" s="71">
        <v>44722</v>
      </c>
      <c r="C84" t="s">
        <v>842</v>
      </c>
      <c r="D84" t="s">
        <v>499</v>
      </c>
      <c r="E84" s="24">
        <v>2746</v>
      </c>
    </row>
    <row r="85" spans="1:5" x14ac:dyDescent="0.35">
      <c r="B85" s="71">
        <v>44723</v>
      </c>
      <c r="C85" t="s">
        <v>843</v>
      </c>
      <c r="D85" t="s">
        <v>416</v>
      </c>
      <c r="E85" s="24">
        <v>4950</v>
      </c>
    </row>
    <row r="86" spans="1:5" x14ac:dyDescent="0.35">
      <c r="B86" s="71">
        <v>44725</v>
      </c>
      <c r="C86" t="s">
        <v>844</v>
      </c>
      <c r="D86" t="s">
        <v>674</v>
      </c>
      <c r="E86" s="24">
        <v>2158</v>
      </c>
    </row>
    <row r="87" spans="1:5" x14ac:dyDescent="0.35">
      <c r="B87" s="71">
        <v>44726</v>
      </c>
      <c r="C87" t="s">
        <v>845</v>
      </c>
      <c r="D87" t="s">
        <v>60</v>
      </c>
      <c r="E87" s="24">
        <v>3960</v>
      </c>
    </row>
    <row r="88" spans="1:5" x14ac:dyDescent="0.35">
      <c r="C88" t="s">
        <v>846</v>
      </c>
      <c r="D88" t="s">
        <v>7</v>
      </c>
      <c r="E88" s="24">
        <v>3232</v>
      </c>
    </row>
    <row r="89" spans="1:5" x14ac:dyDescent="0.35">
      <c r="B89" s="71">
        <v>44730</v>
      </c>
      <c r="C89" t="s">
        <v>851</v>
      </c>
      <c r="D89" t="s">
        <v>416</v>
      </c>
      <c r="E89" s="24">
        <v>4431.5</v>
      </c>
    </row>
    <row r="90" spans="1:5" x14ac:dyDescent="0.35">
      <c r="B90" s="71">
        <v>44732</v>
      </c>
      <c r="C90" t="s">
        <v>852</v>
      </c>
      <c r="D90" t="s">
        <v>43</v>
      </c>
      <c r="E90" s="24">
        <v>2068</v>
      </c>
    </row>
    <row r="91" spans="1:5" x14ac:dyDescent="0.35">
      <c r="B91" s="71">
        <v>44736</v>
      </c>
      <c r="C91" t="s">
        <v>853</v>
      </c>
      <c r="D91" t="s">
        <v>499</v>
      </c>
      <c r="E91" s="24">
        <v>3374.5</v>
      </c>
    </row>
    <row r="92" spans="1:5" x14ac:dyDescent="0.35">
      <c r="C92" t="s">
        <v>854</v>
      </c>
      <c r="D92" t="s">
        <v>416</v>
      </c>
      <c r="E92" s="24">
        <v>5889</v>
      </c>
    </row>
    <row r="93" spans="1:5" x14ac:dyDescent="0.35">
      <c r="B93" s="71">
        <v>44740</v>
      </c>
      <c r="C93" t="s">
        <v>855</v>
      </c>
      <c r="D93" t="s">
        <v>407</v>
      </c>
      <c r="E93" s="24">
        <v>6223.6</v>
      </c>
    </row>
    <row r="94" spans="1:5" x14ac:dyDescent="0.35">
      <c r="B94" s="71">
        <v>44741</v>
      </c>
      <c r="C94" t="s">
        <v>856</v>
      </c>
      <c r="D94" t="s">
        <v>64</v>
      </c>
      <c r="E94" s="24">
        <v>18515</v>
      </c>
    </row>
    <row r="95" spans="1:5" x14ac:dyDescent="0.35">
      <c r="A95" s="73" t="s">
        <v>145</v>
      </c>
      <c r="B95" s="73"/>
      <c r="C95" s="73"/>
      <c r="D95" s="73"/>
      <c r="E95" s="135">
        <v>98244.6</v>
      </c>
    </row>
    <row r="96" spans="1:5" x14ac:dyDescent="0.35">
      <c r="A96">
        <v>7</v>
      </c>
      <c r="B96" s="71">
        <v>44743</v>
      </c>
      <c r="C96" t="s">
        <v>865</v>
      </c>
      <c r="D96" t="s">
        <v>60</v>
      </c>
      <c r="E96" s="24">
        <v>1539</v>
      </c>
    </row>
    <row r="97" spans="1:5" x14ac:dyDescent="0.35">
      <c r="B97" s="71">
        <v>44754</v>
      </c>
      <c r="C97" t="s">
        <v>866</v>
      </c>
      <c r="D97" t="s">
        <v>407</v>
      </c>
      <c r="E97" s="24">
        <v>5183.6000000000004</v>
      </c>
    </row>
    <row r="98" spans="1:5" x14ac:dyDescent="0.35">
      <c r="B98" s="71">
        <v>44756</v>
      </c>
      <c r="C98" t="s">
        <v>867</v>
      </c>
      <c r="D98" t="s">
        <v>416</v>
      </c>
      <c r="E98" s="24">
        <v>12855.5</v>
      </c>
    </row>
    <row r="99" spans="1:5" x14ac:dyDescent="0.35">
      <c r="C99" t="s">
        <v>870</v>
      </c>
      <c r="D99" t="s">
        <v>868</v>
      </c>
      <c r="E99" s="24">
        <v>8568.2000000000007</v>
      </c>
    </row>
    <row r="100" spans="1:5" x14ac:dyDescent="0.35">
      <c r="B100" s="71">
        <v>44760</v>
      </c>
      <c r="C100" t="s">
        <v>875</v>
      </c>
      <c r="D100" t="s">
        <v>416</v>
      </c>
      <c r="E100" s="24">
        <v>9153</v>
      </c>
    </row>
    <row r="101" spans="1:5" x14ac:dyDescent="0.35">
      <c r="B101" s="71">
        <v>44762</v>
      </c>
      <c r="C101" t="s">
        <v>876</v>
      </c>
      <c r="D101" t="s">
        <v>416</v>
      </c>
      <c r="E101" s="24">
        <v>925.5</v>
      </c>
    </row>
    <row r="102" spans="1:5" x14ac:dyDescent="0.35">
      <c r="B102" s="71">
        <v>44765</v>
      </c>
      <c r="C102" t="s">
        <v>877</v>
      </c>
      <c r="D102" t="s">
        <v>416</v>
      </c>
      <c r="E102" s="24">
        <v>6625</v>
      </c>
    </row>
    <row r="103" spans="1:5" x14ac:dyDescent="0.35">
      <c r="C103" t="s">
        <v>878</v>
      </c>
      <c r="D103" t="s">
        <v>7</v>
      </c>
      <c r="E103" s="24">
        <v>4092</v>
      </c>
    </row>
    <row r="104" spans="1:5" x14ac:dyDescent="0.35">
      <c r="B104" s="71">
        <v>44768</v>
      </c>
      <c r="C104" t="s">
        <v>879</v>
      </c>
      <c r="D104" t="s">
        <v>64</v>
      </c>
      <c r="E104" s="24">
        <v>13445</v>
      </c>
    </row>
    <row r="105" spans="1:5" x14ac:dyDescent="0.35">
      <c r="B105" s="71">
        <v>44771</v>
      </c>
      <c r="C105" t="s">
        <v>880</v>
      </c>
      <c r="D105" t="s">
        <v>499</v>
      </c>
      <c r="E105" s="24">
        <v>2180</v>
      </c>
    </row>
    <row r="106" spans="1:5" x14ac:dyDescent="0.35">
      <c r="C106" t="s">
        <v>882</v>
      </c>
      <c r="D106" t="s">
        <v>60</v>
      </c>
      <c r="E106" s="24">
        <v>4596.5</v>
      </c>
    </row>
    <row r="107" spans="1:5" x14ac:dyDescent="0.35">
      <c r="A107" s="73" t="s">
        <v>146</v>
      </c>
      <c r="B107" s="73"/>
      <c r="C107" s="73"/>
      <c r="D107" s="73"/>
      <c r="E107" s="135">
        <v>69163.3</v>
      </c>
    </row>
    <row r="108" spans="1:5" x14ac:dyDescent="0.35">
      <c r="A108">
        <v>8</v>
      </c>
      <c r="B108" s="71">
        <v>44777</v>
      </c>
      <c r="C108" t="s">
        <v>900</v>
      </c>
      <c r="D108" t="s">
        <v>868</v>
      </c>
      <c r="E108" s="24">
        <v>12643.199999999999</v>
      </c>
    </row>
    <row r="109" spans="1:5" x14ac:dyDescent="0.35">
      <c r="B109" s="71">
        <v>44779</v>
      </c>
      <c r="C109" t="s">
        <v>904</v>
      </c>
      <c r="D109" t="s">
        <v>416</v>
      </c>
      <c r="E109" s="24">
        <v>5268.6</v>
      </c>
    </row>
    <row r="110" spans="1:5" x14ac:dyDescent="0.35">
      <c r="C110" t="s">
        <v>906</v>
      </c>
      <c r="D110" t="s">
        <v>7</v>
      </c>
      <c r="E110" s="24">
        <v>864</v>
      </c>
    </row>
    <row r="111" spans="1:5" x14ac:dyDescent="0.35">
      <c r="B111" s="71">
        <v>44782</v>
      </c>
      <c r="C111" t="s">
        <v>907</v>
      </c>
      <c r="D111" t="s">
        <v>793</v>
      </c>
      <c r="E111" s="24">
        <v>2068</v>
      </c>
    </row>
    <row r="112" spans="1:5" x14ac:dyDescent="0.35">
      <c r="B112" s="71">
        <v>44785</v>
      </c>
      <c r="C112" t="s">
        <v>908</v>
      </c>
      <c r="D112" t="s">
        <v>416</v>
      </c>
      <c r="E112" s="24">
        <v>4312.5</v>
      </c>
    </row>
    <row r="113" spans="1:5" x14ac:dyDescent="0.35">
      <c r="B113" s="71">
        <v>44788</v>
      </c>
      <c r="C113" t="s">
        <v>909</v>
      </c>
      <c r="D113" t="s">
        <v>1053</v>
      </c>
      <c r="E113" s="24">
        <v>0</v>
      </c>
    </row>
    <row r="114" spans="1:5" x14ac:dyDescent="0.35">
      <c r="C114" t="s">
        <v>911</v>
      </c>
      <c r="D114" t="s">
        <v>23</v>
      </c>
      <c r="E114" s="24">
        <v>16536.7</v>
      </c>
    </row>
    <row r="115" spans="1:5" x14ac:dyDescent="0.35">
      <c r="C115" t="s">
        <v>915</v>
      </c>
      <c r="D115" t="s">
        <v>20</v>
      </c>
      <c r="E115" s="24">
        <v>7521</v>
      </c>
    </row>
    <row r="116" spans="1:5" x14ac:dyDescent="0.35">
      <c r="B116" s="71">
        <v>44789</v>
      </c>
      <c r="C116" t="s">
        <v>916</v>
      </c>
      <c r="D116" t="s">
        <v>499</v>
      </c>
      <c r="E116" s="24">
        <v>3459</v>
      </c>
    </row>
    <row r="117" spans="1:5" x14ac:dyDescent="0.35">
      <c r="B117" s="71">
        <v>44796</v>
      </c>
      <c r="C117" t="s">
        <v>918</v>
      </c>
      <c r="D117" t="s">
        <v>868</v>
      </c>
      <c r="E117" s="24">
        <v>5840</v>
      </c>
    </row>
    <row r="118" spans="1:5" x14ac:dyDescent="0.35">
      <c r="C118" t="s">
        <v>919</v>
      </c>
      <c r="D118" t="s">
        <v>416</v>
      </c>
      <c r="E118" s="24">
        <v>6838.5</v>
      </c>
    </row>
    <row r="119" spans="1:5" x14ac:dyDescent="0.35">
      <c r="C119" t="s">
        <v>920</v>
      </c>
      <c r="D119" t="s">
        <v>60</v>
      </c>
      <c r="E119" s="24">
        <v>762</v>
      </c>
    </row>
    <row r="120" spans="1:5" x14ac:dyDescent="0.35">
      <c r="B120" s="71">
        <v>44798</v>
      </c>
      <c r="C120" t="s">
        <v>921</v>
      </c>
      <c r="D120" t="s">
        <v>64</v>
      </c>
      <c r="E120" s="24">
        <v>15671</v>
      </c>
    </row>
    <row r="121" spans="1:5" x14ac:dyDescent="0.35">
      <c r="C121" t="s">
        <v>923</v>
      </c>
      <c r="D121" t="s">
        <v>868</v>
      </c>
      <c r="E121" s="24">
        <v>6006</v>
      </c>
    </row>
    <row r="122" spans="1:5" x14ac:dyDescent="0.35">
      <c r="C122" t="s">
        <v>924</v>
      </c>
      <c r="D122" t="s">
        <v>407</v>
      </c>
      <c r="E122" s="24">
        <v>5886.8</v>
      </c>
    </row>
    <row r="123" spans="1:5" x14ac:dyDescent="0.35">
      <c r="B123" s="71">
        <v>44799</v>
      </c>
      <c r="C123" t="s">
        <v>924</v>
      </c>
      <c r="D123" t="s">
        <v>407</v>
      </c>
      <c r="E123" s="24">
        <v>250</v>
      </c>
    </row>
    <row r="124" spans="1:5" x14ac:dyDescent="0.35">
      <c r="A124" s="73" t="s">
        <v>147</v>
      </c>
      <c r="B124" s="73"/>
      <c r="C124" s="73"/>
      <c r="D124" s="73"/>
      <c r="E124" s="135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24">
        <v>3784</v>
      </c>
    </row>
    <row r="126" spans="1:5" x14ac:dyDescent="0.35">
      <c r="B126" s="71">
        <v>44806</v>
      </c>
      <c r="C126" t="s">
        <v>933</v>
      </c>
      <c r="D126" t="s">
        <v>416</v>
      </c>
      <c r="E126" s="24">
        <v>9343.9</v>
      </c>
    </row>
    <row r="127" spans="1:5" x14ac:dyDescent="0.35">
      <c r="B127" s="71">
        <v>44810</v>
      </c>
      <c r="C127" t="s">
        <v>936</v>
      </c>
      <c r="D127" t="s">
        <v>416</v>
      </c>
      <c r="E127" s="24">
        <v>11453.6</v>
      </c>
    </row>
    <row r="128" spans="1:5" x14ac:dyDescent="0.35">
      <c r="B128" s="71">
        <v>44813</v>
      </c>
      <c r="C128" t="s">
        <v>939</v>
      </c>
      <c r="D128" t="s">
        <v>967</v>
      </c>
      <c r="E128" s="24">
        <v>2452</v>
      </c>
    </row>
    <row r="129" spans="1:5" x14ac:dyDescent="0.35">
      <c r="C129" t="s">
        <v>940</v>
      </c>
      <c r="D129" t="s">
        <v>416</v>
      </c>
      <c r="E129" s="24">
        <v>1914</v>
      </c>
    </row>
    <row r="130" spans="1:5" x14ac:dyDescent="0.35">
      <c r="C130" t="s">
        <v>941</v>
      </c>
      <c r="D130" t="s">
        <v>499</v>
      </c>
      <c r="E130" s="24">
        <v>2251</v>
      </c>
    </row>
    <row r="131" spans="1:5" x14ac:dyDescent="0.35">
      <c r="B131" s="71">
        <v>44817</v>
      </c>
      <c r="C131" t="s">
        <v>942</v>
      </c>
      <c r="D131" t="s">
        <v>416</v>
      </c>
      <c r="E131" s="24">
        <v>13163</v>
      </c>
    </row>
    <row r="132" spans="1:5" x14ac:dyDescent="0.35">
      <c r="C132" t="s">
        <v>943</v>
      </c>
      <c r="D132" t="s">
        <v>416</v>
      </c>
      <c r="E132" s="24">
        <v>11823</v>
      </c>
    </row>
    <row r="133" spans="1:5" x14ac:dyDescent="0.35">
      <c r="B133" s="71">
        <v>44818</v>
      </c>
      <c r="C133" t="s">
        <v>945</v>
      </c>
      <c r="D133" t="s">
        <v>7</v>
      </c>
      <c r="E133" s="24">
        <v>1840</v>
      </c>
    </row>
    <row r="134" spans="1:5" x14ac:dyDescent="0.35">
      <c r="B134" s="71">
        <v>44819</v>
      </c>
      <c r="C134" t="s">
        <v>946</v>
      </c>
      <c r="D134" t="s">
        <v>499</v>
      </c>
      <c r="E134" s="24">
        <v>3655.7</v>
      </c>
    </row>
    <row r="135" spans="1:5" x14ac:dyDescent="0.35">
      <c r="B135" s="71">
        <v>44827</v>
      </c>
      <c r="C135" t="s">
        <v>952</v>
      </c>
      <c r="D135" t="s">
        <v>407</v>
      </c>
      <c r="E135" s="24">
        <v>3546.1</v>
      </c>
    </row>
    <row r="136" spans="1:5" x14ac:dyDescent="0.35">
      <c r="B136" s="71">
        <v>44828</v>
      </c>
      <c r="C136" t="s">
        <v>956</v>
      </c>
      <c r="D136" t="s">
        <v>64</v>
      </c>
      <c r="E136" s="24">
        <v>11757.5</v>
      </c>
    </row>
    <row r="137" spans="1:5" x14ac:dyDescent="0.35">
      <c r="B137" s="71">
        <v>44830</v>
      </c>
      <c r="C137" t="s">
        <v>959</v>
      </c>
      <c r="D137" t="s">
        <v>499</v>
      </c>
      <c r="E137" s="24">
        <v>3595.6</v>
      </c>
    </row>
    <row r="138" spans="1:5" x14ac:dyDescent="0.35">
      <c r="C138" t="s">
        <v>961</v>
      </c>
      <c r="D138" t="s">
        <v>646</v>
      </c>
      <c r="E138" s="24">
        <v>2968.8</v>
      </c>
    </row>
    <row r="139" spans="1:5" x14ac:dyDescent="0.35">
      <c r="C139" t="s">
        <v>962</v>
      </c>
      <c r="D139" t="s">
        <v>646</v>
      </c>
      <c r="E139" s="24">
        <v>840</v>
      </c>
    </row>
    <row r="140" spans="1:5" x14ac:dyDescent="0.35">
      <c r="B140" s="71">
        <v>44832</v>
      </c>
      <c r="C140" t="s">
        <v>964</v>
      </c>
      <c r="D140" t="s">
        <v>868</v>
      </c>
      <c r="E140" s="24">
        <v>11266.8</v>
      </c>
    </row>
    <row r="141" spans="1:5" x14ac:dyDescent="0.35">
      <c r="C141" t="s">
        <v>965</v>
      </c>
      <c r="D141" t="s">
        <v>967</v>
      </c>
      <c r="E141" s="24">
        <v>1995.5</v>
      </c>
    </row>
    <row r="142" spans="1:5" x14ac:dyDescent="0.35">
      <c r="A142" s="73" t="s">
        <v>148</v>
      </c>
      <c r="B142" s="73"/>
      <c r="C142" s="73"/>
      <c r="D142" s="73"/>
      <c r="E142" s="135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24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24">
        <v>48172.5</v>
      </c>
    </row>
    <row r="145" spans="2:5" x14ac:dyDescent="0.35">
      <c r="B145" s="71">
        <v>44835</v>
      </c>
      <c r="C145" t="s">
        <v>995</v>
      </c>
      <c r="D145" t="s">
        <v>64</v>
      </c>
      <c r="E145" s="24">
        <v>13065</v>
      </c>
    </row>
    <row r="146" spans="2:5" x14ac:dyDescent="0.35">
      <c r="B146" s="71">
        <v>44836</v>
      </c>
      <c r="C146" t="s">
        <v>1004</v>
      </c>
      <c r="D146" t="s">
        <v>20</v>
      </c>
      <c r="E146" s="24">
        <v>2849</v>
      </c>
    </row>
    <row r="147" spans="2:5" x14ac:dyDescent="0.35">
      <c r="C147" t="s">
        <v>1005</v>
      </c>
      <c r="D147" t="s">
        <v>20</v>
      </c>
      <c r="E147" s="24">
        <v>4048</v>
      </c>
    </row>
    <row r="148" spans="2:5" x14ac:dyDescent="0.35">
      <c r="B148" s="71">
        <v>44845</v>
      </c>
      <c r="C148" t="s">
        <v>1006</v>
      </c>
      <c r="D148" t="s">
        <v>43</v>
      </c>
      <c r="E148" s="24">
        <v>2237</v>
      </c>
    </row>
    <row r="149" spans="2:5" x14ac:dyDescent="0.35">
      <c r="C149" t="s">
        <v>1007</v>
      </c>
      <c r="D149" t="s">
        <v>407</v>
      </c>
      <c r="E149" s="24">
        <v>3137.3</v>
      </c>
    </row>
    <row r="150" spans="2:5" x14ac:dyDescent="0.35">
      <c r="B150" s="71">
        <v>44847</v>
      </c>
      <c r="C150" t="s">
        <v>1008</v>
      </c>
      <c r="D150" t="s">
        <v>416</v>
      </c>
      <c r="E150" s="24">
        <v>10166.299999999999</v>
      </c>
    </row>
    <row r="151" spans="2:5" x14ac:dyDescent="0.35">
      <c r="C151" t="s">
        <v>1009</v>
      </c>
      <c r="D151" t="s">
        <v>499</v>
      </c>
      <c r="E151" s="24">
        <v>2570</v>
      </c>
    </row>
    <row r="152" spans="2:5" x14ac:dyDescent="0.35">
      <c r="B152" s="71">
        <v>44849</v>
      </c>
      <c r="C152" t="s">
        <v>1010</v>
      </c>
      <c r="D152" t="s">
        <v>64</v>
      </c>
      <c r="E152" s="24">
        <v>11480</v>
      </c>
    </row>
    <row r="153" spans="2:5" x14ac:dyDescent="0.35">
      <c r="B153" s="71">
        <v>44851</v>
      </c>
      <c r="C153" t="s">
        <v>1013</v>
      </c>
      <c r="D153" t="s">
        <v>793</v>
      </c>
      <c r="E153" s="24">
        <v>3600</v>
      </c>
    </row>
    <row r="154" spans="2:5" x14ac:dyDescent="0.35">
      <c r="C154" t="s">
        <v>1014</v>
      </c>
      <c r="D154" t="s">
        <v>64</v>
      </c>
      <c r="E154" s="24">
        <v>395</v>
      </c>
    </row>
    <row r="155" spans="2:5" x14ac:dyDescent="0.35">
      <c r="B155" s="71">
        <v>44852</v>
      </c>
      <c r="C155" t="s">
        <v>1015</v>
      </c>
      <c r="D155" t="s">
        <v>60</v>
      </c>
      <c r="E155" s="24">
        <v>1960.2</v>
      </c>
    </row>
    <row r="156" spans="2:5" x14ac:dyDescent="0.35">
      <c r="B156" s="71">
        <v>44854</v>
      </c>
      <c r="C156" t="s">
        <v>1017</v>
      </c>
      <c r="D156" t="s">
        <v>23</v>
      </c>
      <c r="E156" s="24">
        <v>15677.2</v>
      </c>
    </row>
    <row r="157" spans="2:5" x14ac:dyDescent="0.35">
      <c r="B157" s="71">
        <v>44855</v>
      </c>
      <c r="C157" t="s">
        <v>1018</v>
      </c>
      <c r="D157" t="s">
        <v>7</v>
      </c>
      <c r="E157" s="24">
        <v>3004</v>
      </c>
    </row>
    <row r="158" spans="2:5" x14ac:dyDescent="0.35">
      <c r="B158" s="71">
        <v>44856</v>
      </c>
      <c r="C158" t="s">
        <v>1019</v>
      </c>
      <c r="D158" t="s">
        <v>416</v>
      </c>
      <c r="E158" s="24">
        <v>7590.5</v>
      </c>
    </row>
    <row r="159" spans="2:5" x14ac:dyDescent="0.35">
      <c r="C159" t="s">
        <v>1020</v>
      </c>
      <c r="D159" t="s">
        <v>499</v>
      </c>
      <c r="E159" s="24">
        <v>2837</v>
      </c>
    </row>
    <row r="160" spans="2:5" x14ac:dyDescent="0.35">
      <c r="B160" s="71">
        <v>44861</v>
      </c>
      <c r="C160" t="s">
        <v>1021</v>
      </c>
      <c r="D160" t="s">
        <v>416</v>
      </c>
      <c r="E160" s="24">
        <v>250</v>
      </c>
    </row>
    <row r="161" spans="1:5" x14ac:dyDescent="0.35">
      <c r="B161" s="71">
        <v>44865</v>
      </c>
      <c r="C161" t="s">
        <v>1023</v>
      </c>
      <c r="D161" t="s">
        <v>416</v>
      </c>
      <c r="E161" s="24">
        <v>47685</v>
      </c>
    </row>
    <row r="162" spans="1:5" x14ac:dyDescent="0.35">
      <c r="C162" t="s">
        <v>1024</v>
      </c>
      <c r="D162" t="s">
        <v>499</v>
      </c>
      <c r="E162" s="24">
        <v>3095</v>
      </c>
    </row>
    <row r="163" spans="1:5" x14ac:dyDescent="0.35">
      <c r="A163" s="73" t="s">
        <v>149</v>
      </c>
      <c r="B163" s="73"/>
      <c r="C163" s="73"/>
      <c r="D163" s="73"/>
      <c r="E163" s="135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24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24">
        <v>1936</v>
      </c>
    </row>
    <row r="166" spans="1:5" x14ac:dyDescent="0.35">
      <c r="C166" t="s">
        <v>1080</v>
      </c>
      <c r="D166" t="s">
        <v>1060</v>
      </c>
      <c r="E166" s="24">
        <v>780</v>
      </c>
    </row>
    <row r="167" spans="1:5" x14ac:dyDescent="0.35">
      <c r="C167" t="s">
        <v>1084</v>
      </c>
      <c r="D167" t="s">
        <v>416</v>
      </c>
      <c r="E167" s="24">
        <v>17236.599999999999</v>
      </c>
    </row>
    <row r="168" spans="1:5" x14ac:dyDescent="0.35">
      <c r="B168" s="71">
        <v>44866</v>
      </c>
      <c r="C168" t="s">
        <v>1055</v>
      </c>
      <c r="D168" t="s">
        <v>23</v>
      </c>
      <c r="E168" s="24">
        <v>10824</v>
      </c>
    </row>
    <row r="169" spans="1:5" x14ac:dyDescent="0.35">
      <c r="C169" t="s">
        <v>1056</v>
      </c>
      <c r="D169" t="s">
        <v>64</v>
      </c>
      <c r="E169" s="24">
        <v>11260</v>
      </c>
    </row>
    <row r="170" spans="1:5" x14ac:dyDescent="0.35">
      <c r="B170" s="71">
        <v>44868</v>
      </c>
      <c r="C170" t="s">
        <v>1057</v>
      </c>
      <c r="D170" t="s">
        <v>60</v>
      </c>
      <c r="E170" s="24">
        <v>4482.8</v>
      </c>
    </row>
    <row r="171" spans="1:5" x14ac:dyDescent="0.35">
      <c r="B171" s="71">
        <v>44869</v>
      </c>
      <c r="C171" t="s">
        <v>1059</v>
      </c>
      <c r="D171" t="s">
        <v>416</v>
      </c>
      <c r="E171" s="24">
        <v>403.8</v>
      </c>
    </row>
    <row r="172" spans="1:5" x14ac:dyDescent="0.35">
      <c r="B172" s="71">
        <v>44870</v>
      </c>
      <c r="C172" t="s">
        <v>1062</v>
      </c>
      <c r="D172" t="s">
        <v>1060</v>
      </c>
      <c r="E172" s="24">
        <v>892.6</v>
      </c>
    </row>
    <row r="173" spans="1:5" x14ac:dyDescent="0.35">
      <c r="B173" s="71">
        <v>44872</v>
      </c>
      <c r="C173" t="s">
        <v>1064</v>
      </c>
      <c r="D173" t="s">
        <v>646</v>
      </c>
      <c r="E173" s="24">
        <v>1316</v>
      </c>
    </row>
    <row r="174" spans="1:5" x14ac:dyDescent="0.35">
      <c r="B174" s="71">
        <v>44873</v>
      </c>
      <c r="C174" t="s">
        <v>1071</v>
      </c>
      <c r="D174" t="s">
        <v>1066</v>
      </c>
      <c r="E174" s="24">
        <v>4373</v>
      </c>
    </row>
    <row r="175" spans="1:5" x14ac:dyDescent="0.35">
      <c r="B175" s="71">
        <v>44874</v>
      </c>
      <c r="C175" t="s">
        <v>1072</v>
      </c>
      <c r="D175" t="s">
        <v>499</v>
      </c>
      <c r="E175" s="24">
        <v>3094</v>
      </c>
    </row>
    <row r="176" spans="1:5" x14ac:dyDescent="0.35">
      <c r="B176" s="71">
        <v>44876</v>
      </c>
      <c r="C176" t="s">
        <v>1073</v>
      </c>
      <c r="D176" t="s">
        <v>416</v>
      </c>
      <c r="E176" s="24">
        <v>14886.5</v>
      </c>
    </row>
    <row r="177" spans="1:5" x14ac:dyDescent="0.35">
      <c r="B177" s="71">
        <v>44879</v>
      </c>
      <c r="C177" t="s">
        <v>1074</v>
      </c>
      <c r="D177" t="s">
        <v>868</v>
      </c>
      <c r="E177" s="24">
        <v>14564.6</v>
      </c>
    </row>
    <row r="178" spans="1:5" x14ac:dyDescent="0.35">
      <c r="B178" s="71">
        <v>44880</v>
      </c>
      <c r="C178" t="s">
        <v>1075</v>
      </c>
      <c r="D178" t="s">
        <v>407</v>
      </c>
      <c r="E178" s="24">
        <v>5283.2</v>
      </c>
    </row>
    <row r="179" spans="1:5" x14ac:dyDescent="0.35">
      <c r="B179" s="71">
        <v>44894</v>
      </c>
      <c r="C179" t="s">
        <v>1100</v>
      </c>
      <c r="D179" t="s">
        <v>20</v>
      </c>
      <c r="E179" s="24">
        <v>7219</v>
      </c>
    </row>
    <row r="180" spans="1:5" x14ac:dyDescent="0.35">
      <c r="C180" t="s">
        <v>1101</v>
      </c>
      <c r="D180" t="s">
        <v>64</v>
      </c>
      <c r="E180" s="24">
        <v>11410.5</v>
      </c>
    </row>
    <row r="181" spans="1:5" x14ac:dyDescent="0.35">
      <c r="B181" s="71">
        <v>44895</v>
      </c>
      <c r="C181" t="s">
        <v>1107</v>
      </c>
      <c r="D181" t="s">
        <v>1112</v>
      </c>
      <c r="E181" s="24">
        <v>260</v>
      </c>
    </row>
    <row r="182" spans="1:5" x14ac:dyDescent="0.35">
      <c r="C182" t="s">
        <v>1108</v>
      </c>
      <c r="D182" t="s">
        <v>1111</v>
      </c>
      <c r="E182" s="24">
        <v>375</v>
      </c>
    </row>
    <row r="183" spans="1:5" x14ac:dyDescent="0.35">
      <c r="A183" s="73" t="s">
        <v>165</v>
      </c>
      <c r="B183" s="73"/>
      <c r="C183" s="73"/>
      <c r="D183" s="73"/>
      <c r="E183" s="135">
        <v>110702.6</v>
      </c>
    </row>
    <row r="184" spans="1:5" x14ac:dyDescent="0.35">
      <c r="A184" t="s">
        <v>135</v>
      </c>
      <c r="E184" s="24">
        <v>1131088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W410"/>
  <sheetViews>
    <sheetView workbookViewId="0">
      <selection activeCell="AW412" sqref="AW412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7" width="9.90625" bestFit="1" customWidth="1"/>
    <col min="48" max="49" width="11.453125" bestFit="1" customWidth="1"/>
  </cols>
  <sheetData>
    <row r="1" spans="1:49" x14ac:dyDescent="0.35">
      <c r="A1" s="20" t="s">
        <v>230</v>
      </c>
      <c r="B1" s="119">
        <v>2022</v>
      </c>
    </row>
    <row r="3" spans="1:49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9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V4" t="s">
        <v>593</v>
      </c>
      <c r="AW4" t="s">
        <v>135</v>
      </c>
    </row>
    <row r="5" spans="1:49" x14ac:dyDescent="0.35">
      <c r="A5">
        <v>6</v>
      </c>
      <c r="B5" t="s">
        <v>835</v>
      </c>
      <c r="C5" t="s">
        <v>416</v>
      </c>
      <c r="D5" s="24">
        <v>12427</v>
      </c>
      <c r="E5" s="48"/>
      <c r="F5" s="24">
        <v>12427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</v>
      </c>
      <c r="AR5">
        <v>2</v>
      </c>
      <c r="AS5">
        <v>3</v>
      </c>
      <c r="AT5">
        <v>4</v>
      </c>
      <c r="AU5">
        <v>5</v>
      </c>
    </row>
    <row r="6" spans="1:49" x14ac:dyDescent="0.35">
      <c r="B6" t="s">
        <v>836</v>
      </c>
      <c r="C6" t="s">
        <v>646</v>
      </c>
      <c r="D6" s="24">
        <v>2112</v>
      </c>
      <c r="E6" s="48">
        <v>-2112</v>
      </c>
      <c r="F6" s="24">
        <v>0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>
        <v>1586</v>
      </c>
    </row>
    <row r="7" spans="1:49" x14ac:dyDescent="0.35">
      <c r="B7" t="s">
        <v>837</v>
      </c>
      <c r="C7" t="s">
        <v>416</v>
      </c>
      <c r="D7" s="24">
        <v>9000</v>
      </c>
      <c r="E7" s="48"/>
      <c r="F7" s="24">
        <v>9000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>
        <v>1496</v>
      </c>
    </row>
    <row r="8" spans="1:49" x14ac:dyDescent="0.35">
      <c r="B8" t="s">
        <v>838</v>
      </c>
      <c r="C8" t="s">
        <v>7</v>
      </c>
      <c r="D8" s="24">
        <v>2356</v>
      </c>
      <c r="E8" s="48">
        <v>-2356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>
        <v>90</v>
      </c>
    </row>
    <row r="9" spans="1:49" x14ac:dyDescent="0.35">
      <c r="B9" t="s">
        <v>840</v>
      </c>
      <c r="C9" t="s">
        <v>64</v>
      </c>
      <c r="D9" s="24">
        <v>12690</v>
      </c>
      <c r="E9" s="48">
        <v>-12690</v>
      </c>
      <c r="F9" s="24">
        <v>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>
        <v>1496</v>
      </c>
    </row>
    <row r="10" spans="1:49" x14ac:dyDescent="0.35">
      <c r="B10" t="s">
        <v>841</v>
      </c>
      <c r="C10" t="s">
        <v>646</v>
      </c>
      <c r="D10" s="24">
        <v>2112</v>
      </c>
      <c r="E10" s="48">
        <v>-2112</v>
      </c>
      <c r="F10" s="24">
        <v>0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>
        <v>1496</v>
      </c>
    </row>
    <row r="11" spans="1:49" x14ac:dyDescent="0.35">
      <c r="B11" t="s">
        <v>842</v>
      </c>
      <c r="C11" t="s">
        <v>499</v>
      </c>
      <c r="D11" s="24">
        <v>2746</v>
      </c>
      <c r="E11" s="48">
        <v>-2746</v>
      </c>
      <c r="F11" s="24">
        <v>0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>
        <v>1630</v>
      </c>
    </row>
    <row r="12" spans="1:49" x14ac:dyDescent="0.35">
      <c r="B12" t="s">
        <v>843</v>
      </c>
      <c r="C12" t="s">
        <v>416</v>
      </c>
      <c r="D12" s="24">
        <v>4950</v>
      </c>
      <c r="E12" s="48"/>
      <c r="F12" s="24">
        <v>4950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>
        <v>1540</v>
      </c>
    </row>
    <row r="13" spans="1:49" x14ac:dyDescent="0.35">
      <c r="B13" t="s">
        <v>844</v>
      </c>
      <c r="C13" t="s">
        <v>674</v>
      </c>
      <c r="D13" s="24">
        <v>2158</v>
      </c>
      <c r="E13" s="48">
        <v>-2158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>
        <v>1750</v>
      </c>
    </row>
    <row r="14" spans="1:49" x14ac:dyDescent="0.35">
      <c r="B14" t="s">
        <v>845</v>
      </c>
      <c r="C14" t="s">
        <v>60</v>
      </c>
      <c r="D14" s="24">
        <v>3960</v>
      </c>
      <c r="E14" s="48"/>
      <c r="F14" s="24">
        <v>3960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>
        <v>225</v>
      </c>
    </row>
    <row r="15" spans="1:49" x14ac:dyDescent="0.35">
      <c r="B15" t="s">
        <v>846</v>
      </c>
      <c r="C15" t="s">
        <v>7</v>
      </c>
      <c r="D15" s="24">
        <v>3232</v>
      </c>
      <c r="E15" s="48">
        <v>-3232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>
        <v>1876</v>
      </c>
    </row>
    <row r="16" spans="1:49" x14ac:dyDescent="0.35">
      <c r="B16" t="s">
        <v>851</v>
      </c>
      <c r="C16" t="s">
        <v>416</v>
      </c>
      <c r="D16" s="24">
        <v>4431.5</v>
      </c>
      <c r="E16" s="48"/>
      <c r="F16" s="24">
        <v>4431.5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>
        <v>1826</v>
      </c>
    </row>
    <row r="17" spans="1:49" x14ac:dyDescent="0.35">
      <c r="B17" t="s">
        <v>852</v>
      </c>
      <c r="C17" t="s">
        <v>43</v>
      </c>
      <c r="D17" s="24">
        <v>2068</v>
      </c>
      <c r="E17" s="48">
        <v>-2068</v>
      </c>
      <c r="F17" s="24">
        <v>0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>
        <v>100</v>
      </c>
    </row>
    <row r="18" spans="1:49" x14ac:dyDescent="0.35">
      <c r="B18" t="s">
        <v>853</v>
      </c>
      <c r="C18" t="s">
        <v>499</v>
      </c>
      <c r="D18" s="24">
        <v>3374.5</v>
      </c>
      <c r="E18" s="48">
        <v>-3374.5</v>
      </c>
      <c r="F18" s="24">
        <v>0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>
        <v>1826</v>
      </c>
    </row>
    <row r="19" spans="1:49" x14ac:dyDescent="0.35">
      <c r="B19" t="s">
        <v>854</v>
      </c>
      <c r="C19" t="s">
        <v>416</v>
      </c>
      <c r="D19" s="24">
        <v>5889</v>
      </c>
      <c r="E19" s="48"/>
      <c r="F19" s="24">
        <v>5889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>
        <v>1926</v>
      </c>
    </row>
    <row r="20" spans="1:49" x14ac:dyDescent="0.35">
      <c r="B20" t="s">
        <v>855</v>
      </c>
      <c r="C20" t="s">
        <v>407</v>
      </c>
      <c r="D20" s="24">
        <v>6223.6</v>
      </c>
      <c r="E20" s="48">
        <v>-6223.6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>
        <v>1826</v>
      </c>
    </row>
    <row r="21" spans="1:49" x14ac:dyDescent="0.35">
      <c r="B21" t="s">
        <v>856</v>
      </c>
      <c r="C21" t="s">
        <v>64</v>
      </c>
      <c r="D21" s="24">
        <v>18515</v>
      </c>
      <c r="E21" s="48">
        <v>-18515</v>
      </c>
      <c r="F21" s="24">
        <v>0</v>
      </c>
      <c r="G21"/>
      <c r="H21"/>
      <c r="I21"/>
      <c r="J21" s="45"/>
      <c r="O21" t="s">
        <v>430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>
        <v>1926</v>
      </c>
    </row>
    <row r="22" spans="1:49" x14ac:dyDescent="0.35">
      <c r="A22" s="23" t="s">
        <v>145</v>
      </c>
      <c r="B22" s="23"/>
      <c r="C22" s="23"/>
      <c r="D22" s="25">
        <v>98244.6</v>
      </c>
      <c r="E22" s="49">
        <v>-57587.1</v>
      </c>
      <c r="F22" s="25">
        <v>40657.5</v>
      </c>
      <c r="G22"/>
      <c r="H22"/>
      <c r="I22"/>
      <c r="J22" s="45"/>
      <c r="O22" t="s">
        <v>462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>
        <v>380.4</v>
      </c>
    </row>
    <row r="23" spans="1:49" x14ac:dyDescent="0.35">
      <c r="A23">
        <v>7</v>
      </c>
      <c r="B23" t="s">
        <v>865</v>
      </c>
      <c r="C23" t="s">
        <v>60</v>
      </c>
      <c r="D23" s="24">
        <v>1539</v>
      </c>
      <c r="E23" s="48">
        <v>-1539</v>
      </c>
      <c r="F23" s="24">
        <v>0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>
        <v>22995.4</v>
      </c>
    </row>
    <row r="24" spans="1:49" x14ac:dyDescent="0.35">
      <c r="B24" t="s">
        <v>866</v>
      </c>
      <c r="C24" t="s">
        <v>407</v>
      </c>
      <c r="D24" s="24">
        <v>5183.6000000000004</v>
      </c>
      <c r="E24" s="48">
        <v>-5183.6000000000004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>
        <v>2956</v>
      </c>
    </row>
    <row r="25" spans="1:49" x14ac:dyDescent="0.35">
      <c r="B25" t="s">
        <v>867</v>
      </c>
      <c r="C25" t="s">
        <v>416</v>
      </c>
      <c r="D25" s="24">
        <v>12855.5</v>
      </c>
      <c r="E25" s="48"/>
      <c r="F25" s="24">
        <v>12855.5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>
        <v>2650</v>
      </c>
    </row>
    <row r="26" spans="1:49" x14ac:dyDescent="0.35">
      <c r="B26" t="s">
        <v>870</v>
      </c>
      <c r="C26" t="s">
        <v>868</v>
      </c>
      <c r="D26" s="24">
        <v>8568.2000000000007</v>
      </c>
      <c r="E26" s="48">
        <v>-8568.2000000000007</v>
      </c>
      <c r="F26" s="24">
        <v>0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>
        <v>5606</v>
      </c>
    </row>
    <row r="27" spans="1:49" x14ac:dyDescent="0.35">
      <c r="B27" t="s">
        <v>875</v>
      </c>
      <c r="C27" t="s">
        <v>416</v>
      </c>
      <c r="D27" s="24">
        <v>9153</v>
      </c>
      <c r="E27" s="48"/>
      <c r="F27" s="24">
        <v>9153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>
        <v>2552</v>
      </c>
    </row>
    <row r="28" spans="1:49" x14ac:dyDescent="0.35">
      <c r="B28" t="s">
        <v>876</v>
      </c>
      <c r="C28" t="s">
        <v>416</v>
      </c>
      <c r="D28" s="24">
        <v>925.5</v>
      </c>
      <c r="E28" s="48"/>
      <c r="F28" s="24">
        <v>925.5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>
        <v>1231.2</v>
      </c>
    </row>
    <row r="29" spans="1:49" x14ac:dyDescent="0.35">
      <c r="B29" t="s">
        <v>877</v>
      </c>
      <c r="C29" t="s">
        <v>416</v>
      </c>
      <c r="D29" s="24">
        <v>6625</v>
      </c>
      <c r="E29" s="48"/>
      <c r="F29" s="24">
        <v>6625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>
        <v>408</v>
      </c>
    </row>
    <row r="30" spans="1:49" x14ac:dyDescent="0.35">
      <c r="B30" t="s">
        <v>878</v>
      </c>
      <c r="C30" t="s">
        <v>7</v>
      </c>
      <c r="D30" s="24">
        <v>4092</v>
      </c>
      <c r="E30" s="48">
        <v>-4092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>
        <v>6459.6</v>
      </c>
    </row>
    <row r="31" spans="1:49" x14ac:dyDescent="0.35">
      <c r="B31" t="s">
        <v>879</v>
      </c>
      <c r="C31" t="s">
        <v>64</v>
      </c>
      <c r="D31" s="24">
        <v>13445</v>
      </c>
      <c r="E31" s="48">
        <v>-13445</v>
      </c>
      <c r="F31" s="24">
        <v>0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>
        <v>90</v>
      </c>
    </row>
    <row r="32" spans="1:49" x14ac:dyDescent="0.35">
      <c r="B32" t="s">
        <v>880</v>
      </c>
      <c r="C32" t="s">
        <v>499</v>
      </c>
      <c r="D32" s="24">
        <v>2180</v>
      </c>
      <c r="E32" s="48">
        <v>-2180</v>
      </c>
      <c r="F32" s="24">
        <v>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>
        <v>7482</v>
      </c>
    </row>
    <row r="33" spans="1:49" x14ac:dyDescent="0.35">
      <c r="B33" t="s">
        <v>882</v>
      </c>
      <c r="C33" t="s">
        <v>60</v>
      </c>
      <c r="D33" s="24">
        <v>4596.5</v>
      </c>
      <c r="E33" s="48">
        <v>-4596.5</v>
      </c>
      <c r="F33" s="24">
        <v>0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>
        <v>3825</v>
      </c>
    </row>
    <row r="34" spans="1:49" x14ac:dyDescent="0.35">
      <c r="A34" s="23" t="s">
        <v>146</v>
      </c>
      <c r="B34" s="23"/>
      <c r="C34" s="23"/>
      <c r="D34" s="25">
        <v>69163.3</v>
      </c>
      <c r="E34" s="49">
        <v>-39604.300000000003</v>
      </c>
      <c r="F34" s="25">
        <v>29559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>
        <v>690</v>
      </c>
    </row>
    <row r="35" spans="1:49" x14ac:dyDescent="0.35">
      <c r="A35">
        <v>8</v>
      </c>
      <c r="B35" t="s">
        <v>900</v>
      </c>
      <c r="C35" t="s">
        <v>868</v>
      </c>
      <c r="D35" s="24">
        <v>12643.199999999999</v>
      </c>
      <c r="E35" s="48">
        <v>-12643</v>
      </c>
      <c r="F35" s="24">
        <v>0.20000000000004547</v>
      </c>
      <c r="G35"/>
      <c r="H35"/>
      <c r="I35"/>
      <c r="J35" s="45"/>
      <c r="O35" t="s">
        <v>425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>
        <v>5100</v>
      </c>
    </row>
    <row r="36" spans="1:49" x14ac:dyDescent="0.35">
      <c r="B36" t="s">
        <v>904</v>
      </c>
      <c r="C36" t="s">
        <v>416</v>
      </c>
      <c r="D36" s="24">
        <v>5268.6</v>
      </c>
      <c r="E36" s="48"/>
      <c r="F36" s="24">
        <v>5268.6</v>
      </c>
      <c r="G36"/>
      <c r="H36"/>
      <c r="I36"/>
      <c r="J36" s="45"/>
      <c r="O36" t="s">
        <v>613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>
        <v>5940</v>
      </c>
      <c r="AS36" s="24"/>
      <c r="AT36" s="24"/>
      <c r="AU36" s="24"/>
      <c r="AV36" s="24">
        <v>5940</v>
      </c>
      <c r="AW36" s="24">
        <v>5940</v>
      </c>
    </row>
    <row r="37" spans="1:49" x14ac:dyDescent="0.35">
      <c r="B37" t="s">
        <v>906</v>
      </c>
      <c r="C37" t="s">
        <v>7</v>
      </c>
      <c r="D37" s="24">
        <v>864</v>
      </c>
      <c r="E37" s="48">
        <v>-864</v>
      </c>
      <c r="F37" s="24">
        <v>0</v>
      </c>
      <c r="G37"/>
      <c r="H37"/>
      <c r="I37"/>
      <c r="J37" s="45"/>
      <c r="O37" t="s">
        <v>697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>
        <v>5043</v>
      </c>
      <c r="AU37" s="24"/>
      <c r="AV37" s="24">
        <v>5043</v>
      </c>
      <c r="AW37" s="24">
        <v>5043</v>
      </c>
    </row>
    <row r="38" spans="1:49" x14ac:dyDescent="0.35">
      <c r="B38" t="s">
        <v>907</v>
      </c>
      <c r="C38" t="s">
        <v>793</v>
      </c>
      <c r="D38" s="24">
        <v>2068</v>
      </c>
      <c r="E38" s="48">
        <v>-2068</v>
      </c>
      <c r="F38" s="24">
        <v>0</v>
      </c>
      <c r="G38"/>
      <c r="H38"/>
      <c r="I38"/>
      <c r="J38" s="45"/>
      <c r="O38" t="s">
        <v>774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>
        <v>5100</v>
      </c>
      <c r="AV38" s="24">
        <v>5100</v>
      </c>
      <c r="AW38" s="24">
        <v>5100</v>
      </c>
    </row>
    <row r="39" spans="1:49" x14ac:dyDescent="0.35">
      <c r="B39" t="s">
        <v>908</v>
      </c>
      <c r="C39" t="s">
        <v>416</v>
      </c>
      <c r="D39" s="24">
        <v>4312.5</v>
      </c>
      <c r="E39" s="48"/>
      <c r="F39" s="24">
        <v>4312.5</v>
      </c>
      <c r="G39"/>
      <c r="H39"/>
      <c r="I39"/>
      <c r="J39" s="45"/>
      <c r="O39" t="s">
        <v>845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>
        <v>3960</v>
      </c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>
        <v>3960</v>
      </c>
      <c r="AW39" s="24">
        <v>3960</v>
      </c>
    </row>
    <row r="40" spans="1:49" x14ac:dyDescent="0.35">
      <c r="B40" t="s">
        <v>909</v>
      </c>
      <c r="C40" t="s">
        <v>1053</v>
      </c>
      <c r="D40" s="24">
        <v>0</v>
      </c>
      <c r="E40" s="48"/>
      <c r="F40" s="24">
        <v>0</v>
      </c>
      <c r="G40"/>
      <c r="H40"/>
      <c r="I40"/>
      <c r="J40" s="45"/>
      <c r="O40" t="s">
        <v>865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>
        <v>1539</v>
      </c>
      <c r="AM40" s="24"/>
      <c r="AN40" s="24"/>
      <c r="AO40" s="24"/>
      <c r="AP40" s="24"/>
      <c r="AQ40" s="24"/>
      <c r="AR40" s="24"/>
      <c r="AS40" s="24"/>
      <c r="AT40" s="24"/>
      <c r="AU40" s="24"/>
      <c r="AV40" s="24">
        <v>1539</v>
      </c>
      <c r="AW40" s="24">
        <v>1539</v>
      </c>
    </row>
    <row r="41" spans="1:49" x14ac:dyDescent="0.35">
      <c r="B41" t="s">
        <v>911</v>
      </c>
      <c r="C41" t="s">
        <v>23</v>
      </c>
      <c r="D41" s="24">
        <v>16536.7</v>
      </c>
      <c r="E41" s="48">
        <v>-16536.7</v>
      </c>
      <c r="F41" s="24">
        <v>0</v>
      </c>
      <c r="G41"/>
      <c r="H41"/>
      <c r="I41"/>
      <c r="J41" s="45"/>
      <c r="O41" t="s">
        <v>882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>
        <v>4596.5</v>
      </c>
      <c r="AM41" s="24"/>
      <c r="AN41" s="24"/>
      <c r="AO41" s="24"/>
      <c r="AP41" s="24"/>
      <c r="AQ41" s="24"/>
      <c r="AR41" s="24"/>
      <c r="AS41" s="24"/>
      <c r="AT41" s="24"/>
      <c r="AU41" s="24"/>
      <c r="AV41" s="24">
        <v>4596.5</v>
      </c>
      <c r="AW41" s="24">
        <v>4596.5</v>
      </c>
    </row>
    <row r="42" spans="1:49" x14ac:dyDescent="0.35">
      <c r="B42" t="s">
        <v>915</v>
      </c>
      <c r="C42" t="s">
        <v>20</v>
      </c>
      <c r="D42" s="24">
        <v>7521</v>
      </c>
      <c r="E42" s="48">
        <v>-7521</v>
      </c>
      <c r="F42" s="24">
        <v>0</v>
      </c>
      <c r="G42"/>
      <c r="H42"/>
      <c r="I42"/>
      <c r="J42" s="45"/>
      <c r="O42" t="s">
        <v>920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>
        <v>762</v>
      </c>
      <c r="AN42" s="24"/>
      <c r="AO42" s="24"/>
      <c r="AP42" s="24"/>
      <c r="AQ42" s="24"/>
      <c r="AR42" s="24"/>
      <c r="AS42" s="24"/>
      <c r="AT42" s="24"/>
      <c r="AU42" s="24"/>
      <c r="AV42" s="24">
        <v>762</v>
      </c>
      <c r="AW42" s="24">
        <v>762</v>
      </c>
    </row>
    <row r="43" spans="1:49" x14ac:dyDescent="0.35">
      <c r="B43" t="s">
        <v>916</v>
      </c>
      <c r="C43" t="s">
        <v>499</v>
      </c>
      <c r="D43" s="24">
        <v>3459</v>
      </c>
      <c r="E43" s="48">
        <v>-3459</v>
      </c>
      <c r="F43" s="24">
        <v>0</v>
      </c>
      <c r="G43"/>
      <c r="H43"/>
      <c r="I43"/>
      <c r="J43" s="45"/>
      <c r="O43" t="s">
        <v>934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>
        <v>3784</v>
      </c>
      <c r="AO43" s="24"/>
      <c r="AP43" s="24"/>
      <c r="AQ43" s="24"/>
      <c r="AR43" s="24"/>
      <c r="AS43" s="24"/>
      <c r="AT43" s="24"/>
      <c r="AU43" s="24"/>
      <c r="AV43" s="24">
        <v>3784</v>
      </c>
      <c r="AW43" s="24">
        <v>3784</v>
      </c>
    </row>
    <row r="44" spans="1:49" x14ac:dyDescent="0.35">
      <c r="B44" t="s">
        <v>918</v>
      </c>
      <c r="C44" t="s">
        <v>868</v>
      </c>
      <c r="D44" s="24">
        <v>5840</v>
      </c>
      <c r="E44" s="48">
        <v>-5840</v>
      </c>
      <c r="F44" s="24">
        <v>0</v>
      </c>
      <c r="G44"/>
      <c r="H44"/>
      <c r="I44"/>
      <c r="J44" s="45"/>
      <c r="O44" t="s">
        <v>1015</v>
      </c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>
        <v>1960.2</v>
      </c>
      <c r="AP44" s="24"/>
      <c r="AQ44" s="24"/>
      <c r="AR44" s="24"/>
      <c r="AS44" s="24"/>
      <c r="AT44" s="24"/>
      <c r="AU44" s="24"/>
      <c r="AV44" s="24">
        <v>1960.2</v>
      </c>
      <c r="AW44" s="24">
        <v>1960.2</v>
      </c>
    </row>
    <row r="45" spans="1:49" x14ac:dyDescent="0.35">
      <c r="B45" t="s">
        <v>919</v>
      </c>
      <c r="C45" t="s">
        <v>416</v>
      </c>
      <c r="D45" s="24">
        <v>6838.5</v>
      </c>
      <c r="E45" s="48"/>
      <c r="F45" s="24">
        <v>6838.5</v>
      </c>
      <c r="G45"/>
      <c r="H45"/>
      <c r="I45"/>
      <c r="J45" s="45"/>
      <c r="O45" t="s">
        <v>1057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>
        <v>4482.8</v>
      </c>
      <c r="AQ45" s="24"/>
      <c r="AR45" s="24"/>
      <c r="AS45" s="24"/>
      <c r="AT45" s="24"/>
      <c r="AU45" s="24"/>
      <c r="AV45" s="24">
        <v>4482.8</v>
      </c>
      <c r="AW45" s="24">
        <v>4482.8</v>
      </c>
    </row>
    <row r="46" spans="1:49" x14ac:dyDescent="0.35">
      <c r="B46" t="s">
        <v>920</v>
      </c>
      <c r="C46" t="s">
        <v>60</v>
      </c>
      <c r="D46" s="24">
        <v>762</v>
      </c>
      <c r="E46" s="48"/>
      <c r="F46" s="24">
        <v>762</v>
      </c>
      <c r="G46"/>
      <c r="H46"/>
      <c r="I46"/>
      <c r="J46" s="45"/>
      <c r="N46" s="23" t="s">
        <v>138</v>
      </c>
      <c r="O46" s="23"/>
      <c r="P46" s="25"/>
      <c r="Q46" s="25"/>
      <c r="R46" s="25"/>
      <c r="S46" s="25"/>
      <c r="T46" s="25">
        <v>2552</v>
      </c>
      <c r="U46" s="25"/>
      <c r="V46" s="25"/>
      <c r="W46" s="25">
        <v>1639.2</v>
      </c>
      <c r="X46" s="25"/>
      <c r="Y46" s="25">
        <v>4191.2</v>
      </c>
      <c r="Z46" s="25">
        <v>4515</v>
      </c>
      <c r="AA46" s="25"/>
      <c r="AB46" s="25">
        <v>5100</v>
      </c>
      <c r="AC46" s="25"/>
      <c r="AD46" s="25"/>
      <c r="AE46" s="25"/>
      <c r="AF46" s="25"/>
      <c r="AG46" s="25">
        <v>6549.6</v>
      </c>
      <c r="AH46" s="25">
        <v>7482</v>
      </c>
      <c r="AI46" s="25"/>
      <c r="AJ46" s="25">
        <v>23646.6</v>
      </c>
      <c r="AK46" s="25">
        <v>3960</v>
      </c>
      <c r="AL46" s="25">
        <v>6135.5</v>
      </c>
      <c r="AM46" s="25">
        <v>762</v>
      </c>
      <c r="AN46" s="25">
        <v>3784</v>
      </c>
      <c r="AO46" s="25">
        <v>1960.2</v>
      </c>
      <c r="AP46" s="25">
        <v>4482.8</v>
      </c>
      <c r="AQ46" s="25"/>
      <c r="AR46" s="25">
        <v>5940</v>
      </c>
      <c r="AS46" s="25"/>
      <c r="AT46" s="25">
        <v>5043</v>
      </c>
      <c r="AU46" s="25">
        <v>5100</v>
      </c>
      <c r="AV46" s="25">
        <v>37167.5</v>
      </c>
      <c r="AW46" s="25">
        <v>65005.3</v>
      </c>
    </row>
    <row r="47" spans="1:49" x14ac:dyDescent="0.35">
      <c r="B47" t="s">
        <v>921</v>
      </c>
      <c r="C47" t="s">
        <v>64</v>
      </c>
      <c r="D47" s="24">
        <v>15671</v>
      </c>
      <c r="E47" s="48">
        <v>-179.4</v>
      </c>
      <c r="F47" s="24">
        <v>15491.6</v>
      </c>
      <c r="G47"/>
      <c r="H47"/>
      <c r="I47"/>
      <c r="J47" s="45"/>
      <c r="N47" t="s">
        <v>7</v>
      </c>
      <c r="O47" t="s">
        <v>10</v>
      </c>
      <c r="P47" s="24"/>
      <c r="Q47" s="24"/>
      <c r="R47" s="24">
        <v>480</v>
      </c>
      <c r="S47" s="24"/>
      <c r="T47" s="24"/>
      <c r="U47" s="24"/>
      <c r="V47" s="24"/>
      <c r="W47" s="24"/>
      <c r="X47" s="24"/>
      <c r="Y47" s="24">
        <v>480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>
        <v>480</v>
      </c>
    </row>
    <row r="48" spans="1:49" x14ac:dyDescent="0.35">
      <c r="B48" t="s">
        <v>923</v>
      </c>
      <c r="C48" t="s">
        <v>868</v>
      </c>
      <c r="D48" s="24">
        <v>6006</v>
      </c>
      <c r="E48" s="48">
        <v>-6006</v>
      </c>
      <c r="F48" s="24">
        <v>0</v>
      </c>
      <c r="G48"/>
      <c r="H48"/>
      <c r="I48"/>
      <c r="J48" s="45"/>
      <c r="O48" t="s">
        <v>12</v>
      </c>
      <c r="P48" s="24"/>
      <c r="Q48" s="24"/>
      <c r="R48" s="24">
        <v>2435</v>
      </c>
      <c r="S48" s="24"/>
      <c r="T48" s="24"/>
      <c r="U48" s="24"/>
      <c r="V48" s="24"/>
      <c r="W48" s="24"/>
      <c r="X48" s="24"/>
      <c r="Y48" s="24">
        <v>2435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>
        <v>2435</v>
      </c>
    </row>
    <row r="49" spans="1:49" x14ac:dyDescent="0.35">
      <c r="B49" t="s">
        <v>924</v>
      </c>
      <c r="C49" t="s">
        <v>407</v>
      </c>
      <c r="D49" s="24">
        <v>6136.8</v>
      </c>
      <c r="E49" s="48">
        <v>-6136.8</v>
      </c>
      <c r="F49" s="24">
        <v>0</v>
      </c>
      <c r="G49"/>
      <c r="H49"/>
      <c r="I49"/>
      <c r="J49" s="45"/>
      <c r="O49" t="s">
        <v>27</v>
      </c>
      <c r="P49" s="24"/>
      <c r="Q49" s="24"/>
      <c r="R49" s="24"/>
      <c r="S49" s="24">
        <v>2098</v>
      </c>
      <c r="T49" s="24"/>
      <c r="U49" s="24"/>
      <c r="V49" s="24"/>
      <c r="W49" s="24"/>
      <c r="X49" s="24"/>
      <c r="Y49" s="24">
        <v>2098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>
        <v>2098</v>
      </c>
    </row>
    <row r="50" spans="1:49" x14ac:dyDescent="0.35">
      <c r="A50" s="23" t="s">
        <v>147</v>
      </c>
      <c r="B50" s="23"/>
      <c r="C50" s="23"/>
      <c r="D50" s="25">
        <v>93927.3</v>
      </c>
      <c r="E50" s="49">
        <v>-61253.9</v>
      </c>
      <c r="F50" s="25">
        <v>32673.4</v>
      </c>
      <c r="G50"/>
      <c r="H50"/>
      <c r="I50"/>
      <c r="J50" s="45"/>
      <c r="O50" t="s">
        <v>37</v>
      </c>
      <c r="P50" s="24"/>
      <c r="Q50" s="24"/>
      <c r="R50" s="24"/>
      <c r="S50" s="24"/>
      <c r="T50" s="24">
        <v>2922</v>
      </c>
      <c r="U50" s="24"/>
      <c r="V50" s="24"/>
      <c r="W50" s="24"/>
      <c r="X50" s="24"/>
      <c r="Y50" s="24">
        <v>2922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>
        <v>2922</v>
      </c>
    </row>
    <row r="51" spans="1:49" x14ac:dyDescent="0.35">
      <c r="A51">
        <v>9</v>
      </c>
      <c r="B51" t="s">
        <v>933</v>
      </c>
      <c r="C51" t="s">
        <v>416</v>
      </c>
      <c r="D51" s="24">
        <v>9343.9</v>
      </c>
      <c r="E51" s="48"/>
      <c r="F51" s="24">
        <v>9343.9</v>
      </c>
      <c r="G51"/>
      <c r="H51"/>
      <c r="I51"/>
      <c r="J51" s="45"/>
      <c r="O51" t="s">
        <v>38</v>
      </c>
      <c r="P51" s="24"/>
      <c r="Q51" s="24"/>
      <c r="R51" s="24"/>
      <c r="S51" s="24"/>
      <c r="T51" s="24">
        <v>960</v>
      </c>
      <c r="U51" s="24"/>
      <c r="V51" s="24"/>
      <c r="W51" s="24"/>
      <c r="X51" s="24"/>
      <c r="Y51" s="24">
        <v>960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>
        <v>960</v>
      </c>
    </row>
    <row r="52" spans="1:49" x14ac:dyDescent="0.35">
      <c r="B52" t="s">
        <v>934</v>
      </c>
      <c r="C52" t="s">
        <v>60</v>
      </c>
      <c r="D52" s="24">
        <v>3784</v>
      </c>
      <c r="E52" s="48"/>
      <c r="F52" s="24">
        <v>3784</v>
      </c>
      <c r="G52"/>
      <c r="H52"/>
      <c r="I52"/>
      <c r="J52" s="45"/>
      <c r="O52" t="s">
        <v>58</v>
      </c>
      <c r="P52" s="24"/>
      <c r="Q52" s="24"/>
      <c r="R52" s="24"/>
      <c r="S52" s="24"/>
      <c r="T52" s="24">
        <v>1496</v>
      </c>
      <c r="U52" s="24"/>
      <c r="V52" s="24"/>
      <c r="W52" s="24"/>
      <c r="X52" s="24"/>
      <c r="Y52" s="24">
        <v>1496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>
        <v>1496</v>
      </c>
    </row>
    <row r="53" spans="1:49" x14ac:dyDescent="0.35">
      <c r="B53" t="s">
        <v>936</v>
      </c>
      <c r="C53" t="s">
        <v>416</v>
      </c>
      <c r="D53" s="24">
        <v>11453.6</v>
      </c>
      <c r="E53" s="48"/>
      <c r="F53" s="24">
        <v>11453.6</v>
      </c>
      <c r="G53"/>
      <c r="H53"/>
      <c r="I53"/>
      <c r="J53" s="45"/>
      <c r="O53" t="s">
        <v>70</v>
      </c>
      <c r="P53" s="24"/>
      <c r="Q53" s="24"/>
      <c r="R53" s="24"/>
      <c r="S53" s="24"/>
      <c r="T53" s="24"/>
      <c r="U53" s="24">
        <v>1250</v>
      </c>
      <c r="V53" s="24"/>
      <c r="W53" s="24"/>
      <c r="X53" s="24"/>
      <c r="Y53" s="24">
        <v>1250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>
        <v>1250</v>
      </c>
    </row>
    <row r="54" spans="1:49" x14ac:dyDescent="0.35">
      <c r="B54" t="s">
        <v>939</v>
      </c>
      <c r="C54" t="s">
        <v>967</v>
      </c>
      <c r="D54" s="24">
        <v>2452</v>
      </c>
      <c r="E54" s="48">
        <v>-2452</v>
      </c>
      <c r="F54" s="24">
        <v>0</v>
      </c>
      <c r="G54"/>
      <c r="H54"/>
      <c r="I54"/>
      <c r="J54" s="45"/>
      <c r="O54" t="s">
        <v>95</v>
      </c>
      <c r="P54" s="24"/>
      <c r="Q54" s="24"/>
      <c r="R54" s="24"/>
      <c r="S54" s="24"/>
      <c r="T54" s="24"/>
      <c r="U54" s="24">
        <v>2458</v>
      </c>
      <c r="V54" s="24"/>
      <c r="W54" s="24"/>
      <c r="X54" s="24"/>
      <c r="Y54" s="24">
        <v>2458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>
        <v>2458</v>
      </c>
    </row>
    <row r="55" spans="1:49" x14ac:dyDescent="0.35">
      <c r="B55" t="s">
        <v>940</v>
      </c>
      <c r="C55" t="s">
        <v>416</v>
      </c>
      <c r="D55" s="24">
        <v>1914</v>
      </c>
      <c r="E55" s="48"/>
      <c r="F55" s="24">
        <v>1914</v>
      </c>
      <c r="G55"/>
      <c r="H55"/>
      <c r="I55"/>
      <c r="J55" s="45"/>
      <c r="O55" t="s">
        <v>104</v>
      </c>
      <c r="P55" s="24"/>
      <c r="Q55" s="24"/>
      <c r="R55" s="24"/>
      <c r="S55" s="24"/>
      <c r="T55" s="24"/>
      <c r="U55" s="24">
        <v>1977</v>
      </c>
      <c r="V55" s="24"/>
      <c r="W55" s="24"/>
      <c r="X55" s="24"/>
      <c r="Y55" s="24">
        <v>1977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>
        <v>1977</v>
      </c>
    </row>
    <row r="56" spans="1:49" x14ac:dyDescent="0.35">
      <c r="B56" t="s">
        <v>941</v>
      </c>
      <c r="C56" t="s">
        <v>499</v>
      </c>
      <c r="D56" s="24">
        <v>2251</v>
      </c>
      <c r="E56" s="48">
        <v>-2251</v>
      </c>
      <c r="F56" s="24">
        <v>0</v>
      </c>
      <c r="G56"/>
      <c r="H56"/>
      <c r="I56"/>
      <c r="J56" s="45"/>
      <c r="O56" t="s">
        <v>107</v>
      </c>
      <c r="P56" s="24"/>
      <c r="Q56" s="24"/>
      <c r="R56" s="24"/>
      <c r="S56" s="24"/>
      <c r="T56" s="24"/>
      <c r="U56" s="24">
        <v>1392</v>
      </c>
      <c r="V56" s="24"/>
      <c r="W56" s="24"/>
      <c r="X56" s="24"/>
      <c r="Y56" s="24">
        <v>1392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>
        <v>1392</v>
      </c>
    </row>
    <row r="57" spans="1:49" x14ac:dyDescent="0.35">
      <c r="B57" t="s">
        <v>942</v>
      </c>
      <c r="C57" t="s">
        <v>416</v>
      </c>
      <c r="D57" s="24">
        <v>13163</v>
      </c>
      <c r="E57" s="48"/>
      <c r="F57" s="24">
        <v>13163</v>
      </c>
      <c r="G57"/>
      <c r="H57"/>
      <c r="I57"/>
      <c r="J57" s="45"/>
      <c r="O57" t="s">
        <v>109</v>
      </c>
      <c r="P57" s="24"/>
      <c r="Q57" s="24"/>
      <c r="R57" s="24"/>
      <c r="S57" s="24"/>
      <c r="T57" s="24"/>
      <c r="U57" s="24">
        <v>1496</v>
      </c>
      <c r="V57" s="24"/>
      <c r="W57" s="24"/>
      <c r="X57" s="24"/>
      <c r="Y57" s="24">
        <v>1496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>
        <v>1496</v>
      </c>
    </row>
    <row r="58" spans="1:49" x14ac:dyDescent="0.35">
      <c r="B58" t="s">
        <v>943</v>
      </c>
      <c r="C58" t="s">
        <v>416</v>
      </c>
      <c r="D58" s="24">
        <v>11823</v>
      </c>
      <c r="E58" s="48"/>
      <c r="F58" s="24">
        <v>11823</v>
      </c>
      <c r="G58"/>
      <c r="H58"/>
      <c r="I58"/>
      <c r="J58" s="45"/>
      <c r="O58" t="s">
        <v>120</v>
      </c>
      <c r="P58" s="24"/>
      <c r="Q58" s="24"/>
      <c r="R58" s="24"/>
      <c r="S58" s="24"/>
      <c r="T58" s="24"/>
      <c r="U58" s="24"/>
      <c r="V58" s="24">
        <v>2458</v>
      </c>
      <c r="W58" s="24"/>
      <c r="X58" s="24"/>
      <c r="Y58" s="24">
        <v>2458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>
        <v>2458</v>
      </c>
    </row>
    <row r="59" spans="1:49" x14ac:dyDescent="0.35">
      <c r="B59" t="s">
        <v>945</v>
      </c>
      <c r="C59" t="s">
        <v>7</v>
      </c>
      <c r="D59" s="24">
        <v>1840</v>
      </c>
      <c r="E59" s="48">
        <v>-1840</v>
      </c>
      <c r="F59" s="24">
        <v>0</v>
      </c>
      <c r="G59"/>
      <c r="H59"/>
      <c r="I59"/>
      <c r="J59" s="45"/>
      <c r="O59" t="s">
        <v>126</v>
      </c>
      <c r="P59" s="24"/>
      <c r="Q59" s="24"/>
      <c r="R59" s="24"/>
      <c r="S59" s="24"/>
      <c r="T59" s="24"/>
      <c r="U59" s="24"/>
      <c r="V59" s="24">
        <v>1645</v>
      </c>
      <c r="W59" s="24"/>
      <c r="X59" s="24"/>
      <c r="Y59" s="24">
        <v>1645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>
        <v>1645</v>
      </c>
    </row>
    <row r="60" spans="1:49" x14ac:dyDescent="0.35">
      <c r="B60" t="s">
        <v>946</v>
      </c>
      <c r="C60" t="s">
        <v>499</v>
      </c>
      <c r="D60" s="24">
        <v>3655.7</v>
      </c>
      <c r="E60" s="48"/>
      <c r="F60" s="24">
        <v>3655.7</v>
      </c>
      <c r="G60"/>
      <c r="H60"/>
      <c r="I60"/>
      <c r="J60" s="45"/>
      <c r="O60" t="s">
        <v>152</v>
      </c>
      <c r="P60" s="24"/>
      <c r="Q60" s="24"/>
      <c r="R60" s="24"/>
      <c r="S60" s="24"/>
      <c r="T60" s="24"/>
      <c r="U60" s="24"/>
      <c r="V60" s="24">
        <v>2458</v>
      </c>
      <c r="W60" s="24"/>
      <c r="X60" s="24"/>
      <c r="Y60" s="24">
        <v>2458</v>
      </c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>
        <v>2458</v>
      </c>
    </row>
    <row r="61" spans="1:49" x14ac:dyDescent="0.35">
      <c r="B61" t="s">
        <v>952</v>
      </c>
      <c r="C61" t="s">
        <v>407</v>
      </c>
      <c r="D61" s="24">
        <v>3546.1</v>
      </c>
      <c r="E61" s="48">
        <v>-3546.1</v>
      </c>
      <c r="F61" s="24">
        <v>0</v>
      </c>
      <c r="G61"/>
      <c r="H61"/>
      <c r="I61"/>
      <c r="J61" s="45"/>
      <c r="O61" t="s">
        <v>158</v>
      </c>
      <c r="P61" s="24"/>
      <c r="Q61" s="24"/>
      <c r="R61" s="24"/>
      <c r="S61" s="24"/>
      <c r="T61" s="24"/>
      <c r="U61" s="24"/>
      <c r="V61" s="24"/>
      <c r="W61" s="24">
        <v>1954</v>
      </c>
      <c r="X61" s="24"/>
      <c r="Y61" s="24">
        <v>1954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>
        <v>1954</v>
      </c>
    </row>
    <row r="62" spans="1:49" x14ac:dyDescent="0.35">
      <c r="B62" t="s">
        <v>956</v>
      </c>
      <c r="C62" t="s">
        <v>64</v>
      </c>
      <c r="D62" s="24">
        <v>11757.5</v>
      </c>
      <c r="E62" s="48"/>
      <c r="F62" s="24">
        <v>11757.5</v>
      </c>
      <c r="G62"/>
      <c r="H62"/>
      <c r="I62"/>
      <c r="J62" s="45"/>
      <c r="O62" t="s">
        <v>170</v>
      </c>
      <c r="P62" s="24"/>
      <c r="Q62" s="24"/>
      <c r="R62" s="24"/>
      <c r="S62" s="24"/>
      <c r="T62" s="24"/>
      <c r="U62" s="24"/>
      <c r="V62" s="24"/>
      <c r="W62" s="24">
        <v>1584</v>
      </c>
      <c r="X62" s="24"/>
      <c r="Y62" s="24">
        <v>1584</v>
      </c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>
        <v>1584</v>
      </c>
    </row>
    <row r="63" spans="1:49" x14ac:dyDescent="0.35">
      <c r="B63" t="s">
        <v>959</v>
      </c>
      <c r="C63" t="s">
        <v>499</v>
      </c>
      <c r="D63" s="24">
        <v>3595.6</v>
      </c>
      <c r="E63" s="48"/>
      <c r="F63" s="24">
        <v>3595.6</v>
      </c>
      <c r="G63"/>
      <c r="H63"/>
      <c r="I63"/>
      <c r="J63" s="45"/>
      <c r="O63" t="s">
        <v>171</v>
      </c>
      <c r="P63" s="24"/>
      <c r="Q63" s="24"/>
      <c r="R63" s="24"/>
      <c r="S63" s="24"/>
      <c r="T63" s="24"/>
      <c r="U63" s="24"/>
      <c r="V63" s="24"/>
      <c r="W63" s="24">
        <v>520</v>
      </c>
      <c r="X63" s="24"/>
      <c r="Y63" s="24">
        <v>520</v>
      </c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>
        <v>520</v>
      </c>
    </row>
    <row r="64" spans="1:49" x14ac:dyDescent="0.35">
      <c r="B64" t="s">
        <v>961</v>
      </c>
      <c r="C64" t="s">
        <v>646</v>
      </c>
      <c r="D64" s="24">
        <v>2968.8</v>
      </c>
      <c r="E64" s="48">
        <v>-2968.8</v>
      </c>
      <c r="F64" s="24">
        <v>0</v>
      </c>
      <c r="G64"/>
      <c r="H64"/>
      <c r="I64"/>
      <c r="J64" s="45"/>
      <c r="O64" t="s">
        <v>186</v>
      </c>
      <c r="P64" s="24"/>
      <c r="Q64" s="24"/>
      <c r="R64" s="24"/>
      <c r="S64" s="24"/>
      <c r="T64" s="24"/>
      <c r="U64" s="24"/>
      <c r="V64" s="24"/>
      <c r="W64" s="24">
        <v>2424</v>
      </c>
      <c r="X64" s="24"/>
      <c r="Y64" s="24">
        <v>2424</v>
      </c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>
        <v>2424</v>
      </c>
    </row>
    <row r="65" spans="1:49" x14ac:dyDescent="0.35">
      <c r="B65" t="s">
        <v>962</v>
      </c>
      <c r="C65" t="s">
        <v>646</v>
      </c>
      <c r="D65" s="24">
        <v>840</v>
      </c>
      <c r="E65" s="48">
        <v>-840</v>
      </c>
      <c r="F65" s="24">
        <v>0</v>
      </c>
      <c r="G65"/>
      <c r="H65"/>
      <c r="I65"/>
      <c r="J65" s="45"/>
      <c r="O65" t="s">
        <v>215</v>
      </c>
      <c r="P65" s="24"/>
      <c r="Q65" s="24"/>
      <c r="R65" s="24"/>
      <c r="S65" s="24"/>
      <c r="T65" s="24"/>
      <c r="U65" s="24"/>
      <c r="V65" s="24"/>
      <c r="W65" s="24"/>
      <c r="X65" s="24">
        <v>2228</v>
      </c>
      <c r="Y65" s="24">
        <v>2228</v>
      </c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>
        <v>2228</v>
      </c>
    </row>
    <row r="66" spans="1:49" x14ac:dyDescent="0.35">
      <c r="B66" t="s">
        <v>964</v>
      </c>
      <c r="C66" t="s">
        <v>868</v>
      </c>
      <c r="D66" s="24">
        <v>11266.8</v>
      </c>
      <c r="E66" s="48"/>
      <c r="F66" s="24">
        <v>11266.8</v>
      </c>
      <c r="G66"/>
      <c r="H66"/>
      <c r="I66"/>
      <c r="J66" s="45"/>
      <c r="O66" t="s">
        <v>258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>
        <v>2866</v>
      </c>
      <c r="AF66" s="24"/>
      <c r="AG66" s="24"/>
      <c r="AH66" s="24"/>
      <c r="AI66" s="24"/>
      <c r="AJ66" s="24">
        <v>2866</v>
      </c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>
        <v>2866</v>
      </c>
    </row>
    <row r="67" spans="1:49" x14ac:dyDescent="0.35">
      <c r="B67" t="s">
        <v>965</v>
      </c>
      <c r="C67" t="s">
        <v>967</v>
      </c>
      <c r="D67" s="24">
        <v>1995.5</v>
      </c>
      <c r="E67" s="48">
        <v>-1995.5</v>
      </c>
      <c r="F67" s="24">
        <v>0</v>
      </c>
      <c r="G67"/>
      <c r="H67"/>
      <c r="I67"/>
      <c r="J67" s="45"/>
      <c r="O67" t="s">
        <v>279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>
        <v>1694</v>
      </c>
      <c r="AG67" s="24"/>
      <c r="AH67" s="24"/>
      <c r="AI67" s="24"/>
      <c r="AJ67" s="24">
        <v>1694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>
        <v>1694</v>
      </c>
    </row>
    <row r="68" spans="1:49" x14ac:dyDescent="0.35">
      <c r="A68" s="23" t="s">
        <v>148</v>
      </c>
      <c r="B68" s="23"/>
      <c r="C68" s="23"/>
      <c r="D68" s="25">
        <v>97650.5</v>
      </c>
      <c r="E68" s="49">
        <v>-15893.400000000001</v>
      </c>
      <c r="F68" s="25">
        <v>81757.100000000006</v>
      </c>
      <c r="G68"/>
      <c r="H68"/>
      <c r="I68"/>
      <c r="J68" s="45"/>
      <c r="O68" t="s">
        <v>317</v>
      </c>
      <c r="P68" s="24">
        <v>2973</v>
      </c>
      <c r="Q68" s="24">
        <v>2973</v>
      </c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>
        <v>2973</v>
      </c>
    </row>
    <row r="69" spans="1:49" x14ac:dyDescent="0.35">
      <c r="A69">
        <v>10</v>
      </c>
      <c r="B69" t="s">
        <v>995</v>
      </c>
      <c r="C69" t="s">
        <v>64</v>
      </c>
      <c r="D69" s="24">
        <v>13065</v>
      </c>
      <c r="E69" s="48"/>
      <c r="F69" s="24">
        <v>13065</v>
      </c>
      <c r="G69"/>
      <c r="H69"/>
      <c r="I69"/>
      <c r="J69" s="45"/>
      <c r="O69" t="s">
        <v>333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>
        <v>520</v>
      </c>
      <c r="AI69" s="24"/>
      <c r="AJ69" s="24">
        <v>520</v>
      </c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>
        <v>520</v>
      </c>
    </row>
    <row r="70" spans="1:49" x14ac:dyDescent="0.35">
      <c r="B70" t="s">
        <v>996</v>
      </c>
      <c r="C70" t="s">
        <v>416</v>
      </c>
      <c r="D70" s="24">
        <v>48172.5</v>
      </c>
      <c r="E70" s="48"/>
      <c r="F70" s="24">
        <v>48172.5</v>
      </c>
      <c r="G70"/>
      <c r="H70"/>
      <c r="I70"/>
      <c r="J70" s="45"/>
      <c r="O70" t="s">
        <v>344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>
        <v>2846</v>
      </c>
      <c r="AJ70" s="24">
        <v>2846</v>
      </c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>
        <v>2846</v>
      </c>
    </row>
    <row r="71" spans="1:49" x14ac:dyDescent="0.35">
      <c r="B71" t="s">
        <v>1002</v>
      </c>
      <c r="C71" t="s">
        <v>499</v>
      </c>
      <c r="D71" s="24">
        <v>2636.5</v>
      </c>
      <c r="E71" s="48"/>
      <c r="F71" s="24">
        <v>2636.5</v>
      </c>
      <c r="G71"/>
      <c r="H71"/>
      <c r="I71"/>
      <c r="J71" s="45"/>
      <c r="O71" t="s">
        <v>382</v>
      </c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>
        <v>1870</v>
      </c>
      <c r="AB71" s="24"/>
      <c r="AC71" s="24"/>
      <c r="AD71" s="24"/>
      <c r="AE71" s="24"/>
      <c r="AF71" s="24"/>
      <c r="AG71" s="24"/>
      <c r="AH71" s="24"/>
      <c r="AI71" s="24"/>
      <c r="AJ71" s="24">
        <v>1870</v>
      </c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>
        <v>1870</v>
      </c>
    </row>
    <row r="72" spans="1:49" x14ac:dyDescent="0.35">
      <c r="B72" t="s">
        <v>1004</v>
      </c>
      <c r="C72" t="s">
        <v>20</v>
      </c>
      <c r="D72" s="24">
        <v>2849</v>
      </c>
      <c r="E72" s="48"/>
      <c r="F72" s="24">
        <v>2849</v>
      </c>
      <c r="G72"/>
      <c r="H72"/>
      <c r="I72"/>
      <c r="J72" s="45"/>
      <c r="O72" t="s">
        <v>449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>
        <v>6656</v>
      </c>
      <c r="AC72" s="24"/>
      <c r="AD72" s="24"/>
      <c r="AE72" s="24"/>
      <c r="AF72" s="24"/>
      <c r="AG72" s="24"/>
      <c r="AH72" s="24"/>
      <c r="AI72" s="24"/>
      <c r="AJ72" s="24">
        <v>6656</v>
      </c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>
        <v>6656</v>
      </c>
    </row>
    <row r="73" spans="1:49" x14ac:dyDescent="0.35">
      <c r="B73" t="s">
        <v>1005</v>
      </c>
      <c r="C73" t="s">
        <v>20</v>
      </c>
      <c r="D73" s="24">
        <v>4048</v>
      </c>
      <c r="E73" s="48"/>
      <c r="F73" s="24">
        <v>4048</v>
      </c>
      <c r="G73"/>
      <c r="H73"/>
      <c r="I73"/>
      <c r="J73" s="45"/>
      <c r="O73" t="s">
        <v>540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>
        <v>5591</v>
      </c>
      <c r="AE73" s="24"/>
      <c r="AF73" s="24"/>
      <c r="AG73" s="24"/>
      <c r="AH73" s="24"/>
      <c r="AI73" s="24"/>
      <c r="AJ73" s="24">
        <v>5591</v>
      </c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>
        <v>5591</v>
      </c>
    </row>
    <row r="74" spans="1:49" x14ac:dyDescent="0.35">
      <c r="B74" t="s">
        <v>1006</v>
      </c>
      <c r="C74" t="s">
        <v>43</v>
      </c>
      <c r="D74" s="24">
        <v>2237</v>
      </c>
      <c r="E74" s="48"/>
      <c r="F74" s="24">
        <v>2237</v>
      </c>
      <c r="G74"/>
      <c r="H74"/>
      <c r="I74"/>
      <c r="J74" s="45"/>
      <c r="O74" t="s">
        <v>670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>
        <v>3232</v>
      </c>
      <c r="AT74" s="24"/>
      <c r="AU74" s="24"/>
      <c r="AV74" s="24">
        <v>3232</v>
      </c>
      <c r="AW74" s="24">
        <v>3232</v>
      </c>
    </row>
    <row r="75" spans="1:49" x14ac:dyDescent="0.35">
      <c r="B75" t="s">
        <v>1007</v>
      </c>
      <c r="C75" t="s">
        <v>407</v>
      </c>
      <c r="D75" s="24">
        <v>3137.3</v>
      </c>
      <c r="E75" s="48">
        <v>-3137.3</v>
      </c>
      <c r="F75" s="24">
        <v>0</v>
      </c>
      <c r="G75"/>
      <c r="O75" t="s">
        <v>724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2488</v>
      </c>
      <c r="AU75" s="24"/>
      <c r="AV75" s="24">
        <v>2488</v>
      </c>
      <c r="AW75" s="24">
        <v>2488</v>
      </c>
    </row>
    <row r="76" spans="1:49" x14ac:dyDescent="0.35">
      <c r="B76" t="s">
        <v>1008</v>
      </c>
      <c r="C76" t="s">
        <v>416</v>
      </c>
      <c r="D76" s="24">
        <v>10166.299999999999</v>
      </c>
      <c r="E76" s="48"/>
      <c r="F76" s="24">
        <v>10166.299999999999</v>
      </c>
      <c r="G76"/>
      <c r="O76" t="s">
        <v>838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>
        <v>2356</v>
      </c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>
        <v>2356</v>
      </c>
      <c r="AW76" s="24">
        <v>2356</v>
      </c>
    </row>
    <row r="77" spans="1:49" x14ac:dyDescent="0.35">
      <c r="B77" t="s">
        <v>1009</v>
      </c>
      <c r="C77" t="s">
        <v>499</v>
      </c>
      <c r="D77" s="24">
        <v>2570</v>
      </c>
      <c r="E77" s="48"/>
      <c r="F77" s="24">
        <v>2570</v>
      </c>
      <c r="G77"/>
      <c r="O77" t="s">
        <v>846</v>
      </c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>
        <v>3232</v>
      </c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>
        <v>3232</v>
      </c>
      <c r="AW77" s="24">
        <v>3232</v>
      </c>
    </row>
    <row r="78" spans="1:49" x14ac:dyDescent="0.35">
      <c r="B78" t="s">
        <v>1010</v>
      </c>
      <c r="C78" t="s">
        <v>64</v>
      </c>
      <c r="D78" s="24">
        <v>11480</v>
      </c>
      <c r="E78" s="48"/>
      <c r="F78" s="24">
        <v>11480</v>
      </c>
      <c r="G78"/>
      <c r="O78" t="s">
        <v>878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>
        <v>4092</v>
      </c>
      <c r="AM78" s="24"/>
      <c r="AN78" s="24"/>
      <c r="AO78" s="24"/>
      <c r="AP78" s="24"/>
      <c r="AQ78" s="24"/>
      <c r="AR78" s="24"/>
      <c r="AS78" s="24"/>
      <c r="AT78" s="24"/>
      <c r="AU78" s="24"/>
      <c r="AV78" s="24">
        <v>4092</v>
      </c>
      <c r="AW78" s="24">
        <v>4092</v>
      </c>
    </row>
    <row r="79" spans="1:49" x14ac:dyDescent="0.35">
      <c r="B79" t="s">
        <v>1013</v>
      </c>
      <c r="C79" t="s">
        <v>793</v>
      </c>
      <c r="D79" s="24">
        <v>3600</v>
      </c>
      <c r="E79" s="48">
        <v>-3600</v>
      </c>
      <c r="F79" s="24">
        <v>0</v>
      </c>
      <c r="G79"/>
      <c r="O79" t="s">
        <v>906</v>
      </c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>
        <v>864</v>
      </c>
      <c r="AN79" s="24"/>
      <c r="AO79" s="24"/>
      <c r="AP79" s="24"/>
      <c r="AQ79" s="24"/>
      <c r="AR79" s="24"/>
      <c r="AS79" s="24"/>
      <c r="AT79" s="24"/>
      <c r="AU79" s="24"/>
      <c r="AV79" s="24">
        <v>864</v>
      </c>
      <c r="AW79" s="24">
        <v>864</v>
      </c>
    </row>
    <row r="80" spans="1:49" x14ac:dyDescent="0.35">
      <c r="B80" t="s">
        <v>1014</v>
      </c>
      <c r="C80" t="s">
        <v>64</v>
      </c>
      <c r="D80" s="24">
        <v>395</v>
      </c>
      <c r="E80" s="48"/>
      <c r="F80" s="24">
        <v>395</v>
      </c>
      <c r="G80"/>
      <c r="O80" t="s">
        <v>945</v>
      </c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>
        <v>1840</v>
      </c>
      <c r="AO80" s="24"/>
      <c r="AP80" s="24"/>
      <c r="AQ80" s="24"/>
      <c r="AR80" s="24"/>
      <c r="AS80" s="24"/>
      <c r="AT80" s="24"/>
      <c r="AU80" s="24"/>
      <c r="AV80" s="24">
        <v>1840</v>
      </c>
      <c r="AW80" s="24">
        <v>1840</v>
      </c>
    </row>
    <row r="81" spans="1:49" x14ac:dyDescent="0.35">
      <c r="B81" t="s">
        <v>1015</v>
      </c>
      <c r="C81" t="s">
        <v>60</v>
      </c>
      <c r="D81" s="24">
        <v>1960.2</v>
      </c>
      <c r="E81" s="48"/>
      <c r="F81" s="24">
        <v>1960.2</v>
      </c>
      <c r="G81"/>
      <c r="O81" t="s">
        <v>1018</v>
      </c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>
        <v>3004</v>
      </c>
      <c r="AP81" s="24"/>
      <c r="AQ81" s="24"/>
      <c r="AR81" s="24"/>
      <c r="AS81" s="24"/>
      <c r="AT81" s="24"/>
      <c r="AU81" s="24"/>
      <c r="AV81" s="24">
        <v>3004</v>
      </c>
      <c r="AW81" s="24">
        <v>3004</v>
      </c>
    </row>
    <row r="82" spans="1:49" x14ac:dyDescent="0.35">
      <c r="B82" t="s">
        <v>1017</v>
      </c>
      <c r="C82" t="s">
        <v>23</v>
      </c>
      <c r="D82" s="24">
        <v>15677.2</v>
      </c>
      <c r="E82" s="48"/>
      <c r="F82" s="24">
        <v>15677.2</v>
      </c>
      <c r="G82"/>
      <c r="O82" t="s">
        <v>1077</v>
      </c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>
        <v>1936</v>
      </c>
      <c r="AQ82" s="24"/>
      <c r="AR82" s="24"/>
      <c r="AS82" s="24"/>
      <c r="AT82" s="24"/>
      <c r="AU82" s="24"/>
      <c r="AV82" s="24">
        <v>1936</v>
      </c>
      <c r="AW82" s="24">
        <v>1936</v>
      </c>
    </row>
    <row r="83" spans="1:49" x14ac:dyDescent="0.35">
      <c r="B83" t="s">
        <v>1018</v>
      </c>
      <c r="C83" t="s">
        <v>7</v>
      </c>
      <c r="D83" s="24">
        <v>3004</v>
      </c>
      <c r="E83" s="48"/>
      <c r="F83" s="24">
        <v>3004</v>
      </c>
      <c r="G83"/>
      <c r="N83" s="23" t="s">
        <v>139</v>
      </c>
      <c r="O83" s="23"/>
      <c r="P83" s="25">
        <v>2973</v>
      </c>
      <c r="Q83" s="25">
        <v>2973</v>
      </c>
      <c r="R83" s="25">
        <v>2915</v>
      </c>
      <c r="S83" s="25">
        <v>2098</v>
      </c>
      <c r="T83" s="25">
        <v>5378</v>
      </c>
      <c r="U83" s="25">
        <v>8573</v>
      </c>
      <c r="V83" s="25">
        <v>6561</v>
      </c>
      <c r="W83" s="25">
        <v>6482</v>
      </c>
      <c r="X83" s="25">
        <v>2228</v>
      </c>
      <c r="Y83" s="25">
        <v>34235</v>
      </c>
      <c r="Z83" s="25"/>
      <c r="AA83" s="25">
        <v>1870</v>
      </c>
      <c r="AB83" s="25">
        <v>6656</v>
      </c>
      <c r="AC83" s="25"/>
      <c r="AD83" s="25">
        <v>5591</v>
      </c>
      <c r="AE83" s="25">
        <v>2866</v>
      </c>
      <c r="AF83" s="25">
        <v>1694</v>
      </c>
      <c r="AG83" s="25"/>
      <c r="AH83" s="25">
        <v>520</v>
      </c>
      <c r="AI83" s="25">
        <v>2846</v>
      </c>
      <c r="AJ83" s="25">
        <v>22043</v>
      </c>
      <c r="AK83" s="25">
        <v>5588</v>
      </c>
      <c r="AL83" s="25">
        <v>4092</v>
      </c>
      <c r="AM83" s="25">
        <v>864</v>
      </c>
      <c r="AN83" s="25">
        <v>1840</v>
      </c>
      <c r="AO83" s="25">
        <v>3004</v>
      </c>
      <c r="AP83" s="25">
        <v>1936</v>
      </c>
      <c r="AQ83" s="25"/>
      <c r="AR83" s="25"/>
      <c r="AS83" s="25">
        <v>3232</v>
      </c>
      <c r="AT83" s="25">
        <v>2488</v>
      </c>
      <c r="AU83" s="25"/>
      <c r="AV83" s="25">
        <v>23044</v>
      </c>
      <c r="AW83" s="25">
        <v>82295</v>
      </c>
    </row>
    <row r="84" spans="1:49" x14ac:dyDescent="0.35">
      <c r="B84" t="s">
        <v>1019</v>
      </c>
      <c r="C84" t="s">
        <v>416</v>
      </c>
      <c r="D84" s="24">
        <v>7590.5</v>
      </c>
      <c r="E84" s="48">
        <v>-7590.5</v>
      </c>
      <c r="F84" s="24">
        <v>0</v>
      </c>
      <c r="G84"/>
      <c r="N84" t="s">
        <v>20</v>
      </c>
      <c r="O84" t="s">
        <v>18</v>
      </c>
      <c r="P84" s="24"/>
      <c r="Q84" s="24"/>
      <c r="R84" s="24">
        <v>1827.5</v>
      </c>
      <c r="S84" s="24"/>
      <c r="T84" s="24"/>
      <c r="U84" s="24"/>
      <c r="V84" s="24"/>
      <c r="W84" s="24"/>
      <c r="X84" s="24"/>
      <c r="Y84" s="24">
        <v>1827.5</v>
      </c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>
        <v>1827.5</v>
      </c>
    </row>
    <row r="85" spans="1:49" x14ac:dyDescent="0.35">
      <c r="B85" t="s">
        <v>1020</v>
      </c>
      <c r="C85" t="s">
        <v>499</v>
      </c>
      <c r="D85" s="24">
        <v>2837</v>
      </c>
      <c r="E85" s="48"/>
      <c r="F85" s="24">
        <v>2837</v>
      </c>
      <c r="G85"/>
      <c r="O85" t="s">
        <v>26</v>
      </c>
      <c r="P85" s="24"/>
      <c r="Q85" s="24"/>
      <c r="R85" s="24"/>
      <c r="S85" s="24">
        <v>1200</v>
      </c>
      <c r="T85" s="24"/>
      <c r="U85" s="24"/>
      <c r="V85" s="24"/>
      <c r="W85" s="24"/>
      <c r="X85" s="24"/>
      <c r="Y85" s="24">
        <v>1200</v>
      </c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>
        <v>1200</v>
      </c>
    </row>
    <row r="86" spans="1:49" x14ac:dyDescent="0.35">
      <c r="B86" t="s">
        <v>1021</v>
      </c>
      <c r="C86" t="s">
        <v>416</v>
      </c>
      <c r="D86" s="24">
        <v>250</v>
      </c>
      <c r="E86" s="48">
        <v>-250</v>
      </c>
      <c r="F86" s="24">
        <v>0</v>
      </c>
      <c r="G86"/>
      <c r="O86" t="s">
        <v>36</v>
      </c>
      <c r="P86" s="24"/>
      <c r="Q86" s="24"/>
      <c r="R86" s="24"/>
      <c r="S86" s="24"/>
      <c r="T86" s="24">
        <v>3406</v>
      </c>
      <c r="U86" s="24"/>
      <c r="V86" s="24"/>
      <c r="W86" s="24"/>
      <c r="X86" s="24"/>
      <c r="Y86" s="24">
        <v>3406</v>
      </c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>
        <v>3406</v>
      </c>
    </row>
    <row r="87" spans="1:49" x14ac:dyDescent="0.35">
      <c r="B87" t="s">
        <v>1023</v>
      </c>
      <c r="C87" t="s">
        <v>416</v>
      </c>
      <c r="D87" s="24">
        <v>47685</v>
      </c>
      <c r="E87" s="48"/>
      <c r="F87" s="24">
        <v>47685</v>
      </c>
      <c r="G87"/>
      <c r="O87" t="s">
        <v>40</v>
      </c>
      <c r="P87" s="24"/>
      <c r="Q87" s="24"/>
      <c r="R87" s="24"/>
      <c r="S87" s="24"/>
      <c r="T87" s="24">
        <v>367.2</v>
      </c>
      <c r="U87" s="24"/>
      <c r="V87" s="24"/>
      <c r="W87" s="24"/>
      <c r="X87" s="24"/>
      <c r="Y87" s="24">
        <v>367.2</v>
      </c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>
        <v>367.2</v>
      </c>
    </row>
    <row r="88" spans="1:49" x14ac:dyDescent="0.35">
      <c r="B88" t="s">
        <v>1024</v>
      </c>
      <c r="C88" t="s">
        <v>499</v>
      </c>
      <c r="D88" s="24">
        <v>3095</v>
      </c>
      <c r="E88" s="48"/>
      <c r="F88" s="24">
        <v>3095</v>
      </c>
      <c r="G88"/>
      <c r="O88" t="s">
        <v>55</v>
      </c>
      <c r="P88" s="24"/>
      <c r="Q88" s="24"/>
      <c r="R88" s="24"/>
      <c r="S88" s="24"/>
      <c r="T88" s="24">
        <v>1903</v>
      </c>
      <c r="U88" s="24"/>
      <c r="V88" s="24"/>
      <c r="W88" s="24"/>
      <c r="X88" s="24"/>
      <c r="Y88" s="24">
        <v>1903</v>
      </c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>
        <v>1903</v>
      </c>
    </row>
    <row r="89" spans="1:49" x14ac:dyDescent="0.35">
      <c r="A89" s="23" t="s">
        <v>149</v>
      </c>
      <c r="B89" s="23"/>
      <c r="C89" s="23"/>
      <c r="D89" s="25">
        <v>186455.5</v>
      </c>
      <c r="E89" s="49">
        <v>-14577.8</v>
      </c>
      <c r="F89" s="25">
        <v>171877.7</v>
      </c>
      <c r="G89"/>
      <c r="O89" t="s">
        <v>113</v>
      </c>
      <c r="P89" s="24"/>
      <c r="Q89" s="24"/>
      <c r="R89" s="24"/>
      <c r="S89" s="24"/>
      <c r="T89" s="24"/>
      <c r="U89" s="24"/>
      <c r="V89" s="24">
        <v>5713</v>
      </c>
      <c r="W89" s="24"/>
      <c r="X89" s="24"/>
      <c r="Y89" s="24">
        <v>5713</v>
      </c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>
        <v>5713</v>
      </c>
    </row>
    <row r="90" spans="1:49" x14ac:dyDescent="0.35">
      <c r="A90">
        <v>11</v>
      </c>
      <c r="B90" t="s">
        <v>1055</v>
      </c>
      <c r="C90" t="s">
        <v>23</v>
      </c>
      <c r="D90" s="24">
        <v>10824</v>
      </c>
      <c r="E90" s="48"/>
      <c r="F90" s="24">
        <v>10824</v>
      </c>
      <c r="G90"/>
      <c r="O90" t="s">
        <v>122</v>
      </c>
      <c r="P90" s="24"/>
      <c r="Q90" s="24"/>
      <c r="R90" s="24"/>
      <c r="S90" s="24"/>
      <c r="T90" s="24"/>
      <c r="U90" s="24"/>
      <c r="V90" s="24">
        <v>180</v>
      </c>
      <c r="W90" s="24"/>
      <c r="X90" s="24"/>
      <c r="Y90" s="24">
        <v>180</v>
      </c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>
        <v>180</v>
      </c>
    </row>
    <row r="91" spans="1:49" x14ac:dyDescent="0.35">
      <c r="B91" t="s">
        <v>1056</v>
      </c>
      <c r="C91" t="s">
        <v>64</v>
      </c>
      <c r="D91" s="24">
        <v>11260</v>
      </c>
      <c r="E91" s="48"/>
      <c r="F91" s="24">
        <v>11260</v>
      </c>
      <c r="G91"/>
      <c r="O91" t="s">
        <v>124</v>
      </c>
      <c r="P91" s="24"/>
      <c r="Q91" s="24"/>
      <c r="R91" s="24"/>
      <c r="S91" s="24"/>
      <c r="T91" s="24"/>
      <c r="U91" s="24"/>
      <c r="V91" s="24">
        <v>204</v>
      </c>
      <c r="W91" s="24"/>
      <c r="X91" s="24"/>
      <c r="Y91" s="24">
        <v>204</v>
      </c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>
        <v>204</v>
      </c>
    </row>
    <row r="92" spans="1:49" x14ac:dyDescent="0.35">
      <c r="B92" t="s">
        <v>1057</v>
      </c>
      <c r="C92" t="s">
        <v>60</v>
      </c>
      <c r="D92" s="24">
        <v>4482.8</v>
      </c>
      <c r="E92" s="48"/>
      <c r="F92" s="24">
        <v>4482.8</v>
      </c>
      <c r="G92"/>
      <c r="O92" t="s">
        <v>134</v>
      </c>
      <c r="P92" s="24"/>
      <c r="Q92" s="24"/>
      <c r="R92" s="24"/>
      <c r="S92" s="24"/>
      <c r="T92" s="24"/>
      <c r="U92" s="24"/>
      <c r="V92" s="24">
        <v>5109</v>
      </c>
      <c r="W92" s="24"/>
      <c r="X92" s="24"/>
      <c r="Y92" s="24">
        <v>5109</v>
      </c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>
        <v>5109</v>
      </c>
    </row>
    <row r="93" spans="1:49" x14ac:dyDescent="0.35">
      <c r="B93" t="s">
        <v>1059</v>
      </c>
      <c r="C93" t="s">
        <v>416</v>
      </c>
      <c r="D93" s="24">
        <v>403.8</v>
      </c>
      <c r="E93" s="48">
        <v>-403.8</v>
      </c>
      <c r="F93" s="24">
        <v>0</v>
      </c>
      <c r="G93"/>
      <c r="O93" t="s">
        <v>184</v>
      </c>
      <c r="P93" s="24"/>
      <c r="Q93" s="24"/>
      <c r="R93" s="24"/>
      <c r="S93" s="24"/>
      <c r="T93" s="24"/>
      <c r="U93" s="24"/>
      <c r="V93" s="24"/>
      <c r="W93" s="24">
        <v>2008</v>
      </c>
      <c r="X93" s="24"/>
      <c r="Y93" s="24">
        <v>2008</v>
      </c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>
        <v>2008</v>
      </c>
    </row>
    <row r="94" spans="1:49" x14ac:dyDescent="0.35">
      <c r="B94" t="s">
        <v>1062</v>
      </c>
      <c r="C94" t="s">
        <v>1060</v>
      </c>
      <c r="D94" s="24">
        <v>892.6</v>
      </c>
      <c r="E94" s="48">
        <v>-892.6</v>
      </c>
      <c r="F94" s="24">
        <v>0</v>
      </c>
      <c r="G94"/>
      <c r="O94" t="s">
        <v>221</v>
      </c>
      <c r="P94" s="24"/>
      <c r="Q94" s="24"/>
      <c r="R94" s="24"/>
      <c r="S94" s="24"/>
      <c r="T94" s="24"/>
      <c r="U94" s="24"/>
      <c r="V94" s="24"/>
      <c r="W94" s="24"/>
      <c r="X94" s="24">
        <v>6108</v>
      </c>
      <c r="Y94" s="24">
        <v>6108</v>
      </c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>
        <v>6108</v>
      </c>
    </row>
    <row r="95" spans="1:49" x14ac:dyDescent="0.35">
      <c r="B95" t="s">
        <v>1064</v>
      </c>
      <c r="C95" t="s">
        <v>646</v>
      </c>
      <c r="D95" s="24">
        <v>1316</v>
      </c>
      <c r="E95" s="48"/>
      <c r="F95" s="24">
        <v>1316</v>
      </c>
      <c r="G95"/>
      <c r="O95" t="s">
        <v>250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>
        <v>340</v>
      </c>
      <c r="AF95" s="24"/>
      <c r="AG95" s="24"/>
      <c r="AH95" s="24"/>
      <c r="AI95" s="24"/>
      <c r="AJ95" s="24">
        <v>340</v>
      </c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>
        <v>340</v>
      </c>
    </row>
    <row r="96" spans="1:49" x14ac:dyDescent="0.35">
      <c r="B96" t="s">
        <v>1071</v>
      </c>
      <c r="C96" t="s">
        <v>1066</v>
      </c>
      <c r="D96" s="24">
        <v>4373</v>
      </c>
      <c r="E96" s="48">
        <v>-4373</v>
      </c>
      <c r="F96" s="24">
        <v>0</v>
      </c>
      <c r="G96"/>
      <c r="O96" t="s">
        <v>256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>
        <v>5887</v>
      </c>
      <c r="AF96" s="24"/>
      <c r="AG96" s="24"/>
      <c r="AH96" s="24"/>
      <c r="AI96" s="24"/>
      <c r="AJ96" s="24">
        <v>5887</v>
      </c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>
        <v>5887</v>
      </c>
    </row>
    <row r="97" spans="1:49" x14ac:dyDescent="0.35">
      <c r="B97" t="s">
        <v>1072</v>
      </c>
      <c r="C97" t="s">
        <v>499</v>
      </c>
      <c r="D97" s="24">
        <v>3094</v>
      </c>
      <c r="E97" s="48"/>
      <c r="F97" s="24">
        <v>3094</v>
      </c>
      <c r="G97"/>
      <c r="O97" t="s">
        <v>329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>
        <v>6621</v>
      </c>
      <c r="AI97" s="24"/>
      <c r="AJ97" s="24">
        <v>6621</v>
      </c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>
        <v>6621</v>
      </c>
    </row>
    <row r="98" spans="1:49" x14ac:dyDescent="0.35">
      <c r="B98" t="s">
        <v>1073</v>
      </c>
      <c r="C98" t="s">
        <v>416</v>
      </c>
      <c r="D98" s="24">
        <v>14886.5</v>
      </c>
      <c r="E98" s="48"/>
      <c r="F98" s="24">
        <v>14886.5</v>
      </c>
      <c r="G98"/>
      <c r="O98" t="s">
        <v>330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>
        <v>90</v>
      </c>
      <c r="AI98" s="24"/>
      <c r="AJ98" s="24">
        <v>90</v>
      </c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>
        <v>90</v>
      </c>
    </row>
    <row r="99" spans="1:49" x14ac:dyDescent="0.35">
      <c r="B99" t="s">
        <v>1074</v>
      </c>
      <c r="C99" t="s">
        <v>868</v>
      </c>
      <c r="D99" s="24">
        <v>14564.6</v>
      </c>
      <c r="E99" s="48"/>
      <c r="F99" s="24">
        <v>14564.6</v>
      </c>
      <c r="G99"/>
      <c r="O99" t="s">
        <v>347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>
        <v>6450</v>
      </c>
      <c r="AJ99" s="24">
        <v>6450</v>
      </c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>
        <v>6450</v>
      </c>
    </row>
    <row r="100" spans="1:49" x14ac:dyDescent="0.35">
      <c r="B100" t="s">
        <v>1075</v>
      </c>
      <c r="C100" t="s">
        <v>407</v>
      </c>
      <c r="D100" s="24">
        <v>5283.2</v>
      </c>
      <c r="E100" s="48"/>
      <c r="F100" s="24">
        <v>5283.2</v>
      </c>
      <c r="G100"/>
      <c r="O100" t="s">
        <v>377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>
        <v>6914</v>
      </c>
      <c r="AB100" s="24"/>
      <c r="AC100" s="24"/>
      <c r="AD100" s="24"/>
      <c r="AE100" s="24"/>
      <c r="AF100" s="24"/>
      <c r="AG100" s="24"/>
      <c r="AH100" s="24"/>
      <c r="AI100" s="24"/>
      <c r="AJ100" s="24">
        <v>6914</v>
      </c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>
        <v>6914</v>
      </c>
    </row>
    <row r="101" spans="1:49" x14ac:dyDescent="0.35">
      <c r="B101" t="s">
        <v>1076</v>
      </c>
      <c r="C101" t="s">
        <v>407</v>
      </c>
      <c r="D101" s="24">
        <v>105</v>
      </c>
      <c r="E101" s="48"/>
      <c r="F101" s="24">
        <v>105</v>
      </c>
      <c r="G101"/>
      <c r="O101" t="s">
        <v>410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>
        <v>2330</v>
      </c>
      <c r="AC101" s="24"/>
      <c r="AD101" s="24"/>
      <c r="AE101" s="24"/>
      <c r="AF101" s="24"/>
      <c r="AG101" s="24"/>
      <c r="AH101" s="24"/>
      <c r="AI101" s="24"/>
      <c r="AJ101" s="24">
        <v>2330</v>
      </c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>
        <v>2330</v>
      </c>
    </row>
    <row r="102" spans="1:49" x14ac:dyDescent="0.35">
      <c r="B102" t="s">
        <v>1077</v>
      </c>
      <c r="C102" t="s">
        <v>7</v>
      </c>
      <c r="D102" s="24">
        <v>1936</v>
      </c>
      <c r="E102" s="48"/>
      <c r="F102" s="24">
        <v>1936</v>
      </c>
      <c r="G102"/>
      <c r="O102" t="s">
        <v>412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>
        <v>1300</v>
      </c>
      <c r="AC102" s="24"/>
      <c r="AD102" s="24"/>
      <c r="AE102" s="24"/>
      <c r="AF102" s="24"/>
      <c r="AG102" s="24"/>
      <c r="AH102" s="24"/>
      <c r="AI102" s="24"/>
      <c r="AJ102" s="24">
        <v>1300</v>
      </c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>
        <v>1300</v>
      </c>
    </row>
    <row r="103" spans="1:49" x14ac:dyDescent="0.35">
      <c r="B103" t="s">
        <v>1080</v>
      </c>
      <c r="C103" t="s">
        <v>1060</v>
      </c>
      <c r="D103" s="24">
        <v>780</v>
      </c>
      <c r="E103" s="48">
        <v>-780</v>
      </c>
      <c r="F103" s="24">
        <v>0</v>
      </c>
      <c r="G103"/>
      <c r="O103" t="s">
        <v>465</v>
      </c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>
        <v>2184</v>
      </c>
      <c r="AD103" s="24"/>
      <c r="AE103" s="24"/>
      <c r="AF103" s="24"/>
      <c r="AG103" s="24"/>
      <c r="AH103" s="24"/>
      <c r="AI103" s="24"/>
      <c r="AJ103" s="24">
        <v>2184</v>
      </c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>
        <v>2184</v>
      </c>
    </row>
    <row r="104" spans="1:49" x14ac:dyDescent="0.35">
      <c r="B104" t="s">
        <v>1084</v>
      </c>
      <c r="C104" t="s">
        <v>416</v>
      </c>
      <c r="D104" s="24">
        <v>17236.599999999999</v>
      </c>
      <c r="E104" s="48"/>
      <c r="F104" s="24">
        <v>17236.599999999999</v>
      </c>
      <c r="G104"/>
      <c r="O104" t="s">
        <v>488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>
        <v>2366.5</v>
      </c>
      <c r="AD104" s="24"/>
      <c r="AE104" s="24"/>
      <c r="AF104" s="24"/>
      <c r="AG104" s="24"/>
      <c r="AH104" s="24"/>
      <c r="AI104" s="24"/>
      <c r="AJ104" s="24">
        <v>2366.5</v>
      </c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>
        <v>2366.5</v>
      </c>
    </row>
    <row r="105" spans="1:49" x14ac:dyDescent="0.35">
      <c r="A105" s="23" t="s">
        <v>165</v>
      </c>
      <c r="B105" s="23"/>
      <c r="C105" s="23"/>
      <c r="D105" s="25">
        <v>91438.1</v>
      </c>
      <c r="E105" s="49">
        <v>-6449.4</v>
      </c>
      <c r="F105" s="25">
        <v>84988.700000000012</v>
      </c>
      <c r="G105"/>
      <c r="O105" t="s">
        <v>559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>
        <v>7335</v>
      </c>
      <c r="AR105" s="24"/>
      <c r="AS105" s="24"/>
      <c r="AT105" s="24"/>
      <c r="AU105" s="24"/>
      <c r="AV105" s="24">
        <v>7335</v>
      </c>
      <c r="AW105" s="24">
        <v>7335</v>
      </c>
    </row>
    <row r="106" spans="1:49" x14ac:dyDescent="0.35">
      <c r="A106">
        <v>1</v>
      </c>
      <c r="B106" t="s">
        <v>555</v>
      </c>
      <c r="C106" t="s">
        <v>416</v>
      </c>
      <c r="D106" s="24">
        <v>8273</v>
      </c>
      <c r="E106" s="48">
        <v>-8273</v>
      </c>
      <c r="F106" s="24">
        <v>0</v>
      </c>
      <c r="G106"/>
      <c r="O106" t="s">
        <v>614</v>
      </c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>
        <v>7271</v>
      </c>
      <c r="AS106" s="24"/>
      <c r="AT106" s="24"/>
      <c r="AU106" s="24"/>
      <c r="AV106" s="24">
        <v>7271</v>
      </c>
      <c r="AW106" s="24">
        <v>7271</v>
      </c>
    </row>
    <row r="107" spans="1:49" x14ac:dyDescent="0.35">
      <c r="B107" t="s">
        <v>556</v>
      </c>
      <c r="C107" t="s">
        <v>407</v>
      </c>
      <c r="D107" s="24">
        <v>1080</v>
      </c>
      <c r="E107" s="48">
        <v>-1080</v>
      </c>
      <c r="F107" s="24">
        <v>0</v>
      </c>
      <c r="G107"/>
      <c r="O107" t="s">
        <v>620</v>
      </c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>
        <v>315</v>
      </c>
      <c r="AS107" s="24"/>
      <c r="AT107" s="24"/>
      <c r="AU107" s="24"/>
      <c r="AV107" s="24">
        <v>315</v>
      </c>
      <c r="AW107" s="24">
        <v>315</v>
      </c>
    </row>
    <row r="108" spans="1:49" x14ac:dyDescent="0.35">
      <c r="B108" t="s">
        <v>557</v>
      </c>
      <c r="C108" t="s">
        <v>416</v>
      </c>
      <c r="D108" s="24">
        <v>1233</v>
      </c>
      <c r="E108" s="48">
        <v>-1233</v>
      </c>
      <c r="F108" s="24">
        <v>0</v>
      </c>
      <c r="G108"/>
      <c r="O108" t="s">
        <v>696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>
        <v>7316</v>
      </c>
      <c r="AU108" s="24"/>
      <c r="AV108" s="24">
        <v>7316</v>
      </c>
      <c r="AW108" s="24">
        <v>7316</v>
      </c>
    </row>
    <row r="109" spans="1:49" x14ac:dyDescent="0.35">
      <c r="B109" t="s">
        <v>558</v>
      </c>
      <c r="C109" t="s">
        <v>416</v>
      </c>
      <c r="D109" s="24">
        <v>7377</v>
      </c>
      <c r="E109" s="48">
        <v>-7377</v>
      </c>
      <c r="F109" s="24">
        <v>0</v>
      </c>
      <c r="G109"/>
      <c r="O109" t="s">
        <v>788</v>
      </c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>
        <v>7336</v>
      </c>
      <c r="AV109" s="24">
        <v>7336</v>
      </c>
      <c r="AW109" s="24">
        <v>7336</v>
      </c>
    </row>
    <row r="110" spans="1:49" x14ac:dyDescent="0.35">
      <c r="B110" t="s">
        <v>559</v>
      </c>
      <c r="C110" t="s">
        <v>20</v>
      </c>
      <c r="D110" s="24">
        <v>7335</v>
      </c>
      <c r="E110" s="48">
        <v>-7335</v>
      </c>
      <c r="F110" s="24">
        <v>0</v>
      </c>
      <c r="G110"/>
      <c r="O110" t="s">
        <v>915</v>
      </c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>
        <v>7521</v>
      </c>
      <c r="AN110" s="24"/>
      <c r="AO110" s="24"/>
      <c r="AP110" s="24"/>
      <c r="AQ110" s="24"/>
      <c r="AR110" s="24"/>
      <c r="AS110" s="24"/>
      <c r="AT110" s="24"/>
      <c r="AU110" s="24"/>
      <c r="AV110" s="24">
        <v>7521</v>
      </c>
      <c r="AW110" s="24">
        <v>7521</v>
      </c>
    </row>
    <row r="111" spans="1:49" x14ac:dyDescent="0.35">
      <c r="B111" t="s">
        <v>561</v>
      </c>
      <c r="C111" t="s">
        <v>64</v>
      </c>
      <c r="D111" s="24">
        <v>15346</v>
      </c>
      <c r="E111" s="48">
        <v>-15346</v>
      </c>
      <c r="F111" s="24">
        <v>0</v>
      </c>
      <c r="G111"/>
      <c r="O111" t="s">
        <v>1004</v>
      </c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>
        <v>2849</v>
      </c>
      <c r="AP111" s="24"/>
      <c r="AQ111" s="24"/>
      <c r="AR111" s="24"/>
      <c r="AS111" s="24"/>
      <c r="AT111" s="24"/>
      <c r="AU111" s="24"/>
      <c r="AV111" s="24">
        <v>2849</v>
      </c>
      <c r="AW111" s="24">
        <v>2849</v>
      </c>
    </row>
    <row r="112" spans="1:49" x14ac:dyDescent="0.35">
      <c r="B112" t="s">
        <v>566</v>
      </c>
      <c r="C112" t="s">
        <v>407</v>
      </c>
      <c r="D112" s="24">
        <v>5183.6000000000004</v>
      </c>
      <c r="E112" s="48">
        <v>-5183.6000000000004</v>
      </c>
      <c r="F112" s="24">
        <v>0</v>
      </c>
      <c r="G112"/>
      <c r="O112" t="s">
        <v>1005</v>
      </c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>
        <v>4048</v>
      </c>
      <c r="AP112" s="24"/>
      <c r="AQ112" s="24"/>
      <c r="AR112" s="24"/>
      <c r="AS112" s="24"/>
      <c r="AT112" s="24"/>
      <c r="AU112" s="24"/>
      <c r="AV112" s="24">
        <v>4048</v>
      </c>
      <c r="AW112" s="24">
        <v>4048</v>
      </c>
    </row>
    <row r="113" spans="1:49" x14ac:dyDescent="0.35">
      <c r="B113" t="s">
        <v>567</v>
      </c>
      <c r="C113" t="s">
        <v>416</v>
      </c>
      <c r="D113" s="24">
        <v>28549</v>
      </c>
      <c r="E113" s="48">
        <v>-28549</v>
      </c>
      <c r="F113" s="24">
        <v>0</v>
      </c>
      <c r="G113"/>
      <c r="N113" s="23" t="s">
        <v>140</v>
      </c>
      <c r="O113" s="23"/>
      <c r="P113" s="25"/>
      <c r="Q113" s="25"/>
      <c r="R113" s="25">
        <v>1827.5</v>
      </c>
      <c r="S113" s="25">
        <v>1200</v>
      </c>
      <c r="T113" s="25">
        <v>5676.2</v>
      </c>
      <c r="U113" s="25"/>
      <c r="V113" s="25">
        <v>11206</v>
      </c>
      <c r="W113" s="25">
        <v>2008</v>
      </c>
      <c r="X113" s="25">
        <v>6108</v>
      </c>
      <c r="Y113" s="25">
        <v>28025.7</v>
      </c>
      <c r="Z113" s="25"/>
      <c r="AA113" s="25">
        <v>6914</v>
      </c>
      <c r="AB113" s="25">
        <v>3630</v>
      </c>
      <c r="AC113" s="25">
        <v>4550.5</v>
      </c>
      <c r="AD113" s="25"/>
      <c r="AE113" s="25">
        <v>6227</v>
      </c>
      <c r="AF113" s="25"/>
      <c r="AG113" s="25"/>
      <c r="AH113" s="25">
        <v>6711</v>
      </c>
      <c r="AI113" s="25">
        <v>6450</v>
      </c>
      <c r="AJ113" s="25">
        <v>34482.5</v>
      </c>
      <c r="AK113" s="25"/>
      <c r="AL113" s="25"/>
      <c r="AM113" s="25">
        <v>7521</v>
      </c>
      <c r="AN113" s="25"/>
      <c r="AO113" s="25">
        <v>6897</v>
      </c>
      <c r="AP113" s="25"/>
      <c r="AQ113" s="25">
        <v>7335</v>
      </c>
      <c r="AR113" s="25">
        <v>7586</v>
      </c>
      <c r="AS113" s="25"/>
      <c r="AT113" s="25">
        <v>7316</v>
      </c>
      <c r="AU113" s="25">
        <v>7336</v>
      </c>
      <c r="AV113" s="25">
        <v>43991</v>
      </c>
      <c r="AW113" s="25">
        <v>106499.2</v>
      </c>
    </row>
    <row r="114" spans="1:49" x14ac:dyDescent="0.35">
      <c r="B114" t="s">
        <v>568</v>
      </c>
      <c r="C114" t="s">
        <v>23</v>
      </c>
      <c r="D114" s="24">
        <v>6803</v>
      </c>
      <c r="E114" s="48">
        <v>-6803</v>
      </c>
      <c r="F114" s="24">
        <v>0</v>
      </c>
      <c r="G114"/>
      <c r="N114" t="s">
        <v>43</v>
      </c>
      <c r="O114" t="s">
        <v>41</v>
      </c>
      <c r="P114" s="24"/>
      <c r="Q114" s="24"/>
      <c r="R114" s="24"/>
      <c r="S114" s="24"/>
      <c r="T114" s="24">
        <v>1706</v>
      </c>
      <c r="U114" s="24"/>
      <c r="V114" s="24"/>
      <c r="W114" s="24"/>
      <c r="X114" s="24"/>
      <c r="Y114" s="24">
        <v>1706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>
        <v>1706</v>
      </c>
    </row>
    <row r="115" spans="1:49" x14ac:dyDescent="0.35">
      <c r="B115" t="s">
        <v>570</v>
      </c>
      <c r="C115" t="s">
        <v>23</v>
      </c>
      <c r="D115" s="24">
        <v>1202.5</v>
      </c>
      <c r="E115" s="48">
        <v>-1202.5</v>
      </c>
      <c r="F115" s="24">
        <v>0</v>
      </c>
      <c r="G115"/>
      <c r="O115" t="s">
        <v>156</v>
      </c>
      <c r="P115" s="24"/>
      <c r="Q115" s="24"/>
      <c r="R115" s="24"/>
      <c r="S115" s="24"/>
      <c r="T115" s="24"/>
      <c r="U115" s="24"/>
      <c r="V115" s="24"/>
      <c r="W115" s="24">
        <v>2302</v>
      </c>
      <c r="X115" s="24"/>
      <c r="Y115" s="24">
        <v>2302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>
        <v>2302</v>
      </c>
    </row>
    <row r="116" spans="1:49" x14ac:dyDescent="0.35">
      <c r="B116" t="s">
        <v>571</v>
      </c>
      <c r="C116" t="s">
        <v>23</v>
      </c>
      <c r="D116" s="24">
        <v>8486</v>
      </c>
      <c r="E116" s="48">
        <v>-8486</v>
      </c>
      <c r="F116" s="24">
        <v>0</v>
      </c>
      <c r="G116"/>
      <c r="O116" t="s">
        <v>404</v>
      </c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>
        <v>240</v>
      </c>
      <c r="AC116" s="24"/>
      <c r="AD116" s="24"/>
      <c r="AE116" s="24"/>
      <c r="AF116" s="24"/>
      <c r="AG116" s="24"/>
      <c r="AH116" s="24"/>
      <c r="AI116" s="24"/>
      <c r="AJ116" s="24">
        <v>240</v>
      </c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>
        <v>240</v>
      </c>
    </row>
    <row r="117" spans="1:49" x14ac:dyDescent="0.35">
      <c r="B117" t="s">
        <v>573</v>
      </c>
      <c r="C117" t="s">
        <v>416</v>
      </c>
      <c r="D117" s="24">
        <v>11502</v>
      </c>
      <c r="E117" s="48">
        <v>-11502</v>
      </c>
      <c r="F117" s="24">
        <v>0</v>
      </c>
      <c r="G117"/>
      <c r="O117" t="s">
        <v>577</v>
      </c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>
        <v>2309</v>
      </c>
      <c r="AR117" s="24"/>
      <c r="AS117" s="24"/>
      <c r="AT117" s="24"/>
      <c r="AU117" s="24"/>
      <c r="AV117" s="24">
        <v>2309</v>
      </c>
      <c r="AW117" s="24">
        <v>2309</v>
      </c>
    </row>
    <row r="118" spans="1:49" x14ac:dyDescent="0.35">
      <c r="B118" t="s">
        <v>574</v>
      </c>
      <c r="C118" t="s">
        <v>407</v>
      </c>
      <c r="D118" s="24">
        <v>2696.8</v>
      </c>
      <c r="E118" s="48">
        <v>-2696.8</v>
      </c>
      <c r="F118" s="24">
        <v>0</v>
      </c>
      <c r="G118"/>
      <c r="O118" t="s">
        <v>616</v>
      </c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>
        <v>175</v>
      </c>
      <c r="AS118" s="24"/>
      <c r="AT118" s="24"/>
      <c r="AU118" s="24"/>
      <c r="AV118" s="24">
        <v>175</v>
      </c>
      <c r="AW118" s="24">
        <v>175</v>
      </c>
    </row>
    <row r="119" spans="1:49" x14ac:dyDescent="0.35">
      <c r="B119" t="s">
        <v>576</v>
      </c>
      <c r="C119" t="s">
        <v>64</v>
      </c>
      <c r="D119" s="24">
        <v>13474</v>
      </c>
      <c r="E119" s="48">
        <v>-13474</v>
      </c>
      <c r="F119" s="24">
        <v>0</v>
      </c>
      <c r="G119"/>
      <c r="O119" t="s">
        <v>654</v>
      </c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>
        <v>2068</v>
      </c>
      <c r="AT119" s="24"/>
      <c r="AU119" s="24"/>
      <c r="AV119" s="24">
        <v>2068</v>
      </c>
      <c r="AW119" s="24">
        <v>2068</v>
      </c>
    </row>
    <row r="120" spans="1:49" x14ac:dyDescent="0.35">
      <c r="B120" t="s">
        <v>577</v>
      </c>
      <c r="C120" t="s">
        <v>43</v>
      </c>
      <c r="D120" s="24">
        <v>2309</v>
      </c>
      <c r="E120" s="48">
        <v>-2309</v>
      </c>
      <c r="F120" s="24">
        <v>0</v>
      </c>
      <c r="G120"/>
      <c r="O120" t="s">
        <v>661</v>
      </c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>
        <v>337.5</v>
      </c>
      <c r="AT120" s="24"/>
      <c r="AU120" s="24"/>
      <c r="AV120" s="24">
        <v>337.5</v>
      </c>
      <c r="AW120" s="24">
        <v>337.5</v>
      </c>
    </row>
    <row r="121" spans="1:49" x14ac:dyDescent="0.35">
      <c r="B121" t="s">
        <v>578</v>
      </c>
      <c r="C121" t="s">
        <v>23</v>
      </c>
      <c r="D121" s="24">
        <v>15108</v>
      </c>
      <c r="E121" s="48">
        <v>-15108</v>
      </c>
      <c r="F121" s="24">
        <v>0</v>
      </c>
      <c r="G121"/>
      <c r="O121" t="s">
        <v>775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>
        <v>2534</v>
      </c>
      <c r="AV121" s="24">
        <v>2534</v>
      </c>
      <c r="AW121" s="24">
        <v>2534</v>
      </c>
    </row>
    <row r="122" spans="1:49" x14ac:dyDescent="0.35">
      <c r="A122" s="23" t="s">
        <v>260</v>
      </c>
      <c r="B122" s="23"/>
      <c r="C122" s="23"/>
      <c r="D122" s="25">
        <v>135957.90000000002</v>
      </c>
      <c r="E122" s="49">
        <v>-135957.90000000002</v>
      </c>
      <c r="F122" s="25">
        <v>0</v>
      </c>
      <c r="G122"/>
      <c r="O122" t="s">
        <v>785</v>
      </c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>
        <v>100</v>
      </c>
      <c r="AV122" s="24">
        <v>100</v>
      </c>
      <c r="AW122" s="24">
        <v>100</v>
      </c>
    </row>
    <row r="123" spans="1:49" x14ac:dyDescent="0.35">
      <c r="A123">
        <v>2</v>
      </c>
      <c r="B123" t="s">
        <v>610</v>
      </c>
      <c r="C123" t="s">
        <v>407</v>
      </c>
      <c r="D123" s="24">
        <v>6532.4</v>
      </c>
      <c r="E123" s="48">
        <v>-6532.4</v>
      </c>
      <c r="F123" s="24">
        <v>0</v>
      </c>
      <c r="G123"/>
      <c r="O123" t="s">
        <v>852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>
        <v>2068</v>
      </c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>
        <v>2068</v>
      </c>
      <c r="AW123" s="24">
        <v>2068</v>
      </c>
    </row>
    <row r="124" spans="1:49" x14ac:dyDescent="0.35">
      <c r="B124" t="s">
        <v>611</v>
      </c>
      <c r="C124" t="s">
        <v>23</v>
      </c>
      <c r="D124" s="24">
        <v>1480</v>
      </c>
      <c r="E124" s="48">
        <v>-1480</v>
      </c>
      <c r="F124" s="24">
        <v>0</v>
      </c>
      <c r="G124"/>
      <c r="O124" t="s">
        <v>1006</v>
      </c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>
        <v>2237</v>
      </c>
      <c r="AP124" s="24"/>
      <c r="AQ124" s="24"/>
      <c r="AR124" s="24"/>
      <c r="AS124" s="24"/>
      <c r="AT124" s="24"/>
      <c r="AU124" s="24"/>
      <c r="AV124" s="24">
        <v>2237</v>
      </c>
      <c r="AW124" s="24">
        <v>2237</v>
      </c>
    </row>
    <row r="125" spans="1:49" x14ac:dyDescent="0.35">
      <c r="B125" t="s">
        <v>612</v>
      </c>
      <c r="C125" t="s">
        <v>64</v>
      </c>
      <c r="D125" s="24">
        <v>14395</v>
      </c>
      <c r="E125" s="48">
        <v>-14395</v>
      </c>
      <c r="F125" s="24">
        <v>0</v>
      </c>
      <c r="G125"/>
      <c r="N125" s="23" t="s">
        <v>141</v>
      </c>
      <c r="O125" s="23"/>
      <c r="P125" s="25"/>
      <c r="Q125" s="25"/>
      <c r="R125" s="25"/>
      <c r="S125" s="25"/>
      <c r="T125" s="25">
        <v>1706</v>
      </c>
      <c r="U125" s="25"/>
      <c r="V125" s="25"/>
      <c r="W125" s="25">
        <v>2302</v>
      </c>
      <c r="X125" s="25"/>
      <c r="Y125" s="25">
        <v>4008</v>
      </c>
      <c r="Z125" s="25"/>
      <c r="AA125" s="25"/>
      <c r="AB125" s="25">
        <v>240</v>
      </c>
      <c r="AC125" s="25"/>
      <c r="AD125" s="25"/>
      <c r="AE125" s="25"/>
      <c r="AF125" s="25"/>
      <c r="AG125" s="25"/>
      <c r="AH125" s="25"/>
      <c r="AI125" s="25"/>
      <c r="AJ125" s="25">
        <v>240</v>
      </c>
      <c r="AK125" s="25">
        <v>2068</v>
      </c>
      <c r="AL125" s="25"/>
      <c r="AM125" s="25"/>
      <c r="AN125" s="25"/>
      <c r="AO125" s="25">
        <v>2237</v>
      </c>
      <c r="AP125" s="25"/>
      <c r="AQ125" s="25">
        <v>2309</v>
      </c>
      <c r="AR125" s="25">
        <v>175</v>
      </c>
      <c r="AS125" s="25">
        <v>2405.5</v>
      </c>
      <c r="AT125" s="25"/>
      <c r="AU125" s="25">
        <v>2634</v>
      </c>
      <c r="AV125" s="25">
        <v>11828.5</v>
      </c>
      <c r="AW125" s="25">
        <v>16076.5</v>
      </c>
    </row>
    <row r="126" spans="1:49" x14ac:dyDescent="0.35">
      <c r="B126" t="s">
        <v>613</v>
      </c>
      <c r="C126" t="s">
        <v>60</v>
      </c>
      <c r="D126" s="24">
        <v>5940</v>
      </c>
      <c r="E126" s="48">
        <v>-5940</v>
      </c>
      <c r="F126" s="24">
        <v>0</v>
      </c>
      <c r="G126"/>
      <c r="N126" t="s">
        <v>23</v>
      </c>
      <c r="O126" t="s">
        <v>21</v>
      </c>
      <c r="P126" s="24"/>
      <c r="Q126" s="24"/>
      <c r="R126" s="24"/>
      <c r="S126" s="24">
        <v>1836</v>
      </c>
      <c r="T126" s="24"/>
      <c r="U126" s="24"/>
      <c r="V126" s="24"/>
      <c r="W126" s="24"/>
      <c r="X126" s="24"/>
      <c r="Y126" s="24">
        <v>1836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>
        <v>1836</v>
      </c>
    </row>
    <row r="127" spans="1:49" x14ac:dyDescent="0.35">
      <c r="B127" t="s">
        <v>614</v>
      </c>
      <c r="C127" t="s">
        <v>20</v>
      </c>
      <c r="D127" s="24">
        <v>7271</v>
      </c>
      <c r="E127" s="48">
        <v>-7271</v>
      </c>
      <c r="F127" s="24">
        <v>0</v>
      </c>
      <c r="G127"/>
      <c r="O127" t="s">
        <v>30</v>
      </c>
      <c r="P127" s="24"/>
      <c r="Q127" s="24"/>
      <c r="R127" s="24"/>
      <c r="S127" s="24"/>
      <c r="T127" s="24">
        <v>2508</v>
      </c>
      <c r="U127" s="24"/>
      <c r="V127" s="24"/>
      <c r="W127" s="24"/>
      <c r="X127" s="24"/>
      <c r="Y127" s="24">
        <v>2508</v>
      </c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>
        <v>2508</v>
      </c>
    </row>
    <row r="128" spans="1:49" x14ac:dyDescent="0.35">
      <c r="B128" t="s">
        <v>615</v>
      </c>
      <c r="C128" t="s">
        <v>499</v>
      </c>
      <c r="D128" s="24">
        <v>5822</v>
      </c>
      <c r="E128" s="48">
        <v>-5822</v>
      </c>
      <c r="F128" s="24">
        <v>0</v>
      </c>
      <c r="G128"/>
      <c r="O128" t="s">
        <v>31</v>
      </c>
      <c r="P128" s="24"/>
      <c r="Q128" s="24"/>
      <c r="R128" s="24"/>
      <c r="S128" s="24"/>
      <c r="T128" s="24">
        <v>2508</v>
      </c>
      <c r="U128" s="24"/>
      <c r="V128" s="24"/>
      <c r="W128" s="24"/>
      <c r="X128" s="24"/>
      <c r="Y128" s="24">
        <v>2508</v>
      </c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>
        <v>2508</v>
      </c>
    </row>
    <row r="129" spans="1:49" x14ac:dyDescent="0.35">
      <c r="B129" t="s">
        <v>616</v>
      </c>
      <c r="C129" t="s">
        <v>43</v>
      </c>
      <c r="D129" s="24">
        <v>175</v>
      </c>
      <c r="E129" s="48">
        <v>-175</v>
      </c>
      <c r="F129" s="24">
        <v>0</v>
      </c>
      <c r="G129"/>
      <c r="O129" t="s">
        <v>32</v>
      </c>
      <c r="P129" s="24"/>
      <c r="Q129" s="24"/>
      <c r="R129" s="24"/>
      <c r="S129" s="24"/>
      <c r="T129" s="24">
        <v>324</v>
      </c>
      <c r="U129" s="24"/>
      <c r="V129" s="24"/>
      <c r="W129" s="24"/>
      <c r="X129" s="24"/>
      <c r="Y129" s="24">
        <v>324</v>
      </c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>
        <v>324</v>
      </c>
    </row>
    <row r="130" spans="1:49" x14ac:dyDescent="0.35">
      <c r="B130" t="s">
        <v>617</v>
      </c>
      <c r="C130" t="s">
        <v>407</v>
      </c>
      <c r="D130" s="24">
        <v>5877.3</v>
      </c>
      <c r="E130" s="48">
        <v>-5877.3</v>
      </c>
      <c r="F130" s="24">
        <v>0</v>
      </c>
      <c r="G130"/>
      <c r="O130" t="s">
        <v>103</v>
      </c>
      <c r="P130" s="24"/>
      <c r="Q130" s="24"/>
      <c r="R130" s="24"/>
      <c r="S130" s="24"/>
      <c r="T130" s="24"/>
      <c r="U130" s="24">
        <v>11247.599999999999</v>
      </c>
      <c r="V130" s="24"/>
      <c r="W130" s="24"/>
      <c r="X130" s="24"/>
      <c r="Y130" s="24">
        <v>11247.599999999999</v>
      </c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>
        <v>11247.599999999999</v>
      </c>
    </row>
    <row r="131" spans="1:49" x14ac:dyDescent="0.35">
      <c r="B131" t="s">
        <v>618</v>
      </c>
      <c r="C131" t="s">
        <v>416</v>
      </c>
      <c r="D131" s="24">
        <v>7961</v>
      </c>
      <c r="E131" s="48">
        <v>-7961</v>
      </c>
      <c r="F131" s="24">
        <v>0</v>
      </c>
      <c r="G131"/>
      <c r="O131" t="s">
        <v>105</v>
      </c>
      <c r="P131" s="24"/>
      <c r="Q131" s="24"/>
      <c r="R131" s="24"/>
      <c r="S131" s="24"/>
      <c r="T131" s="24"/>
      <c r="U131" s="24">
        <v>11605.2</v>
      </c>
      <c r="V131" s="24"/>
      <c r="W131" s="24"/>
      <c r="X131" s="24"/>
      <c r="Y131" s="24">
        <v>11605.2</v>
      </c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>
        <v>11605.2</v>
      </c>
    </row>
    <row r="132" spans="1:49" x14ac:dyDescent="0.35">
      <c r="B132" t="s">
        <v>619</v>
      </c>
      <c r="C132" t="s">
        <v>416</v>
      </c>
      <c r="D132" s="24">
        <v>2678</v>
      </c>
      <c r="E132" s="48">
        <v>-2678</v>
      </c>
      <c r="F132" s="24">
        <v>0</v>
      </c>
      <c r="G132"/>
      <c r="O132" t="s">
        <v>114</v>
      </c>
      <c r="P132" s="24"/>
      <c r="Q132" s="24"/>
      <c r="R132" s="24"/>
      <c r="S132" s="24"/>
      <c r="T132" s="24"/>
      <c r="U132" s="24"/>
      <c r="V132" s="24">
        <v>10618.8</v>
      </c>
      <c r="W132" s="24"/>
      <c r="X132" s="24"/>
      <c r="Y132" s="24">
        <v>10618.8</v>
      </c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>
        <v>10618.8</v>
      </c>
    </row>
    <row r="133" spans="1:49" x14ac:dyDescent="0.35">
      <c r="B133" t="s">
        <v>620</v>
      </c>
      <c r="C133" t="s">
        <v>20</v>
      </c>
      <c r="D133" s="24">
        <v>315</v>
      </c>
      <c r="E133" s="48">
        <v>-315</v>
      </c>
      <c r="F133" s="24">
        <v>0</v>
      </c>
      <c r="G133"/>
      <c r="O133" t="s">
        <v>116</v>
      </c>
      <c r="P133" s="24"/>
      <c r="Q133" s="24"/>
      <c r="R133" s="24"/>
      <c r="S133" s="24"/>
      <c r="T133" s="24"/>
      <c r="U133" s="24"/>
      <c r="V133" s="24">
        <v>8778</v>
      </c>
      <c r="W133" s="24"/>
      <c r="X133" s="24"/>
      <c r="Y133" s="24">
        <v>8778</v>
      </c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>
        <v>8778</v>
      </c>
    </row>
    <row r="134" spans="1:49" x14ac:dyDescent="0.35">
      <c r="A134" s="23" t="s">
        <v>278</v>
      </c>
      <c r="B134" s="23"/>
      <c r="C134" s="23"/>
      <c r="D134" s="25">
        <v>58446.700000000004</v>
      </c>
      <c r="E134" s="49">
        <v>-58446.700000000004</v>
      </c>
      <c r="F134" s="25">
        <v>0</v>
      </c>
      <c r="G134"/>
      <c r="O134" t="s">
        <v>216</v>
      </c>
      <c r="P134" s="24"/>
      <c r="Q134" s="24"/>
      <c r="R134" s="24"/>
      <c r="S134" s="24"/>
      <c r="T134" s="24"/>
      <c r="U134" s="24"/>
      <c r="V134" s="24"/>
      <c r="W134" s="24"/>
      <c r="X134" s="24">
        <v>2860</v>
      </c>
      <c r="Y134" s="24">
        <v>2860</v>
      </c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>
        <v>2860</v>
      </c>
    </row>
    <row r="135" spans="1:49" x14ac:dyDescent="0.35">
      <c r="A135">
        <v>3</v>
      </c>
      <c r="B135" t="s">
        <v>642</v>
      </c>
      <c r="C135" t="s">
        <v>499</v>
      </c>
      <c r="D135" s="24">
        <v>6301</v>
      </c>
      <c r="E135" s="48">
        <v>-6301</v>
      </c>
      <c r="F135" s="24">
        <v>0</v>
      </c>
      <c r="G135"/>
      <c r="O135" t="s">
        <v>280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>
        <v>9111.2000000000007</v>
      </c>
      <c r="AG135" s="24"/>
      <c r="AH135" s="24"/>
      <c r="AI135" s="24"/>
      <c r="AJ135" s="24">
        <v>9111.2000000000007</v>
      </c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>
        <v>9111.2000000000007</v>
      </c>
    </row>
    <row r="136" spans="1:49" x14ac:dyDescent="0.35">
      <c r="B136" t="s">
        <v>643</v>
      </c>
      <c r="C136" t="s">
        <v>646</v>
      </c>
      <c r="D136" s="24">
        <v>4873</v>
      </c>
      <c r="E136" s="48">
        <v>-4873</v>
      </c>
      <c r="F136" s="24">
        <v>0</v>
      </c>
      <c r="G136"/>
      <c r="O136" t="s">
        <v>291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>
        <v>14813.6</v>
      </c>
      <c r="AH136" s="24"/>
      <c r="AI136" s="24"/>
      <c r="AJ136" s="24">
        <v>14813.6</v>
      </c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>
        <v>14813.6</v>
      </c>
    </row>
    <row r="137" spans="1:49" x14ac:dyDescent="0.35">
      <c r="B137" t="s">
        <v>644</v>
      </c>
      <c r="C137" t="s">
        <v>64</v>
      </c>
      <c r="D137" s="24">
        <v>15280</v>
      </c>
      <c r="E137" s="48">
        <v>-15280</v>
      </c>
      <c r="F137" s="24">
        <v>0</v>
      </c>
      <c r="G137"/>
      <c r="O137" t="s">
        <v>324</v>
      </c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>
        <v>11803.2</v>
      </c>
      <c r="AH137" s="24"/>
      <c r="AI137" s="24"/>
      <c r="AJ137" s="24">
        <v>11803.2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>
        <v>11803.2</v>
      </c>
    </row>
    <row r="138" spans="1:49" x14ac:dyDescent="0.35">
      <c r="B138" t="s">
        <v>651</v>
      </c>
      <c r="C138" t="s">
        <v>646</v>
      </c>
      <c r="D138" s="24">
        <v>65</v>
      </c>
      <c r="E138" s="48">
        <v>-65</v>
      </c>
      <c r="F138" s="24">
        <v>0</v>
      </c>
      <c r="G138"/>
      <c r="O138" t="s">
        <v>328</v>
      </c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>
        <v>3510</v>
      </c>
      <c r="AH138" s="24"/>
      <c r="AI138" s="24"/>
      <c r="AJ138" s="24">
        <v>3510</v>
      </c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>
        <v>3510</v>
      </c>
    </row>
    <row r="139" spans="1:49" x14ac:dyDescent="0.35">
      <c r="B139" t="s">
        <v>652</v>
      </c>
      <c r="C139" t="s">
        <v>407</v>
      </c>
      <c r="D139" s="24">
        <v>6379.9</v>
      </c>
      <c r="E139" s="48">
        <v>-6379.9</v>
      </c>
      <c r="F139" s="24">
        <v>0</v>
      </c>
      <c r="G139"/>
      <c r="O139" t="s">
        <v>335</v>
      </c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>
        <v>14034.8</v>
      </c>
      <c r="AJ139" s="24">
        <v>14034.8</v>
      </c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>
        <v>14034.8</v>
      </c>
    </row>
    <row r="140" spans="1:49" x14ac:dyDescent="0.35">
      <c r="B140" t="s">
        <v>653</v>
      </c>
      <c r="C140" t="s">
        <v>646</v>
      </c>
      <c r="D140" s="24">
        <v>390</v>
      </c>
      <c r="E140" s="48">
        <v>-390</v>
      </c>
      <c r="F140" s="24">
        <v>0</v>
      </c>
      <c r="G140"/>
      <c r="O140" t="s">
        <v>375</v>
      </c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>
        <v>3830.4</v>
      </c>
      <c r="AB140" s="24"/>
      <c r="AC140" s="24"/>
      <c r="AD140" s="24"/>
      <c r="AE140" s="24"/>
      <c r="AF140" s="24"/>
      <c r="AG140" s="24"/>
      <c r="AH140" s="24"/>
      <c r="AI140" s="24"/>
      <c r="AJ140" s="24">
        <v>3830.4</v>
      </c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>
        <v>3830.4</v>
      </c>
    </row>
    <row r="141" spans="1:49" x14ac:dyDescent="0.35">
      <c r="B141" t="s">
        <v>654</v>
      </c>
      <c r="C141" t="s">
        <v>43</v>
      </c>
      <c r="D141" s="24">
        <v>2068</v>
      </c>
      <c r="E141" s="48">
        <v>-2068</v>
      </c>
      <c r="F141" s="24">
        <v>0</v>
      </c>
      <c r="G141"/>
      <c r="O141" t="s">
        <v>383</v>
      </c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>
        <v>12524</v>
      </c>
      <c r="AB141" s="24"/>
      <c r="AC141" s="24"/>
      <c r="AD141" s="24"/>
      <c r="AE141" s="24"/>
      <c r="AF141" s="24"/>
      <c r="AG141" s="24"/>
      <c r="AH141" s="24"/>
      <c r="AI141" s="24"/>
      <c r="AJ141" s="24">
        <v>12524</v>
      </c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>
        <v>12524</v>
      </c>
    </row>
    <row r="142" spans="1:49" x14ac:dyDescent="0.35">
      <c r="B142" t="s">
        <v>655</v>
      </c>
      <c r="C142" t="s">
        <v>416</v>
      </c>
      <c r="D142" s="24">
        <v>3029</v>
      </c>
      <c r="E142" s="48">
        <v>-3029</v>
      </c>
      <c r="F142" s="24">
        <v>0</v>
      </c>
      <c r="G142"/>
      <c r="O142" t="s">
        <v>386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>
        <v>240</v>
      </c>
      <c r="AB142" s="24"/>
      <c r="AC142" s="24"/>
      <c r="AD142" s="24"/>
      <c r="AE142" s="24"/>
      <c r="AF142" s="24"/>
      <c r="AG142" s="24"/>
      <c r="AH142" s="24"/>
      <c r="AI142" s="24"/>
      <c r="AJ142" s="24">
        <v>240</v>
      </c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>
        <v>240</v>
      </c>
    </row>
    <row r="143" spans="1:49" x14ac:dyDescent="0.35">
      <c r="B143" t="s">
        <v>656</v>
      </c>
      <c r="C143" t="s">
        <v>64</v>
      </c>
      <c r="D143" s="24">
        <v>14185</v>
      </c>
      <c r="E143" s="48">
        <v>-14185</v>
      </c>
      <c r="F143" s="24">
        <v>0</v>
      </c>
      <c r="G143"/>
      <c r="O143" t="s">
        <v>516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>
        <v>12484</v>
      </c>
      <c r="AE143" s="24"/>
      <c r="AF143" s="24"/>
      <c r="AG143" s="24"/>
      <c r="AH143" s="24"/>
      <c r="AI143" s="24"/>
      <c r="AJ143" s="24">
        <v>12484</v>
      </c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>
        <v>12484</v>
      </c>
    </row>
    <row r="144" spans="1:49" x14ac:dyDescent="0.35">
      <c r="B144" t="s">
        <v>657</v>
      </c>
      <c r="C144" t="s">
        <v>416</v>
      </c>
      <c r="D144" s="24">
        <v>11425</v>
      </c>
      <c r="E144" s="48">
        <v>-11425</v>
      </c>
      <c r="F144" s="24">
        <v>0</v>
      </c>
      <c r="G144"/>
      <c r="O144" t="s">
        <v>519</v>
      </c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>
        <v>390</v>
      </c>
      <c r="AE144" s="24"/>
      <c r="AF144" s="24"/>
      <c r="AG144" s="24"/>
      <c r="AH144" s="24"/>
      <c r="AI144" s="24"/>
      <c r="AJ144" s="24">
        <v>390</v>
      </c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>
        <v>390</v>
      </c>
    </row>
    <row r="145" spans="1:49" x14ac:dyDescent="0.35">
      <c r="B145" t="s">
        <v>658</v>
      </c>
      <c r="C145" t="s">
        <v>407</v>
      </c>
      <c r="D145" s="24">
        <v>315</v>
      </c>
      <c r="E145" s="48">
        <v>-315</v>
      </c>
      <c r="F145" s="24">
        <v>0</v>
      </c>
      <c r="G145"/>
      <c r="O145" t="s">
        <v>521</v>
      </c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>
        <v>3021.8</v>
      </c>
      <c r="AE145" s="24"/>
      <c r="AF145" s="24"/>
      <c r="AG145" s="24"/>
      <c r="AH145" s="24"/>
      <c r="AI145" s="24"/>
      <c r="AJ145" s="24">
        <v>3021.8</v>
      </c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>
        <v>3021.8</v>
      </c>
    </row>
    <row r="146" spans="1:49" x14ac:dyDescent="0.35">
      <c r="B146" t="s">
        <v>659</v>
      </c>
      <c r="C146" t="s">
        <v>416</v>
      </c>
      <c r="D146" s="24">
        <v>9888</v>
      </c>
      <c r="E146" s="48">
        <v>-9888</v>
      </c>
      <c r="F146" s="24">
        <v>0</v>
      </c>
      <c r="G146"/>
      <c r="O146" t="s">
        <v>568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>
        <v>6803</v>
      </c>
      <c r="AR146" s="24"/>
      <c r="AS146" s="24"/>
      <c r="AT146" s="24"/>
      <c r="AU146" s="24"/>
      <c r="AV146" s="24">
        <v>6803</v>
      </c>
      <c r="AW146" s="24">
        <v>6803</v>
      </c>
    </row>
    <row r="147" spans="1:49" x14ac:dyDescent="0.35">
      <c r="B147" t="s">
        <v>660</v>
      </c>
      <c r="C147" t="s">
        <v>499</v>
      </c>
      <c r="D147" s="24">
        <v>8127.5</v>
      </c>
      <c r="E147" s="48">
        <v>-8127.5</v>
      </c>
      <c r="F147" s="24">
        <v>0</v>
      </c>
      <c r="G147"/>
      <c r="O147" t="s">
        <v>570</v>
      </c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>
        <v>1202.5</v>
      </c>
      <c r="AR147" s="24"/>
      <c r="AS147" s="24"/>
      <c r="AT147" s="24"/>
      <c r="AU147" s="24"/>
      <c r="AV147" s="24">
        <v>1202.5</v>
      </c>
      <c r="AW147" s="24">
        <v>1202.5</v>
      </c>
    </row>
    <row r="148" spans="1:49" x14ac:dyDescent="0.35">
      <c r="B148" t="s">
        <v>661</v>
      </c>
      <c r="C148" t="s">
        <v>43</v>
      </c>
      <c r="D148" s="24">
        <v>337.5</v>
      </c>
      <c r="E148" s="48">
        <v>-337.5</v>
      </c>
      <c r="F148" s="24">
        <v>0</v>
      </c>
      <c r="G148"/>
      <c r="O148" t="s">
        <v>571</v>
      </c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>
        <v>8486</v>
      </c>
      <c r="AR148" s="24"/>
      <c r="AS148" s="24"/>
      <c r="AT148" s="24"/>
      <c r="AU148" s="24"/>
      <c r="AV148" s="24">
        <v>8486</v>
      </c>
      <c r="AW148" s="24">
        <v>8486</v>
      </c>
    </row>
    <row r="149" spans="1:49" x14ac:dyDescent="0.35">
      <c r="B149" t="s">
        <v>662</v>
      </c>
      <c r="C149" t="s">
        <v>416</v>
      </c>
      <c r="D149" s="24">
        <v>8819</v>
      </c>
      <c r="E149" s="48">
        <v>-8819</v>
      </c>
      <c r="F149" s="24">
        <v>0</v>
      </c>
      <c r="G149"/>
      <c r="O149" t="s">
        <v>578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>
        <v>15108</v>
      </c>
      <c r="AR149" s="24"/>
      <c r="AS149" s="24"/>
      <c r="AT149" s="24"/>
      <c r="AU149" s="24"/>
      <c r="AV149" s="24">
        <v>15108</v>
      </c>
      <c r="AW149" s="24">
        <v>15108</v>
      </c>
    </row>
    <row r="150" spans="1:49" x14ac:dyDescent="0.35">
      <c r="B150" t="s">
        <v>669</v>
      </c>
      <c r="C150" t="s">
        <v>416</v>
      </c>
      <c r="D150" s="24">
        <v>14422</v>
      </c>
      <c r="E150" s="48">
        <v>-14422</v>
      </c>
      <c r="F150" s="24">
        <v>0</v>
      </c>
      <c r="G150"/>
      <c r="O150" t="s">
        <v>611</v>
      </c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>
        <v>1480</v>
      </c>
      <c r="AS150" s="24"/>
      <c r="AT150" s="24"/>
      <c r="AU150" s="24"/>
      <c r="AV150" s="24">
        <v>1480</v>
      </c>
      <c r="AW150" s="24">
        <v>1480</v>
      </c>
    </row>
    <row r="151" spans="1:49" x14ac:dyDescent="0.35">
      <c r="B151" t="s">
        <v>670</v>
      </c>
      <c r="C151" t="s">
        <v>7</v>
      </c>
      <c r="D151" s="24">
        <v>3232</v>
      </c>
      <c r="E151" s="48">
        <v>-3232</v>
      </c>
      <c r="F151" s="24">
        <v>0</v>
      </c>
      <c r="G151"/>
      <c r="O151" t="s">
        <v>709</v>
      </c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>
        <v>15222</v>
      </c>
      <c r="AU151" s="24"/>
      <c r="AV151" s="24">
        <v>15222</v>
      </c>
      <c r="AW151" s="24">
        <v>15222</v>
      </c>
    </row>
    <row r="152" spans="1:49" x14ac:dyDescent="0.35">
      <c r="B152" t="s">
        <v>671</v>
      </c>
      <c r="C152" t="s">
        <v>416</v>
      </c>
      <c r="D152" s="24">
        <v>7593</v>
      </c>
      <c r="E152" s="48">
        <v>-7593</v>
      </c>
      <c r="F152" s="24">
        <v>0</v>
      </c>
      <c r="G152"/>
      <c r="O152" t="s">
        <v>804</v>
      </c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>
        <v>10120</v>
      </c>
      <c r="AV152" s="24">
        <v>10120</v>
      </c>
      <c r="AW152" s="24">
        <v>10120</v>
      </c>
    </row>
    <row r="153" spans="1:49" x14ac:dyDescent="0.35">
      <c r="B153" t="s">
        <v>672</v>
      </c>
      <c r="C153" t="s">
        <v>674</v>
      </c>
      <c r="D153" s="24">
        <v>3555</v>
      </c>
      <c r="E153" s="48">
        <v>-3555</v>
      </c>
      <c r="F153" s="24">
        <v>0</v>
      </c>
      <c r="G153"/>
      <c r="O153" t="s">
        <v>911</v>
      </c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>
        <v>16536.699999999997</v>
      </c>
      <c r="AN153" s="24"/>
      <c r="AO153" s="24"/>
      <c r="AP153" s="24"/>
      <c r="AQ153" s="24"/>
      <c r="AR153" s="24"/>
      <c r="AS153" s="24"/>
      <c r="AT153" s="24"/>
      <c r="AU153" s="24"/>
      <c r="AV153" s="24">
        <v>16536.699999999997</v>
      </c>
      <c r="AW153" s="24">
        <v>16536.699999999997</v>
      </c>
    </row>
    <row r="154" spans="1:49" x14ac:dyDescent="0.35">
      <c r="A154" s="23" t="s">
        <v>293</v>
      </c>
      <c r="B154" s="23"/>
      <c r="C154" s="23"/>
      <c r="D154" s="25">
        <v>120284.9</v>
      </c>
      <c r="E154" s="49">
        <v>-120284.9</v>
      </c>
      <c r="F154" s="25">
        <v>0</v>
      </c>
      <c r="G154"/>
      <c r="O154" t="s">
        <v>1017</v>
      </c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>
        <v>15677.2</v>
      </c>
      <c r="AP154" s="24"/>
      <c r="AQ154" s="24"/>
      <c r="AR154" s="24"/>
      <c r="AS154" s="24"/>
      <c r="AT154" s="24"/>
      <c r="AU154" s="24"/>
      <c r="AV154" s="24">
        <v>15677.2</v>
      </c>
      <c r="AW154" s="24">
        <v>15677.2</v>
      </c>
    </row>
    <row r="155" spans="1:49" x14ac:dyDescent="0.35">
      <c r="A155">
        <v>4</v>
      </c>
      <c r="B155" t="s">
        <v>689</v>
      </c>
      <c r="C155" t="s">
        <v>499</v>
      </c>
      <c r="D155" s="24">
        <v>6083.5</v>
      </c>
      <c r="E155" s="48">
        <v>-6083.5</v>
      </c>
      <c r="F155" s="24">
        <v>0</v>
      </c>
      <c r="G155"/>
      <c r="O155" t="s">
        <v>1055</v>
      </c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>
        <v>10824</v>
      </c>
      <c r="AQ155" s="24"/>
      <c r="AR155" s="24"/>
      <c r="AS155" s="24"/>
      <c r="AT155" s="24"/>
      <c r="AU155" s="24"/>
      <c r="AV155" s="24">
        <v>10824</v>
      </c>
      <c r="AW155" s="24">
        <v>10824</v>
      </c>
    </row>
    <row r="156" spans="1:49" x14ac:dyDescent="0.35">
      <c r="B156" t="s">
        <v>692</v>
      </c>
      <c r="C156" t="s">
        <v>416</v>
      </c>
      <c r="D156" s="24">
        <v>9157.5</v>
      </c>
      <c r="E156" s="48">
        <v>-9157.5</v>
      </c>
      <c r="F156" s="24">
        <v>0</v>
      </c>
      <c r="G156"/>
      <c r="N156" s="23" t="s">
        <v>142</v>
      </c>
      <c r="O156" s="23"/>
      <c r="P156" s="25"/>
      <c r="Q156" s="25"/>
      <c r="R156" s="25"/>
      <c r="S156" s="25">
        <v>1836</v>
      </c>
      <c r="T156" s="25">
        <v>5340</v>
      </c>
      <c r="U156" s="25">
        <v>22852.799999999999</v>
      </c>
      <c r="V156" s="25">
        <v>19396.8</v>
      </c>
      <c r="W156" s="25"/>
      <c r="X156" s="25">
        <v>2860</v>
      </c>
      <c r="Y156" s="25">
        <v>52285.599999999999</v>
      </c>
      <c r="Z156" s="25"/>
      <c r="AA156" s="25">
        <v>16594.400000000001</v>
      </c>
      <c r="AB156" s="25"/>
      <c r="AC156" s="25"/>
      <c r="AD156" s="25">
        <v>15895.8</v>
      </c>
      <c r="AE156" s="25"/>
      <c r="AF156" s="25">
        <v>9111.2000000000007</v>
      </c>
      <c r="AG156" s="25">
        <v>30126.800000000003</v>
      </c>
      <c r="AH156" s="25"/>
      <c r="AI156" s="25">
        <v>14034.8</v>
      </c>
      <c r="AJ156" s="25">
        <v>85763.000000000015</v>
      </c>
      <c r="AK156" s="25"/>
      <c r="AL156" s="25"/>
      <c r="AM156" s="25">
        <v>16536.699999999997</v>
      </c>
      <c r="AN156" s="25"/>
      <c r="AO156" s="25">
        <v>15677.2</v>
      </c>
      <c r="AP156" s="25">
        <v>10824</v>
      </c>
      <c r="AQ156" s="25">
        <v>31599.5</v>
      </c>
      <c r="AR156" s="25">
        <v>1480</v>
      </c>
      <c r="AS156" s="25"/>
      <c r="AT156" s="25">
        <v>15222</v>
      </c>
      <c r="AU156" s="25">
        <v>10120</v>
      </c>
      <c r="AV156" s="25">
        <v>101459.4</v>
      </c>
      <c r="AW156" s="25">
        <v>239508</v>
      </c>
    </row>
    <row r="157" spans="1:49" x14ac:dyDescent="0.35">
      <c r="B157" t="s">
        <v>693</v>
      </c>
      <c r="C157" t="s">
        <v>646</v>
      </c>
      <c r="D157" s="24">
        <v>3480</v>
      </c>
      <c r="E157" s="48">
        <v>-3480</v>
      </c>
      <c r="F157" s="24">
        <v>0</v>
      </c>
      <c r="G157"/>
      <c r="N157" t="s">
        <v>14</v>
      </c>
      <c r="O157" t="s">
        <v>11</v>
      </c>
      <c r="P157" s="24"/>
      <c r="Q157" s="24"/>
      <c r="R157" s="24">
        <v>2067</v>
      </c>
      <c r="S157" s="24"/>
      <c r="T157" s="24"/>
      <c r="U157" s="24"/>
      <c r="V157" s="24"/>
      <c r="W157" s="24"/>
      <c r="X157" s="24"/>
      <c r="Y157" s="24">
        <v>2067</v>
      </c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>
        <v>2067</v>
      </c>
    </row>
    <row r="158" spans="1:49" x14ac:dyDescent="0.35">
      <c r="B158" t="s">
        <v>694</v>
      </c>
      <c r="C158" t="s">
        <v>416</v>
      </c>
      <c r="D158" s="24">
        <v>10497.5</v>
      </c>
      <c r="E158" s="48">
        <v>-10497.5</v>
      </c>
      <c r="F158" s="24">
        <v>0</v>
      </c>
      <c r="G158"/>
      <c r="O158" t="s">
        <v>376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>
        <v>3432</v>
      </c>
      <c r="AB158" s="24"/>
      <c r="AC158" s="24"/>
      <c r="AD158" s="24"/>
      <c r="AE158" s="24"/>
      <c r="AF158" s="24"/>
      <c r="AG158" s="24"/>
      <c r="AH158" s="24"/>
      <c r="AI158" s="24"/>
      <c r="AJ158" s="24">
        <v>3432</v>
      </c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>
        <v>3432</v>
      </c>
    </row>
    <row r="159" spans="1:49" x14ac:dyDescent="0.35">
      <c r="B159" t="s">
        <v>695</v>
      </c>
      <c r="C159" t="s">
        <v>407</v>
      </c>
      <c r="D159" s="24">
        <v>6361.1</v>
      </c>
      <c r="E159" s="48">
        <v>-6361.1</v>
      </c>
      <c r="F159" s="24">
        <v>0</v>
      </c>
      <c r="G159"/>
      <c r="N159" s="23" t="s">
        <v>143</v>
      </c>
      <c r="O159" s="23"/>
      <c r="P159" s="25"/>
      <c r="Q159" s="25"/>
      <c r="R159" s="25">
        <v>2067</v>
      </c>
      <c r="S159" s="25"/>
      <c r="T159" s="25"/>
      <c r="U159" s="25"/>
      <c r="V159" s="25"/>
      <c r="W159" s="25"/>
      <c r="X159" s="25"/>
      <c r="Y159" s="25">
        <v>2067</v>
      </c>
      <c r="Z159" s="25"/>
      <c r="AA159" s="25">
        <v>3432</v>
      </c>
      <c r="AB159" s="25"/>
      <c r="AC159" s="25"/>
      <c r="AD159" s="25"/>
      <c r="AE159" s="25"/>
      <c r="AF159" s="25"/>
      <c r="AG159" s="25"/>
      <c r="AH159" s="25"/>
      <c r="AI159" s="25"/>
      <c r="AJ159" s="25">
        <v>3432</v>
      </c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>
        <v>5499</v>
      </c>
    </row>
    <row r="160" spans="1:49" x14ac:dyDescent="0.35">
      <c r="B160" t="s">
        <v>696</v>
      </c>
      <c r="C160" t="s">
        <v>20</v>
      </c>
      <c r="D160" s="24">
        <v>7316</v>
      </c>
      <c r="E160" s="48">
        <v>-7316</v>
      </c>
      <c r="F160" s="24">
        <v>0</v>
      </c>
      <c r="G160"/>
      <c r="N160" t="s">
        <v>54</v>
      </c>
      <c r="O160" t="s">
        <v>52</v>
      </c>
      <c r="P160" s="24"/>
      <c r="Q160" s="24"/>
      <c r="R160" s="24"/>
      <c r="S160" s="24"/>
      <c r="T160" s="24">
        <v>1452</v>
      </c>
      <c r="U160" s="24"/>
      <c r="V160" s="24"/>
      <c r="W160" s="24"/>
      <c r="X160" s="24"/>
      <c r="Y160" s="24">
        <v>1452</v>
      </c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>
        <v>1452</v>
      </c>
    </row>
    <row r="161" spans="2:49" x14ac:dyDescent="0.35">
      <c r="B161" t="s">
        <v>697</v>
      </c>
      <c r="C161" t="s">
        <v>60</v>
      </c>
      <c r="D161" s="24">
        <v>5043</v>
      </c>
      <c r="E161" s="48">
        <v>-5043</v>
      </c>
      <c r="F161" s="24">
        <v>0</v>
      </c>
      <c r="G161"/>
      <c r="O161" t="s">
        <v>68</v>
      </c>
      <c r="P161" s="24"/>
      <c r="Q161" s="24"/>
      <c r="R161" s="24"/>
      <c r="S161" s="24"/>
      <c r="T161" s="24"/>
      <c r="U161" s="24">
        <v>3968</v>
      </c>
      <c r="V161" s="24"/>
      <c r="W161" s="24"/>
      <c r="X161" s="24"/>
      <c r="Y161" s="24">
        <v>3968</v>
      </c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>
        <v>3968</v>
      </c>
    </row>
    <row r="162" spans="2:49" x14ac:dyDescent="0.35">
      <c r="B162" t="s">
        <v>698</v>
      </c>
      <c r="C162" t="s">
        <v>416</v>
      </c>
      <c r="D162" s="24">
        <v>8569.5</v>
      </c>
      <c r="E162" s="48">
        <v>-8569.5</v>
      </c>
      <c r="F162" s="24">
        <v>0</v>
      </c>
      <c r="G162"/>
      <c r="O162" t="s">
        <v>175</v>
      </c>
      <c r="P162" s="24"/>
      <c r="Q162" s="24"/>
      <c r="R162" s="24"/>
      <c r="S162" s="24"/>
      <c r="T162" s="24"/>
      <c r="U162" s="24"/>
      <c r="V162" s="24"/>
      <c r="W162" s="24">
        <v>2612</v>
      </c>
      <c r="X162" s="24"/>
      <c r="Y162" s="24">
        <v>2612</v>
      </c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>
        <v>2612</v>
      </c>
    </row>
    <row r="163" spans="2:49" x14ac:dyDescent="0.35">
      <c r="B163" t="s">
        <v>699</v>
      </c>
      <c r="C163" t="s">
        <v>782</v>
      </c>
      <c r="D163" s="24">
        <v>3881.5</v>
      </c>
      <c r="E163" s="48">
        <v>-3881.5</v>
      </c>
      <c r="F163" s="24">
        <v>0</v>
      </c>
      <c r="G163"/>
      <c r="O163" t="s">
        <v>188</v>
      </c>
      <c r="P163" s="24"/>
      <c r="Q163" s="24"/>
      <c r="R163" s="24"/>
      <c r="S163" s="24"/>
      <c r="T163" s="24"/>
      <c r="U163" s="24"/>
      <c r="V163" s="24"/>
      <c r="W163" s="24">
        <v>1050</v>
      </c>
      <c r="X163" s="24"/>
      <c r="Y163" s="24">
        <v>1050</v>
      </c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>
        <v>1050</v>
      </c>
    </row>
    <row r="164" spans="2:49" x14ac:dyDescent="0.35">
      <c r="B164" t="s">
        <v>700</v>
      </c>
      <c r="C164" t="s">
        <v>646</v>
      </c>
      <c r="D164" s="24">
        <v>590</v>
      </c>
      <c r="E164" s="48">
        <v>-590</v>
      </c>
      <c r="F164" s="24">
        <v>0</v>
      </c>
      <c r="G164"/>
      <c r="O164" t="s">
        <v>281</v>
      </c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>
        <v>1200</v>
      </c>
      <c r="AG164" s="24"/>
      <c r="AH164" s="24"/>
      <c r="AI164" s="24"/>
      <c r="AJ164" s="24">
        <v>1200</v>
      </c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>
        <v>1200</v>
      </c>
    </row>
    <row r="165" spans="2:49" x14ac:dyDescent="0.35">
      <c r="B165" t="s">
        <v>701</v>
      </c>
      <c r="C165" t="s">
        <v>782</v>
      </c>
      <c r="D165" s="24">
        <v>588</v>
      </c>
      <c r="E165" s="48">
        <v>-588</v>
      </c>
      <c r="F165" s="24">
        <v>0</v>
      </c>
      <c r="G165"/>
      <c r="O165" t="s">
        <v>448</v>
      </c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>
        <v>3362</v>
      </c>
      <c r="AC165" s="24"/>
      <c r="AD165" s="24"/>
      <c r="AE165" s="24"/>
      <c r="AF165" s="24"/>
      <c r="AG165" s="24"/>
      <c r="AH165" s="24"/>
      <c r="AI165" s="24"/>
      <c r="AJ165" s="24">
        <v>3362</v>
      </c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>
        <v>3362</v>
      </c>
    </row>
    <row r="166" spans="2:49" x14ac:dyDescent="0.35">
      <c r="B166" t="s">
        <v>702</v>
      </c>
      <c r="C166" t="s">
        <v>416</v>
      </c>
      <c r="D166" s="24">
        <v>10975.5</v>
      </c>
      <c r="E166" s="48">
        <v>-10975.5</v>
      </c>
      <c r="F166" s="24">
        <v>0</v>
      </c>
      <c r="G166"/>
      <c r="O166" t="s">
        <v>451</v>
      </c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>
        <v>510</v>
      </c>
      <c r="AC166" s="24"/>
      <c r="AD166" s="24"/>
      <c r="AE166" s="24"/>
      <c r="AF166" s="24"/>
      <c r="AG166" s="24"/>
      <c r="AH166" s="24"/>
      <c r="AI166" s="24"/>
      <c r="AJ166" s="24">
        <v>510</v>
      </c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>
        <v>510</v>
      </c>
    </row>
    <row r="167" spans="2:49" x14ac:dyDescent="0.35">
      <c r="B167" t="s">
        <v>703</v>
      </c>
      <c r="C167" t="s">
        <v>499</v>
      </c>
      <c r="D167" s="24">
        <v>5746</v>
      </c>
      <c r="E167" s="48">
        <v>-5746</v>
      </c>
      <c r="F167" s="24">
        <v>0</v>
      </c>
      <c r="G167"/>
      <c r="O167" t="s">
        <v>492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>
        <v>3496</v>
      </c>
      <c r="AD167" s="24"/>
      <c r="AE167" s="24"/>
      <c r="AF167" s="24"/>
      <c r="AG167" s="24"/>
      <c r="AH167" s="24"/>
      <c r="AI167" s="24"/>
      <c r="AJ167" s="24">
        <v>3496</v>
      </c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>
        <v>3496</v>
      </c>
    </row>
    <row r="168" spans="2:49" x14ac:dyDescent="0.35">
      <c r="B168" t="s">
        <v>704</v>
      </c>
      <c r="C168" t="s">
        <v>782</v>
      </c>
      <c r="D168" s="24">
        <v>2175</v>
      </c>
      <c r="E168" s="48">
        <v>-2175</v>
      </c>
      <c r="F168" s="24">
        <v>0</v>
      </c>
      <c r="G168"/>
      <c r="N168" s="23" t="s">
        <v>144</v>
      </c>
      <c r="O168" s="23"/>
      <c r="P168" s="25"/>
      <c r="Q168" s="25"/>
      <c r="R168" s="25"/>
      <c r="S168" s="25"/>
      <c r="T168" s="25">
        <v>1452</v>
      </c>
      <c r="U168" s="25">
        <v>3968</v>
      </c>
      <c r="V168" s="25"/>
      <c r="W168" s="25">
        <v>3662</v>
      </c>
      <c r="X168" s="25"/>
      <c r="Y168" s="25">
        <v>9082</v>
      </c>
      <c r="Z168" s="25"/>
      <c r="AA168" s="25"/>
      <c r="AB168" s="25">
        <v>3872</v>
      </c>
      <c r="AC168" s="25">
        <v>3496</v>
      </c>
      <c r="AD168" s="25"/>
      <c r="AE168" s="25"/>
      <c r="AF168" s="25">
        <v>1200</v>
      </c>
      <c r="AG168" s="25"/>
      <c r="AH168" s="25"/>
      <c r="AI168" s="25"/>
      <c r="AJ168" s="25">
        <v>8568</v>
      </c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>
        <v>17650</v>
      </c>
    </row>
    <row r="169" spans="2:49" x14ac:dyDescent="0.35">
      <c r="B169" t="s">
        <v>705</v>
      </c>
      <c r="C169" t="s">
        <v>416</v>
      </c>
      <c r="D169" s="24">
        <v>10103.5</v>
      </c>
      <c r="E169" s="48">
        <v>-10103.5</v>
      </c>
      <c r="F169" s="24">
        <v>0</v>
      </c>
      <c r="G169"/>
      <c r="N169" t="s">
        <v>64</v>
      </c>
      <c r="O169" t="s">
        <v>62</v>
      </c>
      <c r="P169" s="24"/>
      <c r="Q169" s="24"/>
      <c r="R169" s="24"/>
      <c r="S169" s="24"/>
      <c r="T169" s="24">
        <v>6734</v>
      </c>
      <c r="U169" s="24"/>
      <c r="V169" s="24"/>
      <c r="W169" s="24"/>
      <c r="X169" s="24"/>
      <c r="Y169" s="24">
        <v>6734</v>
      </c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>
        <v>6734</v>
      </c>
    </row>
    <row r="170" spans="2:49" x14ac:dyDescent="0.35">
      <c r="B170" t="s">
        <v>706</v>
      </c>
      <c r="C170" t="s">
        <v>674</v>
      </c>
      <c r="D170" s="24">
        <v>14088.5</v>
      </c>
      <c r="E170" s="48">
        <v>-14088.5</v>
      </c>
      <c r="F170" s="24">
        <v>0</v>
      </c>
      <c r="G170"/>
      <c r="O170" t="s">
        <v>106</v>
      </c>
      <c r="P170" s="24"/>
      <c r="Q170" s="24"/>
      <c r="R170" s="24"/>
      <c r="S170" s="24"/>
      <c r="T170" s="24"/>
      <c r="U170" s="24">
        <v>8123</v>
      </c>
      <c r="V170" s="24"/>
      <c r="W170" s="24"/>
      <c r="X170" s="24"/>
      <c r="Y170" s="24">
        <v>8123</v>
      </c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>
        <v>8123</v>
      </c>
    </row>
    <row r="171" spans="2:49" x14ac:dyDescent="0.35">
      <c r="B171" t="s">
        <v>707</v>
      </c>
      <c r="C171" t="s">
        <v>416</v>
      </c>
      <c r="D171" s="24">
        <v>3076</v>
      </c>
      <c r="E171" s="48">
        <v>-3076</v>
      </c>
      <c r="F171" s="24">
        <v>0</v>
      </c>
      <c r="G171"/>
      <c r="O171" t="s">
        <v>131</v>
      </c>
      <c r="P171" s="24"/>
      <c r="Q171" s="24"/>
      <c r="R171" s="24"/>
      <c r="S171" s="24"/>
      <c r="T171" s="24"/>
      <c r="U171" s="24"/>
      <c r="V171" s="24">
        <v>8123</v>
      </c>
      <c r="W171" s="24"/>
      <c r="X171" s="24"/>
      <c r="Y171" s="24">
        <v>8123</v>
      </c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>
        <v>8123</v>
      </c>
    </row>
    <row r="172" spans="2:49" x14ac:dyDescent="0.35">
      <c r="B172" t="s">
        <v>708</v>
      </c>
      <c r="C172" t="s">
        <v>718</v>
      </c>
      <c r="D172" s="24">
        <v>1170</v>
      </c>
      <c r="E172" s="48">
        <v>-1170</v>
      </c>
      <c r="F172" s="24">
        <v>0</v>
      </c>
      <c r="G172"/>
      <c r="O172" t="s">
        <v>172</v>
      </c>
      <c r="P172" s="24"/>
      <c r="Q172" s="24"/>
      <c r="R172" s="24"/>
      <c r="S172" s="24"/>
      <c r="T172" s="24"/>
      <c r="U172" s="24"/>
      <c r="V172" s="24"/>
      <c r="W172" s="24">
        <v>9296</v>
      </c>
      <c r="X172" s="24"/>
      <c r="Y172" s="24">
        <v>9296</v>
      </c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>
        <v>9296</v>
      </c>
    </row>
    <row r="173" spans="2:49" x14ac:dyDescent="0.35">
      <c r="B173" t="s">
        <v>709</v>
      </c>
      <c r="C173" t="s">
        <v>23</v>
      </c>
      <c r="D173" s="24">
        <v>15222</v>
      </c>
      <c r="E173" s="48">
        <v>-15222</v>
      </c>
      <c r="F173" s="24">
        <v>0</v>
      </c>
      <c r="G173"/>
      <c r="O173" t="s">
        <v>189</v>
      </c>
      <c r="P173" s="24"/>
      <c r="Q173" s="24"/>
      <c r="R173" s="24"/>
      <c r="S173" s="24"/>
      <c r="T173" s="24"/>
      <c r="U173" s="24"/>
      <c r="V173" s="24"/>
      <c r="W173" s="24">
        <v>7775</v>
      </c>
      <c r="X173" s="24"/>
      <c r="Y173" s="24">
        <v>7775</v>
      </c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>
        <v>7775</v>
      </c>
    </row>
    <row r="174" spans="2:49" x14ac:dyDescent="0.35">
      <c r="B174" t="s">
        <v>710</v>
      </c>
      <c r="C174" t="s">
        <v>718</v>
      </c>
      <c r="D174" s="24">
        <v>68</v>
      </c>
      <c r="E174" s="48">
        <v>-68</v>
      </c>
      <c r="F174" s="24">
        <v>0</v>
      </c>
      <c r="G174"/>
      <c r="O174" t="s">
        <v>205</v>
      </c>
      <c r="P174" s="24"/>
      <c r="Q174" s="24"/>
      <c r="R174" s="24"/>
      <c r="S174" s="24"/>
      <c r="T174" s="24"/>
      <c r="U174" s="24"/>
      <c r="V174" s="24"/>
      <c r="W174" s="24">
        <v>275</v>
      </c>
      <c r="X174" s="24"/>
      <c r="Y174" s="24">
        <v>275</v>
      </c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>
        <v>275</v>
      </c>
    </row>
    <row r="175" spans="2:49" x14ac:dyDescent="0.35">
      <c r="B175" t="s">
        <v>724</v>
      </c>
      <c r="C175" t="s">
        <v>7</v>
      </c>
      <c r="D175" s="24">
        <v>2488</v>
      </c>
      <c r="E175" s="48">
        <v>-2488</v>
      </c>
      <c r="F175" s="24">
        <v>0</v>
      </c>
      <c r="G175"/>
      <c r="O175" t="s">
        <v>222</v>
      </c>
      <c r="P175" s="24"/>
      <c r="Q175" s="24"/>
      <c r="R175" s="24"/>
      <c r="S175" s="24"/>
      <c r="T175" s="24"/>
      <c r="U175" s="24"/>
      <c r="V175" s="24"/>
      <c r="W175" s="24"/>
      <c r="X175" s="24">
        <v>10120</v>
      </c>
      <c r="Y175" s="24">
        <v>10120</v>
      </c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>
        <v>10120</v>
      </c>
    </row>
    <row r="176" spans="2:49" x14ac:dyDescent="0.35">
      <c r="B176" t="s">
        <v>727</v>
      </c>
      <c r="C176" t="s">
        <v>416</v>
      </c>
      <c r="D176" s="24">
        <v>11151</v>
      </c>
      <c r="E176" s="48">
        <v>-11151</v>
      </c>
      <c r="F176" s="24">
        <v>0</v>
      </c>
      <c r="G176"/>
      <c r="O176" t="s">
        <v>244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>
        <v>0</v>
      </c>
      <c r="AF176" s="24"/>
      <c r="AG176" s="24"/>
      <c r="AH176" s="24"/>
      <c r="AI176" s="24"/>
      <c r="AJ176" s="24">
        <v>0</v>
      </c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>
        <v>0</v>
      </c>
    </row>
    <row r="177" spans="1:49" x14ac:dyDescent="0.35">
      <c r="B177" t="s">
        <v>729</v>
      </c>
      <c r="C177" t="s">
        <v>674</v>
      </c>
      <c r="D177" s="24">
        <v>3799</v>
      </c>
      <c r="E177" s="48">
        <v>-3799</v>
      </c>
      <c r="F177" s="24">
        <v>0</v>
      </c>
      <c r="G177"/>
      <c r="O177" t="s">
        <v>259</v>
      </c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>
        <v>10310</v>
      </c>
      <c r="AF177" s="24"/>
      <c r="AG177" s="24"/>
      <c r="AH177" s="24"/>
      <c r="AI177" s="24"/>
      <c r="AJ177" s="24">
        <v>10310</v>
      </c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>
        <v>10310</v>
      </c>
    </row>
    <row r="178" spans="1:49" x14ac:dyDescent="0.35">
      <c r="B178" t="s">
        <v>732</v>
      </c>
      <c r="C178" t="s">
        <v>64</v>
      </c>
      <c r="D178" s="24">
        <v>11160</v>
      </c>
      <c r="E178" s="48">
        <v>-11160</v>
      </c>
      <c r="F178" s="24">
        <v>0</v>
      </c>
      <c r="G178"/>
      <c r="O178" t="s">
        <v>326</v>
      </c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>
        <v>10075</v>
      </c>
      <c r="AH178" s="24"/>
      <c r="AI178" s="24"/>
      <c r="AJ178" s="24">
        <v>10075</v>
      </c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>
        <v>10075</v>
      </c>
    </row>
    <row r="179" spans="1:49" x14ac:dyDescent="0.35">
      <c r="B179" t="s">
        <v>733</v>
      </c>
      <c r="C179" t="s">
        <v>499</v>
      </c>
      <c r="D179" s="24">
        <v>5458</v>
      </c>
      <c r="E179" s="48">
        <v>-5458</v>
      </c>
      <c r="F179" s="24">
        <v>0</v>
      </c>
      <c r="G179"/>
      <c r="O179" t="s">
        <v>332</v>
      </c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>
        <v>12101.6</v>
      </c>
      <c r="AI179" s="24"/>
      <c r="AJ179" s="24">
        <v>12101.6</v>
      </c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>
        <v>12101.6</v>
      </c>
    </row>
    <row r="180" spans="1:49" x14ac:dyDescent="0.35">
      <c r="B180" t="s">
        <v>734</v>
      </c>
      <c r="C180" t="s">
        <v>416</v>
      </c>
      <c r="D180" s="24">
        <v>11858.5</v>
      </c>
      <c r="E180" s="48">
        <v>-11858.5</v>
      </c>
      <c r="F180" s="24">
        <v>0</v>
      </c>
      <c r="G180"/>
      <c r="O180" t="s">
        <v>337</v>
      </c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>
        <v>11585</v>
      </c>
      <c r="AI180" s="24"/>
      <c r="AJ180" s="24">
        <v>11585</v>
      </c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>
        <v>11585</v>
      </c>
    </row>
    <row r="181" spans="1:49" x14ac:dyDescent="0.35">
      <c r="B181" t="s">
        <v>735</v>
      </c>
      <c r="C181" t="s">
        <v>407</v>
      </c>
      <c r="D181" s="24">
        <v>6096.1</v>
      </c>
      <c r="E181" s="48">
        <v>-6096.1</v>
      </c>
      <c r="F181" s="24">
        <v>0</v>
      </c>
      <c r="G181"/>
      <c r="O181" t="s">
        <v>361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>
        <v>6952</v>
      </c>
      <c r="AA181" s="24"/>
      <c r="AB181" s="24"/>
      <c r="AC181" s="24"/>
      <c r="AD181" s="24"/>
      <c r="AE181" s="24"/>
      <c r="AF181" s="24"/>
      <c r="AG181" s="24"/>
      <c r="AH181" s="24"/>
      <c r="AI181" s="24"/>
      <c r="AJ181" s="24">
        <v>6952</v>
      </c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>
        <v>6952</v>
      </c>
    </row>
    <row r="182" spans="1:49" x14ac:dyDescent="0.35">
      <c r="B182" t="s">
        <v>737</v>
      </c>
      <c r="C182" t="s">
        <v>674</v>
      </c>
      <c r="D182" s="24">
        <v>1350</v>
      </c>
      <c r="E182" s="48">
        <v>-1350</v>
      </c>
      <c r="F182" s="24">
        <v>0</v>
      </c>
      <c r="G182"/>
      <c r="O182" t="s">
        <v>364</v>
      </c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>
        <v>930</v>
      </c>
      <c r="AA182" s="24"/>
      <c r="AB182" s="24"/>
      <c r="AC182" s="24"/>
      <c r="AD182" s="24"/>
      <c r="AE182" s="24"/>
      <c r="AF182" s="24"/>
      <c r="AG182" s="24"/>
      <c r="AH182" s="24"/>
      <c r="AI182" s="24"/>
      <c r="AJ182" s="24">
        <v>930</v>
      </c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>
        <v>930</v>
      </c>
    </row>
    <row r="183" spans="1:49" x14ac:dyDescent="0.35">
      <c r="B183" t="s">
        <v>738</v>
      </c>
      <c r="C183" t="s">
        <v>416</v>
      </c>
      <c r="D183" s="24">
        <v>15244</v>
      </c>
      <c r="E183" s="48">
        <v>-15244</v>
      </c>
      <c r="F183" s="24">
        <v>0</v>
      </c>
      <c r="G183"/>
      <c r="O183" t="s">
        <v>378</v>
      </c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>
        <v>14208</v>
      </c>
      <c r="AB183" s="24"/>
      <c r="AC183" s="24"/>
      <c r="AD183" s="24"/>
      <c r="AE183" s="24"/>
      <c r="AF183" s="24"/>
      <c r="AG183" s="24"/>
      <c r="AH183" s="24"/>
      <c r="AI183" s="24"/>
      <c r="AJ183" s="24">
        <v>14208</v>
      </c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>
        <v>14208</v>
      </c>
    </row>
    <row r="184" spans="1:49" x14ac:dyDescent="0.35">
      <c r="A184" s="23" t="s">
        <v>314</v>
      </c>
      <c r="B184" s="23"/>
      <c r="C184" s="23"/>
      <c r="D184" s="25">
        <v>192796.7</v>
      </c>
      <c r="E184" s="49">
        <v>-192796.7</v>
      </c>
      <c r="F184" s="25">
        <v>0</v>
      </c>
      <c r="G184"/>
      <c r="O184" t="s">
        <v>409</v>
      </c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>
        <v>12121</v>
      </c>
      <c r="AC184" s="24"/>
      <c r="AD184" s="24"/>
      <c r="AE184" s="24"/>
      <c r="AF184" s="24"/>
      <c r="AG184" s="24"/>
      <c r="AH184" s="24"/>
      <c r="AI184" s="24"/>
      <c r="AJ184" s="24">
        <v>12121</v>
      </c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>
        <v>12121</v>
      </c>
    </row>
    <row r="185" spans="1:49" x14ac:dyDescent="0.35">
      <c r="A185">
        <v>5</v>
      </c>
      <c r="B185" t="s">
        <v>771</v>
      </c>
      <c r="C185" t="s">
        <v>416</v>
      </c>
      <c r="D185" s="24">
        <v>11530</v>
      </c>
      <c r="E185" s="48">
        <v>-11530</v>
      </c>
      <c r="F185" s="24">
        <v>0</v>
      </c>
      <c r="G185"/>
      <c r="O185" t="s">
        <v>453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>
        <v>13723.8</v>
      </c>
      <c r="AC185" s="24"/>
      <c r="AD185" s="24"/>
      <c r="AE185" s="24"/>
      <c r="AF185" s="24"/>
      <c r="AG185" s="24"/>
      <c r="AH185" s="24"/>
      <c r="AI185" s="24"/>
      <c r="AJ185" s="24">
        <v>13723.8</v>
      </c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>
        <v>13723.8</v>
      </c>
    </row>
    <row r="186" spans="1:49" x14ac:dyDescent="0.35">
      <c r="B186" t="s">
        <v>772</v>
      </c>
      <c r="C186" t="s">
        <v>674</v>
      </c>
      <c r="D186" s="24">
        <v>1350</v>
      </c>
      <c r="E186" s="48">
        <v>-1350</v>
      </c>
      <c r="F186" s="24">
        <v>0</v>
      </c>
      <c r="G186"/>
      <c r="O186" t="s">
        <v>456</v>
      </c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>
        <v>10019.200000000001</v>
      </c>
      <c r="AC186" s="24"/>
      <c r="AD186" s="24"/>
      <c r="AE186" s="24"/>
      <c r="AF186" s="24"/>
      <c r="AG186" s="24"/>
      <c r="AH186" s="24"/>
      <c r="AI186" s="24"/>
      <c r="AJ186" s="24">
        <v>10019.200000000001</v>
      </c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>
        <v>10019.200000000001</v>
      </c>
    </row>
    <row r="187" spans="1:49" x14ac:dyDescent="0.35">
      <c r="B187" t="s">
        <v>773</v>
      </c>
      <c r="C187" t="s">
        <v>416</v>
      </c>
      <c r="D187" s="24">
        <v>16245</v>
      </c>
      <c r="E187" s="48">
        <v>-16245</v>
      </c>
      <c r="F187" s="24">
        <v>0</v>
      </c>
      <c r="G187"/>
      <c r="O187" t="s">
        <v>467</v>
      </c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>
        <v>2135</v>
      </c>
      <c r="AD187" s="24"/>
      <c r="AE187" s="24"/>
      <c r="AF187" s="24"/>
      <c r="AG187" s="24"/>
      <c r="AH187" s="24"/>
      <c r="AI187" s="24"/>
      <c r="AJ187" s="24">
        <v>2135</v>
      </c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>
        <v>2135</v>
      </c>
    </row>
    <row r="188" spans="1:49" x14ac:dyDescent="0.35">
      <c r="B188" t="s">
        <v>774</v>
      </c>
      <c r="C188" t="s">
        <v>60</v>
      </c>
      <c r="D188" s="24">
        <v>5100</v>
      </c>
      <c r="E188" s="48">
        <v>-5100</v>
      </c>
      <c r="F188" s="24">
        <v>0</v>
      </c>
      <c r="G188"/>
      <c r="O188" t="s">
        <v>472</v>
      </c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>
        <v>14253</v>
      </c>
      <c r="AD188" s="24"/>
      <c r="AE188" s="24"/>
      <c r="AF188" s="24"/>
      <c r="AG188" s="24"/>
      <c r="AH188" s="24"/>
      <c r="AI188" s="24"/>
      <c r="AJ188" s="24">
        <v>14253</v>
      </c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>
        <v>14253</v>
      </c>
    </row>
    <row r="189" spans="1:49" x14ac:dyDescent="0.35">
      <c r="B189" t="s">
        <v>775</v>
      </c>
      <c r="C189" t="s">
        <v>43</v>
      </c>
      <c r="D189" s="24">
        <v>2534</v>
      </c>
      <c r="E189" s="48">
        <v>-2534</v>
      </c>
      <c r="F189" s="24">
        <v>0</v>
      </c>
      <c r="G189"/>
      <c r="O189" t="s">
        <v>515</v>
      </c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>
        <v>12144</v>
      </c>
      <c r="AE189" s="24"/>
      <c r="AF189" s="24"/>
      <c r="AG189" s="24"/>
      <c r="AH189" s="24"/>
      <c r="AI189" s="24"/>
      <c r="AJ189" s="24">
        <v>12144</v>
      </c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>
        <v>12144</v>
      </c>
    </row>
    <row r="190" spans="1:49" x14ac:dyDescent="0.35">
      <c r="B190" t="s">
        <v>778</v>
      </c>
      <c r="C190" t="s">
        <v>646</v>
      </c>
      <c r="D190" s="24">
        <v>4317.8999999999996</v>
      </c>
      <c r="E190" s="48">
        <v>-4317.8999999999996</v>
      </c>
      <c r="F190" s="24">
        <v>0</v>
      </c>
      <c r="G190"/>
      <c r="O190" t="s">
        <v>544</v>
      </c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>
        <v>10120</v>
      </c>
      <c r="AE190" s="24"/>
      <c r="AF190" s="24"/>
      <c r="AG190" s="24"/>
      <c r="AH190" s="24"/>
      <c r="AI190" s="24"/>
      <c r="AJ190" s="24">
        <v>10120</v>
      </c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>
        <v>10120</v>
      </c>
    </row>
    <row r="191" spans="1:49" x14ac:dyDescent="0.35">
      <c r="B191" t="s">
        <v>783</v>
      </c>
      <c r="C191" t="s">
        <v>782</v>
      </c>
      <c r="D191" s="24">
        <v>8524.5</v>
      </c>
      <c r="E191" s="48">
        <v>-8524.5</v>
      </c>
      <c r="F191" s="24">
        <v>0</v>
      </c>
      <c r="G191"/>
      <c r="O191" t="s">
        <v>561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>
        <v>15346</v>
      </c>
      <c r="AR191" s="24"/>
      <c r="AS191" s="24"/>
      <c r="AT191" s="24"/>
      <c r="AU191" s="24"/>
      <c r="AV191" s="24">
        <v>15346</v>
      </c>
      <c r="AW191" s="24">
        <v>15346</v>
      </c>
    </row>
    <row r="192" spans="1:49" x14ac:dyDescent="0.35">
      <c r="B192" t="s">
        <v>785</v>
      </c>
      <c r="C192" t="s">
        <v>43</v>
      </c>
      <c r="D192" s="24">
        <v>100</v>
      </c>
      <c r="E192" s="48">
        <v>-100</v>
      </c>
      <c r="F192" s="24">
        <v>0</v>
      </c>
      <c r="G192"/>
      <c r="O192" t="s">
        <v>576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>
        <v>13474</v>
      </c>
      <c r="AR192" s="24"/>
      <c r="AS192" s="24"/>
      <c r="AT192" s="24"/>
      <c r="AU192" s="24"/>
      <c r="AV192" s="24">
        <v>13474</v>
      </c>
      <c r="AW192" s="24">
        <v>13474</v>
      </c>
    </row>
    <row r="193" spans="1:49" x14ac:dyDescent="0.35">
      <c r="B193" t="s">
        <v>786</v>
      </c>
      <c r="C193" t="s">
        <v>416</v>
      </c>
      <c r="D193" s="24">
        <v>10369.5</v>
      </c>
      <c r="E193" s="48">
        <v>-2626.3</v>
      </c>
      <c r="F193" s="24">
        <v>7743.2</v>
      </c>
      <c r="G193"/>
      <c r="O193" t="s">
        <v>612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>
        <v>14395</v>
      </c>
      <c r="AS193" s="24"/>
      <c r="AT193" s="24"/>
      <c r="AU193" s="24"/>
      <c r="AV193" s="24">
        <v>14395</v>
      </c>
      <c r="AW193" s="24">
        <v>14395</v>
      </c>
    </row>
    <row r="194" spans="1:49" x14ac:dyDescent="0.35">
      <c r="B194" t="s">
        <v>788</v>
      </c>
      <c r="C194" t="s">
        <v>20</v>
      </c>
      <c r="D194" s="24">
        <v>7336</v>
      </c>
      <c r="E194" s="48">
        <v>-7336</v>
      </c>
      <c r="F194" s="24">
        <v>0</v>
      </c>
      <c r="G194"/>
      <c r="O194" t="s">
        <v>644</v>
      </c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>
        <v>15280</v>
      </c>
      <c r="AT194" s="24"/>
      <c r="AU194" s="24"/>
      <c r="AV194" s="24">
        <v>15280</v>
      </c>
      <c r="AW194" s="24">
        <v>15280</v>
      </c>
    </row>
    <row r="195" spans="1:49" x14ac:dyDescent="0.35">
      <c r="B195" t="s">
        <v>789</v>
      </c>
      <c r="C195" t="s">
        <v>416</v>
      </c>
      <c r="D195" s="24">
        <v>8417</v>
      </c>
      <c r="E195" s="48"/>
      <c r="F195" s="24">
        <v>8417</v>
      </c>
      <c r="G195"/>
      <c r="O195" t="s">
        <v>656</v>
      </c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>
        <v>14185</v>
      </c>
      <c r="AT195" s="24"/>
      <c r="AU195" s="24"/>
      <c r="AV195" s="24">
        <v>14185</v>
      </c>
      <c r="AW195" s="24">
        <v>14185</v>
      </c>
    </row>
    <row r="196" spans="1:49" x14ac:dyDescent="0.35">
      <c r="B196" t="s">
        <v>790</v>
      </c>
      <c r="C196" t="s">
        <v>499</v>
      </c>
      <c r="D196" s="24">
        <v>3484</v>
      </c>
      <c r="E196" s="48">
        <v>-3484</v>
      </c>
      <c r="F196" s="24">
        <v>0</v>
      </c>
      <c r="G196"/>
      <c r="O196" t="s">
        <v>732</v>
      </c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>
        <v>11160</v>
      </c>
      <c r="AU196" s="24"/>
      <c r="AV196" s="24">
        <v>11160</v>
      </c>
      <c r="AW196" s="24">
        <v>11160</v>
      </c>
    </row>
    <row r="197" spans="1:49" x14ac:dyDescent="0.35">
      <c r="B197" t="s">
        <v>792</v>
      </c>
      <c r="C197" t="s">
        <v>416</v>
      </c>
      <c r="D197" s="24">
        <v>13110</v>
      </c>
      <c r="E197" s="48"/>
      <c r="F197" s="24">
        <v>13110</v>
      </c>
      <c r="G197"/>
      <c r="O197" t="s">
        <v>799</v>
      </c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>
        <v>14715</v>
      </c>
      <c r="AV197" s="24">
        <v>14715</v>
      </c>
      <c r="AW197" s="24">
        <v>14715</v>
      </c>
    </row>
    <row r="198" spans="1:49" x14ac:dyDescent="0.35">
      <c r="B198" t="s">
        <v>797</v>
      </c>
      <c r="C198" t="s">
        <v>793</v>
      </c>
      <c r="D198" s="24">
        <v>1239.5999999999999</v>
      </c>
      <c r="E198" s="48">
        <v>-1239.5999999999999</v>
      </c>
      <c r="F198" s="24">
        <v>0</v>
      </c>
      <c r="G198"/>
      <c r="O198" t="s">
        <v>840</v>
      </c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>
        <v>12690</v>
      </c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>
        <v>12690</v>
      </c>
      <c r="AW198" s="24">
        <v>12690</v>
      </c>
    </row>
    <row r="199" spans="1:49" x14ac:dyDescent="0.35">
      <c r="B199" t="s">
        <v>798</v>
      </c>
      <c r="C199" t="s">
        <v>416</v>
      </c>
      <c r="D199" s="24">
        <v>13110</v>
      </c>
      <c r="E199" s="48"/>
      <c r="F199" s="24">
        <v>13110</v>
      </c>
      <c r="G199"/>
      <c r="O199" t="s">
        <v>856</v>
      </c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>
        <v>18515</v>
      </c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>
        <v>18515</v>
      </c>
      <c r="AW199" s="24">
        <v>18515</v>
      </c>
    </row>
    <row r="200" spans="1:49" x14ac:dyDescent="0.35">
      <c r="B200" t="s">
        <v>799</v>
      </c>
      <c r="C200" t="s">
        <v>64</v>
      </c>
      <c r="D200" s="24">
        <v>14715</v>
      </c>
      <c r="E200" s="48">
        <v>-14715</v>
      </c>
      <c r="F200" s="24">
        <v>0</v>
      </c>
      <c r="G200"/>
      <c r="O200" t="s">
        <v>879</v>
      </c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>
        <v>13445</v>
      </c>
      <c r="AM200" s="24"/>
      <c r="AN200" s="24"/>
      <c r="AO200" s="24"/>
      <c r="AP200" s="24"/>
      <c r="AQ200" s="24"/>
      <c r="AR200" s="24"/>
      <c r="AS200" s="24"/>
      <c r="AT200" s="24"/>
      <c r="AU200" s="24"/>
      <c r="AV200" s="24">
        <v>13445</v>
      </c>
      <c r="AW200" s="24">
        <v>13445</v>
      </c>
    </row>
    <row r="201" spans="1:49" x14ac:dyDescent="0.35">
      <c r="B201" t="s">
        <v>802</v>
      </c>
      <c r="C201" t="s">
        <v>416</v>
      </c>
      <c r="D201" s="24">
        <v>6750</v>
      </c>
      <c r="E201" s="48"/>
      <c r="F201" s="24">
        <v>6750</v>
      </c>
      <c r="G201"/>
      <c r="O201" t="s">
        <v>921</v>
      </c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>
        <v>15671</v>
      </c>
      <c r="AN201" s="24"/>
      <c r="AO201" s="24"/>
      <c r="AP201" s="24"/>
      <c r="AQ201" s="24"/>
      <c r="AR201" s="24"/>
      <c r="AS201" s="24"/>
      <c r="AT201" s="24"/>
      <c r="AU201" s="24"/>
      <c r="AV201" s="24">
        <v>15671</v>
      </c>
      <c r="AW201" s="24">
        <v>15671</v>
      </c>
    </row>
    <row r="202" spans="1:49" x14ac:dyDescent="0.35">
      <c r="B202" t="s">
        <v>803</v>
      </c>
      <c r="C202" t="s">
        <v>407</v>
      </c>
      <c r="D202" s="24">
        <v>6201.1</v>
      </c>
      <c r="E202" s="48">
        <v>-6201.1</v>
      </c>
      <c r="F202" s="24">
        <v>0</v>
      </c>
      <c r="G202"/>
      <c r="O202" t="s">
        <v>956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>
        <v>11757.5</v>
      </c>
      <c r="AO202" s="24"/>
      <c r="AP202" s="24"/>
      <c r="AQ202" s="24"/>
      <c r="AR202" s="24"/>
      <c r="AS202" s="24"/>
      <c r="AT202" s="24"/>
      <c r="AU202" s="24"/>
      <c r="AV202" s="24">
        <v>11757.5</v>
      </c>
      <c r="AW202" s="24">
        <v>11757.5</v>
      </c>
    </row>
    <row r="203" spans="1:49" x14ac:dyDescent="0.35">
      <c r="B203" t="s">
        <v>804</v>
      </c>
      <c r="C203" t="s">
        <v>23</v>
      </c>
      <c r="D203" s="24">
        <v>10120</v>
      </c>
      <c r="E203" s="48">
        <v>-10120</v>
      </c>
      <c r="F203" s="24">
        <v>0</v>
      </c>
      <c r="G203"/>
      <c r="O203" t="s">
        <v>995</v>
      </c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>
        <v>13065</v>
      </c>
      <c r="AP203" s="24"/>
      <c r="AQ203" s="24"/>
      <c r="AR203" s="24"/>
      <c r="AS203" s="24"/>
      <c r="AT203" s="24"/>
      <c r="AU203" s="24"/>
      <c r="AV203" s="24">
        <v>13065</v>
      </c>
      <c r="AW203" s="24">
        <v>13065</v>
      </c>
    </row>
    <row r="204" spans="1:49" x14ac:dyDescent="0.35">
      <c r="B204" t="s">
        <v>805</v>
      </c>
      <c r="C204" t="s">
        <v>416</v>
      </c>
      <c r="D204" s="24">
        <v>14068</v>
      </c>
      <c r="E204" s="48"/>
      <c r="F204" s="24">
        <v>14068</v>
      </c>
      <c r="G204"/>
      <c r="O204" t="s">
        <v>1010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>
        <v>11480</v>
      </c>
      <c r="AP204" s="24"/>
      <c r="AQ204" s="24"/>
      <c r="AR204" s="24"/>
      <c r="AS204" s="24"/>
      <c r="AT204" s="24"/>
      <c r="AU204" s="24"/>
      <c r="AV204" s="24">
        <v>11480</v>
      </c>
      <c r="AW204" s="24">
        <v>11480</v>
      </c>
    </row>
    <row r="205" spans="1:49" x14ac:dyDescent="0.35">
      <c r="B205" t="s">
        <v>806</v>
      </c>
      <c r="C205" t="s">
        <v>499</v>
      </c>
      <c r="D205" s="24">
        <v>3241</v>
      </c>
      <c r="E205" s="48">
        <v>-3241</v>
      </c>
      <c r="F205" s="24">
        <v>0</v>
      </c>
      <c r="G205"/>
      <c r="O205" t="s">
        <v>1014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>
        <v>395</v>
      </c>
      <c r="AP205" s="24"/>
      <c r="AQ205" s="24"/>
      <c r="AR205" s="24"/>
      <c r="AS205" s="24"/>
      <c r="AT205" s="24"/>
      <c r="AU205" s="24"/>
      <c r="AV205" s="24">
        <v>395</v>
      </c>
      <c r="AW205" s="24">
        <v>395</v>
      </c>
    </row>
    <row r="206" spans="1:49" x14ac:dyDescent="0.35">
      <c r="A206" s="23" t="s">
        <v>336</v>
      </c>
      <c r="B206" s="23"/>
      <c r="C206" s="23"/>
      <c r="D206" s="25">
        <v>161862.6</v>
      </c>
      <c r="E206" s="49">
        <v>-98664.400000000009</v>
      </c>
      <c r="F206" s="25">
        <v>63198.2</v>
      </c>
      <c r="G206"/>
      <c r="O206" t="s">
        <v>1056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>
        <v>11260</v>
      </c>
      <c r="AQ206" s="24"/>
      <c r="AR206" s="24"/>
      <c r="AS206" s="24"/>
      <c r="AT206" s="24"/>
      <c r="AU206" s="24"/>
      <c r="AV206" s="24">
        <v>11260</v>
      </c>
      <c r="AW206" s="24">
        <v>11260</v>
      </c>
    </row>
    <row r="207" spans="1:49" x14ac:dyDescent="0.35">
      <c r="A207" t="s">
        <v>135</v>
      </c>
      <c r="D207" s="24">
        <v>1306228.1000000001</v>
      </c>
      <c r="E207" s="48">
        <v>-801516.49999999988</v>
      </c>
      <c r="F207" s="24">
        <v>504711.60000000003</v>
      </c>
      <c r="G207"/>
      <c r="N207" s="23" t="s">
        <v>209</v>
      </c>
      <c r="O207" s="23"/>
      <c r="P207" s="25"/>
      <c r="Q207" s="25"/>
      <c r="R207" s="25"/>
      <c r="S207" s="25"/>
      <c r="T207" s="25">
        <v>6734</v>
      </c>
      <c r="U207" s="25">
        <v>8123</v>
      </c>
      <c r="V207" s="25">
        <v>8123</v>
      </c>
      <c r="W207" s="25">
        <v>17346</v>
      </c>
      <c r="X207" s="25">
        <v>10120</v>
      </c>
      <c r="Y207" s="25">
        <v>50446</v>
      </c>
      <c r="Z207" s="25">
        <v>7882</v>
      </c>
      <c r="AA207" s="25">
        <v>14208</v>
      </c>
      <c r="AB207" s="25">
        <v>35864</v>
      </c>
      <c r="AC207" s="25">
        <v>16388</v>
      </c>
      <c r="AD207" s="25">
        <v>22264</v>
      </c>
      <c r="AE207" s="25">
        <v>10310</v>
      </c>
      <c r="AF207" s="25"/>
      <c r="AG207" s="25">
        <v>10075</v>
      </c>
      <c r="AH207" s="25">
        <v>23686.6</v>
      </c>
      <c r="AI207" s="25"/>
      <c r="AJ207" s="25">
        <v>140677.6</v>
      </c>
      <c r="AK207" s="25">
        <v>31205</v>
      </c>
      <c r="AL207" s="25">
        <v>13445</v>
      </c>
      <c r="AM207" s="25">
        <v>15671</v>
      </c>
      <c r="AN207" s="25">
        <v>11757.5</v>
      </c>
      <c r="AO207" s="25">
        <v>24940</v>
      </c>
      <c r="AP207" s="25">
        <v>11260</v>
      </c>
      <c r="AQ207" s="25">
        <v>28820</v>
      </c>
      <c r="AR207" s="25">
        <v>14395</v>
      </c>
      <c r="AS207" s="25">
        <v>29465</v>
      </c>
      <c r="AT207" s="25">
        <v>11160</v>
      </c>
      <c r="AU207" s="25">
        <v>14715</v>
      </c>
      <c r="AV207" s="25">
        <v>206833.5</v>
      </c>
      <c r="AW207" s="25">
        <v>397957.1</v>
      </c>
    </row>
    <row r="208" spans="1:49" x14ac:dyDescent="0.35">
      <c r="E208"/>
      <c r="F208"/>
      <c r="G208"/>
      <c r="N208" t="s">
        <v>178</v>
      </c>
      <c r="O208" t="s">
        <v>180</v>
      </c>
      <c r="P208" s="24"/>
      <c r="Q208" s="24"/>
      <c r="R208" s="24"/>
      <c r="S208" s="24"/>
      <c r="T208" s="24"/>
      <c r="U208" s="24"/>
      <c r="V208" s="24"/>
      <c r="W208" s="24">
        <v>1082.8000000000002</v>
      </c>
      <c r="X208" s="24"/>
      <c r="Y208" s="24">
        <v>1082.8000000000002</v>
      </c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>
        <v>1082.8000000000002</v>
      </c>
    </row>
    <row r="209" spans="5:49" x14ac:dyDescent="0.35">
      <c r="E209"/>
      <c r="F209"/>
      <c r="G209"/>
      <c r="N209" s="23" t="s">
        <v>190</v>
      </c>
      <c r="O209" s="23"/>
      <c r="P209" s="25"/>
      <c r="Q209" s="25"/>
      <c r="R209" s="25"/>
      <c r="S209" s="25"/>
      <c r="T209" s="25"/>
      <c r="U209" s="25"/>
      <c r="V209" s="25"/>
      <c r="W209" s="25">
        <v>1082.8000000000002</v>
      </c>
      <c r="X209" s="25"/>
      <c r="Y209" s="25">
        <v>1082.8000000000002</v>
      </c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>
        <v>1082.8000000000002</v>
      </c>
    </row>
    <row r="210" spans="5:49" x14ac:dyDescent="0.35">
      <c r="E210"/>
      <c r="F210"/>
      <c r="G210"/>
      <c r="N210" t="s">
        <v>228</v>
      </c>
      <c r="O210" t="s">
        <v>214</v>
      </c>
      <c r="P210" s="24"/>
      <c r="Q210" s="24"/>
      <c r="R210" s="24"/>
      <c r="S210" s="24"/>
      <c r="T210" s="24"/>
      <c r="U210" s="24"/>
      <c r="V210" s="24"/>
      <c r="W210" s="24"/>
      <c r="X210" s="24">
        <v>799.2</v>
      </c>
      <c r="Y210" s="24">
        <v>799.2</v>
      </c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>
        <v>799.2</v>
      </c>
    </row>
    <row r="211" spans="5:49" x14ac:dyDescent="0.35">
      <c r="E211"/>
      <c r="F211"/>
      <c r="G211"/>
      <c r="N211" s="23" t="s">
        <v>229</v>
      </c>
      <c r="O211" s="23"/>
      <c r="P211" s="25"/>
      <c r="Q211" s="25"/>
      <c r="R211" s="25"/>
      <c r="S211" s="25"/>
      <c r="T211" s="25"/>
      <c r="U211" s="25"/>
      <c r="V211" s="25"/>
      <c r="W211" s="25"/>
      <c r="X211" s="25">
        <v>799.2</v>
      </c>
      <c r="Y211" s="25">
        <v>799.2</v>
      </c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>
        <v>799.2</v>
      </c>
    </row>
    <row r="212" spans="5:49" x14ac:dyDescent="0.35">
      <c r="E212"/>
      <c r="F212"/>
      <c r="G212"/>
      <c r="N212" t="s">
        <v>233</v>
      </c>
      <c r="O212" t="s">
        <v>231</v>
      </c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>
        <v>10399</v>
      </c>
      <c r="AF212" s="24"/>
      <c r="AG212" s="24"/>
      <c r="AH212" s="24"/>
      <c r="AI212" s="24"/>
      <c r="AJ212" s="24">
        <v>10399</v>
      </c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>
        <v>10399</v>
      </c>
    </row>
    <row r="213" spans="5:49" x14ac:dyDescent="0.35">
      <c r="E213"/>
      <c r="F213"/>
      <c r="G213"/>
      <c r="O213" t="s">
        <v>247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>
        <v>49</v>
      </c>
      <c r="AF213" s="24"/>
      <c r="AG213" s="24"/>
      <c r="AH213" s="24"/>
      <c r="AI213" s="24"/>
      <c r="AJ213" s="24">
        <v>49</v>
      </c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>
        <v>49</v>
      </c>
    </row>
    <row r="214" spans="5:49" x14ac:dyDescent="0.35">
      <c r="E214"/>
      <c r="F214"/>
      <c r="G214"/>
      <c r="O214" t="s">
        <v>252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>
        <v>3408</v>
      </c>
      <c r="AF214" s="24"/>
      <c r="AG214" s="24"/>
      <c r="AH214" s="24"/>
      <c r="AI214" s="24"/>
      <c r="AJ214" s="24">
        <v>3408</v>
      </c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>
        <v>3408</v>
      </c>
    </row>
    <row r="215" spans="5:49" x14ac:dyDescent="0.35">
      <c r="E215"/>
      <c r="F215"/>
      <c r="G215"/>
      <c r="O215" t="s">
        <v>271</v>
      </c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>
        <v>3198</v>
      </c>
      <c r="AG215" s="24"/>
      <c r="AH215" s="24"/>
      <c r="AI215" s="24"/>
      <c r="AJ215" s="24">
        <v>3198</v>
      </c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>
        <v>3198</v>
      </c>
    </row>
    <row r="216" spans="5:49" x14ac:dyDescent="0.35">
      <c r="E216"/>
      <c r="F216"/>
      <c r="G216"/>
      <c r="O216" t="s">
        <v>323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>
        <v>3959</v>
      </c>
      <c r="AJ216" s="24">
        <v>3959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>
        <v>3959</v>
      </c>
    </row>
    <row r="217" spans="5:49" x14ac:dyDescent="0.35">
      <c r="E217"/>
      <c r="F217"/>
      <c r="G217"/>
      <c r="O217" t="s">
        <v>417</v>
      </c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>
        <v>205</v>
      </c>
      <c r="AC217" s="24"/>
      <c r="AD217" s="24"/>
      <c r="AE217" s="24"/>
      <c r="AF217" s="24"/>
      <c r="AG217" s="24"/>
      <c r="AH217" s="24"/>
      <c r="AI217" s="24"/>
      <c r="AJ217" s="24">
        <v>205</v>
      </c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>
        <v>205</v>
      </c>
    </row>
    <row r="218" spans="5:49" x14ac:dyDescent="0.35">
      <c r="E218"/>
      <c r="F218"/>
      <c r="G218"/>
      <c r="O218" t="s">
        <v>484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>
        <v>3070</v>
      </c>
      <c r="AD218" s="24"/>
      <c r="AE218" s="24"/>
      <c r="AF218" s="24"/>
      <c r="AG218" s="24"/>
      <c r="AH218" s="24"/>
      <c r="AI218" s="24"/>
      <c r="AJ218" s="24">
        <v>3070</v>
      </c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>
        <v>3070</v>
      </c>
    </row>
    <row r="219" spans="5:49" x14ac:dyDescent="0.35">
      <c r="E219"/>
      <c r="F219"/>
      <c r="G219"/>
      <c r="O219" t="s">
        <v>510</v>
      </c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>
        <v>5175.3999999999996</v>
      </c>
      <c r="AE219" s="24"/>
      <c r="AF219" s="24"/>
      <c r="AG219" s="24"/>
      <c r="AH219" s="24"/>
      <c r="AI219" s="24"/>
      <c r="AJ219" s="24">
        <v>5175.3999999999996</v>
      </c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>
        <v>5175.3999999999996</v>
      </c>
    </row>
    <row r="220" spans="5:49" x14ac:dyDescent="0.35">
      <c r="E220"/>
      <c r="F220"/>
      <c r="G220"/>
      <c r="N220" s="23" t="s">
        <v>261</v>
      </c>
      <c r="O220" s="2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>
        <v>205</v>
      </c>
      <c r="AC220" s="25">
        <v>3070</v>
      </c>
      <c r="AD220" s="25">
        <v>5175.3999999999996</v>
      </c>
      <c r="AE220" s="25">
        <v>13856</v>
      </c>
      <c r="AF220" s="25">
        <v>3198</v>
      </c>
      <c r="AG220" s="25"/>
      <c r="AH220" s="25"/>
      <c r="AI220" s="25">
        <v>3959</v>
      </c>
      <c r="AJ220" s="25">
        <v>29463.4</v>
      </c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>
        <v>29463.4</v>
      </c>
    </row>
    <row r="221" spans="5:49" x14ac:dyDescent="0.35">
      <c r="E221"/>
      <c r="F221"/>
      <c r="G221"/>
      <c r="N221" t="s">
        <v>268</v>
      </c>
      <c r="O221" t="s">
        <v>262</v>
      </c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>
        <v>5356</v>
      </c>
      <c r="AG221" s="24"/>
      <c r="AH221" s="24"/>
      <c r="AI221" s="24"/>
      <c r="AJ221" s="24">
        <v>5356</v>
      </c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>
        <v>5356</v>
      </c>
    </row>
    <row r="222" spans="5:49" x14ac:dyDescent="0.35">
      <c r="E222"/>
      <c r="F222"/>
      <c r="G222"/>
      <c r="O222" t="s">
        <v>267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>
        <v>130</v>
      </c>
      <c r="AG222" s="24"/>
      <c r="AH222" s="24"/>
      <c r="AI222" s="24"/>
      <c r="AJ222" s="24">
        <v>130</v>
      </c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>
        <v>130</v>
      </c>
    </row>
    <row r="223" spans="5:49" x14ac:dyDescent="0.35">
      <c r="E223"/>
      <c r="F223"/>
      <c r="G223"/>
      <c r="O223" t="s">
        <v>327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>
        <v>240</v>
      </c>
      <c r="AH223" s="24"/>
      <c r="AI223" s="24"/>
      <c r="AJ223" s="24">
        <v>240</v>
      </c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>
        <v>240</v>
      </c>
    </row>
    <row r="224" spans="5:49" x14ac:dyDescent="0.35">
      <c r="E224"/>
      <c r="F224"/>
      <c r="G224"/>
      <c r="O224" t="s">
        <v>426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>
        <v>2676</v>
      </c>
      <c r="AC224" s="24"/>
      <c r="AD224" s="24"/>
      <c r="AE224" s="24"/>
      <c r="AF224" s="24"/>
      <c r="AG224" s="24"/>
      <c r="AH224" s="24"/>
      <c r="AI224" s="24"/>
      <c r="AJ224" s="24">
        <v>2676</v>
      </c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>
        <v>2676</v>
      </c>
    </row>
    <row r="225" spans="5:49" x14ac:dyDescent="0.35">
      <c r="E225"/>
      <c r="F225"/>
      <c r="G225"/>
      <c r="N225" s="23" t="s">
        <v>269</v>
      </c>
      <c r="O225" s="2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>
        <v>2676</v>
      </c>
      <c r="AC225" s="25"/>
      <c r="AD225" s="25"/>
      <c r="AE225" s="25"/>
      <c r="AF225" s="25">
        <v>5486</v>
      </c>
      <c r="AG225" s="25">
        <v>240</v>
      </c>
      <c r="AH225" s="25"/>
      <c r="AI225" s="25"/>
      <c r="AJ225" s="25">
        <v>8402</v>
      </c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>
        <v>8402</v>
      </c>
    </row>
    <row r="226" spans="5:49" x14ac:dyDescent="0.35">
      <c r="E226"/>
      <c r="F226"/>
      <c r="G226"/>
      <c r="N226" t="s">
        <v>286</v>
      </c>
      <c r="O226" t="s">
        <v>284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>
        <v>2022</v>
      </c>
      <c r="AG226" s="24"/>
      <c r="AH226" s="24"/>
      <c r="AI226" s="24"/>
      <c r="AJ226" s="24">
        <v>2022</v>
      </c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>
        <v>2022</v>
      </c>
    </row>
    <row r="227" spans="5:49" x14ac:dyDescent="0.35">
      <c r="E227"/>
      <c r="F227"/>
      <c r="G227"/>
      <c r="O227" t="s">
        <v>331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>
        <v>2225</v>
      </c>
      <c r="AI227" s="24"/>
      <c r="AJ227" s="24">
        <v>2225</v>
      </c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>
        <v>2225</v>
      </c>
    </row>
    <row r="228" spans="5:49" x14ac:dyDescent="0.35">
      <c r="E228"/>
      <c r="F228"/>
      <c r="G228"/>
      <c r="N228" s="23" t="s">
        <v>287</v>
      </c>
      <c r="O228" s="2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>
        <v>2022</v>
      </c>
      <c r="AG228" s="25"/>
      <c r="AH228" s="25">
        <v>2225</v>
      </c>
      <c r="AI228" s="25"/>
      <c r="AJ228" s="25">
        <v>4247</v>
      </c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>
        <v>4247</v>
      </c>
    </row>
    <row r="229" spans="5:49" x14ac:dyDescent="0.35">
      <c r="E229"/>
      <c r="F229"/>
      <c r="G229"/>
      <c r="N229" t="s">
        <v>295</v>
      </c>
      <c r="O229" t="s">
        <v>321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>
        <v>10807.25</v>
      </c>
      <c r="AH229" s="24"/>
      <c r="AI229" s="24"/>
      <c r="AJ229" s="24">
        <v>10807.25</v>
      </c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>
        <v>10807.25</v>
      </c>
    </row>
    <row r="230" spans="5:49" x14ac:dyDescent="0.35">
      <c r="E230"/>
      <c r="F230"/>
      <c r="G230"/>
      <c r="N230" s="23" t="s">
        <v>297</v>
      </c>
      <c r="O230" s="2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>
        <v>10807.25</v>
      </c>
      <c r="AH230" s="25"/>
      <c r="AI230" s="25"/>
      <c r="AJ230" s="25">
        <v>10807.25</v>
      </c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>
        <v>10807.25</v>
      </c>
    </row>
    <row r="231" spans="5:49" x14ac:dyDescent="0.35">
      <c r="E231"/>
      <c r="F231"/>
      <c r="G231"/>
      <c r="N231" t="s">
        <v>371</v>
      </c>
      <c r="O231" t="s">
        <v>369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>
        <v>855</v>
      </c>
      <c r="AB231" s="24"/>
      <c r="AC231" s="24"/>
      <c r="AD231" s="24"/>
      <c r="AE231" s="24"/>
      <c r="AF231" s="24"/>
      <c r="AG231" s="24"/>
      <c r="AH231" s="24"/>
      <c r="AI231" s="24"/>
      <c r="AJ231" s="24">
        <v>855</v>
      </c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>
        <v>855</v>
      </c>
    </row>
    <row r="232" spans="5:49" x14ac:dyDescent="0.35">
      <c r="E232"/>
      <c r="F232"/>
      <c r="G232"/>
      <c r="N232" s="23" t="s">
        <v>388</v>
      </c>
      <c r="O232" s="23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>
        <v>855</v>
      </c>
      <c r="AB232" s="25"/>
      <c r="AC232" s="25"/>
      <c r="AD232" s="25"/>
      <c r="AE232" s="25"/>
      <c r="AF232" s="25"/>
      <c r="AG232" s="25"/>
      <c r="AH232" s="25"/>
      <c r="AI232" s="25"/>
      <c r="AJ232" s="25">
        <v>855</v>
      </c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>
        <v>855</v>
      </c>
    </row>
    <row r="233" spans="5:49" x14ac:dyDescent="0.35">
      <c r="E233"/>
      <c r="F233"/>
      <c r="G233"/>
      <c r="N233" t="s">
        <v>381</v>
      </c>
      <c r="O233" t="s">
        <v>379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>
        <v>9592</v>
      </c>
      <c r="AB233" s="24"/>
      <c r="AC233" s="24"/>
      <c r="AD233" s="24"/>
      <c r="AE233" s="24"/>
      <c r="AF233" s="24"/>
      <c r="AG233" s="24"/>
      <c r="AH233" s="24"/>
      <c r="AI233" s="24"/>
      <c r="AJ233" s="24">
        <v>9592</v>
      </c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>
        <v>9592</v>
      </c>
    </row>
    <row r="234" spans="5:49" x14ac:dyDescent="0.35">
      <c r="E234"/>
      <c r="F234"/>
      <c r="G234"/>
      <c r="N234" s="23" t="s">
        <v>389</v>
      </c>
      <c r="O234" s="23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>
        <v>9592</v>
      </c>
      <c r="AB234" s="25"/>
      <c r="AC234" s="25"/>
      <c r="AD234" s="25"/>
      <c r="AE234" s="25"/>
      <c r="AF234" s="25"/>
      <c r="AG234" s="25"/>
      <c r="AH234" s="25"/>
      <c r="AI234" s="25"/>
      <c r="AJ234" s="25">
        <v>9592</v>
      </c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>
        <v>9592</v>
      </c>
    </row>
    <row r="235" spans="5:49" x14ac:dyDescent="0.35">
      <c r="E235"/>
      <c r="F235"/>
      <c r="G235"/>
      <c r="N235" t="s">
        <v>407</v>
      </c>
      <c r="O235" t="s">
        <v>405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>
        <v>5056.2</v>
      </c>
      <c r="AC235" s="24"/>
      <c r="AD235" s="24"/>
      <c r="AE235" s="24"/>
      <c r="AF235" s="24"/>
      <c r="AG235" s="24"/>
      <c r="AH235" s="24"/>
      <c r="AI235" s="24"/>
      <c r="AJ235" s="24">
        <v>5056.2</v>
      </c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>
        <v>5056.2</v>
      </c>
    </row>
    <row r="236" spans="5:49" x14ac:dyDescent="0.35">
      <c r="E236"/>
      <c r="F236"/>
      <c r="G236"/>
      <c r="O236" t="s">
        <v>408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>
        <v>100</v>
      </c>
      <c r="AC236" s="24"/>
      <c r="AD236" s="24"/>
      <c r="AE236" s="24"/>
      <c r="AF236" s="24"/>
      <c r="AG236" s="24"/>
      <c r="AH236" s="24"/>
      <c r="AI236" s="24"/>
      <c r="AJ236" s="24">
        <v>100</v>
      </c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>
        <v>100</v>
      </c>
    </row>
    <row r="237" spans="5:49" x14ac:dyDescent="0.35">
      <c r="E237"/>
      <c r="F237"/>
      <c r="G237"/>
      <c r="O237" t="s">
        <v>422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>
        <v>5006.3999999999996</v>
      </c>
      <c r="AC237" s="24"/>
      <c r="AD237" s="24"/>
      <c r="AE237" s="24"/>
      <c r="AF237" s="24"/>
      <c r="AG237" s="24"/>
      <c r="AH237" s="24"/>
      <c r="AI237" s="24"/>
      <c r="AJ237" s="24">
        <v>5006.3999999999996</v>
      </c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>
        <v>5006.3999999999996</v>
      </c>
    </row>
    <row r="238" spans="5:49" x14ac:dyDescent="0.35">
      <c r="E238"/>
      <c r="F238"/>
      <c r="G238"/>
      <c r="O238" t="s">
        <v>423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>
        <v>400</v>
      </c>
      <c r="AC238" s="24"/>
      <c r="AD238" s="24"/>
      <c r="AE238" s="24"/>
      <c r="AF238" s="24"/>
      <c r="AG238" s="24"/>
      <c r="AH238" s="24"/>
      <c r="AI238" s="24"/>
      <c r="AJ238" s="24">
        <v>400</v>
      </c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>
        <v>400</v>
      </c>
    </row>
    <row r="239" spans="5:49" x14ac:dyDescent="0.35">
      <c r="E239"/>
      <c r="F239"/>
      <c r="G239"/>
      <c r="O239" t="s">
        <v>454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>
        <v>720</v>
      </c>
      <c r="AC239" s="24"/>
      <c r="AD239" s="24"/>
      <c r="AE239" s="24"/>
      <c r="AF239" s="24"/>
      <c r="AG239" s="24"/>
      <c r="AH239" s="24"/>
      <c r="AI239" s="24"/>
      <c r="AJ239" s="24">
        <v>720</v>
      </c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>
        <v>720</v>
      </c>
    </row>
    <row r="240" spans="5:49" x14ac:dyDescent="0.35">
      <c r="E240"/>
      <c r="F240"/>
      <c r="G240"/>
      <c r="O240" t="s">
        <v>464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>
        <v>5120</v>
      </c>
      <c r="AD240" s="24"/>
      <c r="AE240" s="24"/>
      <c r="AF240" s="24"/>
      <c r="AG240" s="24"/>
      <c r="AH240" s="24"/>
      <c r="AI240" s="24"/>
      <c r="AJ240" s="24">
        <v>5120</v>
      </c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>
        <v>5120</v>
      </c>
    </row>
    <row r="241" spans="5:49" x14ac:dyDescent="0.35">
      <c r="E241"/>
      <c r="F241"/>
      <c r="G241"/>
      <c r="O241" t="s">
        <v>485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>
        <v>5366.6</v>
      </c>
      <c r="AD241" s="24"/>
      <c r="AE241" s="24"/>
      <c r="AF241" s="24"/>
      <c r="AG241" s="24"/>
      <c r="AH241" s="24"/>
      <c r="AI241" s="24"/>
      <c r="AJ241" s="24">
        <v>5366.6</v>
      </c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>
        <v>5366.6</v>
      </c>
    </row>
    <row r="242" spans="5:49" x14ac:dyDescent="0.35">
      <c r="E242"/>
      <c r="F242"/>
      <c r="G242"/>
      <c r="O242" t="s">
        <v>489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>
        <v>2374</v>
      </c>
      <c r="AD242" s="24"/>
      <c r="AE242" s="24"/>
      <c r="AF242" s="24"/>
      <c r="AG242" s="24"/>
      <c r="AH242" s="24"/>
      <c r="AI242" s="24"/>
      <c r="AJ242" s="24">
        <v>2374</v>
      </c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>
        <v>2374</v>
      </c>
    </row>
    <row r="243" spans="5:49" x14ac:dyDescent="0.35">
      <c r="E243"/>
      <c r="F243"/>
      <c r="G243"/>
      <c r="O243" t="s">
        <v>490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>
        <v>2024</v>
      </c>
      <c r="AD243" s="24"/>
      <c r="AE243" s="24"/>
      <c r="AF243" s="24"/>
      <c r="AG243" s="24"/>
      <c r="AH243" s="24"/>
      <c r="AI243" s="24"/>
      <c r="AJ243" s="24">
        <v>2024</v>
      </c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>
        <v>2024</v>
      </c>
    </row>
    <row r="244" spans="5:49" x14ac:dyDescent="0.35">
      <c r="E244"/>
      <c r="F244"/>
      <c r="G244"/>
      <c r="O244" t="s">
        <v>545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>
        <v>5014.8</v>
      </c>
      <c r="AE244" s="24"/>
      <c r="AF244" s="24"/>
      <c r="AG244" s="24"/>
      <c r="AH244" s="24"/>
      <c r="AI244" s="24"/>
      <c r="AJ244" s="24">
        <v>5014.8</v>
      </c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>
        <v>5014.8</v>
      </c>
    </row>
    <row r="245" spans="5:49" x14ac:dyDescent="0.35">
      <c r="E245"/>
      <c r="F245"/>
      <c r="G245"/>
      <c r="O245" t="s">
        <v>556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>
        <v>1080</v>
      </c>
      <c r="AR245" s="24"/>
      <c r="AS245" s="24"/>
      <c r="AT245" s="24"/>
      <c r="AU245" s="24"/>
      <c r="AV245" s="24">
        <v>1080</v>
      </c>
      <c r="AW245" s="24">
        <v>1080</v>
      </c>
    </row>
    <row r="246" spans="5:49" x14ac:dyDescent="0.35">
      <c r="E246"/>
      <c r="F246"/>
      <c r="G246"/>
      <c r="O246" t="s">
        <v>566</v>
      </c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>
        <v>5183.6000000000004</v>
      </c>
      <c r="AR246" s="24"/>
      <c r="AS246" s="24"/>
      <c r="AT246" s="24"/>
      <c r="AU246" s="24"/>
      <c r="AV246" s="24">
        <v>5183.6000000000004</v>
      </c>
      <c r="AW246" s="24">
        <v>5183.6000000000004</v>
      </c>
    </row>
    <row r="247" spans="5:49" x14ac:dyDescent="0.35">
      <c r="E247"/>
      <c r="F247"/>
      <c r="G247"/>
      <c r="O247" t="s">
        <v>574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>
        <v>2696.8</v>
      </c>
      <c r="AR247" s="24"/>
      <c r="AS247" s="24"/>
      <c r="AT247" s="24"/>
      <c r="AU247" s="24"/>
      <c r="AV247" s="24">
        <v>2696.8</v>
      </c>
      <c r="AW247" s="24">
        <v>2696.8</v>
      </c>
    </row>
    <row r="248" spans="5:49" x14ac:dyDescent="0.35">
      <c r="E248"/>
      <c r="F248"/>
      <c r="G248"/>
      <c r="O248" t="s">
        <v>610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>
        <v>6532.4</v>
      </c>
      <c r="AS248" s="24"/>
      <c r="AT248" s="24"/>
      <c r="AU248" s="24"/>
      <c r="AV248" s="24">
        <v>6532.4</v>
      </c>
      <c r="AW248" s="24">
        <v>6532.4</v>
      </c>
    </row>
    <row r="249" spans="5:49" x14ac:dyDescent="0.35">
      <c r="E249"/>
      <c r="F249"/>
      <c r="G249"/>
      <c r="O249" t="s">
        <v>617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>
        <v>5877.3</v>
      </c>
      <c r="AS249" s="24"/>
      <c r="AT249" s="24"/>
      <c r="AU249" s="24"/>
      <c r="AV249" s="24">
        <v>5877.3</v>
      </c>
      <c r="AW249" s="24">
        <v>5877.3</v>
      </c>
    </row>
    <row r="250" spans="5:49" x14ac:dyDescent="0.35">
      <c r="O250" t="s">
        <v>652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>
        <v>6379.9</v>
      </c>
      <c r="AT250" s="24"/>
      <c r="AU250" s="24"/>
      <c r="AV250" s="24">
        <v>6379.9</v>
      </c>
      <c r="AW250" s="24">
        <v>6379.9</v>
      </c>
    </row>
    <row r="251" spans="5:49" x14ac:dyDescent="0.35">
      <c r="O251" t="s">
        <v>658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>
        <v>315</v>
      </c>
      <c r="AT251" s="24"/>
      <c r="AU251" s="24"/>
      <c r="AV251" s="24">
        <v>315</v>
      </c>
      <c r="AW251" s="24">
        <v>315</v>
      </c>
    </row>
    <row r="252" spans="5:49" x14ac:dyDescent="0.35">
      <c r="O252" t="s">
        <v>695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>
        <v>6361.1</v>
      </c>
      <c r="AU252" s="24"/>
      <c r="AV252" s="24">
        <v>6361.1</v>
      </c>
      <c r="AW252" s="24">
        <v>6361.1</v>
      </c>
    </row>
    <row r="253" spans="5:49" x14ac:dyDescent="0.35">
      <c r="O253" t="s">
        <v>735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>
        <v>6096.1</v>
      </c>
      <c r="AU253" s="24"/>
      <c r="AV253" s="24">
        <v>6096.1</v>
      </c>
      <c r="AW253" s="24">
        <v>6096.1</v>
      </c>
    </row>
    <row r="254" spans="5:49" x14ac:dyDescent="0.35">
      <c r="O254" t="s">
        <v>803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>
        <v>6201.1</v>
      </c>
      <c r="AV254" s="24">
        <v>6201.1</v>
      </c>
      <c r="AW254" s="24">
        <v>6201.1</v>
      </c>
    </row>
    <row r="255" spans="5:49" x14ac:dyDescent="0.35">
      <c r="O255" t="s">
        <v>855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>
        <v>6223.6</v>
      </c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>
        <v>6223.6</v>
      </c>
      <c r="AW255" s="24">
        <v>6223.6</v>
      </c>
    </row>
    <row r="256" spans="5:49" x14ac:dyDescent="0.35">
      <c r="O256" t="s">
        <v>866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>
        <v>5183.6000000000004</v>
      </c>
      <c r="AM256" s="24"/>
      <c r="AN256" s="24"/>
      <c r="AO256" s="24"/>
      <c r="AP256" s="24"/>
      <c r="AQ256" s="24"/>
      <c r="AR256" s="24"/>
      <c r="AS256" s="24"/>
      <c r="AT256" s="24"/>
      <c r="AU256" s="24"/>
      <c r="AV256" s="24">
        <v>5183.6000000000004</v>
      </c>
      <c r="AW256" s="24">
        <v>5183.6000000000004</v>
      </c>
    </row>
    <row r="257" spans="14:49" x14ac:dyDescent="0.35">
      <c r="O257" t="s">
        <v>924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>
        <v>6136.8</v>
      </c>
      <c r="AN257" s="24"/>
      <c r="AO257" s="24"/>
      <c r="AP257" s="24"/>
      <c r="AQ257" s="24"/>
      <c r="AR257" s="24"/>
      <c r="AS257" s="24"/>
      <c r="AT257" s="24"/>
      <c r="AU257" s="24"/>
      <c r="AV257" s="24">
        <v>6136.8</v>
      </c>
      <c r="AW257" s="24">
        <v>6136.8</v>
      </c>
    </row>
    <row r="258" spans="14:49" x14ac:dyDescent="0.35">
      <c r="O258" t="s">
        <v>952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>
        <v>3546.1</v>
      </c>
      <c r="AO258" s="24"/>
      <c r="AP258" s="24"/>
      <c r="AQ258" s="24"/>
      <c r="AR258" s="24"/>
      <c r="AS258" s="24"/>
      <c r="AT258" s="24"/>
      <c r="AU258" s="24"/>
      <c r="AV258" s="24">
        <v>3546.1</v>
      </c>
      <c r="AW258" s="24">
        <v>3546.1</v>
      </c>
    </row>
    <row r="259" spans="14:49" x14ac:dyDescent="0.35">
      <c r="O259" t="s">
        <v>1007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>
        <v>3137.3</v>
      </c>
      <c r="AP259" s="24"/>
      <c r="AQ259" s="24"/>
      <c r="AR259" s="24"/>
      <c r="AS259" s="24"/>
      <c r="AT259" s="24"/>
      <c r="AU259" s="24"/>
      <c r="AV259" s="24">
        <v>3137.3</v>
      </c>
      <c r="AW259" s="24">
        <v>3137.3</v>
      </c>
    </row>
    <row r="260" spans="14:49" x14ac:dyDescent="0.35">
      <c r="O260" t="s">
        <v>1075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>
        <v>5283.2</v>
      </c>
      <c r="AQ260" s="24"/>
      <c r="AR260" s="24"/>
      <c r="AS260" s="24"/>
      <c r="AT260" s="24"/>
      <c r="AU260" s="24"/>
      <c r="AV260" s="24">
        <v>5283.2</v>
      </c>
      <c r="AW260" s="24">
        <v>5283.2</v>
      </c>
    </row>
    <row r="261" spans="14:49" x14ac:dyDescent="0.35">
      <c r="O261" t="s">
        <v>1076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>
        <v>105</v>
      </c>
      <c r="AQ261" s="24"/>
      <c r="AR261" s="24"/>
      <c r="AS261" s="24"/>
      <c r="AT261" s="24"/>
      <c r="AU261" s="24"/>
      <c r="AV261" s="24">
        <v>105</v>
      </c>
      <c r="AW261" s="24">
        <v>105</v>
      </c>
    </row>
    <row r="262" spans="14:49" x14ac:dyDescent="0.35">
      <c r="N262" s="23" t="s">
        <v>428</v>
      </c>
      <c r="O262" s="2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>
        <v>11282.599999999999</v>
      </c>
      <c r="AC262" s="25">
        <v>14884.6</v>
      </c>
      <c r="AD262" s="25">
        <v>5014.8</v>
      </c>
      <c r="AE262" s="25"/>
      <c r="AF262" s="25"/>
      <c r="AG262" s="25"/>
      <c r="AH262" s="25"/>
      <c r="AI262" s="25"/>
      <c r="AJ262" s="25">
        <v>31181.999999999996</v>
      </c>
      <c r="AK262" s="25">
        <v>6223.6</v>
      </c>
      <c r="AL262" s="25">
        <v>5183.6000000000004</v>
      </c>
      <c r="AM262" s="25">
        <v>6136.8</v>
      </c>
      <c r="AN262" s="25">
        <v>3546.1</v>
      </c>
      <c r="AO262" s="25">
        <v>3137.3</v>
      </c>
      <c r="AP262" s="25">
        <v>5388.2</v>
      </c>
      <c r="AQ262" s="25">
        <v>8960.4000000000015</v>
      </c>
      <c r="AR262" s="25">
        <v>12409.7</v>
      </c>
      <c r="AS262" s="25">
        <v>6694.9</v>
      </c>
      <c r="AT262" s="25">
        <v>12457.2</v>
      </c>
      <c r="AU262" s="25">
        <v>6201.1</v>
      </c>
      <c r="AV262" s="25">
        <v>76338.899999999994</v>
      </c>
      <c r="AW262" s="25">
        <v>107520.90000000004</v>
      </c>
    </row>
    <row r="263" spans="14:49" x14ac:dyDescent="0.35">
      <c r="N263" t="s">
        <v>416</v>
      </c>
      <c r="O263" t="s">
        <v>414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>
        <v>1760</v>
      </c>
      <c r="AC263" s="24"/>
      <c r="AD263" s="24"/>
      <c r="AE263" s="24"/>
      <c r="AF263" s="24"/>
      <c r="AG263" s="24"/>
      <c r="AH263" s="24"/>
      <c r="AI263" s="24"/>
      <c r="AJ263" s="24">
        <v>1760</v>
      </c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>
        <v>1760</v>
      </c>
    </row>
    <row r="264" spans="14:49" x14ac:dyDescent="0.35">
      <c r="O264" t="s">
        <v>418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>
        <v>12627</v>
      </c>
      <c r="AC264" s="24"/>
      <c r="AD264" s="24"/>
      <c r="AE264" s="24"/>
      <c r="AF264" s="24"/>
      <c r="AG264" s="24"/>
      <c r="AH264" s="24"/>
      <c r="AI264" s="24"/>
      <c r="AJ264" s="24">
        <v>12627</v>
      </c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>
        <v>12627</v>
      </c>
    </row>
    <row r="265" spans="14:49" x14ac:dyDescent="0.35">
      <c r="O265" t="s">
        <v>431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>
        <v>1311.4</v>
      </c>
      <c r="AC265" s="24"/>
      <c r="AD265" s="24"/>
      <c r="AE265" s="24"/>
      <c r="AF265" s="24"/>
      <c r="AG265" s="24"/>
      <c r="AH265" s="24"/>
      <c r="AI265" s="24"/>
      <c r="AJ265" s="24">
        <v>1311.4</v>
      </c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>
        <v>1311.4</v>
      </c>
    </row>
    <row r="266" spans="14:49" x14ac:dyDescent="0.35">
      <c r="O266" t="s">
        <v>432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>
        <v>13109.2</v>
      </c>
      <c r="AC266" s="24"/>
      <c r="AD266" s="24"/>
      <c r="AE266" s="24"/>
      <c r="AF266" s="24"/>
      <c r="AG266" s="24"/>
      <c r="AH266" s="24"/>
      <c r="AI266" s="24"/>
      <c r="AJ266" s="24">
        <v>13109.2</v>
      </c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>
        <v>13109.2</v>
      </c>
    </row>
    <row r="267" spans="14:49" x14ac:dyDescent="0.35">
      <c r="O267" t="s">
        <v>433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>
        <v>1000</v>
      </c>
      <c r="AC267" s="24"/>
      <c r="AD267" s="24"/>
      <c r="AE267" s="24"/>
      <c r="AF267" s="24"/>
      <c r="AG267" s="24"/>
      <c r="AH267" s="24"/>
      <c r="AI267" s="24"/>
      <c r="AJ267" s="24">
        <v>1000</v>
      </c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>
        <v>1000</v>
      </c>
    </row>
    <row r="268" spans="14:49" x14ac:dyDescent="0.35">
      <c r="O268" t="s">
        <v>434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>
        <v>9673.4</v>
      </c>
      <c r="AC268" s="24"/>
      <c r="AD268" s="24"/>
      <c r="AE268" s="24"/>
      <c r="AF268" s="24"/>
      <c r="AG268" s="24"/>
      <c r="AH268" s="24"/>
      <c r="AI268" s="24"/>
      <c r="AJ268" s="24">
        <v>9673.4</v>
      </c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>
        <v>9673.4</v>
      </c>
    </row>
    <row r="269" spans="14:49" x14ac:dyDescent="0.35">
      <c r="O269" t="s">
        <v>450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>
        <v>16976.2</v>
      </c>
      <c r="AC269" s="24"/>
      <c r="AD269" s="24"/>
      <c r="AE269" s="24"/>
      <c r="AF269" s="24"/>
      <c r="AG269" s="24"/>
      <c r="AH269" s="24"/>
      <c r="AI269" s="24"/>
      <c r="AJ269" s="24">
        <v>16976.2</v>
      </c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>
        <v>16976.2</v>
      </c>
    </row>
    <row r="270" spans="14:49" x14ac:dyDescent="0.35">
      <c r="O270" t="s">
        <v>452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>
        <v>5874</v>
      </c>
      <c r="AC270" s="24"/>
      <c r="AD270" s="24"/>
      <c r="AE270" s="24"/>
      <c r="AF270" s="24"/>
      <c r="AG270" s="24"/>
      <c r="AH270" s="24"/>
      <c r="AI270" s="24"/>
      <c r="AJ270" s="24">
        <v>5874</v>
      </c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>
        <v>5874</v>
      </c>
    </row>
    <row r="271" spans="14:49" x14ac:dyDescent="0.35">
      <c r="O271" t="s">
        <v>466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>
        <v>19017.5</v>
      </c>
      <c r="AD271" s="24"/>
      <c r="AE271" s="24"/>
      <c r="AF271" s="24"/>
      <c r="AG271" s="24"/>
      <c r="AH271" s="24"/>
      <c r="AI271" s="24"/>
      <c r="AJ271" s="24">
        <v>19017.5</v>
      </c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>
        <v>19017.5</v>
      </c>
    </row>
    <row r="272" spans="14:49" x14ac:dyDescent="0.35">
      <c r="O272" t="s">
        <v>471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>
        <v>19315.5</v>
      </c>
      <c r="AD272" s="24"/>
      <c r="AE272" s="24"/>
      <c r="AF272" s="24"/>
      <c r="AG272" s="24"/>
      <c r="AH272" s="24"/>
      <c r="AI272" s="24"/>
      <c r="AJ272" s="24">
        <v>19315.5</v>
      </c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>
        <v>19315.5</v>
      </c>
    </row>
    <row r="273" spans="15:49" x14ac:dyDescent="0.35">
      <c r="O273" t="s">
        <v>481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>
        <v>33172</v>
      </c>
      <c r="AD273" s="24"/>
      <c r="AE273" s="24"/>
      <c r="AF273" s="24"/>
      <c r="AG273" s="24"/>
      <c r="AH273" s="24"/>
      <c r="AI273" s="24"/>
      <c r="AJ273" s="24">
        <v>33172</v>
      </c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>
        <v>33172</v>
      </c>
    </row>
    <row r="274" spans="15:49" x14ac:dyDescent="0.35">
      <c r="O274" t="s">
        <v>483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>
        <v>312.5</v>
      </c>
      <c r="AD274" s="24"/>
      <c r="AE274" s="24"/>
      <c r="AF274" s="24"/>
      <c r="AG274" s="24"/>
      <c r="AH274" s="24"/>
      <c r="AI274" s="24"/>
      <c r="AJ274" s="24">
        <v>312.5</v>
      </c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>
        <v>312.5</v>
      </c>
    </row>
    <row r="275" spans="15:49" x14ac:dyDescent="0.35">
      <c r="O275" t="s">
        <v>509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>
        <v>12188.9</v>
      </c>
      <c r="AE275" s="24"/>
      <c r="AF275" s="24"/>
      <c r="AG275" s="24"/>
      <c r="AH275" s="24"/>
      <c r="AI275" s="24"/>
      <c r="AJ275" s="24">
        <v>12188.9</v>
      </c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>
        <v>12188.9</v>
      </c>
    </row>
    <row r="276" spans="15:49" x14ac:dyDescent="0.35">
      <c r="O276" t="s">
        <v>512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>
        <v>18684.5</v>
      </c>
      <c r="AE276" s="24"/>
      <c r="AF276" s="24"/>
      <c r="AG276" s="24"/>
      <c r="AH276" s="24"/>
      <c r="AI276" s="24"/>
      <c r="AJ276" s="24">
        <v>18684.5</v>
      </c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>
        <v>18684.5</v>
      </c>
    </row>
    <row r="277" spans="15:49" x14ac:dyDescent="0.35">
      <c r="O277" t="s">
        <v>520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>
        <v>7457.5</v>
      </c>
      <c r="AE277" s="24"/>
      <c r="AF277" s="24"/>
      <c r="AG277" s="24"/>
      <c r="AH277" s="24"/>
      <c r="AI277" s="24"/>
      <c r="AJ277" s="24">
        <v>7457.5</v>
      </c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>
        <v>7457.5</v>
      </c>
    </row>
    <row r="278" spans="15:49" x14ac:dyDescent="0.35">
      <c r="O278" t="s">
        <v>531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>
        <v>10565.5</v>
      </c>
      <c r="AE278" s="24"/>
      <c r="AF278" s="24"/>
      <c r="AG278" s="24"/>
      <c r="AH278" s="24"/>
      <c r="AI278" s="24"/>
      <c r="AJ278" s="24">
        <v>10565.5</v>
      </c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>
        <v>10565.5</v>
      </c>
    </row>
    <row r="279" spans="15:49" x14ac:dyDescent="0.35">
      <c r="O279" t="s">
        <v>538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>
        <v>777</v>
      </c>
      <c r="AE279" s="24"/>
      <c r="AF279" s="24"/>
      <c r="AG279" s="24"/>
      <c r="AH279" s="24"/>
      <c r="AI279" s="24"/>
      <c r="AJ279" s="24">
        <v>777</v>
      </c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>
        <v>777</v>
      </c>
    </row>
    <row r="280" spans="15:49" x14ac:dyDescent="0.35">
      <c r="O280" t="s">
        <v>539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>
        <v>1077</v>
      </c>
      <c r="AE280" s="24"/>
      <c r="AF280" s="24"/>
      <c r="AG280" s="24"/>
      <c r="AH280" s="24"/>
      <c r="AI280" s="24"/>
      <c r="AJ280" s="24">
        <v>1077</v>
      </c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>
        <v>1077</v>
      </c>
    </row>
    <row r="281" spans="15:49" x14ac:dyDescent="0.35">
      <c r="O281" t="s">
        <v>541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>
        <v>19320.5</v>
      </c>
      <c r="AE281" s="24"/>
      <c r="AF281" s="24"/>
      <c r="AG281" s="24"/>
      <c r="AH281" s="24"/>
      <c r="AI281" s="24"/>
      <c r="AJ281" s="24">
        <v>19320.5</v>
      </c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>
        <v>19320.5</v>
      </c>
    </row>
    <row r="282" spans="15:49" x14ac:dyDescent="0.35">
      <c r="O282" t="s">
        <v>555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>
        <v>8273</v>
      </c>
      <c r="AR282" s="24"/>
      <c r="AS282" s="24"/>
      <c r="AT282" s="24"/>
      <c r="AU282" s="24"/>
      <c r="AV282" s="24">
        <v>8273</v>
      </c>
      <c r="AW282" s="24">
        <v>8273</v>
      </c>
    </row>
    <row r="283" spans="15:49" x14ac:dyDescent="0.35">
      <c r="O283" t="s">
        <v>557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>
        <v>1233</v>
      </c>
      <c r="AR283" s="24"/>
      <c r="AS283" s="24"/>
      <c r="AT283" s="24"/>
      <c r="AU283" s="24"/>
      <c r="AV283" s="24">
        <v>1233</v>
      </c>
      <c r="AW283" s="24">
        <v>1233</v>
      </c>
    </row>
    <row r="284" spans="15:49" x14ac:dyDescent="0.35">
      <c r="O284" t="s">
        <v>558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>
        <v>7377</v>
      </c>
      <c r="AR284" s="24"/>
      <c r="AS284" s="24"/>
      <c r="AT284" s="24"/>
      <c r="AU284" s="24"/>
      <c r="AV284" s="24">
        <v>7377</v>
      </c>
      <c r="AW284" s="24">
        <v>7377</v>
      </c>
    </row>
    <row r="285" spans="15:49" x14ac:dyDescent="0.35">
      <c r="O285" t="s">
        <v>567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>
        <v>28549</v>
      </c>
      <c r="AR285" s="24"/>
      <c r="AS285" s="24"/>
      <c r="AT285" s="24"/>
      <c r="AU285" s="24"/>
      <c r="AV285" s="24">
        <v>28549</v>
      </c>
      <c r="AW285" s="24">
        <v>28549</v>
      </c>
    </row>
    <row r="286" spans="15:49" x14ac:dyDescent="0.35">
      <c r="O286" t="s">
        <v>573</v>
      </c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>
        <v>11502</v>
      </c>
      <c r="AR286" s="24"/>
      <c r="AS286" s="24"/>
      <c r="AT286" s="24"/>
      <c r="AU286" s="24"/>
      <c r="AV286" s="24">
        <v>11502</v>
      </c>
      <c r="AW286" s="24">
        <v>11502</v>
      </c>
    </row>
    <row r="287" spans="15:49" x14ac:dyDescent="0.35">
      <c r="O287" t="s">
        <v>618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>
        <v>7961</v>
      </c>
      <c r="AS287" s="24"/>
      <c r="AT287" s="24"/>
      <c r="AU287" s="24"/>
      <c r="AV287" s="24">
        <v>7961</v>
      </c>
      <c r="AW287" s="24">
        <v>7961</v>
      </c>
    </row>
    <row r="288" spans="15:49" x14ac:dyDescent="0.35">
      <c r="O288" t="s">
        <v>619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>
        <v>2678</v>
      </c>
      <c r="AS288" s="24"/>
      <c r="AT288" s="24"/>
      <c r="AU288" s="24"/>
      <c r="AV288" s="24">
        <v>2678</v>
      </c>
      <c r="AW288" s="24">
        <v>2678</v>
      </c>
    </row>
    <row r="289" spans="15:49" x14ac:dyDescent="0.35">
      <c r="O289" t="s">
        <v>655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>
        <v>3029</v>
      </c>
      <c r="AT289" s="24"/>
      <c r="AU289" s="24"/>
      <c r="AV289" s="24">
        <v>3029</v>
      </c>
      <c r="AW289" s="24">
        <v>3029</v>
      </c>
    </row>
    <row r="290" spans="15:49" x14ac:dyDescent="0.35">
      <c r="O290" t="s">
        <v>657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>
        <v>11425</v>
      </c>
      <c r="AT290" s="24"/>
      <c r="AU290" s="24"/>
      <c r="AV290" s="24">
        <v>11425</v>
      </c>
      <c r="AW290" s="24">
        <v>11425</v>
      </c>
    </row>
    <row r="291" spans="15:49" x14ac:dyDescent="0.35">
      <c r="O291" t="s">
        <v>659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>
        <v>9888</v>
      </c>
      <c r="AT291" s="24"/>
      <c r="AU291" s="24"/>
      <c r="AV291" s="24">
        <v>9888</v>
      </c>
      <c r="AW291" s="24">
        <v>9888</v>
      </c>
    </row>
    <row r="292" spans="15:49" x14ac:dyDescent="0.35">
      <c r="O292" t="s">
        <v>662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>
        <v>8819</v>
      </c>
      <c r="AT292" s="24"/>
      <c r="AU292" s="24"/>
      <c r="AV292" s="24">
        <v>8819</v>
      </c>
      <c r="AW292" s="24">
        <v>8819</v>
      </c>
    </row>
    <row r="293" spans="15:49" x14ac:dyDescent="0.35">
      <c r="O293" t="s">
        <v>669</v>
      </c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>
        <v>14422</v>
      </c>
      <c r="AT293" s="24"/>
      <c r="AU293" s="24"/>
      <c r="AV293" s="24">
        <v>14422</v>
      </c>
      <c r="AW293" s="24">
        <v>14422</v>
      </c>
    </row>
    <row r="294" spans="15:49" x14ac:dyDescent="0.35">
      <c r="O294" t="s">
        <v>671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>
        <v>7593</v>
      </c>
      <c r="AT294" s="24"/>
      <c r="AU294" s="24"/>
      <c r="AV294" s="24">
        <v>7593</v>
      </c>
      <c r="AW294" s="24">
        <v>7593</v>
      </c>
    </row>
    <row r="295" spans="15:49" x14ac:dyDescent="0.35">
      <c r="O295" t="s">
        <v>692</v>
      </c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>
        <v>9157.5</v>
      </c>
      <c r="AU295" s="24"/>
      <c r="AV295" s="24">
        <v>9157.5</v>
      </c>
      <c r="AW295" s="24">
        <v>9157.5</v>
      </c>
    </row>
    <row r="296" spans="15:49" x14ac:dyDescent="0.35">
      <c r="O296" t="s">
        <v>694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>
        <v>10497.5</v>
      </c>
      <c r="AU296" s="24"/>
      <c r="AV296" s="24">
        <v>10497.5</v>
      </c>
      <c r="AW296" s="24">
        <v>10497.5</v>
      </c>
    </row>
    <row r="297" spans="15:49" x14ac:dyDescent="0.35">
      <c r="O297" t="s">
        <v>698</v>
      </c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>
        <v>8569.5</v>
      </c>
      <c r="AU297" s="24"/>
      <c r="AV297" s="24">
        <v>8569.5</v>
      </c>
      <c r="AW297" s="24">
        <v>8569.5</v>
      </c>
    </row>
    <row r="298" spans="15:49" x14ac:dyDescent="0.35">
      <c r="O298" t="s">
        <v>702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>
        <v>10975.5</v>
      </c>
      <c r="AU298" s="24"/>
      <c r="AV298" s="24">
        <v>10975.5</v>
      </c>
      <c r="AW298" s="24">
        <v>10975.5</v>
      </c>
    </row>
    <row r="299" spans="15:49" x14ac:dyDescent="0.35">
      <c r="O299" t="s">
        <v>705</v>
      </c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>
        <v>10103.5</v>
      </c>
      <c r="AU299" s="24"/>
      <c r="AV299" s="24">
        <v>10103.5</v>
      </c>
      <c r="AW299" s="24">
        <v>10103.5</v>
      </c>
    </row>
    <row r="300" spans="15:49" x14ac:dyDescent="0.35">
      <c r="O300" t="s">
        <v>707</v>
      </c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>
        <v>3076</v>
      </c>
      <c r="AU300" s="24"/>
      <c r="AV300" s="24">
        <v>3076</v>
      </c>
      <c r="AW300" s="24">
        <v>3076</v>
      </c>
    </row>
    <row r="301" spans="15:49" x14ac:dyDescent="0.35">
      <c r="O301" t="s">
        <v>727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>
        <v>11151</v>
      </c>
      <c r="AU301" s="24"/>
      <c r="AV301" s="24">
        <v>11151</v>
      </c>
      <c r="AW301" s="24">
        <v>11151</v>
      </c>
    </row>
    <row r="302" spans="15:49" x14ac:dyDescent="0.35">
      <c r="O302" t="s">
        <v>734</v>
      </c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>
        <v>11858.5</v>
      </c>
      <c r="AU302" s="24"/>
      <c r="AV302" s="24">
        <v>11858.5</v>
      </c>
      <c r="AW302" s="24">
        <v>11858.5</v>
      </c>
    </row>
    <row r="303" spans="15:49" x14ac:dyDescent="0.35">
      <c r="O303" t="s">
        <v>738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>
        <v>15244</v>
      </c>
      <c r="AU303" s="24"/>
      <c r="AV303" s="24">
        <v>15244</v>
      </c>
      <c r="AW303" s="24">
        <v>15244</v>
      </c>
    </row>
    <row r="304" spans="15:49" x14ac:dyDescent="0.35">
      <c r="O304" t="s">
        <v>771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>
        <v>11530</v>
      </c>
      <c r="AV304" s="24">
        <v>11530</v>
      </c>
      <c r="AW304" s="24">
        <v>11530</v>
      </c>
    </row>
    <row r="305" spans="15:49" x14ac:dyDescent="0.35">
      <c r="O305" t="s">
        <v>773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>
        <v>16245</v>
      </c>
      <c r="AV305" s="24">
        <v>16245</v>
      </c>
      <c r="AW305" s="24">
        <v>16245</v>
      </c>
    </row>
    <row r="306" spans="15:49" x14ac:dyDescent="0.35">
      <c r="O306" t="s">
        <v>786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>
        <v>10369.5</v>
      </c>
      <c r="AV306" s="24">
        <v>10369.5</v>
      </c>
      <c r="AW306" s="24">
        <v>10369.5</v>
      </c>
    </row>
    <row r="307" spans="15:49" x14ac:dyDescent="0.35">
      <c r="O307" t="s">
        <v>789</v>
      </c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>
        <v>8417</v>
      </c>
      <c r="AV307" s="24">
        <v>8417</v>
      </c>
      <c r="AW307" s="24">
        <v>8417</v>
      </c>
    </row>
    <row r="308" spans="15:49" x14ac:dyDescent="0.35">
      <c r="O308" t="s">
        <v>792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>
        <v>13110</v>
      </c>
      <c r="AV308" s="24">
        <v>13110</v>
      </c>
      <c r="AW308" s="24">
        <v>13110</v>
      </c>
    </row>
    <row r="309" spans="15:49" x14ac:dyDescent="0.35">
      <c r="O309" t="s">
        <v>798</v>
      </c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>
        <v>13110</v>
      </c>
      <c r="AV309" s="24">
        <v>13110</v>
      </c>
      <c r="AW309" s="24">
        <v>13110</v>
      </c>
    </row>
    <row r="310" spans="15:49" x14ac:dyDescent="0.35">
      <c r="O310" t="s">
        <v>802</v>
      </c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>
        <v>6750</v>
      </c>
      <c r="AV310" s="24">
        <v>6750</v>
      </c>
      <c r="AW310" s="24">
        <v>6750</v>
      </c>
    </row>
    <row r="311" spans="15:49" x14ac:dyDescent="0.35">
      <c r="O311" t="s">
        <v>805</v>
      </c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>
        <v>14068</v>
      </c>
      <c r="AV311" s="24">
        <v>14068</v>
      </c>
      <c r="AW311" s="24">
        <v>14068</v>
      </c>
    </row>
    <row r="312" spans="15:49" x14ac:dyDescent="0.35">
      <c r="O312" t="s">
        <v>835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>
        <v>12427</v>
      </c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>
        <v>12427</v>
      </c>
      <c r="AW312" s="24">
        <v>12427</v>
      </c>
    </row>
    <row r="313" spans="15:49" x14ac:dyDescent="0.35">
      <c r="O313" t="s">
        <v>837</v>
      </c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>
        <v>9000</v>
      </c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>
        <v>9000</v>
      </c>
      <c r="AW313" s="24">
        <v>9000</v>
      </c>
    </row>
    <row r="314" spans="15:49" x14ac:dyDescent="0.35">
      <c r="O314" t="s">
        <v>843</v>
      </c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>
        <v>4950</v>
      </c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>
        <v>4950</v>
      </c>
      <c r="AW314" s="24">
        <v>4950</v>
      </c>
    </row>
    <row r="315" spans="15:49" x14ac:dyDescent="0.35">
      <c r="O315" t="s">
        <v>851</v>
      </c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>
        <v>4431.5</v>
      </c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>
        <v>4431.5</v>
      </c>
      <c r="AW315" s="24">
        <v>4431.5</v>
      </c>
    </row>
    <row r="316" spans="15:49" x14ac:dyDescent="0.35">
      <c r="O316" t="s">
        <v>854</v>
      </c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>
        <v>5889</v>
      </c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>
        <v>5889</v>
      </c>
      <c r="AW316" s="24">
        <v>5889</v>
      </c>
    </row>
    <row r="317" spans="15:49" x14ac:dyDescent="0.35">
      <c r="O317" t="s">
        <v>867</v>
      </c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>
        <v>12855.5</v>
      </c>
      <c r="AM317" s="24"/>
      <c r="AN317" s="24"/>
      <c r="AO317" s="24"/>
      <c r="AP317" s="24"/>
      <c r="AQ317" s="24"/>
      <c r="AR317" s="24"/>
      <c r="AS317" s="24"/>
      <c r="AT317" s="24"/>
      <c r="AU317" s="24"/>
      <c r="AV317" s="24">
        <v>12855.5</v>
      </c>
      <c r="AW317" s="24">
        <v>12855.5</v>
      </c>
    </row>
    <row r="318" spans="15:49" x14ac:dyDescent="0.35">
      <c r="O318" t="s">
        <v>875</v>
      </c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>
        <v>9153</v>
      </c>
      <c r="AM318" s="24"/>
      <c r="AN318" s="24"/>
      <c r="AO318" s="24"/>
      <c r="AP318" s="24"/>
      <c r="AQ318" s="24"/>
      <c r="AR318" s="24"/>
      <c r="AS318" s="24"/>
      <c r="AT318" s="24"/>
      <c r="AU318" s="24"/>
      <c r="AV318" s="24">
        <v>9153</v>
      </c>
      <c r="AW318" s="24">
        <v>9153</v>
      </c>
    </row>
    <row r="319" spans="15:49" x14ac:dyDescent="0.35">
      <c r="O319" t="s">
        <v>876</v>
      </c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>
        <v>925.5</v>
      </c>
      <c r="AM319" s="24"/>
      <c r="AN319" s="24"/>
      <c r="AO319" s="24"/>
      <c r="AP319" s="24"/>
      <c r="AQ319" s="24"/>
      <c r="AR319" s="24"/>
      <c r="AS319" s="24"/>
      <c r="AT319" s="24"/>
      <c r="AU319" s="24"/>
      <c r="AV319" s="24">
        <v>925.5</v>
      </c>
      <c r="AW319" s="24">
        <v>925.5</v>
      </c>
    </row>
    <row r="320" spans="15:49" x14ac:dyDescent="0.35">
      <c r="O320" t="s">
        <v>877</v>
      </c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>
        <v>6625</v>
      </c>
      <c r="AM320" s="24"/>
      <c r="AN320" s="24"/>
      <c r="AO320" s="24"/>
      <c r="AP320" s="24"/>
      <c r="AQ320" s="24"/>
      <c r="AR320" s="24"/>
      <c r="AS320" s="24"/>
      <c r="AT320" s="24"/>
      <c r="AU320" s="24"/>
      <c r="AV320" s="24">
        <v>6625</v>
      </c>
      <c r="AW320" s="24">
        <v>6625</v>
      </c>
    </row>
    <row r="321" spans="15:49" x14ac:dyDescent="0.35">
      <c r="O321" t="s">
        <v>904</v>
      </c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>
        <v>5268.6</v>
      </c>
      <c r="AN321" s="24"/>
      <c r="AO321" s="24"/>
      <c r="AP321" s="24"/>
      <c r="AQ321" s="24"/>
      <c r="AR321" s="24"/>
      <c r="AS321" s="24"/>
      <c r="AT321" s="24"/>
      <c r="AU321" s="24"/>
      <c r="AV321" s="24">
        <v>5268.6</v>
      </c>
      <c r="AW321" s="24">
        <v>5268.6</v>
      </c>
    </row>
    <row r="322" spans="15:49" x14ac:dyDescent="0.35">
      <c r="O322" t="s">
        <v>908</v>
      </c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>
        <v>4312.5</v>
      </c>
      <c r="AN322" s="24"/>
      <c r="AO322" s="24"/>
      <c r="AP322" s="24"/>
      <c r="AQ322" s="24"/>
      <c r="AR322" s="24"/>
      <c r="AS322" s="24"/>
      <c r="AT322" s="24"/>
      <c r="AU322" s="24"/>
      <c r="AV322" s="24">
        <v>4312.5</v>
      </c>
      <c r="AW322" s="24">
        <v>4312.5</v>
      </c>
    </row>
    <row r="323" spans="15:49" x14ac:dyDescent="0.35">
      <c r="O323" t="s">
        <v>919</v>
      </c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>
        <v>6838.5</v>
      </c>
      <c r="AN323" s="24"/>
      <c r="AO323" s="24"/>
      <c r="AP323" s="24"/>
      <c r="AQ323" s="24"/>
      <c r="AR323" s="24"/>
      <c r="AS323" s="24"/>
      <c r="AT323" s="24"/>
      <c r="AU323" s="24"/>
      <c r="AV323" s="24">
        <v>6838.5</v>
      </c>
      <c r="AW323" s="24">
        <v>6838.5</v>
      </c>
    </row>
    <row r="324" spans="15:49" x14ac:dyDescent="0.35">
      <c r="O324" t="s">
        <v>933</v>
      </c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>
        <v>9343.9</v>
      </c>
      <c r="AO324" s="24"/>
      <c r="AP324" s="24"/>
      <c r="AQ324" s="24"/>
      <c r="AR324" s="24"/>
      <c r="AS324" s="24"/>
      <c r="AT324" s="24"/>
      <c r="AU324" s="24"/>
      <c r="AV324" s="24">
        <v>9343.9</v>
      </c>
      <c r="AW324" s="24">
        <v>9343.9</v>
      </c>
    </row>
    <row r="325" spans="15:49" x14ac:dyDescent="0.35">
      <c r="O325" t="s">
        <v>936</v>
      </c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>
        <v>11453.6</v>
      </c>
      <c r="AO325" s="24"/>
      <c r="AP325" s="24"/>
      <c r="AQ325" s="24"/>
      <c r="AR325" s="24"/>
      <c r="AS325" s="24"/>
      <c r="AT325" s="24"/>
      <c r="AU325" s="24"/>
      <c r="AV325" s="24">
        <v>11453.6</v>
      </c>
      <c r="AW325" s="24">
        <v>11453.6</v>
      </c>
    </row>
    <row r="326" spans="15:49" x14ac:dyDescent="0.35">
      <c r="O326" t="s">
        <v>940</v>
      </c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>
        <v>1914</v>
      </c>
      <c r="AO326" s="24"/>
      <c r="AP326" s="24"/>
      <c r="AQ326" s="24"/>
      <c r="AR326" s="24"/>
      <c r="AS326" s="24"/>
      <c r="AT326" s="24"/>
      <c r="AU326" s="24"/>
      <c r="AV326" s="24">
        <v>1914</v>
      </c>
      <c r="AW326" s="24">
        <v>1914</v>
      </c>
    </row>
    <row r="327" spans="15:49" x14ac:dyDescent="0.35">
      <c r="O327" t="s">
        <v>942</v>
      </c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>
        <v>13163</v>
      </c>
      <c r="AO327" s="24"/>
      <c r="AP327" s="24"/>
      <c r="AQ327" s="24"/>
      <c r="AR327" s="24"/>
      <c r="AS327" s="24"/>
      <c r="AT327" s="24"/>
      <c r="AU327" s="24"/>
      <c r="AV327" s="24">
        <v>13163</v>
      </c>
      <c r="AW327" s="24">
        <v>13163</v>
      </c>
    </row>
    <row r="328" spans="15:49" x14ac:dyDescent="0.35">
      <c r="O328" t="s">
        <v>943</v>
      </c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>
        <v>11823</v>
      </c>
      <c r="AO328" s="24"/>
      <c r="AP328" s="24"/>
      <c r="AQ328" s="24"/>
      <c r="AR328" s="24"/>
      <c r="AS328" s="24"/>
      <c r="AT328" s="24"/>
      <c r="AU328" s="24"/>
      <c r="AV328" s="24">
        <v>11823</v>
      </c>
      <c r="AW328" s="24">
        <v>11823</v>
      </c>
    </row>
    <row r="329" spans="15:49" x14ac:dyDescent="0.35">
      <c r="O329" t="s">
        <v>996</v>
      </c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>
        <v>48172.5</v>
      </c>
      <c r="AP329" s="24"/>
      <c r="AQ329" s="24"/>
      <c r="AR329" s="24"/>
      <c r="AS329" s="24"/>
      <c r="AT329" s="24"/>
      <c r="AU329" s="24"/>
      <c r="AV329" s="24">
        <v>48172.5</v>
      </c>
      <c r="AW329" s="24">
        <v>48172.5</v>
      </c>
    </row>
    <row r="330" spans="15:49" x14ac:dyDescent="0.35">
      <c r="O330" t="s">
        <v>1008</v>
      </c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>
        <v>10166.299999999999</v>
      </c>
      <c r="AP330" s="24"/>
      <c r="AQ330" s="24"/>
      <c r="AR330" s="24"/>
      <c r="AS330" s="24"/>
      <c r="AT330" s="24"/>
      <c r="AU330" s="24"/>
      <c r="AV330" s="24">
        <v>10166.299999999999</v>
      </c>
      <c r="AW330" s="24">
        <v>10166.299999999999</v>
      </c>
    </row>
    <row r="331" spans="15:49" x14ac:dyDescent="0.35">
      <c r="O331" t="s">
        <v>1019</v>
      </c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>
        <v>7590.5</v>
      </c>
      <c r="AP331" s="24"/>
      <c r="AQ331" s="24"/>
      <c r="AR331" s="24"/>
      <c r="AS331" s="24"/>
      <c r="AT331" s="24"/>
      <c r="AU331" s="24"/>
      <c r="AV331" s="24">
        <v>7590.5</v>
      </c>
      <c r="AW331" s="24">
        <v>7590.5</v>
      </c>
    </row>
    <row r="332" spans="15:49" x14ac:dyDescent="0.35">
      <c r="O332" t="s">
        <v>1021</v>
      </c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>
        <v>250</v>
      </c>
      <c r="AP332" s="24"/>
      <c r="AQ332" s="24"/>
      <c r="AR332" s="24"/>
      <c r="AS332" s="24"/>
      <c r="AT332" s="24"/>
      <c r="AU332" s="24"/>
      <c r="AV332" s="24">
        <v>250</v>
      </c>
      <c r="AW332" s="24">
        <v>250</v>
      </c>
    </row>
    <row r="333" spans="15:49" x14ac:dyDescent="0.35">
      <c r="O333" t="s">
        <v>1023</v>
      </c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>
        <v>47685</v>
      </c>
      <c r="AP333" s="24"/>
      <c r="AQ333" s="24"/>
      <c r="AR333" s="24"/>
      <c r="AS333" s="24"/>
      <c r="AT333" s="24"/>
      <c r="AU333" s="24"/>
      <c r="AV333" s="24">
        <v>47685</v>
      </c>
      <c r="AW333" s="24">
        <v>47685</v>
      </c>
    </row>
    <row r="334" spans="15:49" x14ac:dyDescent="0.35">
      <c r="O334" t="s">
        <v>1059</v>
      </c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>
        <v>403.8</v>
      </c>
      <c r="AQ334" s="24"/>
      <c r="AR334" s="24"/>
      <c r="AS334" s="24"/>
      <c r="AT334" s="24"/>
      <c r="AU334" s="24"/>
      <c r="AV334" s="24">
        <v>403.8</v>
      </c>
      <c r="AW334" s="24">
        <v>403.8</v>
      </c>
    </row>
    <row r="335" spans="15:49" x14ac:dyDescent="0.35">
      <c r="O335" t="s">
        <v>1073</v>
      </c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>
        <v>14886.5</v>
      </c>
      <c r="AQ335" s="24"/>
      <c r="AR335" s="24"/>
      <c r="AS335" s="24"/>
      <c r="AT335" s="24"/>
      <c r="AU335" s="24"/>
      <c r="AV335" s="24">
        <v>14886.5</v>
      </c>
      <c r="AW335" s="24">
        <v>14886.5</v>
      </c>
    </row>
    <row r="336" spans="15:49" x14ac:dyDescent="0.35">
      <c r="O336" t="s">
        <v>1084</v>
      </c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>
        <v>17236.599999999999</v>
      </c>
      <c r="AQ336" s="24"/>
      <c r="AR336" s="24"/>
      <c r="AS336" s="24"/>
      <c r="AT336" s="24"/>
      <c r="AU336" s="24"/>
      <c r="AV336" s="24">
        <v>17236.599999999999</v>
      </c>
      <c r="AW336" s="24">
        <v>17236.599999999999</v>
      </c>
    </row>
    <row r="337" spans="14:49" x14ac:dyDescent="0.35">
      <c r="N337" s="23" t="s">
        <v>429</v>
      </c>
      <c r="O337" s="23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>
        <v>62331.199999999997</v>
      </c>
      <c r="AC337" s="25">
        <v>71817.5</v>
      </c>
      <c r="AD337" s="25">
        <v>70070.899999999994</v>
      </c>
      <c r="AE337" s="25"/>
      <c r="AF337" s="25"/>
      <c r="AG337" s="25"/>
      <c r="AH337" s="25"/>
      <c r="AI337" s="25"/>
      <c r="AJ337" s="25">
        <v>204219.6</v>
      </c>
      <c r="AK337" s="25">
        <v>36697.5</v>
      </c>
      <c r="AL337" s="25">
        <v>29559</v>
      </c>
      <c r="AM337" s="25">
        <v>16419.599999999999</v>
      </c>
      <c r="AN337" s="25">
        <v>47697.5</v>
      </c>
      <c r="AO337" s="25">
        <v>113864.3</v>
      </c>
      <c r="AP337" s="25">
        <v>32526.899999999998</v>
      </c>
      <c r="AQ337" s="25">
        <v>56934</v>
      </c>
      <c r="AR337" s="25">
        <v>10639</v>
      </c>
      <c r="AS337" s="25">
        <v>55176</v>
      </c>
      <c r="AT337" s="25">
        <v>90633</v>
      </c>
      <c r="AU337" s="25">
        <v>93599.5</v>
      </c>
      <c r="AV337" s="25">
        <v>583746.29999999993</v>
      </c>
      <c r="AW337" s="25">
        <v>787965.9</v>
      </c>
    </row>
    <row r="338" spans="14:49" x14ac:dyDescent="0.35">
      <c r="N338" t="s">
        <v>476</v>
      </c>
      <c r="O338" t="s">
        <v>478</v>
      </c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>
        <v>240</v>
      </c>
      <c r="AD338" s="24"/>
      <c r="AE338" s="24"/>
      <c r="AF338" s="24"/>
      <c r="AG338" s="24"/>
      <c r="AH338" s="24"/>
      <c r="AI338" s="24"/>
      <c r="AJ338" s="24">
        <v>240</v>
      </c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>
        <v>240</v>
      </c>
    </row>
    <row r="339" spans="14:49" x14ac:dyDescent="0.35">
      <c r="N339" s="23" t="s">
        <v>491</v>
      </c>
      <c r="O339" s="23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>
        <v>240</v>
      </c>
      <c r="AD339" s="25"/>
      <c r="AE339" s="25"/>
      <c r="AF339" s="25"/>
      <c r="AG339" s="25"/>
      <c r="AH339" s="25"/>
      <c r="AI339" s="25"/>
      <c r="AJ339" s="25">
        <v>240</v>
      </c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>
        <v>240</v>
      </c>
    </row>
    <row r="340" spans="14:49" x14ac:dyDescent="0.35">
      <c r="N340" t="s">
        <v>499</v>
      </c>
      <c r="O340" t="s">
        <v>480</v>
      </c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>
        <v>2024</v>
      </c>
      <c r="AD340" s="24"/>
      <c r="AE340" s="24"/>
      <c r="AF340" s="24"/>
      <c r="AG340" s="24"/>
      <c r="AH340" s="24"/>
      <c r="AI340" s="24"/>
      <c r="AJ340" s="24">
        <v>2024</v>
      </c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>
        <v>2024</v>
      </c>
    </row>
    <row r="341" spans="14:49" x14ac:dyDescent="0.35">
      <c r="O341" t="s">
        <v>615</v>
      </c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>
        <v>5822</v>
      </c>
      <c r="AS341" s="24"/>
      <c r="AT341" s="24"/>
      <c r="AU341" s="24"/>
      <c r="AV341" s="24">
        <v>5822</v>
      </c>
      <c r="AW341" s="24">
        <v>5822</v>
      </c>
    </row>
    <row r="342" spans="14:49" x14ac:dyDescent="0.35">
      <c r="O342" t="s">
        <v>642</v>
      </c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>
        <v>6301</v>
      </c>
      <c r="AT342" s="24"/>
      <c r="AU342" s="24"/>
      <c r="AV342" s="24">
        <v>6301</v>
      </c>
      <c r="AW342" s="24">
        <v>6301</v>
      </c>
    </row>
    <row r="343" spans="14:49" x14ac:dyDescent="0.35">
      <c r="O343" t="s">
        <v>660</v>
      </c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>
        <v>8127.5</v>
      </c>
      <c r="AT343" s="24"/>
      <c r="AU343" s="24"/>
      <c r="AV343" s="24">
        <v>8127.5</v>
      </c>
      <c r="AW343" s="24">
        <v>8127.5</v>
      </c>
    </row>
    <row r="344" spans="14:49" x14ac:dyDescent="0.35">
      <c r="O344" t="s">
        <v>689</v>
      </c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>
        <v>6083.5</v>
      </c>
      <c r="AU344" s="24"/>
      <c r="AV344" s="24">
        <v>6083.5</v>
      </c>
      <c r="AW344" s="24">
        <v>6083.5</v>
      </c>
    </row>
    <row r="345" spans="14:49" x14ac:dyDescent="0.35">
      <c r="O345" t="s">
        <v>703</v>
      </c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>
        <v>5746</v>
      </c>
      <c r="AU345" s="24"/>
      <c r="AV345" s="24">
        <v>5746</v>
      </c>
      <c r="AW345" s="24">
        <v>5746</v>
      </c>
    </row>
    <row r="346" spans="14:49" x14ac:dyDescent="0.35">
      <c r="O346" t="s">
        <v>733</v>
      </c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>
        <v>5458</v>
      </c>
      <c r="AU346" s="24"/>
      <c r="AV346" s="24">
        <v>5458</v>
      </c>
      <c r="AW346" s="24">
        <v>5458</v>
      </c>
    </row>
    <row r="347" spans="14:49" x14ac:dyDescent="0.35">
      <c r="O347" t="s">
        <v>790</v>
      </c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>
        <v>3484</v>
      </c>
      <c r="AV347" s="24">
        <v>3484</v>
      </c>
      <c r="AW347" s="24">
        <v>3484</v>
      </c>
    </row>
    <row r="348" spans="14:49" x14ac:dyDescent="0.35">
      <c r="O348" t="s">
        <v>806</v>
      </c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>
        <v>3241</v>
      </c>
      <c r="AV348" s="24">
        <v>3241</v>
      </c>
      <c r="AW348" s="24">
        <v>3241</v>
      </c>
    </row>
    <row r="349" spans="14:49" x14ac:dyDescent="0.35">
      <c r="O349" t="s">
        <v>842</v>
      </c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>
        <v>2746</v>
      </c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>
        <v>2746</v>
      </c>
      <c r="AW349" s="24">
        <v>2746</v>
      </c>
    </row>
    <row r="350" spans="14:49" x14ac:dyDescent="0.35">
      <c r="O350" t="s">
        <v>853</v>
      </c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>
        <v>3374.5</v>
      </c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>
        <v>3374.5</v>
      </c>
      <c r="AW350" s="24">
        <v>3374.5</v>
      </c>
    </row>
    <row r="351" spans="14:49" x14ac:dyDescent="0.35">
      <c r="O351" t="s">
        <v>880</v>
      </c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>
        <v>2180</v>
      </c>
      <c r="AM351" s="24"/>
      <c r="AN351" s="24"/>
      <c r="AO351" s="24"/>
      <c r="AP351" s="24"/>
      <c r="AQ351" s="24"/>
      <c r="AR351" s="24"/>
      <c r="AS351" s="24"/>
      <c r="AT351" s="24"/>
      <c r="AU351" s="24"/>
      <c r="AV351" s="24">
        <v>2180</v>
      </c>
      <c r="AW351" s="24">
        <v>2180</v>
      </c>
    </row>
    <row r="352" spans="14:49" x14ac:dyDescent="0.35">
      <c r="O352" t="s">
        <v>916</v>
      </c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>
        <v>3459</v>
      </c>
      <c r="AN352" s="24"/>
      <c r="AO352" s="24"/>
      <c r="AP352" s="24"/>
      <c r="AQ352" s="24"/>
      <c r="AR352" s="24"/>
      <c r="AS352" s="24"/>
      <c r="AT352" s="24"/>
      <c r="AU352" s="24"/>
      <c r="AV352" s="24">
        <v>3459</v>
      </c>
      <c r="AW352" s="24">
        <v>3459</v>
      </c>
    </row>
    <row r="353" spans="14:49" x14ac:dyDescent="0.35">
      <c r="O353" t="s">
        <v>941</v>
      </c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>
        <v>2251</v>
      </c>
      <c r="AO353" s="24"/>
      <c r="AP353" s="24"/>
      <c r="AQ353" s="24"/>
      <c r="AR353" s="24"/>
      <c r="AS353" s="24"/>
      <c r="AT353" s="24"/>
      <c r="AU353" s="24"/>
      <c r="AV353" s="24">
        <v>2251</v>
      </c>
      <c r="AW353" s="24">
        <v>2251</v>
      </c>
    </row>
    <row r="354" spans="14:49" x14ac:dyDescent="0.35">
      <c r="O354" t="s">
        <v>946</v>
      </c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>
        <v>3655.7</v>
      </c>
      <c r="AO354" s="24"/>
      <c r="AP354" s="24"/>
      <c r="AQ354" s="24"/>
      <c r="AR354" s="24"/>
      <c r="AS354" s="24"/>
      <c r="AT354" s="24"/>
      <c r="AU354" s="24"/>
      <c r="AV354" s="24">
        <v>3655.7</v>
      </c>
      <c r="AW354" s="24">
        <v>3655.7</v>
      </c>
    </row>
    <row r="355" spans="14:49" x14ac:dyDescent="0.35">
      <c r="O355" t="s">
        <v>959</v>
      </c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>
        <v>3595.6</v>
      </c>
      <c r="AO355" s="24"/>
      <c r="AP355" s="24"/>
      <c r="AQ355" s="24"/>
      <c r="AR355" s="24"/>
      <c r="AS355" s="24"/>
      <c r="AT355" s="24"/>
      <c r="AU355" s="24"/>
      <c r="AV355" s="24">
        <v>3595.6</v>
      </c>
      <c r="AW355" s="24">
        <v>3595.6</v>
      </c>
    </row>
    <row r="356" spans="14:49" x14ac:dyDescent="0.35">
      <c r="O356" t="s">
        <v>1002</v>
      </c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>
        <v>2636.5</v>
      </c>
      <c r="AP356" s="24"/>
      <c r="AQ356" s="24"/>
      <c r="AR356" s="24"/>
      <c r="AS356" s="24"/>
      <c r="AT356" s="24"/>
      <c r="AU356" s="24"/>
      <c r="AV356" s="24">
        <v>2636.5</v>
      </c>
      <c r="AW356" s="24">
        <v>2636.5</v>
      </c>
    </row>
    <row r="357" spans="14:49" x14ac:dyDescent="0.35">
      <c r="O357" t="s">
        <v>1009</v>
      </c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>
        <v>2570</v>
      </c>
      <c r="AP357" s="24"/>
      <c r="AQ357" s="24"/>
      <c r="AR357" s="24"/>
      <c r="AS357" s="24"/>
      <c r="AT357" s="24"/>
      <c r="AU357" s="24"/>
      <c r="AV357" s="24">
        <v>2570</v>
      </c>
      <c r="AW357" s="24">
        <v>2570</v>
      </c>
    </row>
    <row r="358" spans="14:49" x14ac:dyDescent="0.35">
      <c r="O358" t="s">
        <v>1020</v>
      </c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>
        <v>2837</v>
      </c>
      <c r="AP358" s="24"/>
      <c r="AQ358" s="24"/>
      <c r="AR358" s="24"/>
      <c r="AS358" s="24"/>
      <c r="AT358" s="24"/>
      <c r="AU358" s="24"/>
      <c r="AV358" s="24">
        <v>2837</v>
      </c>
      <c r="AW358" s="24">
        <v>2837</v>
      </c>
    </row>
    <row r="359" spans="14:49" x14ac:dyDescent="0.35">
      <c r="O359" t="s">
        <v>1024</v>
      </c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>
        <v>3095</v>
      </c>
      <c r="AP359" s="24"/>
      <c r="AQ359" s="24"/>
      <c r="AR359" s="24"/>
      <c r="AS359" s="24"/>
      <c r="AT359" s="24"/>
      <c r="AU359" s="24"/>
      <c r="AV359" s="24">
        <v>3095</v>
      </c>
      <c r="AW359" s="24">
        <v>3095</v>
      </c>
    </row>
    <row r="360" spans="14:49" x14ac:dyDescent="0.35">
      <c r="O360" t="s">
        <v>1072</v>
      </c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>
        <v>3094</v>
      </c>
      <c r="AQ360" s="24"/>
      <c r="AR360" s="24"/>
      <c r="AS360" s="24"/>
      <c r="AT360" s="24"/>
      <c r="AU360" s="24"/>
      <c r="AV360" s="24">
        <v>3094</v>
      </c>
      <c r="AW360" s="24">
        <v>3094</v>
      </c>
    </row>
    <row r="361" spans="14:49" x14ac:dyDescent="0.35">
      <c r="N361" s="23" t="s">
        <v>508</v>
      </c>
      <c r="O361" s="23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>
        <v>2024</v>
      </c>
      <c r="AD361" s="25"/>
      <c r="AE361" s="25"/>
      <c r="AF361" s="25"/>
      <c r="AG361" s="25"/>
      <c r="AH361" s="25"/>
      <c r="AI361" s="25"/>
      <c r="AJ361" s="25">
        <v>2024</v>
      </c>
      <c r="AK361" s="25">
        <v>6120.5</v>
      </c>
      <c r="AL361" s="25">
        <v>2180</v>
      </c>
      <c r="AM361" s="25">
        <v>3459</v>
      </c>
      <c r="AN361" s="25">
        <v>9502.2999999999993</v>
      </c>
      <c r="AO361" s="25">
        <v>11138.5</v>
      </c>
      <c r="AP361" s="25">
        <v>3094</v>
      </c>
      <c r="AQ361" s="25"/>
      <c r="AR361" s="25">
        <v>5822</v>
      </c>
      <c r="AS361" s="25">
        <v>14428.5</v>
      </c>
      <c r="AT361" s="25">
        <v>17287.5</v>
      </c>
      <c r="AU361" s="25">
        <v>6725</v>
      </c>
      <c r="AV361" s="25">
        <v>79757.299999999988</v>
      </c>
      <c r="AW361" s="25">
        <v>81781.3</v>
      </c>
    </row>
    <row r="362" spans="14:49" x14ac:dyDescent="0.35">
      <c r="N362" t="s">
        <v>646</v>
      </c>
      <c r="O362" t="s">
        <v>643</v>
      </c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>
        <v>4873</v>
      </c>
      <c r="AT362" s="24"/>
      <c r="AU362" s="24"/>
      <c r="AV362" s="24">
        <v>4873</v>
      </c>
      <c r="AW362" s="24">
        <v>4873</v>
      </c>
    </row>
    <row r="363" spans="14:49" x14ac:dyDescent="0.35">
      <c r="O363" t="s">
        <v>651</v>
      </c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>
        <v>65</v>
      </c>
      <c r="AT363" s="24"/>
      <c r="AU363" s="24"/>
      <c r="AV363" s="24">
        <v>65</v>
      </c>
      <c r="AW363" s="24">
        <v>65</v>
      </c>
    </row>
    <row r="364" spans="14:49" x14ac:dyDescent="0.35">
      <c r="O364" t="s">
        <v>653</v>
      </c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>
        <v>390</v>
      </c>
      <c r="AT364" s="24"/>
      <c r="AU364" s="24"/>
      <c r="AV364" s="24">
        <v>390</v>
      </c>
      <c r="AW364" s="24">
        <v>390</v>
      </c>
    </row>
    <row r="365" spans="14:49" x14ac:dyDescent="0.35">
      <c r="O365" t="s">
        <v>693</v>
      </c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>
        <v>3480</v>
      </c>
      <c r="AU365" s="24"/>
      <c r="AV365" s="24">
        <v>3480</v>
      </c>
      <c r="AW365" s="24">
        <v>3480</v>
      </c>
    </row>
    <row r="366" spans="14:49" x14ac:dyDescent="0.35">
      <c r="O366" t="s">
        <v>700</v>
      </c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>
        <v>590</v>
      </c>
      <c r="AU366" s="24"/>
      <c r="AV366" s="24">
        <v>590</v>
      </c>
      <c r="AW366" s="24">
        <v>590</v>
      </c>
    </row>
    <row r="367" spans="14:49" x14ac:dyDescent="0.35">
      <c r="O367" t="s">
        <v>778</v>
      </c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>
        <v>4317.8999999999996</v>
      </c>
      <c r="AV367" s="24">
        <v>4317.8999999999996</v>
      </c>
      <c r="AW367" s="24">
        <v>4317.8999999999996</v>
      </c>
    </row>
    <row r="368" spans="14:49" x14ac:dyDescent="0.35">
      <c r="O368" t="s">
        <v>836</v>
      </c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>
        <v>2112</v>
      </c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>
        <v>2112</v>
      </c>
      <c r="AW368" s="24">
        <v>2112</v>
      </c>
    </row>
    <row r="369" spans="14:49" x14ac:dyDescent="0.35">
      <c r="O369" t="s">
        <v>841</v>
      </c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>
        <v>2112</v>
      </c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>
        <v>2112</v>
      </c>
      <c r="AW369" s="24">
        <v>2112</v>
      </c>
    </row>
    <row r="370" spans="14:49" x14ac:dyDescent="0.35">
      <c r="O370" t="s">
        <v>961</v>
      </c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>
        <v>2968.8</v>
      </c>
      <c r="AO370" s="24"/>
      <c r="AP370" s="24"/>
      <c r="AQ370" s="24"/>
      <c r="AR370" s="24"/>
      <c r="AS370" s="24"/>
      <c r="AT370" s="24"/>
      <c r="AU370" s="24"/>
      <c r="AV370" s="24">
        <v>2968.8</v>
      </c>
      <c r="AW370" s="24">
        <v>2968.8</v>
      </c>
    </row>
    <row r="371" spans="14:49" x14ac:dyDescent="0.35">
      <c r="O371" t="s">
        <v>962</v>
      </c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>
        <v>840</v>
      </c>
      <c r="AO371" s="24"/>
      <c r="AP371" s="24"/>
      <c r="AQ371" s="24"/>
      <c r="AR371" s="24"/>
      <c r="AS371" s="24"/>
      <c r="AT371" s="24"/>
      <c r="AU371" s="24"/>
      <c r="AV371" s="24">
        <v>840</v>
      </c>
      <c r="AW371" s="24">
        <v>840</v>
      </c>
    </row>
    <row r="372" spans="14:49" x14ac:dyDescent="0.35">
      <c r="O372" t="s">
        <v>1064</v>
      </c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>
        <v>1316</v>
      </c>
      <c r="AQ372" s="24"/>
      <c r="AR372" s="24"/>
      <c r="AS372" s="24"/>
      <c r="AT372" s="24"/>
      <c r="AU372" s="24"/>
      <c r="AV372" s="24">
        <v>1316</v>
      </c>
      <c r="AW372" s="24">
        <v>1316</v>
      </c>
    </row>
    <row r="373" spans="14:49" x14ac:dyDescent="0.35">
      <c r="N373" s="23" t="s">
        <v>650</v>
      </c>
      <c r="O373" s="23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>
        <v>4224</v>
      </c>
      <c r="AL373" s="25"/>
      <c r="AM373" s="25"/>
      <c r="AN373" s="25">
        <v>3808.8</v>
      </c>
      <c r="AO373" s="25"/>
      <c r="AP373" s="25">
        <v>1316</v>
      </c>
      <c r="AQ373" s="25"/>
      <c r="AR373" s="25"/>
      <c r="AS373" s="25">
        <v>5328</v>
      </c>
      <c r="AT373" s="25">
        <v>4070</v>
      </c>
      <c r="AU373" s="25">
        <v>4317.8999999999996</v>
      </c>
      <c r="AV373" s="25">
        <v>23064.7</v>
      </c>
      <c r="AW373" s="25">
        <v>23064.7</v>
      </c>
    </row>
    <row r="374" spans="14:49" x14ac:dyDescent="0.35">
      <c r="N374" t="s">
        <v>674</v>
      </c>
      <c r="O374" t="s">
        <v>672</v>
      </c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>
        <v>3555</v>
      </c>
      <c r="AT374" s="24"/>
      <c r="AU374" s="24"/>
      <c r="AV374" s="24">
        <v>3555</v>
      </c>
      <c r="AW374" s="24">
        <v>3555</v>
      </c>
    </row>
    <row r="375" spans="14:49" x14ac:dyDescent="0.35">
      <c r="O375" t="s">
        <v>706</v>
      </c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>
        <v>14088.5</v>
      </c>
      <c r="AU375" s="24"/>
      <c r="AV375" s="24">
        <v>14088.5</v>
      </c>
      <c r="AW375" s="24">
        <v>14088.5</v>
      </c>
    </row>
    <row r="376" spans="14:49" x14ac:dyDescent="0.35">
      <c r="O376" t="s">
        <v>729</v>
      </c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>
        <v>3799</v>
      </c>
      <c r="AU376" s="24"/>
      <c r="AV376" s="24">
        <v>3799</v>
      </c>
      <c r="AW376" s="24">
        <v>3799</v>
      </c>
    </row>
    <row r="377" spans="14:49" x14ac:dyDescent="0.35">
      <c r="O377" t="s">
        <v>737</v>
      </c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>
        <v>1350</v>
      </c>
      <c r="AU377" s="24"/>
      <c r="AV377" s="24">
        <v>1350</v>
      </c>
      <c r="AW377" s="24">
        <v>1350</v>
      </c>
    </row>
    <row r="378" spans="14:49" x14ac:dyDescent="0.35">
      <c r="O378" t="s">
        <v>772</v>
      </c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>
        <v>1350</v>
      </c>
      <c r="AV378" s="24">
        <v>1350</v>
      </c>
      <c r="AW378" s="24">
        <v>1350</v>
      </c>
    </row>
    <row r="379" spans="14:49" x14ac:dyDescent="0.35">
      <c r="O379" t="s">
        <v>844</v>
      </c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>
        <v>2158</v>
      </c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>
        <v>2158</v>
      </c>
      <c r="AW379" s="24">
        <v>2158</v>
      </c>
    </row>
    <row r="380" spans="14:49" x14ac:dyDescent="0.35">
      <c r="N380" s="23" t="s">
        <v>688</v>
      </c>
      <c r="O380" s="23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>
        <v>2158</v>
      </c>
      <c r="AL380" s="25"/>
      <c r="AM380" s="25"/>
      <c r="AN380" s="25"/>
      <c r="AO380" s="25"/>
      <c r="AP380" s="25"/>
      <c r="AQ380" s="25"/>
      <c r="AR380" s="25"/>
      <c r="AS380" s="25">
        <v>3555</v>
      </c>
      <c r="AT380" s="25">
        <v>19237.5</v>
      </c>
      <c r="AU380" s="25">
        <v>1350</v>
      </c>
      <c r="AV380" s="25">
        <v>26300.5</v>
      </c>
      <c r="AW380" s="25">
        <v>26300.5</v>
      </c>
    </row>
    <row r="381" spans="14:49" x14ac:dyDescent="0.35">
      <c r="N381" t="s">
        <v>718</v>
      </c>
      <c r="O381" t="s">
        <v>708</v>
      </c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>
        <v>1170</v>
      </c>
      <c r="AU381" s="24"/>
      <c r="AV381" s="24">
        <v>1170</v>
      </c>
      <c r="AW381" s="24">
        <v>1170</v>
      </c>
    </row>
    <row r="382" spans="14:49" x14ac:dyDescent="0.35">
      <c r="O382" t="s">
        <v>710</v>
      </c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>
        <v>68</v>
      </c>
      <c r="AU382" s="24"/>
      <c r="AV382" s="24">
        <v>68</v>
      </c>
      <c r="AW382" s="24">
        <v>68</v>
      </c>
    </row>
    <row r="383" spans="14:49" x14ac:dyDescent="0.35">
      <c r="N383" s="23" t="s">
        <v>763</v>
      </c>
      <c r="O383" s="23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>
        <v>1238</v>
      </c>
      <c r="AU383" s="25"/>
      <c r="AV383" s="25">
        <v>1238</v>
      </c>
      <c r="AW383" s="25">
        <v>1238</v>
      </c>
    </row>
    <row r="384" spans="14:49" x14ac:dyDescent="0.35">
      <c r="N384" t="s">
        <v>782</v>
      </c>
      <c r="O384" t="s">
        <v>699</v>
      </c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>
        <v>3881.5</v>
      </c>
      <c r="AU384" s="24"/>
      <c r="AV384" s="24">
        <v>3881.5</v>
      </c>
      <c r="AW384" s="24">
        <v>3881.5</v>
      </c>
    </row>
    <row r="385" spans="14:49" x14ac:dyDescent="0.35">
      <c r="O385" t="s">
        <v>701</v>
      </c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>
        <v>588</v>
      </c>
      <c r="AU385" s="24"/>
      <c r="AV385" s="24">
        <v>588</v>
      </c>
      <c r="AW385" s="24">
        <v>588</v>
      </c>
    </row>
    <row r="386" spans="14:49" x14ac:dyDescent="0.35">
      <c r="O386" t="s">
        <v>704</v>
      </c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>
        <v>2175</v>
      </c>
      <c r="AU386" s="24"/>
      <c r="AV386" s="24">
        <v>2175</v>
      </c>
      <c r="AW386" s="24">
        <v>2175</v>
      </c>
    </row>
    <row r="387" spans="14:49" x14ac:dyDescent="0.35">
      <c r="O387" t="s">
        <v>783</v>
      </c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>
        <v>8524.5</v>
      </c>
      <c r="AV387" s="24">
        <v>8524.5</v>
      </c>
      <c r="AW387" s="24">
        <v>8524.5</v>
      </c>
    </row>
    <row r="388" spans="14:49" x14ac:dyDescent="0.35">
      <c r="N388" s="23" t="s">
        <v>807</v>
      </c>
      <c r="O388" s="23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>
        <v>6644.5</v>
      </c>
      <c r="AU388" s="25">
        <v>8524.5</v>
      </c>
      <c r="AV388" s="25">
        <v>15169</v>
      </c>
      <c r="AW388" s="25">
        <v>15169</v>
      </c>
    </row>
    <row r="389" spans="14:49" x14ac:dyDescent="0.35">
      <c r="N389" t="s">
        <v>793</v>
      </c>
      <c r="O389" t="s">
        <v>797</v>
      </c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>
        <v>1239.5999999999999</v>
      </c>
      <c r="AV389" s="24">
        <v>1239.5999999999999</v>
      </c>
      <c r="AW389" s="24">
        <v>1239.5999999999999</v>
      </c>
    </row>
    <row r="390" spans="14:49" x14ac:dyDescent="0.35">
      <c r="O390" t="s">
        <v>907</v>
      </c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>
        <v>2068</v>
      </c>
      <c r="AN390" s="24"/>
      <c r="AO390" s="24"/>
      <c r="AP390" s="24"/>
      <c r="AQ390" s="24"/>
      <c r="AR390" s="24"/>
      <c r="AS390" s="24"/>
      <c r="AT390" s="24"/>
      <c r="AU390" s="24"/>
      <c r="AV390" s="24">
        <v>2068</v>
      </c>
      <c r="AW390" s="24">
        <v>2068</v>
      </c>
    </row>
    <row r="391" spans="14:49" x14ac:dyDescent="0.35">
      <c r="O391" t="s">
        <v>1013</v>
      </c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>
        <v>3600</v>
      </c>
      <c r="AP391" s="24"/>
      <c r="AQ391" s="24"/>
      <c r="AR391" s="24"/>
      <c r="AS391" s="24"/>
      <c r="AT391" s="24"/>
      <c r="AU391" s="24"/>
      <c r="AV391" s="24">
        <v>3600</v>
      </c>
      <c r="AW391" s="24">
        <v>3600</v>
      </c>
    </row>
    <row r="392" spans="14:49" x14ac:dyDescent="0.35">
      <c r="N392" s="23" t="s">
        <v>808</v>
      </c>
      <c r="O392" s="23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>
        <v>2068</v>
      </c>
      <c r="AN392" s="25"/>
      <c r="AO392" s="25">
        <v>3600</v>
      </c>
      <c r="AP392" s="25"/>
      <c r="AQ392" s="25"/>
      <c r="AR392" s="25"/>
      <c r="AS392" s="25"/>
      <c r="AT392" s="25"/>
      <c r="AU392" s="25">
        <v>1239.5999999999999</v>
      </c>
      <c r="AV392" s="25">
        <v>6907.6</v>
      </c>
      <c r="AW392" s="25">
        <v>6907.6</v>
      </c>
    </row>
    <row r="393" spans="14:49" x14ac:dyDescent="0.35">
      <c r="N393" t="s">
        <v>868</v>
      </c>
      <c r="O393" t="s">
        <v>870</v>
      </c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>
        <v>8568.2000000000007</v>
      </c>
      <c r="AM393" s="24"/>
      <c r="AN393" s="24"/>
      <c r="AO393" s="24"/>
      <c r="AP393" s="24"/>
      <c r="AQ393" s="24"/>
      <c r="AR393" s="24"/>
      <c r="AS393" s="24"/>
      <c r="AT393" s="24"/>
      <c r="AU393" s="24"/>
      <c r="AV393" s="24">
        <v>8568.2000000000007</v>
      </c>
      <c r="AW393" s="24">
        <v>8568.2000000000007</v>
      </c>
    </row>
    <row r="394" spans="14:49" x14ac:dyDescent="0.35">
      <c r="O394" t="s">
        <v>900</v>
      </c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>
        <v>12643.2</v>
      </c>
      <c r="AN394" s="24"/>
      <c r="AO394" s="24"/>
      <c r="AP394" s="24"/>
      <c r="AQ394" s="24"/>
      <c r="AR394" s="24"/>
      <c r="AS394" s="24"/>
      <c r="AT394" s="24"/>
      <c r="AU394" s="24"/>
      <c r="AV394" s="24">
        <v>12643.2</v>
      </c>
      <c r="AW394" s="24">
        <v>12643.2</v>
      </c>
    </row>
    <row r="395" spans="14:49" x14ac:dyDescent="0.35">
      <c r="O395" t="s">
        <v>918</v>
      </c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>
        <v>5840</v>
      </c>
      <c r="AN395" s="24"/>
      <c r="AO395" s="24"/>
      <c r="AP395" s="24"/>
      <c r="AQ395" s="24"/>
      <c r="AR395" s="24"/>
      <c r="AS395" s="24"/>
      <c r="AT395" s="24"/>
      <c r="AU395" s="24"/>
      <c r="AV395" s="24">
        <v>5840</v>
      </c>
      <c r="AW395" s="24">
        <v>5840</v>
      </c>
    </row>
    <row r="396" spans="14:49" x14ac:dyDescent="0.35">
      <c r="O396" t="s">
        <v>923</v>
      </c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>
        <v>6006</v>
      </c>
      <c r="AN396" s="24"/>
      <c r="AO396" s="24"/>
      <c r="AP396" s="24"/>
      <c r="AQ396" s="24"/>
      <c r="AR396" s="24"/>
      <c r="AS396" s="24"/>
      <c r="AT396" s="24"/>
      <c r="AU396" s="24"/>
      <c r="AV396" s="24">
        <v>6006</v>
      </c>
      <c r="AW396" s="24">
        <v>6006</v>
      </c>
    </row>
    <row r="397" spans="14:49" x14ac:dyDescent="0.35">
      <c r="O397" t="s">
        <v>964</v>
      </c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>
        <v>11266.800000000001</v>
      </c>
      <c r="AO397" s="24"/>
      <c r="AP397" s="24"/>
      <c r="AQ397" s="24"/>
      <c r="AR397" s="24"/>
      <c r="AS397" s="24"/>
      <c r="AT397" s="24"/>
      <c r="AU397" s="24"/>
      <c r="AV397" s="24">
        <v>11266.800000000001</v>
      </c>
      <c r="AW397" s="24">
        <v>11266.800000000001</v>
      </c>
    </row>
    <row r="398" spans="14:49" x14ac:dyDescent="0.35">
      <c r="O398" t="s">
        <v>1074</v>
      </c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>
        <v>14564.6</v>
      </c>
      <c r="AQ398" s="24"/>
      <c r="AR398" s="24"/>
      <c r="AS398" s="24"/>
      <c r="AT398" s="24"/>
      <c r="AU398" s="24"/>
      <c r="AV398" s="24">
        <v>14564.6</v>
      </c>
      <c r="AW398" s="24">
        <v>14564.6</v>
      </c>
    </row>
    <row r="399" spans="14:49" x14ac:dyDescent="0.35">
      <c r="N399" s="23" t="s">
        <v>883</v>
      </c>
      <c r="O399" s="23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>
        <v>8568.2000000000007</v>
      </c>
      <c r="AM399" s="25">
        <v>24489.200000000001</v>
      </c>
      <c r="AN399" s="25">
        <v>11266.800000000001</v>
      </c>
      <c r="AO399" s="25"/>
      <c r="AP399" s="25">
        <v>14564.6</v>
      </c>
      <c r="AQ399" s="25"/>
      <c r="AR399" s="25"/>
      <c r="AS399" s="25"/>
      <c r="AT399" s="25"/>
      <c r="AU399" s="25"/>
      <c r="AV399" s="25">
        <v>58888.800000000003</v>
      </c>
      <c r="AW399" s="25">
        <v>58888.800000000003</v>
      </c>
    </row>
    <row r="400" spans="14:49" x14ac:dyDescent="0.35">
      <c r="N400" t="s">
        <v>967</v>
      </c>
      <c r="O400" t="s">
        <v>939</v>
      </c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>
        <v>2452</v>
      </c>
      <c r="AO400" s="24"/>
      <c r="AP400" s="24"/>
      <c r="AQ400" s="24"/>
      <c r="AR400" s="24"/>
      <c r="AS400" s="24"/>
      <c r="AT400" s="24"/>
      <c r="AU400" s="24"/>
      <c r="AV400" s="24">
        <v>2452</v>
      </c>
      <c r="AW400" s="24">
        <v>2452</v>
      </c>
    </row>
    <row r="401" spans="14:49" x14ac:dyDescent="0.35">
      <c r="O401" t="s">
        <v>965</v>
      </c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>
        <v>1995.5</v>
      </c>
      <c r="AO401" s="24"/>
      <c r="AP401" s="24"/>
      <c r="AQ401" s="24"/>
      <c r="AR401" s="24"/>
      <c r="AS401" s="24"/>
      <c r="AT401" s="24"/>
      <c r="AU401" s="24"/>
      <c r="AV401" s="24">
        <v>1995.5</v>
      </c>
      <c r="AW401" s="24">
        <v>1995.5</v>
      </c>
    </row>
    <row r="402" spans="14:49" x14ac:dyDescent="0.35">
      <c r="N402" s="23" t="s">
        <v>994</v>
      </c>
      <c r="O402" s="23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>
        <v>4447.5</v>
      </c>
      <c r="AO402" s="25"/>
      <c r="AP402" s="25"/>
      <c r="AQ402" s="25"/>
      <c r="AR402" s="25"/>
      <c r="AS402" s="25"/>
      <c r="AT402" s="25"/>
      <c r="AU402" s="25"/>
      <c r="AV402" s="25">
        <v>4447.5</v>
      </c>
      <c r="AW402" s="25">
        <v>4447.5</v>
      </c>
    </row>
    <row r="403" spans="14:49" x14ac:dyDescent="0.35">
      <c r="N403" t="s">
        <v>1053</v>
      </c>
      <c r="O403" t="s">
        <v>909</v>
      </c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>
        <v>0</v>
      </c>
      <c r="AN403" s="24"/>
      <c r="AO403" s="24"/>
      <c r="AP403" s="24"/>
      <c r="AQ403" s="24"/>
      <c r="AR403" s="24"/>
      <c r="AS403" s="24"/>
      <c r="AT403" s="24"/>
      <c r="AU403" s="24"/>
      <c r="AV403" s="24">
        <v>0</v>
      </c>
      <c r="AW403" s="24">
        <v>0</v>
      </c>
    </row>
    <row r="404" spans="14:49" x14ac:dyDescent="0.35">
      <c r="N404" s="23" t="s">
        <v>1054</v>
      </c>
      <c r="O404" s="23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>
        <v>0</v>
      </c>
      <c r="AN404" s="25"/>
      <c r="AO404" s="25"/>
      <c r="AP404" s="25"/>
      <c r="AQ404" s="25"/>
      <c r="AR404" s="25"/>
      <c r="AS404" s="25"/>
      <c r="AT404" s="25"/>
      <c r="AU404" s="25"/>
      <c r="AV404" s="25">
        <v>0</v>
      </c>
      <c r="AW404" s="25">
        <v>0</v>
      </c>
    </row>
    <row r="405" spans="14:49" x14ac:dyDescent="0.35">
      <c r="N405" t="s">
        <v>1060</v>
      </c>
      <c r="O405" t="s">
        <v>1062</v>
      </c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>
        <v>892.6</v>
      </c>
      <c r="AQ405" s="24"/>
      <c r="AR405" s="24"/>
      <c r="AS405" s="24"/>
      <c r="AT405" s="24"/>
      <c r="AU405" s="24"/>
      <c r="AV405" s="24">
        <v>892.6</v>
      </c>
      <c r="AW405" s="24">
        <v>892.6</v>
      </c>
    </row>
    <row r="406" spans="14:49" x14ac:dyDescent="0.35">
      <c r="O406" t="s">
        <v>1080</v>
      </c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>
        <v>780</v>
      </c>
      <c r="AQ406" s="24"/>
      <c r="AR406" s="24"/>
      <c r="AS406" s="24"/>
      <c r="AT406" s="24"/>
      <c r="AU406" s="24"/>
      <c r="AV406" s="24">
        <v>780</v>
      </c>
      <c r="AW406" s="24">
        <v>780</v>
      </c>
    </row>
    <row r="407" spans="14:49" x14ac:dyDescent="0.35">
      <c r="N407" s="23" t="s">
        <v>1097</v>
      </c>
      <c r="O407" s="2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>
        <v>1672.6</v>
      </c>
      <c r="AQ407" s="25"/>
      <c r="AR407" s="25"/>
      <c r="AS407" s="25"/>
      <c r="AT407" s="25"/>
      <c r="AU407" s="25"/>
      <c r="AV407" s="25">
        <v>1672.6</v>
      </c>
      <c r="AW407" s="25">
        <v>1672.6</v>
      </c>
    </row>
    <row r="408" spans="14:49" x14ac:dyDescent="0.35">
      <c r="N408" t="s">
        <v>1066</v>
      </c>
      <c r="O408" t="s">
        <v>1071</v>
      </c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>
        <v>4373</v>
      </c>
      <c r="AQ408" s="24"/>
      <c r="AR408" s="24"/>
      <c r="AS408" s="24"/>
      <c r="AT408" s="24"/>
      <c r="AU408" s="24"/>
      <c r="AV408" s="24">
        <v>4373</v>
      </c>
      <c r="AW408" s="24">
        <v>4373</v>
      </c>
    </row>
    <row r="409" spans="14:49" x14ac:dyDescent="0.35">
      <c r="N409" s="23" t="s">
        <v>1098</v>
      </c>
      <c r="O409" s="23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>
        <v>4373</v>
      </c>
      <c r="AQ409" s="25"/>
      <c r="AR409" s="25"/>
      <c r="AS409" s="25"/>
      <c r="AT409" s="25"/>
      <c r="AU409" s="25"/>
      <c r="AV409" s="25">
        <v>4373</v>
      </c>
      <c r="AW409" s="25">
        <v>4373</v>
      </c>
    </row>
    <row r="410" spans="14:49" x14ac:dyDescent="0.35">
      <c r="N410" t="s">
        <v>135</v>
      </c>
      <c r="P410" s="24">
        <v>2973</v>
      </c>
      <c r="Q410" s="24">
        <v>2973</v>
      </c>
      <c r="R410" s="24">
        <v>6809.5</v>
      </c>
      <c r="S410" s="24">
        <v>5134</v>
      </c>
      <c r="T410" s="24">
        <v>33380.199999999997</v>
      </c>
      <c r="U410" s="24">
        <v>43516.800000000003</v>
      </c>
      <c r="V410" s="24">
        <v>52514.8</v>
      </c>
      <c r="W410" s="24">
        <v>37692</v>
      </c>
      <c r="X410" s="24">
        <v>22115.200000000001</v>
      </c>
      <c r="Y410" s="24">
        <v>201162.5</v>
      </c>
      <c r="Z410" s="24">
        <v>12397</v>
      </c>
      <c r="AA410" s="24">
        <v>59043.4</v>
      </c>
      <c r="AB410" s="24">
        <v>133782.79999999999</v>
      </c>
      <c r="AC410" s="24">
        <v>116851</v>
      </c>
      <c r="AD410" s="24">
        <v>124011.90000000001</v>
      </c>
      <c r="AE410" s="24">
        <v>33259</v>
      </c>
      <c r="AF410" s="24">
        <v>24686.2</v>
      </c>
      <c r="AG410" s="24">
        <v>57798.65</v>
      </c>
      <c r="AH410" s="24">
        <v>40624.6</v>
      </c>
      <c r="AI410" s="24">
        <v>31091.8</v>
      </c>
      <c r="AJ410" s="24">
        <v>633546.35000000009</v>
      </c>
      <c r="AK410" s="24">
        <v>98244.6</v>
      </c>
      <c r="AL410" s="24">
        <v>69163.3</v>
      </c>
      <c r="AM410" s="24">
        <v>93927.3</v>
      </c>
      <c r="AN410" s="24">
        <v>97650.500000000015</v>
      </c>
      <c r="AO410" s="24">
        <v>186455.5</v>
      </c>
      <c r="AP410" s="24">
        <v>91438.1</v>
      </c>
      <c r="AQ410" s="24">
        <v>135957.90000000002</v>
      </c>
      <c r="AR410" s="24">
        <v>58446.700000000004</v>
      </c>
      <c r="AS410" s="24">
        <v>120284.9</v>
      </c>
      <c r="AT410" s="24">
        <v>192796.7</v>
      </c>
      <c r="AU410" s="24">
        <v>161862.6</v>
      </c>
      <c r="AV410" s="24">
        <v>1306228.1000000001</v>
      </c>
      <c r="AW410" s="24">
        <v>2143909.9500000007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U134"/>
  <sheetViews>
    <sheetView workbookViewId="0">
      <selection activeCell="A9" sqref="A9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1" spans="1:21" x14ac:dyDescent="0.35">
      <c r="A1" s="20" t="s">
        <v>230</v>
      </c>
      <c r="B1" s="119">
        <v>2022</v>
      </c>
    </row>
    <row r="2" spans="1:21" x14ac:dyDescent="0.35">
      <c r="A2" s="33" t="s">
        <v>167</v>
      </c>
      <c r="B2" s="119">
        <v>11</v>
      </c>
    </row>
    <row r="3" spans="1:21" x14ac:dyDescent="0.35">
      <c r="K3"/>
      <c r="L3"/>
      <c r="M3"/>
      <c r="N3"/>
      <c r="O3"/>
      <c r="P3"/>
      <c r="Q3"/>
      <c r="R3"/>
      <c r="S3"/>
      <c r="T3"/>
      <c r="U3"/>
    </row>
    <row r="4" spans="1:21" x14ac:dyDescent="0.35">
      <c r="A4" s="20" t="s">
        <v>174</v>
      </c>
      <c r="K4"/>
      <c r="L4"/>
      <c r="M4"/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 s="32" t="s">
        <v>315</v>
      </c>
      <c r="K5"/>
      <c r="L5"/>
      <c r="M5"/>
      <c r="N5"/>
      <c r="O5"/>
      <c r="P5"/>
      <c r="Q5"/>
      <c r="R5"/>
      <c r="S5"/>
      <c r="T5"/>
      <c r="U5"/>
    </row>
    <row r="6" spans="1:21" x14ac:dyDescent="0.35">
      <c r="A6" t="s">
        <v>17</v>
      </c>
      <c r="B6" s="30">
        <v>1</v>
      </c>
      <c r="K6"/>
      <c r="L6"/>
      <c r="M6"/>
      <c r="N6"/>
      <c r="O6"/>
      <c r="P6"/>
      <c r="Q6"/>
      <c r="R6"/>
      <c r="S6"/>
      <c r="T6"/>
      <c r="U6"/>
    </row>
    <row r="7" spans="1:21" x14ac:dyDescent="0.35">
      <c r="A7" t="s">
        <v>69</v>
      </c>
      <c r="B7" s="30">
        <v>1</v>
      </c>
      <c r="K7"/>
      <c r="L7"/>
      <c r="M7"/>
      <c r="N7"/>
      <c r="O7"/>
      <c r="P7"/>
      <c r="Q7"/>
      <c r="R7"/>
      <c r="S7"/>
      <c r="T7"/>
      <c r="U7"/>
    </row>
    <row r="8" spans="1:21" x14ac:dyDescent="0.35">
      <c r="A8" t="s">
        <v>56</v>
      </c>
      <c r="B8" s="30">
        <v>21</v>
      </c>
      <c r="K8"/>
      <c r="L8"/>
      <c r="M8"/>
      <c r="N8"/>
      <c r="O8"/>
      <c r="P8"/>
      <c r="Q8"/>
      <c r="R8"/>
      <c r="S8"/>
      <c r="T8"/>
      <c r="U8"/>
    </row>
    <row r="9" spans="1:21" x14ac:dyDescent="0.35">
      <c r="A9" t="s">
        <v>298</v>
      </c>
      <c r="B9" s="30">
        <v>1</v>
      </c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t="s">
        <v>303</v>
      </c>
      <c r="B10" s="30">
        <v>5</v>
      </c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t="s">
        <v>625</v>
      </c>
      <c r="B11" s="30">
        <v>1</v>
      </c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t="s">
        <v>663</v>
      </c>
      <c r="B12" s="30">
        <v>4</v>
      </c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t="s">
        <v>667</v>
      </c>
      <c r="B13" s="30">
        <v>2</v>
      </c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t="s">
        <v>675</v>
      </c>
      <c r="B14" s="30">
        <v>14</v>
      </c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t="s">
        <v>716</v>
      </c>
      <c r="B15" s="30">
        <v>6</v>
      </c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 t="s">
        <v>725</v>
      </c>
      <c r="B16" s="30">
        <v>5</v>
      </c>
      <c r="K16"/>
      <c r="L16"/>
      <c r="M16"/>
      <c r="N16"/>
      <c r="O16"/>
      <c r="P16"/>
      <c r="Q16"/>
      <c r="R16"/>
      <c r="S16"/>
      <c r="T16"/>
      <c r="U16"/>
    </row>
    <row r="17" spans="1:21" x14ac:dyDescent="0.35">
      <c r="A17" t="s">
        <v>728</v>
      </c>
      <c r="B17" s="30">
        <v>20</v>
      </c>
      <c r="K17"/>
      <c r="L17"/>
      <c r="M17"/>
      <c r="N17"/>
      <c r="O17"/>
      <c r="P17"/>
      <c r="Q17"/>
      <c r="R17"/>
      <c r="S17"/>
      <c r="T17"/>
      <c r="U17"/>
    </row>
    <row r="18" spans="1:21" x14ac:dyDescent="0.35">
      <c r="A18" t="s">
        <v>777</v>
      </c>
      <c r="B18" s="30">
        <v>1</v>
      </c>
      <c r="K18"/>
      <c r="L18"/>
      <c r="M18"/>
      <c r="N18"/>
      <c r="O18"/>
      <c r="P18"/>
      <c r="Q18"/>
      <c r="R18"/>
      <c r="S18"/>
      <c r="T18"/>
      <c r="U18"/>
    </row>
    <row r="19" spans="1:21" x14ac:dyDescent="0.35">
      <c r="A19" t="s">
        <v>780</v>
      </c>
      <c r="B19" s="30">
        <v>6</v>
      </c>
      <c r="K19"/>
      <c r="L19"/>
      <c r="M19"/>
      <c r="N19"/>
      <c r="O19"/>
      <c r="P19"/>
      <c r="Q19"/>
      <c r="R19"/>
      <c r="S19"/>
      <c r="T19"/>
      <c r="U19"/>
    </row>
    <row r="20" spans="1:21" x14ac:dyDescent="0.35">
      <c r="A20" t="s">
        <v>796</v>
      </c>
      <c r="B20" s="30">
        <v>1</v>
      </c>
      <c r="K20"/>
      <c r="L20"/>
      <c r="M20"/>
      <c r="N20"/>
      <c r="O20"/>
      <c r="P20"/>
      <c r="Q20"/>
      <c r="R20"/>
      <c r="S20"/>
      <c r="T20"/>
      <c r="U20"/>
    </row>
    <row r="21" spans="1:21" x14ac:dyDescent="0.35">
      <c r="A21" t="s">
        <v>872</v>
      </c>
      <c r="B21" s="30">
        <v>6</v>
      </c>
      <c r="K21"/>
      <c r="L21"/>
      <c r="M21"/>
      <c r="N21"/>
      <c r="O21"/>
      <c r="P21"/>
      <c r="Q21"/>
      <c r="R21"/>
      <c r="S21"/>
      <c r="T21"/>
      <c r="U21"/>
    </row>
    <row r="22" spans="1:21" x14ac:dyDescent="0.35">
      <c r="A22" t="s">
        <v>902</v>
      </c>
      <c r="B22" s="30">
        <v>1</v>
      </c>
      <c r="K22"/>
      <c r="L22"/>
      <c r="M22"/>
      <c r="N22"/>
      <c r="O22"/>
      <c r="P22"/>
      <c r="Q22"/>
      <c r="R22"/>
      <c r="S22"/>
      <c r="T22"/>
      <c r="U22"/>
    </row>
    <row r="23" spans="1:21" x14ac:dyDescent="0.35">
      <c r="A23" t="s">
        <v>903</v>
      </c>
      <c r="B23" s="30">
        <v>4</v>
      </c>
      <c r="K23"/>
      <c r="L23"/>
      <c r="M23"/>
      <c r="N23"/>
      <c r="O23"/>
      <c r="P23"/>
      <c r="Q23"/>
      <c r="R23"/>
      <c r="S23"/>
      <c r="T23"/>
      <c r="U23"/>
    </row>
    <row r="24" spans="1:21" x14ac:dyDescent="0.35">
      <c r="A24" t="s">
        <v>922</v>
      </c>
      <c r="B24" s="30">
        <v>5</v>
      </c>
      <c r="K24"/>
      <c r="L24"/>
      <c r="M24"/>
      <c r="N24"/>
      <c r="O24"/>
      <c r="P24"/>
      <c r="Q24"/>
      <c r="R24"/>
      <c r="S24"/>
      <c r="T24"/>
      <c r="U24"/>
    </row>
    <row r="25" spans="1:21" x14ac:dyDescent="0.35">
      <c r="A25" t="s">
        <v>954</v>
      </c>
      <c r="B25" s="30">
        <v>4</v>
      </c>
      <c r="K25"/>
      <c r="L25"/>
      <c r="M25"/>
      <c r="N25"/>
      <c r="O25"/>
      <c r="P25"/>
      <c r="Q25"/>
      <c r="R25"/>
      <c r="S25"/>
      <c r="T25"/>
      <c r="U25"/>
    </row>
    <row r="26" spans="1:21" x14ac:dyDescent="0.35">
      <c r="A26" t="s">
        <v>966</v>
      </c>
      <c r="B26" s="30">
        <v>1</v>
      </c>
      <c r="K26"/>
      <c r="L26"/>
      <c r="M26"/>
      <c r="N26"/>
      <c r="O26"/>
      <c r="P26"/>
      <c r="Q26"/>
      <c r="R26"/>
      <c r="S26"/>
      <c r="T26"/>
      <c r="U26"/>
    </row>
    <row r="27" spans="1:21" x14ac:dyDescent="0.35">
      <c r="A27" t="s">
        <v>997</v>
      </c>
      <c r="B27" s="30">
        <v>24</v>
      </c>
      <c r="K27"/>
      <c r="L27"/>
      <c r="M27"/>
      <c r="N27"/>
      <c r="O27"/>
      <c r="P27"/>
      <c r="Q27"/>
      <c r="R27"/>
      <c r="S27"/>
      <c r="T27"/>
      <c r="U27"/>
    </row>
    <row r="28" spans="1:21" x14ac:dyDescent="0.35">
      <c r="A28" t="s">
        <v>998</v>
      </c>
      <c r="B28" s="30">
        <v>4</v>
      </c>
      <c r="K28"/>
      <c r="L28"/>
      <c r="M28"/>
      <c r="N28"/>
      <c r="O28"/>
      <c r="P28"/>
      <c r="Q28"/>
      <c r="R28"/>
      <c r="S28"/>
      <c r="T28"/>
      <c r="U28"/>
    </row>
    <row r="29" spans="1:21" x14ac:dyDescent="0.35">
      <c r="A29" t="s">
        <v>999</v>
      </c>
      <c r="B29" s="30">
        <v>2</v>
      </c>
      <c r="K29"/>
      <c r="L29"/>
      <c r="M29"/>
      <c r="N29"/>
      <c r="O29"/>
      <c r="P29"/>
      <c r="Q29"/>
      <c r="R29"/>
      <c r="S29"/>
      <c r="T29"/>
      <c r="U29"/>
    </row>
    <row r="30" spans="1:21" x14ac:dyDescent="0.35">
      <c r="A30" t="s">
        <v>1016</v>
      </c>
      <c r="B30" s="30">
        <v>2</v>
      </c>
      <c r="K30"/>
      <c r="L30"/>
      <c r="M30"/>
      <c r="N30"/>
      <c r="O30"/>
      <c r="P30"/>
      <c r="Q30"/>
      <c r="R30"/>
      <c r="S30"/>
      <c r="T30"/>
      <c r="U30"/>
    </row>
    <row r="31" spans="1:21" x14ac:dyDescent="0.35">
      <c r="A31" t="s">
        <v>1058</v>
      </c>
      <c r="B31" s="30">
        <v>1</v>
      </c>
      <c r="K31"/>
      <c r="L31"/>
      <c r="M31"/>
      <c r="N31"/>
      <c r="O31"/>
      <c r="P31"/>
      <c r="Q31"/>
      <c r="R31"/>
      <c r="S31"/>
      <c r="T31"/>
      <c r="U31"/>
    </row>
    <row r="32" spans="1:21" x14ac:dyDescent="0.35">
      <c r="A32" t="s">
        <v>1063</v>
      </c>
      <c r="B32" s="30">
        <v>4</v>
      </c>
      <c r="K32"/>
      <c r="L32"/>
      <c r="M32"/>
      <c r="N32"/>
      <c r="O32"/>
      <c r="P32"/>
      <c r="Q32"/>
      <c r="R32"/>
      <c r="S32"/>
      <c r="T32"/>
      <c r="U32"/>
    </row>
    <row r="33" spans="1:21" x14ac:dyDescent="0.35">
      <c r="A33" t="s">
        <v>1067</v>
      </c>
      <c r="B33" s="30">
        <v>4</v>
      </c>
      <c r="K33"/>
      <c r="L33"/>
      <c r="M33"/>
      <c r="N33"/>
      <c r="O33"/>
      <c r="P33"/>
      <c r="Q33"/>
      <c r="R33"/>
      <c r="S33"/>
      <c r="T33"/>
      <c r="U33"/>
    </row>
    <row r="34" spans="1:21" x14ac:dyDescent="0.35">
      <c r="A34" t="s">
        <v>1068</v>
      </c>
      <c r="B34" s="30">
        <v>4</v>
      </c>
      <c r="K34"/>
      <c r="L34"/>
      <c r="M34"/>
      <c r="N34"/>
      <c r="O34"/>
      <c r="P34"/>
      <c r="Q34"/>
      <c r="R34"/>
      <c r="S34"/>
      <c r="T34"/>
      <c r="U34"/>
    </row>
    <row r="35" spans="1:21" x14ac:dyDescent="0.35">
      <c r="A35" t="s">
        <v>1069</v>
      </c>
      <c r="B35" s="30">
        <v>3</v>
      </c>
      <c r="K35"/>
      <c r="L35"/>
      <c r="M35"/>
      <c r="N35"/>
      <c r="O35"/>
      <c r="P35"/>
      <c r="Q35"/>
      <c r="R35"/>
      <c r="S35"/>
      <c r="T35"/>
      <c r="U35"/>
    </row>
    <row r="36" spans="1:21" x14ac:dyDescent="0.35">
      <c r="A36" t="s">
        <v>1070</v>
      </c>
      <c r="B36" s="30">
        <v>1</v>
      </c>
      <c r="K36"/>
      <c r="L36"/>
      <c r="M36"/>
      <c r="N36"/>
      <c r="O36"/>
      <c r="P36"/>
      <c r="Q36"/>
      <c r="R36"/>
      <c r="S36"/>
      <c r="T36"/>
      <c r="U36"/>
    </row>
    <row r="37" spans="1:21" x14ac:dyDescent="0.35">
      <c r="A37" t="s">
        <v>1081</v>
      </c>
      <c r="B37" s="30">
        <v>6</v>
      </c>
      <c r="K37"/>
      <c r="L37"/>
      <c r="M37"/>
      <c r="N37"/>
      <c r="O37"/>
      <c r="P37"/>
      <c r="Q37"/>
      <c r="R37"/>
      <c r="S37"/>
      <c r="T37"/>
      <c r="U37"/>
    </row>
    <row r="38" spans="1:21" x14ac:dyDescent="0.35">
      <c r="A38" t="s">
        <v>1083</v>
      </c>
      <c r="B38" s="30">
        <v>6</v>
      </c>
      <c r="K38"/>
      <c r="L38"/>
      <c r="M38"/>
      <c r="N38"/>
      <c r="O38"/>
      <c r="P38"/>
      <c r="Q38"/>
      <c r="R38"/>
      <c r="S38"/>
      <c r="T38"/>
      <c r="U38"/>
    </row>
    <row r="39" spans="1:21" x14ac:dyDescent="0.35">
      <c r="A39" t="s">
        <v>135</v>
      </c>
      <c r="B39" s="30">
        <v>171</v>
      </c>
      <c r="K39"/>
      <c r="L39"/>
      <c r="M39"/>
      <c r="N39"/>
      <c r="O39"/>
      <c r="P39"/>
      <c r="Q39"/>
      <c r="R39"/>
      <c r="S39"/>
      <c r="T39"/>
      <c r="U39"/>
    </row>
    <row r="40" spans="1:21" x14ac:dyDescent="0.35">
      <c r="K40"/>
      <c r="L40"/>
      <c r="M40"/>
      <c r="N40"/>
      <c r="O40"/>
      <c r="P40"/>
      <c r="Q40"/>
      <c r="R40"/>
      <c r="S40"/>
      <c r="T40"/>
      <c r="U40"/>
    </row>
    <row r="41" spans="1:21" x14ac:dyDescent="0.35">
      <c r="K41"/>
      <c r="L41"/>
      <c r="M41"/>
      <c r="N41"/>
      <c r="O41"/>
      <c r="P41"/>
      <c r="Q41"/>
      <c r="R41"/>
      <c r="S41"/>
      <c r="T41"/>
      <c r="U41"/>
    </row>
    <row r="42" spans="1:21" x14ac:dyDescent="0.35">
      <c r="K42"/>
      <c r="L42"/>
      <c r="M42"/>
      <c r="N42"/>
      <c r="O42"/>
      <c r="P42"/>
      <c r="Q42"/>
      <c r="R42"/>
      <c r="S42"/>
      <c r="T42"/>
      <c r="U42"/>
    </row>
    <row r="43" spans="1:21" x14ac:dyDescent="0.35">
      <c r="K43"/>
      <c r="L43"/>
      <c r="M43"/>
      <c r="N43"/>
      <c r="O43"/>
      <c r="P43"/>
      <c r="Q43"/>
      <c r="R43"/>
      <c r="S43"/>
      <c r="T43"/>
      <c r="U43"/>
    </row>
    <row r="44" spans="1:21" x14ac:dyDescent="0.35">
      <c r="K44"/>
      <c r="L44"/>
      <c r="M44"/>
      <c r="N44"/>
      <c r="O44"/>
      <c r="P44"/>
      <c r="Q44"/>
      <c r="R44"/>
      <c r="S44"/>
      <c r="T44"/>
      <c r="U44"/>
    </row>
    <row r="45" spans="1:21" x14ac:dyDescent="0.35">
      <c r="K45"/>
      <c r="L45"/>
      <c r="M45"/>
      <c r="N45"/>
      <c r="O45"/>
      <c r="P45"/>
      <c r="Q45"/>
      <c r="R45"/>
      <c r="S45"/>
      <c r="T45"/>
      <c r="U45"/>
    </row>
    <row r="46" spans="1:21" x14ac:dyDescent="0.35">
      <c r="K46"/>
      <c r="L46"/>
      <c r="M46"/>
      <c r="N46"/>
      <c r="O46"/>
      <c r="P46"/>
      <c r="Q46"/>
      <c r="R46"/>
      <c r="S46"/>
      <c r="T46"/>
      <c r="U46"/>
    </row>
    <row r="47" spans="1:21" x14ac:dyDescent="0.35">
      <c r="K47"/>
      <c r="L47"/>
      <c r="M47"/>
      <c r="N47"/>
      <c r="O47"/>
      <c r="P47"/>
      <c r="Q47"/>
      <c r="R47"/>
      <c r="S47"/>
      <c r="T47"/>
      <c r="U47"/>
    </row>
    <row r="48" spans="1:21" x14ac:dyDescent="0.35">
      <c r="K48"/>
      <c r="L48"/>
      <c r="M48"/>
      <c r="N48"/>
      <c r="O48"/>
      <c r="P48"/>
      <c r="Q48"/>
      <c r="R48"/>
      <c r="S48"/>
      <c r="T48"/>
      <c r="U48"/>
    </row>
    <row r="49" spans="11:21" x14ac:dyDescent="0.35">
      <c r="K49"/>
      <c r="L49"/>
      <c r="M49"/>
      <c r="N49"/>
      <c r="O49"/>
      <c r="P49"/>
      <c r="Q49"/>
      <c r="R49"/>
      <c r="S49"/>
      <c r="T49"/>
      <c r="U49"/>
    </row>
    <row r="50" spans="11:21" x14ac:dyDescent="0.35">
      <c r="K50"/>
      <c r="L50"/>
      <c r="M50"/>
      <c r="N50"/>
      <c r="O50"/>
      <c r="P50"/>
      <c r="Q50"/>
      <c r="R50"/>
      <c r="S50"/>
      <c r="T50"/>
      <c r="U50"/>
    </row>
    <row r="51" spans="11:21" x14ac:dyDescent="0.35">
      <c r="K51"/>
      <c r="L51"/>
      <c r="M51"/>
      <c r="N51"/>
      <c r="O51"/>
      <c r="P51"/>
      <c r="Q51"/>
      <c r="R51"/>
      <c r="S51"/>
      <c r="T51"/>
      <c r="U51"/>
    </row>
    <row r="52" spans="11:21" x14ac:dyDescent="0.35">
      <c r="K52"/>
      <c r="L52"/>
      <c r="M52"/>
      <c r="N52"/>
      <c r="O52"/>
      <c r="P52"/>
      <c r="Q52"/>
      <c r="R52"/>
      <c r="S52"/>
      <c r="T52"/>
      <c r="U52"/>
    </row>
    <row r="53" spans="11:21" x14ac:dyDescent="0.35">
      <c r="K53"/>
      <c r="L53"/>
      <c r="M53"/>
      <c r="N53"/>
      <c r="O53"/>
      <c r="P53"/>
      <c r="Q53"/>
      <c r="R53"/>
      <c r="S53"/>
      <c r="T53"/>
      <c r="U53"/>
    </row>
    <row r="54" spans="11:21" x14ac:dyDescent="0.35">
      <c r="K54"/>
      <c r="L54"/>
      <c r="M54"/>
      <c r="N54"/>
      <c r="O54"/>
      <c r="P54"/>
      <c r="Q54"/>
      <c r="R54"/>
      <c r="S54"/>
      <c r="T54"/>
      <c r="U54"/>
    </row>
    <row r="55" spans="11:21" x14ac:dyDescent="0.35">
      <c r="K55"/>
      <c r="L55"/>
      <c r="M55"/>
      <c r="N55"/>
      <c r="O55"/>
      <c r="P55"/>
      <c r="Q55"/>
      <c r="R55"/>
      <c r="S55"/>
      <c r="T55"/>
      <c r="U55"/>
    </row>
    <row r="56" spans="11:21" x14ac:dyDescent="0.35">
      <c r="K56"/>
      <c r="L56"/>
      <c r="M56"/>
      <c r="N56"/>
      <c r="O56"/>
      <c r="P56"/>
      <c r="Q56"/>
      <c r="R56"/>
      <c r="S56"/>
      <c r="T56"/>
      <c r="U56"/>
    </row>
    <row r="57" spans="11:21" x14ac:dyDescent="0.35">
      <c r="K57"/>
      <c r="L57"/>
      <c r="M57"/>
      <c r="N57"/>
      <c r="O57"/>
      <c r="P57"/>
      <c r="Q57"/>
      <c r="R57"/>
      <c r="S57"/>
      <c r="T57"/>
      <c r="U57"/>
    </row>
    <row r="58" spans="11:21" x14ac:dyDescent="0.35">
      <c r="K58"/>
      <c r="L58"/>
      <c r="M58"/>
      <c r="N58"/>
      <c r="O58"/>
      <c r="P58"/>
      <c r="Q58"/>
      <c r="R58"/>
      <c r="S58"/>
      <c r="T58"/>
      <c r="U58"/>
    </row>
    <row r="59" spans="11:21" x14ac:dyDescent="0.35">
      <c r="K59"/>
      <c r="L59"/>
      <c r="M59"/>
      <c r="N59"/>
      <c r="O59"/>
      <c r="P59"/>
      <c r="Q59"/>
      <c r="R59"/>
      <c r="S59"/>
      <c r="T59"/>
      <c r="U59"/>
    </row>
    <row r="60" spans="11:21" x14ac:dyDescent="0.35">
      <c r="K60"/>
      <c r="L60"/>
      <c r="M60"/>
      <c r="N60"/>
      <c r="O60"/>
      <c r="P60"/>
      <c r="Q60"/>
      <c r="R60"/>
      <c r="S60"/>
      <c r="T60"/>
      <c r="U60"/>
    </row>
    <row r="61" spans="11:21" x14ac:dyDescent="0.35">
      <c r="K61"/>
      <c r="L61"/>
      <c r="M61"/>
      <c r="N61"/>
      <c r="O61"/>
      <c r="P61"/>
      <c r="Q61"/>
      <c r="R61"/>
      <c r="S61"/>
      <c r="T61"/>
      <c r="U61"/>
    </row>
    <row r="62" spans="11:21" x14ac:dyDescent="0.35">
      <c r="K62"/>
      <c r="L62"/>
      <c r="M62"/>
      <c r="N62"/>
      <c r="O62"/>
      <c r="P62"/>
      <c r="Q62"/>
      <c r="R62"/>
      <c r="S62"/>
      <c r="T62"/>
      <c r="U62"/>
    </row>
    <row r="63" spans="11:21" x14ac:dyDescent="0.35">
      <c r="K63"/>
      <c r="L63"/>
      <c r="M63"/>
      <c r="N63"/>
      <c r="O63"/>
      <c r="P63"/>
      <c r="Q63"/>
      <c r="R63"/>
      <c r="S63"/>
      <c r="T63"/>
      <c r="U63"/>
    </row>
    <row r="64" spans="11:21" x14ac:dyDescent="0.35">
      <c r="K64"/>
      <c r="L64"/>
      <c r="M64"/>
      <c r="N64"/>
      <c r="O64"/>
      <c r="P64"/>
      <c r="Q64"/>
      <c r="R64"/>
      <c r="S64"/>
      <c r="T64"/>
      <c r="U64"/>
    </row>
    <row r="65" spans="11:21" x14ac:dyDescent="0.35">
      <c r="K65"/>
      <c r="L65"/>
      <c r="M65"/>
      <c r="N65"/>
      <c r="O65"/>
      <c r="P65"/>
      <c r="Q65"/>
      <c r="R65"/>
      <c r="S65"/>
      <c r="T65"/>
      <c r="U65"/>
    </row>
    <row r="66" spans="11:21" x14ac:dyDescent="0.35">
      <c r="K66"/>
      <c r="L66"/>
      <c r="M66"/>
      <c r="N66"/>
      <c r="O66"/>
      <c r="P66"/>
      <c r="Q66"/>
      <c r="R66"/>
      <c r="S66"/>
      <c r="T66"/>
      <c r="U66"/>
    </row>
    <row r="67" spans="11:21" x14ac:dyDescent="0.35">
      <c r="K67"/>
      <c r="L67"/>
      <c r="M67"/>
      <c r="N67"/>
      <c r="O67"/>
      <c r="P67"/>
      <c r="Q67"/>
      <c r="R67"/>
      <c r="S67"/>
      <c r="T67"/>
      <c r="U67"/>
    </row>
    <row r="68" spans="11:21" x14ac:dyDescent="0.35">
      <c r="K68"/>
      <c r="L68"/>
      <c r="M68"/>
      <c r="N68"/>
      <c r="O68"/>
      <c r="P68"/>
      <c r="Q68"/>
      <c r="R68"/>
      <c r="S68"/>
      <c r="T68"/>
      <c r="U68"/>
    </row>
    <row r="69" spans="11:21" x14ac:dyDescent="0.35">
      <c r="K69"/>
      <c r="L69"/>
      <c r="M69"/>
      <c r="N69"/>
      <c r="O69"/>
      <c r="P69"/>
      <c r="Q69"/>
      <c r="R69"/>
      <c r="S69"/>
      <c r="T69"/>
      <c r="U69"/>
    </row>
    <row r="70" spans="11:21" x14ac:dyDescent="0.35">
      <c r="K70"/>
      <c r="L70"/>
      <c r="M70"/>
      <c r="N70"/>
      <c r="O70"/>
      <c r="P70"/>
      <c r="Q70"/>
      <c r="R70"/>
      <c r="S70"/>
      <c r="T70"/>
      <c r="U70"/>
    </row>
    <row r="71" spans="11:21" x14ac:dyDescent="0.35">
      <c r="K71"/>
      <c r="L71"/>
      <c r="M71"/>
      <c r="N71"/>
      <c r="O71"/>
      <c r="P71"/>
      <c r="Q71"/>
      <c r="R71"/>
      <c r="S71"/>
      <c r="T71"/>
      <c r="U71"/>
    </row>
    <row r="72" spans="11:21" x14ac:dyDescent="0.35">
      <c r="K72"/>
      <c r="L72"/>
      <c r="M72"/>
      <c r="N72"/>
      <c r="O72"/>
      <c r="P72"/>
      <c r="Q72"/>
      <c r="R72"/>
      <c r="S72"/>
      <c r="T72"/>
      <c r="U72"/>
    </row>
    <row r="73" spans="11:21" x14ac:dyDescent="0.35">
      <c r="K73"/>
      <c r="L73"/>
      <c r="M73"/>
      <c r="N73"/>
      <c r="O73"/>
      <c r="P73"/>
      <c r="Q73"/>
      <c r="R73"/>
      <c r="S73"/>
      <c r="T73"/>
      <c r="U73"/>
    </row>
    <row r="74" spans="11:21" x14ac:dyDescent="0.35">
      <c r="K74"/>
      <c r="L74"/>
      <c r="M74"/>
      <c r="N74"/>
      <c r="O74"/>
      <c r="P74"/>
      <c r="Q74"/>
      <c r="R74"/>
      <c r="S74"/>
      <c r="T74"/>
      <c r="U74"/>
    </row>
    <row r="75" spans="11:21" x14ac:dyDescent="0.35">
      <c r="K75"/>
      <c r="L75"/>
      <c r="M75"/>
      <c r="N75"/>
      <c r="O75"/>
      <c r="P75"/>
      <c r="Q75"/>
      <c r="R75"/>
      <c r="S75"/>
      <c r="T75"/>
      <c r="U75"/>
    </row>
    <row r="76" spans="11:21" x14ac:dyDescent="0.35">
      <c r="K76"/>
      <c r="L76"/>
      <c r="M76"/>
      <c r="N76"/>
      <c r="O76"/>
      <c r="P76"/>
      <c r="Q76"/>
      <c r="R76"/>
      <c r="S76"/>
      <c r="T76"/>
      <c r="U76"/>
    </row>
    <row r="77" spans="11:21" x14ac:dyDescent="0.35">
      <c r="K77"/>
      <c r="L77"/>
      <c r="M77"/>
      <c r="N77"/>
      <c r="O77"/>
      <c r="P77"/>
      <c r="Q77"/>
      <c r="R77"/>
      <c r="S77"/>
      <c r="T77"/>
      <c r="U77"/>
    </row>
    <row r="78" spans="11:21" x14ac:dyDescent="0.35">
      <c r="K78"/>
      <c r="L78"/>
      <c r="M78"/>
      <c r="N78"/>
      <c r="O78"/>
      <c r="P78"/>
      <c r="Q78"/>
      <c r="R78"/>
      <c r="S78"/>
      <c r="T78"/>
      <c r="U78"/>
    </row>
    <row r="79" spans="11:21" x14ac:dyDescent="0.35">
      <c r="K79"/>
      <c r="L79"/>
      <c r="M79"/>
      <c r="N79"/>
      <c r="O79"/>
      <c r="P79"/>
      <c r="Q79"/>
      <c r="R79"/>
      <c r="S79"/>
      <c r="T79"/>
      <c r="U79"/>
    </row>
    <row r="80" spans="1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366"/>
  <sheetViews>
    <sheetView topLeftCell="A351" workbookViewId="0">
      <selection activeCell="A368" sqref="A368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404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405</v>
      </c>
      <c r="D146" t="s">
        <v>407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408</v>
      </c>
      <c r="D147" t="s">
        <v>407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409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410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412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414</v>
      </c>
      <c r="D151" t="s">
        <v>416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417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418</v>
      </c>
      <c r="D153" t="s">
        <v>416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422</v>
      </c>
      <c r="D154" t="s">
        <v>407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423</v>
      </c>
      <c r="D155" t="s">
        <v>407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425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426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430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431</v>
      </c>
      <c r="D159" t="s">
        <v>416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432</v>
      </c>
      <c r="D160" t="s">
        <v>416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433</v>
      </c>
      <c r="D161" t="s">
        <v>416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434</v>
      </c>
      <c r="D162" t="s">
        <v>416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448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449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450</v>
      </c>
      <c r="D165" t="s">
        <v>416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451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452</v>
      </c>
      <c r="D167" t="s">
        <v>416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453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454</v>
      </c>
      <c r="D169" t="s">
        <v>407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456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462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464</v>
      </c>
      <c r="D173" t="s">
        <v>407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465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466</v>
      </c>
      <c r="D175" t="s">
        <v>416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467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471</v>
      </c>
      <c r="D177" t="s">
        <v>416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472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478</v>
      </c>
      <c r="D179" t="s">
        <v>476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480</v>
      </c>
      <c r="D180" t="s">
        <v>499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481</v>
      </c>
      <c r="D181" t="s">
        <v>416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483</v>
      </c>
      <c r="D182" t="s">
        <v>416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484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485</v>
      </c>
      <c r="D184" t="s">
        <v>407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488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489</v>
      </c>
      <c r="D186" t="s">
        <v>407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490</v>
      </c>
      <c r="D187" t="s">
        <v>407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492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509</v>
      </c>
      <c r="D190" t="s">
        <v>416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510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512</v>
      </c>
      <c r="D192" t="s">
        <v>416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515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516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519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520</v>
      </c>
      <c r="D196" t="s">
        <v>416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521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531</v>
      </c>
      <c r="D198" t="s">
        <v>416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538</v>
      </c>
      <c r="D199" t="s">
        <v>416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539</v>
      </c>
      <c r="D200" t="s">
        <v>416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540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541</v>
      </c>
      <c r="D202" t="s">
        <v>416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544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545</v>
      </c>
      <c r="D204" t="s">
        <v>407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556</v>
      </c>
      <c r="D208" t="s">
        <v>407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557</v>
      </c>
      <c r="D209" t="s">
        <v>416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558</v>
      </c>
      <c r="D210" t="s">
        <v>416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559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561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566</v>
      </c>
      <c r="D213" t="s">
        <v>407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567</v>
      </c>
      <c r="D214" t="s">
        <v>416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568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570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571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573</v>
      </c>
      <c r="D218" t="s">
        <v>416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574</v>
      </c>
      <c r="D219" t="s">
        <v>407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576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577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578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610</v>
      </c>
      <c r="D224" t="s">
        <v>407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611</v>
      </c>
      <c r="D225" t="s">
        <v>23</v>
      </c>
      <c r="E225" s="24">
        <v>1480</v>
      </c>
      <c r="F225" s="48">
        <v>-1480</v>
      </c>
      <c r="G225" s="24">
        <v>0</v>
      </c>
    </row>
    <row r="226" spans="2:7" x14ac:dyDescent="0.35">
      <c r="C226" t="s">
        <v>612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613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614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615</v>
      </c>
      <c r="D229" t="s">
        <v>499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616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617</v>
      </c>
      <c r="D231" t="s">
        <v>407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618</v>
      </c>
      <c r="D232" t="s">
        <v>416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619</v>
      </c>
      <c r="D233" t="s">
        <v>416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620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-58446.700000000004</v>
      </c>
      <c r="G235" s="25">
        <v>0</v>
      </c>
    </row>
    <row r="236" spans="2:7" x14ac:dyDescent="0.35">
      <c r="B236">
        <v>3</v>
      </c>
      <c r="C236" t="s">
        <v>642</v>
      </c>
      <c r="D236" t="s">
        <v>499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643</v>
      </c>
      <c r="D237" t="s">
        <v>646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644</v>
      </c>
      <c r="D238" t="s">
        <v>64</v>
      </c>
      <c r="E238" s="24">
        <v>15280</v>
      </c>
      <c r="F238" s="48">
        <v>-15280</v>
      </c>
      <c r="G238" s="24">
        <v>0</v>
      </c>
    </row>
    <row r="239" spans="2:7" x14ac:dyDescent="0.35">
      <c r="C239" t="s">
        <v>651</v>
      </c>
      <c r="D239" t="s">
        <v>646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652</v>
      </c>
      <c r="D240" t="s">
        <v>407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653</v>
      </c>
      <c r="D241" t="s">
        <v>646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654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655</v>
      </c>
      <c r="D243" t="s">
        <v>416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656</v>
      </c>
      <c r="D244" t="s">
        <v>64</v>
      </c>
      <c r="E244" s="24">
        <v>14185</v>
      </c>
      <c r="F244" s="48">
        <v>-14185</v>
      </c>
      <c r="G244" s="24">
        <v>0</v>
      </c>
    </row>
    <row r="245" spans="2:7" x14ac:dyDescent="0.35">
      <c r="C245" t="s">
        <v>657</v>
      </c>
      <c r="D245" t="s">
        <v>416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658</v>
      </c>
      <c r="D246" t="s">
        <v>407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659</v>
      </c>
      <c r="D247" t="s">
        <v>416</v>
      </c>
      <c r="E247" s="24">
        <v>9888</v>
      </c>
      <c r="F247" s="48">
        <v>-9888</v>
      </c>
      <c r="G247" s="24">
        <v>0</v>
      </c>
    </row>
    <row r="248" spans="2:7" x14ac:dyDescent="0.35">
      <c r="C248" t="s">
        <v>660</v>
      </c>
      <c r="D248" t="s">
        <v>499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661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662</v>
      </c>
      <c r="D250" t="s">
        <v>416</v>
      </c>
      <c r="E250" s="24">
        <v>8819</v>
      </c>
      <c r="F250" s="48">
        <v>-8819</v>
      </c>
      <c r="G250" s="24">
        <v>0</v>
      </c>
    </row>
    <row r="251" spans="2:7" x14ac:dyDescent="0.35">
      <c r="C251" t="s">
        <v>669</v>
      </c>
      <c r="D251" t="s">
        <v>416</v>
      </c>
      <c r="E251" s="24">
        <v>14422</v>
      </c>
      <c r="F251" s="48">
        <v>-14422</v>
      </c>
      <c r="G251" s="24">
        <v>0</v>
      </c>
    </row>
    <row r="252" spans="2:7" x14ac:dyDescent="0.35">
      <c r="C252" t="s">
        <v>670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671</v>
      </c>
      <c r="D253" t="s">
        <v>416</v>
      </c>
      <c r="E253" s="24">
        <v>7593</v>
      </c>
      <c r="F253" s="48">
        <v>-7593</v>
      </c>
      <c r="G253" s="24">
        <v>0</v>
      </c>
    </row>
    <row r="254" spans="2:7" x14ac:dyDescent="0.35">
      <c r="C254" t="s">
        <v>672</v>
      </c>
      <c r="D254" t="s">
        <v>674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-120284.9</v>
      </c>
      <c r="G255" s="25">
        <v>0</v>
      </c>
    </row>
    <row r="256" spans="2:7" x14ac:dyDescent="0.35">
      <c r="B256">
        <v>4</v>
      </c>
      <c r="C256" t="s">
        <v>689</v>
      </c>
      <c r="D256" t="s">
        <v>499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692</v>
      </c>
      <c r="D257" t="s">
        <v>416</v>
      </c>
      <c r="E257" s="24">
        <v>9157.5</v>
      </c>
      <c r="F257" s="48">
        <v>-9157.5</v>
      </c>
      <c r="G257" s="24">
        <v>0</v>
      </c>
    </row>
    <row r="258" spans="3:7" x14ac:dyDescent="0.35">
      <c r="C258" t="s">
        <v>693</v>
      </c>
      <c r="D258" t="s">
        <v>646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694</v>
      </c>
      <c r="D259" t="s">
        <v>416</v>
      </c>
      <c r="E259" s="24">
        <v>10497.5</v>
      </c>
      <c r="F259" s="48">
        <v>-10497.5</v>
      </c>
      <c r="G259" s="24">
        <v>0</v>
      </c>
    </row>
    <row r="260" spans="3:7" x14ac:dyDescent="0.35">
      <c r="C260" t="s">
        <v>695</v>
      </c>
      <c r="D260" t="s">
        <v>407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696</v>
      </c>
      <c r="D261" t="s">
        <v>20</v>
      </c>
      <c r="E261" s="24">
        <v>7316</v>
      </c>
      <c r="F261" s="48">
        <v>-7316</v>
      </c>
      <c r="G261" s="24">
        <v>0</v>
      </c>
    </row>
    <row r="262" spans="3:7" x14ac:dyDescent="0.35">
      <c r="C262" t="s">
        <v>697</v>
      </c>
      <c r="D262" t="s">
        <v>60</v>
      </c>
      <c r="E262" s="24">
        <v>5043</v>
      </c>
      <c r="F262" s="48">
        <v>-5043</v>
      </c>
      <c r="G262" s="24">
        <v>0</v>
      </c>
    </row>
    <row r="263" spans="3:7" x14ac:dyDescent="0.35">
      <c r="C263" t="s">
        <v>698</v>
      </c>
      <c r="D263" t="s">
        <v>416</v>
      </c>
      <c r="E263" s="24">
        <v>8569.5</v>
      </c>
      <c r="F263" s="48">
        <v>-8569.5</v>
      </c>
      <c r="G263" s="24">
        <v>0</v>
      </c>
    </row>
    <row r="264" spans="3:7" x14ac:dyDescent="0.35">
      <c r="C264" t="s">
        <v>699</v>
      </c>
      <c r="D264" t="s">
        <v>782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700</v>
      </c>
      <c r="D265" t="s">
        <v>646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701</v>
      </c>
      <c r="D266" t="s">
        <v>782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702</v>
      </c>
      <c r="D267" t="s">
        <v>416</v>
      </c>
      <c r="E267" s="24">
        <v>10975.5</v>
      </c>
      <c r="F267" s="48">
        <v>-10975.5</v>
      </c>
      <c r="G267" s="24">
        <v>0</v>
      </c>
    </row>
    <row r="268" spans="3:7" x14ac:dyDescent="0.35">
      <c r="C268" t="s">
        <v>703</v>
      </c>
      <c r="D268" t="s">
        <v>499</v>
      </c>
      <c r="E268" s="24">
        <v>5746</v>
      </c>
      <c r="F268" s="48">
        <v>-5746</v>
      </c>
      <c r="G268" s="24">
        <v>0</v>
      </c>
    </row>
    <row r="269" spans="3:7" x14ac:dyDescent="0.35">
      <c r="C269" t="s">
        <v>704</v>
      </c>
      <c r="D269" t="s">
        <v>782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705</v>
      </c>
      <c r="D270" t="s">
        <v>416</v>
      </c>
      <c r="E270" s="24">
        <v>10103.5</v>
      </c>
      <c r="F270" s="48">
        <v>-10103.5</v>
      </c>
      <c r="G270" s="24">
        <v>0</v>
      </c>
    </row>
    <row r="271" spans="3:7" x14ac:dyDescent="0.35">
      <c r="C271" t="s">
        <v>706</v>
      </c>
      <c r="D271" t="s">
        <v>674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707</v>
      </c>
      <c r="D272" t="s">
        <v>416</v>
      </c>
      <c r="E272" s="24">
        <v>3076</v>
      </c>
      <c r="F272" s="48">
        <v>-3076</v>
      </c>
      <c r="G272" s="24">
        <v>0</v>
      </c>
    </row>
    <row r="273" spans="2:7" x14ac:dyDescent="0.35">
      <c r="C273" t="s">
        <v>708</v>
      </c>
      <c r="D273" t="s">
        <v>718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709</v>
      </c>
      <c r="D274" t="s">
        <v>23</v>
      </c>
      <c r="E274" s="24">
        <v>15222</v>
      </c>
      <c r="F274" s="48">
        <v>-15222</v>
      </c>
      <c r="G274" s="24">
        <v>0</v>
      </c>
    </row>
    <row r="275" spans="2:7" x14ac:dyDescent="0.35">
      <c r="C275" t="s">
        <v>710</v>
      </c>
      <c r="D275" t="s">
        <v>718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724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727</v>
      </c>
      <c r="D277" t="s">
        <v>416</v>
      </c>
      <c r="E277" s="24">
        <v>11151</v>
      </c>
      <c r="F277" s="48">
        <v>-11151</v>
      </c>
      <c r="G277" s="24">
        <v>0</v>
      </c>
    </row>
    <row r="278" spans="2:7" x14ac:dyDescent="0.35">
      <c r="C278" t="s">
        <v>729</v>
      </c>
      <c r="D278" t="s">
        <v>674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732</v>
      </c>
      <c r="D279" t="s">
        <v>64</v>
      </c>
      <c r="E279" s="24">
        <v>11160</v>
      </c>
      <c r="F279" s="48">
        <v>-11160</v>
      </c>
      <c r="G279" s="24">
        <v>0</v>
      </c>
    </row>
    <row r="280" spans="2:7" x14ac:dyDescent="0.35">
      <c r="C280" t="s">
        <v>733</v>
      </c>
      <c r="D280" t="s">
        <v>499</v>
      </c>
      <c r="E280" s="24">
        <v>5458</v>
      </c>
      <c r="F280" s="48">
        <v>-5458</v>
      </c>
      <c r="G280" s="24">
        <v>0</v>
      </c>
    </row>
    <row r="281" spans="2:7" x14ac:dyDescent="0.35">
      <c r="C281" t="s">
        <v>734</v>
      </c>
      <c r="D281" t="s">
        <v>416</v>
      </c>
      <c r="E281" s="24">
        <v>11858.5</v>
      </c>
      <c r="F281" s="48">
        <v>-11858.5</v>
      </c>
      <c r="G281" s="24">
        <v>0</v>
      </c>
    </row>
    <row r="282" spans="2:7" x14ac:dyDescent="0.35">
      <c r="C282" t="s">
        <v>735</v>
      </c>
      <c r="D282" t="s">
        <v>407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737</v>
      </c>
      <c r="D283" t="s">
        <v>674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738</v>
      </c>
      <c r="D284" t="s">
        <v>416</v>
      </c>
      <c r="E284" s="24">
        <v>15244</v>
      </c>
      <c r="F284" s="48">
        <v>-15244</v>
      </c>
      <c r="G284" s="24">
        <v>0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-192796.7</v>
      </c>
      <c r="G285" s="25">
        <v>0</v>
      </c>
    </row>
    <row r="286" spans="2:7" x14ac:dyDescent="0.35">
      <c r="B286">
        <v>5</v>
      </c>
      <c r="C286" t="s">
        <v>771</v>
      </c>
      <c r="D286" t="s">
        <v>416</v>
      </c>
      <c r="E286" s="24">
        <v>11530</v>
      </c>
      <c r="F286" s="48">
        <v>-11530</v>
      </c>
      <c r="G286" s="24">
        <v>0</v>
      </c>
    </row>
    <row r="287" spans="2:7" x14ac:dyDescent="0.35">
      <c r="C287" t="s">
        <v>772</v>
      </c>
      <c r="D287" t="s">
        <v>674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773</v>
      </c>
      <c r="D288" t="s">
        <v>416</v>
      </c>
      <c r="E288" s="24">
        <v>16245</v>
      </c>
      <c r="F288" s="48">
        <v>-16245</v>
      </c>
      <c r="G288" s="24">
        <v>0</v>
      </c>
    </row>
    <row r="289" spans="3:7" x14ac:dyDescent="0.35">
      <c r="C289" t="s">
        <v>774</v>
      </c>
      <c r="D289" t="s">
        <v>60</v>
      </c>
      <c r="E289" s="24">
        <v>5100</v>
      </c>
      <c r="F289" s="48">
        <v>-5100</v>
      </c>
      <c r="G289" s="24">
        <v>0</v>
      </c>
    </row>
    <row r="290" spans="3:7" x14ac:dyDescent="0.35">
      <c r="C290" t="s">
        <v>775</v>
      </c>
      <c r="D290" t="s">
        <v>43</v>
      </c>
      <c r="E290" s="24">
        <v>2534</v>
      </c>
      <c r="F290" s="48">
        <v>-2534</v>
      </c>
      <c r="G290" s="24">
        <v>0</v>
      </c>
    </row>
    <row r="291" spans="3:7" x14ac:dyDescent="0.35">
      <c r="C291" t="s">
        <v>778</v>
      </c>
      <c r="D291" t="s">
        <v>646</v>
      </c>
      <c r="E291" s="24">
        <v>4317.8999999999996</v>
      </c>
      <c r="F291" s="48">
        <v>-4317.8999999999996</v>
      </c>
      <c r="G291" s="24">
        <v>0</v>
      </c>
    </row>
    <row r="292" spans="3:7" x14ac:dyDescent="0.35">
      <c r="C292" t="s">
        <v>783</v>
      </c>
      <c r="D292" t="s">
        <v>782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785</v>
      </c>
      <c r="D293" t="s">
        <v>43</v>
      </c>
      <c r="E293" s="24">
        <v>100</v>
      </c>
      <c r="F293" s="48">
        <v>-100</v>
      </c>
      <c r="G293" s="24">
        <v>0</v>
      </c>
    </row>
    <row r="294" spans="3:7" x14ac:dyDescent="0.35">
      <c r="C294" t="s">
        <v>786</v>
      </c>
      <c r="D294" t="s">
        <v>416</v>
      </c>
      <c r="E294" s="24">
        <v>10369.5</v>
      </c>
      <c r="F294" s="48">
        <v>-2626.3</v>
      </c>
      <c r="G294" s="24">
        <v>7743.2</v>
      </c>
    </row>
    <row r="295" spans="3:7" x14ac:dyDescent="0.35">
      <c r="C295" t="s">
        <v>788</v>
      </c>
      <c r="D295" t="s">
        <v>20</v>
      </c>
      <c r="E295" s="24">
        <v>7336</v>
      </c>
      <c r="F295" s="48">
        <v>-7336</v>
      </c>
      <c r="G295" s="24">
        <v>0</v>
      </c>
    </row>
    <row r="296" spans="3:7" x14ac:dyDescent="0.35">
      <c r="C296" t="s">
        <v>789</v>
      </c>
      <c r="D296" t="s">
        <v>416</v>
      </c>
      <c r="E296" s="24">
        <v>8417</v>
      </c>
      <c r="F296" s="48"/>
      <c r="G296" s="24">
        <v>8417</v>
      </c>
    </row>
    <row r="297" spans="3:7" x14ac:dyDescent="0.35">
      <c r="C297" t="s">
        <v>790</v>
      </c>
      <c r="D297" t="s">
        <v>499</v>
      </c>
      <c r="E297" s="24">
        <v>3484</v>
      </c>
      <c r="F297" s="48">
        <v>-3484</v>
      </c>
      <c r="G297" s="24">
        <v>0</v>
      </c>
    </row>
    <row r="298" spans="3:7" x14ac:dyDescent="0.35">
      <c r="C298" t="s">
        <v>792</v>
      </c>
      <c r="D298" t="s">
        <v>416</v>
      </c>
      <c r="E298" s="24">
        <v>13110</v>
      </c>
      <c r="F298" s="48"/>
      <c r="G298" s="24">
        <v>13110</v>
      </c>
    </row>
    <row r="299" spans="3:7" x14ac:dyDescent="0.35">
      <c r="C299" t="s">
        <v>797</v>
      </c>
      <c r="D299" t="s">
        <v>793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798</v>
      </c>
      <c r="D300" t="s">
        <v>416</v>
      </c>
      <c r="E300" s="24">
        <v>13110</v>
      </c>
      <c r="F300" s="48"/>
      <c r="G300" s="24">
        <v>13110</v>
      </c>
    </row>
    <row r="301" spans="3:7" x14ac:dyDescent="0.35">
      <c r="C301" t="s">
        <v>799</v>
      </c>
      <c r="D301" t="s">
        <v>64</v>
      </c>
      <c r="E301" s="24">
        <v>14715</v>
      </c>
      <c r="F301" s="48">
        <v>-14715</v>
      </c>
      <c r="G301" s="24">
        <v>0</v>
      </c>
    </row>
    <row r="302" spans="3:7" x14ac:dyDescent="0.35">
      <c r="C302" t="s">
        <v>802</v>
      </c>
      <c r="D302" t="s">
        <v>416</v>
      </c>
      <c r="E302" s="24">
        <v>6750</v>
      </c>
      <c r="F302" s="48"/>
      <c r="G302" s="24">
        <v>6750</v>
      </c>
    </row>
    <row r="303" spans="3:7" x14ac:dyDescent="0.35">
      <c r="C303" t="s">
        <v>803</v>
      </c>
      <c r="D303" t="s">
        <v>407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804</v>
      </c>
      <c r="D304" t="s">
        <v>23</v>
      </c>
      <c r="E304" s="24">
        <v>10120</v>
      </c>
      <c r="F304" s="48">
        <v>-10120</v>
      </c>
      <c r="G304" s="24">
        <v>0</v>
      </c>
    </row>
    <row r="305" spans="2:7" x14ac:dyDescent="0.35">
      <c r="C305" t="s">
        <v>805</v>
      </c>
      <c r="D305" t="s">
        <v>416</v>
      </c>
      <c r="E305" s="24">
        <v>14068</v>
      </c>
      <c r="F305" s="48"/>
      <c r="G305" s="24">
        <v>14068</v>
      </c>
    </row>
    <row r="306" spans="2:7" x14ac:dyDescent="0.35">
      <c r="C306" t="s">
        <v>806</v>
      </c>
      <c r="D306" t="s">
        <v>499</v>
      </c>
      <c r="E306" s="24">
        <v>3241</v>
      </c>
      <c r="F306" s="48">
        <v>-3241</v>
      </c>
      <c r="G306" s="24">
        <v>0</v>
      </c>
    </row>
    <row r="307" spans="2:7" x14ac:dyDescent="0.35">
      <c r="B307" s="23" t="s">
        <v>336</v>
      </c>
      <c r="C307" s="23"/>
      <c r="D307" s="23"/>
      <c r="E307" s="25">
        <v>161862.6</v>
      </c>
      <c r="F307" s="49">
        <v>-98664.400000000009</v>
      </c>
      <c r="G307" s="25">
        <v>63198.2</v>
      </c>
    </row>
    <row r="308" spans="2:7" x14ac:dyDescent="0.35">
      <c r="B308">
        <v>6</v>
      </c>
      <c r="C308" t="s">
        <v>835</v>
      </c>
      <c r="D308" t="s">
        <v>416</v>
      </c>
      <c r="E308" s="24">
        <v>12427</v>
      </c>
      <c r="F308" s="48"/>
      <c r="G308" s="24">
        <v>12427</v>
      </c>
    </row>
    <row r="309" spans="2:7" x14ac:dyDescent="0.35">
      <c r="C309" t="s">
        <v>836</v>
      </c>
      <c r="D309" t="s">
        <v>646</v>
      </c>
      <c r="E309" s="24">
        <v>2112</v>
      </c>
      <c r="F309" s="48">
        <v>-2112</v>
      </c>
      <c r="G309" s="24">
        <v>0</v>
      </c>
    </row>
    <row r="310" spans="2:7" x14ac:dyDescent="0.35">
      <c r="C310" t="s">
        <v>837</v>
      </c>
      <c r="D310" t="s">
        <v>416</v>
      </c>
      <c r="E310" s="24">
        <v>9000</v>
      </c>
      <c r="F310" s="48"/>
      <c r="G310" s="24">
        <v>9000</v>
      </c>
    </row>
    <row r="311" spans="2:7" x14ac:dyDescent="0.35">
      <c r="C311" t="s">
        <v>838</v>
      </c>
      <c r="D311" t="s">
        <v>7</v>
      </c>
      <c r="E311" s="24">
        <v>2356</v>
      </c>
      <c r="F311" s="48">
        <v>-2356</v>
      </c>
      <c r="G311" s="24">
        <v>0</v>
      </c>
    </row>
    <row r="312" spans="2:7" x14ac:dyDescent="0.35">
      <c r="C312" t="s">
        <v>840</v>
      </c>
      <c r="D312" t="s">
        <v>64</v>
      </c>
      <c r="E312" s="24">
        <v>12690</v>
      </c>
      <c r="F312" s="48">
        <v>-12690</v>
      </c>
      <c r="G312" s="24">
        <v>0</v>
      </c>
    </row>
    <row r="313" spans="2:7" x14ac:dyDescent="0.35">
      <c r="C313" t="s">
        <v>841</v>
      </c>
      <c r="D313" t="s">
        <v>646</v>
      </c>
      <c r="E313" s="24">
        <v>2112</v>
      </c>
      <c r="F313" s="48">
        <v>-2112</v>
      </c>
      <c r="G313" s="24">
        <v>0</v>
      </c>
    </row>
    <row r="314" spans="2:7" x14ac:dyDescent="0.35">
      <c r="C314" t="s">
        <v>842</v>
      </c>
      <c r="D314" t="s">
        <v>499</v>
      </c>
      <c r="E314" s="24">
        <v>2746</v>
      </c>
      <c r="F314" s="48">
        <v>-2746</v>
      </c>
      <c r="G314" s="24">
        <v>0</v>
      </c>
    </row>
    <row r="315" spans="2:7" x14ac:dyDescent="0.35">
      <c r="C315" t="s">
        <v>843</v>
      </c>
      <c r="D315" t="s">
        <v>416</v>
      </c>
      <c r="E315" s="24">
        <v>4950</v>
      </c>
      <c r="F315" s="48"/>
      <c r="G315" s="24">
        <v>4950</v>
      </c>
    </row>
    <row r="316" spans="2:7" x14ac:dyDescent="0.35">
      <c r="C316" t="s">
        <v>844</v>
      </c>
      <c r="D316" t="s">
        <v>674</v>
      </c>
      <c r="E316" s="24">
        <v>2158</v>
      </c>
      <c r="F316" s="48">
        <v>-2158</v>
      </c>
      <c r="G316" s="24">
        <v>0</v>
      </c>
    </row>
    <row r="317" spans="2:7" x14ac:dyDescent="0.35">
      <c r="C317" t="s">
        <v>845</v>
      </c>
      <c r="D317" t="s">
        <v>60</v>
      </c>
      <c r="E317" s="24">
        <v>3960</v>
      </c>
      <c r="F317" s="48"/>
      <c r="G317" s="24">
        <v>3960</v>
      </c>
    </row>
    <row r="318" spans="2:7" x14ac:dyDescent="0.35">
      <c r="C318" t="s">
        <v>846</v>
      </c>
      <c r="D318" t="s">
        <v>7</v>
      </c>
      <c r="E318" s="24">
        <v>3232</v>
      </c>
      <c r="F318" s="48">
        <v>-3232</v>
      </c>
      <c r="G318" s="24">
        <v>0</v>
      </c>
    </row>
    <row r="319" spans="2:7" x14ac:dyDescent="0.35">
      <c r="C319" t="s">
        <v>851</v>
      </c>
      <c r="D319" t="s">
        <v>416</v>
      </c>
      <c r="E319" s="24">
        <v>4431.5</v>
      </c>
      <c r="F319" s="48"/>
      <c r="G319" s="24">
        <v>4431.5</v>
      </c>
    </row>
    <row r="320" spans="2:7" x14ac:dyDescent="0.35">
      <c r="C320" t="s">
        <v>852</v>
      </c>
      <c r="D320" t="s">
        <v>43</v>
      </c>
      <c r="E320" s="24">
        <v>2068</v>
      </c>
      <c r="F320" s="48">
        <v>-2068</v>
      </c>
      <c r="G320" s="24">
        <v>0</v>
      </c>
    </row>
    <row r="321" spans="2:7" x14ac:dyDescent="0.35">
      <c r="C321" t="s">
        <v>853</v>
      </c>
      <c r="D321" t="s">
        <v>499</v>
      </c>
      <c r="E321" s="24">
        <v>3374.5</v>
      </c>
      <c r="F321" s="48">
        <v>-3374.5</v>
      </c>
      <c r="G321" s="24">
        <v>0</v>
      </c>
    </row>
    <row r="322" spans="2:7" x14ac:dyDescent="0.35">
      <c r="C322" t="s">
        <v>854</v>
      </c>
      <c r="D322" t="s">
        <v>416</v>
      </c>
      <c r="E322" s="24">
        <v>5889</v>
      </c>
      <c r="F322" s="48"/>
      <c r="G322" s="24">
        <v>5889</v>
      </c>
    </row>
    <row r="323" spans="2:7" x14ac:dyDescent="0.35">
      <c r="C323" t="s">
        <v>855</v>
      </c>
      <c r="D323" t="s">
        <v>407</v>
      </c>
      <c r="E323" s="24">
        <v>6223.6</v>
      </c>
      <c r="F323" s="48">
        <v>-6223.6</v>
      </c>
      <c r="G323" s="24">
        <v>0</v>
      </c>
    </row>
    <row r="324" spans="2:7" x14ac:dyDescent="0.35">
      <c r="C324" t="s">
        <v>856</v>
      </c>
      <c r="D324" t="s">
        <v>64</v>
      </c>
      <c r="E324" s="24">
        <v>18515</v>
      </c>
      <c r="F324" s="48">
        <v>-18515</v>
      </c>
      <c r="G324" s="24">
        <v>0</v>
      </c>
    </row>
    <row r="325" spans="2:7" x14ac:dyDescent="0.35">
      <c r="B325" s="23" t="s">
        <v>145</v>
      </c>
      <c r="C325" s="23"/>
      <c r="D325" s="23"/>
      <c r="E325" s="25">
        <v>98244.6</v>
      </c>
      <c r="F325" s="49">
        <v>-57587.1</v>
      </c>
      <c r="G325" s="25">
        <v>40657.5</v>
      </c>
    </row>
    <row r="326" spans="2:7" x14ac:dyDescent="0.35">
      <c r="B326">
        <v>7</v>
      </c>
      <c r="C326" t="s">
        <v>865</v>
      </c>
      <c r="D326" t="s">
        <v>60</v>
      </c>
      <c r="E326" s="24">
        <v>1539</v>
      </c>
      <c r="F326" s="48">
        <v>-1539</v>
      </c>
      <c r="G326" s="24">
        <v>0</v>
      </c>
    </row>
    <row r="327" spans="2:7" x14ac:dyDescent="0.35">
      <c r="C327" t="s">
        <v>866</v>
      </c>
      <c r="D327" t="s">
        <v>407</v>
      </c>
      <c r="E327" s="24">
        <v>5183.6000000000004</v>
      </c>
      <c r="F327" s="48">
        <v>-5183.6000000000004</v>
      </c>
      <c r="G327" s="24">
        <v>0</v>
      </c>
    </row>
    <row r="328" spans="2:7" x14ac:dyDescent="0.35">
      <c r="C328" t="s">
        <v>867</v>
      </c>
      <c r="D328" t="s">
        <v>416</v>
      </c>
      <c r="E328" s="24">
        <v>12855.5</v>
      </c>
      <c r="F328" s="48"/>
      <c r="G328" s="24">
        <v>12855.5</v>
      </c>
    </row>
    <row r="329" spans="2:7" x14ac:dyDescent="0.35">
      <c r="C329" t="s">
        <v>870</v>
      </c>
      <c r="D329" t="s">
        <v>868</v>
      </c>
      <c r="E329" s="24">
        <v>8568.2000000000007</v>
      </c>
      <c r="F329" s="48">
        <v>-8568.2000000000007</v>
      </c>
      <c r="G329" s="24">
        <v>0</v>
      </c>
    </row>
    <row r="330" spans="2:7" x14ac:dyDescent="0.35">
      <c r="C330" t="s">
        <v>875</v>
      </c>
      <c r="D330" t="s">
        <v>416</v>
      </c>
      <c r="E330" s="24">
        <v>9153</v>
      </c>
      <c r="F330" s="48"/>
      <c r="G330" s="24">
        <v>9153</v>
      </c>
    </row>
    <row r="331" spans="2:7" x14ac:dyDescent="0.35">
      <c r="C331" t="s">
        <v>876</v>
      </c>
      <c r="D331" t="s">
        <v>416</v>
      </c>
      <c r="E331" s="24">
        <v>925.5</v>
      </c>
      <c r="F331" s="48"/>
      <c r="G331" s="24">
        <v>925.5</v>
      </c>
    </row>
    <row r="332" spans="2:7" x14ac:dyDescent="0.35">
      <c r="C332" t="s">
        <v>877</v>
      </c>
      <c r="D332" t="s">
        <v>416</v>
      </c>
      <c r="E332" s="24">
        <v>6625</v>
      </c>
      <c r="F332" s="48"/>
      <c r="G332" s="24">
        <v>6625</v>
      </c>
    </row>
    <row r="333" spans="2:7" x14ac:dyDescent="0.35">
      <c r="C333" t="s">
        <v>878</v>
      </c>
      <c r="D333" t="s">
        <v>7</v>
      </c>
      <c r="E333" s="24">
        <v>4092</v>
      </c>
      <c r="F333" s="48">
        <v>-4092</v>
      </c>
      <c r="G333" s="24">
        <v>0</v>
      </c>
    </row>
    <row r="334" spans="2:7" x14ac:dyDescent="0.35">
      <c r="C334" t="s">
        <v>879</v>
      </c>
      <c r="D334" t="s">
        <v>64</v>
      </c>
      <c r="E334" s="24">
        <v>13445</v>
      </c>
      <c r="F334" s="48">
        <v>-13445</v>
      </c>
      <c r="G334" s="24">
        <v>0</v>
      </c>
    </row>
    <row r="335" spans="2:7" x14ac:dyDescent="0.35">
      <c r="C335" t="s">
        <v>880</v>
      </c>
      <c r="D335" t="s">
        <v>499</v>
      </c>
      <c r="E335" s="24">
        <v>2180</v>
      </c>
      <c r="F335" s="48">
        <v>-2180</v>
      </c>
      <c r="G335" s="24">
        <v>0</v>
      </c>
    </row>
    <row r="336" spans="2:7" x14ac:dyDescent="0.35">
      <c r="C336" t="s">
        <v>882</v>
      </c>
      <c r="D336" t="s">
        <v>60</v>
      </c>
      <c r="E336" s="24">
        <v>4596.5</v>
      </c>
      <c r="F336" s="48">
        <v>-4596.5</v>
      </c>
      <c r="G336" s="24">
        <v>0</v>
      </c>
    </row>
    <row r="337" spans="2:7" x14ac:dyDescent="0.35">
      <c r="B337" s="23" t="s">
        <v>146</v>
      </c>
      <c r="C337" s="23"/>
      <c r="D337" s="23"/>
      <c r="E337" s="25">
        <v>69163.3</v>
      </c>
      <c r="F337" s="49">
        <v>-39604.300000000003</v>
      </c>
      <c r="G337" s="25">
        <v>29559</v>
      </c>
    </row>
    <row r="338" spans="2:7" x14ac:dyDescent="0.35">
      <c r="B338">
        <v>8</v>
      </c>
      <c r="C338" t="s">
        <v>900</v>
      </c>
      <c r="D338" t="s">
        <v>868</v>
      </c>
      <c r="E338" s="24">
        <v>12643.2</v>
      </c>
      <c r="F338" s="48">
        <v>-12643</v>
      </c>
      <c r="G338" s="24">
        <v>0.20000000000004547</v>
      </c>
    </row>
    <row r="339" spans="2:7" x14ac:dyDescent="0.35">
      <c r="C339" t="s">
        <v>904</v>
      </c>
      <c r="D339" t="s">
        <v>416</v>
      </c>
      <c r="E339" s="24">
        <v>5268.6</v>
      </c>
      <c r="F339" s="48"/>
      <c r="G339" s="24">
        <v>5268.6</v>
      </c>
    </row>
    <row r="340" spans="2:7" x14ac:dyDescent="0.35">
      <c r="C340" t="s">
        <v>906</v>
      </c>
      <c r="D340" t="s">
        <v>7</v>
      </c>
      <c r="E340" s="24">
        <v>864</v>
      </c>
      <c r="F340" s="48">
        <v>-864</v>
      </c>
      <c r="G340" s="24">
        <v>0</v>
      </c>
    </row>
    <row r="341" spans="2:7" x14ac:dyDescent="0.35">
      <c r="C341" t="s">
        <v>907</v>
      </c>
      <c r="D341" t="s">
        <v>793</v>
      </c>
      <c r="E341" s="24">
        <v>2068</v>
      </c>
      <c r="F341" s="48">
        <v>-2068</v>
      </c>
      <c r="G341" s="24">
        <v>0</v>
      </c>
    </row>
    <row r="342" spans="2:7" x14ac:dyDescent="0.35">
      <c r="C342" t="s">
        <v>908</v>
      </c>
      <c r="D342" t="s">
        <v>416</v>
      </c>
      <c r="E342" s="24">
        <v>4312.5</v>
      </c>
      <c r="F342" s="48"/>
      <c r="G342" s="24">
        <v>4312.5</v>
      </c>
    </row>
    <row r="343" spans="2:7" x14ac:dyDescent="0.35">
      <c r="C343" t="s">
        <v>909</v>
      </c>
      <c r="D343" t="s">
        <v>1053</v>
      </c>
      <c r="E343" s="24">
        <v>0</v>
      </c>
      <c r="F343" s="48"/>
      <c r="G343" s="24">
        <v>0</v>
      </c>
    </row>
    <row r="344" spans="2:7" x14ac:dyDescent="0.35">
      <c r="C344" t="s">
        <v>911</v>
      </c>
      <c r="D344" t="s">
        <v>23</v>
      </c>
      <c r="E344" s="24">
        <v>16536.699999999997</v>
      </c>
      <c r="F344" s="48">
        <v>-16536.699999999997</v>
      </c>
      <c r="G344" s="24">
        <v>0</v>
      </c>
    </row>
    <row r="345" spans="2:7" x14ac:dyDescent="0.35">
      <c r="C345" t="s">
        <v>915</v>
      </c>
      <c r="D345" t="s">
        <v>20</v>
      </c>
      <c r="E345" s="24">
        <v>7521</v>
      </c>
      <c r="F345" s="48">
        <v>-7521</v>
      </c>
      <c r="G345" s="24">
        <v>0</v>
      </c>
    </row>
    <row r="346" spans="2:7" x14ac:dyDescent="0.35">
      <c r="C346" t="s">
        <v>916</v>
      </c>
      <c r="D346" t="s">
        <v>499</v>
      </c>
      <c r="E346" s="24">
        <v>3459</v>
      </c>
      <c r="F346" s="48">
        <v>-3459</v>
      </c>
      <c r="G346" s="24">
        <v>0</v>
      </c>
    </row>
    <row r="347" spans="2:7" x14ac:dyDescent="0.35">
      <c r="C347" t="s">
        <v>918</v>
      </c>
      <c r="D347" t="s">
        <v>868</v>
      </c>
      <c r="E347" s="24">
        <v>5840</v>
      </c>
      <c r="F347" s="48">
        <v>-5840</v>
      </c>
      <c r="G347" s="24">
        <v>0</v>
      </c>
    </row>
    <row r="348" spans="2:7" x14ac:dyDescent="0.35">
      <c r="C348" t="s">
        <v>919</v>
      </c>
      <c r="D348" t="s">
        <v>416</v>
      </c>
      <c r="E348" s="24">
        <v>6838.5</v>
      </c>
      <c r="F348" s="48"/>
      <c r="G348" s="24">
        <v>6838.5</v>
      </c>
    </row>
    <row r="349" spans="2:7" x14ac:dyDescent="0.35">
      <c r="C349" t="s">
        <v>920</v>
      </c>
      <c r="D349" t="s">
        <v>60</v>
      </c>
      <c r="E349" s="24">
        <v>762</v>
      </c>
      <c r="F349" s="48"/>
      <c r="G349" s="24">
        <v>762</v>
      </c>
    </row>
    <row r="350" spans="2:7" x14ac:dyDescent="0.35">
      <c r="C350" t="s">
        <v>921</v>
      </c>
      <c r="D350" t="s">
        <v>64</v>
      </c>
      <c r="E350" s="24">
        <v>15671</v>
      </c>
      <c r="F350" s="48">
        <v>-179.4</v>
      </c>
      <c r="G350" s="24">
        <v>15491.6</v>
      </c>
    </row>
    <row r="351" spans="2:7" x14ac:dyDescent="0.35">
      <c r="C351" t="s">
        <v>923</v>
      </c>
      <c r="D351" t="s">
        <v>868</v>
      </c>
      <c r="E351" s="24">
        <v>6006</v>
      </c>
      <c r="F351" s="48">
        <v>-6006</v>
      </c>
      <c r="G351" s="24">
        <v>0</v>
      </c>
    </row>
    <row r="352" spans="2:7" x14ac:dyDescent="0.35">
      <c r="C352" t="s">
        <v>924</v>
      </c>
      <c r="D352" t="s">
        <v>407</v>
      </c>
      <c r="E352" s="24">
        <v>6136.8</v>
      </c>
      <c r="F352" s="48">
        <v>-6136.8</v>
      </c>
      <c r="G352" s="24">
        <v>0</v>
      </c>
    </row>
    <row r="353" spans="1:7" x14ac:dyDescent="0.35">
      <c r="B353" s="23" t="s">
        <v>147</v>
      </c>
      <c r="C353" s="23"/>
      <c r="D353" s="23"/>
      <c r="E353" s="25">
        <v>93927.3</v>
      </c>
      <c r="F353" s="49">
        <v>-61253.9</v>
      </c>
      <c r="G353" s="25">
        <v>32673.4</v>
      </c>
    </row>
    <row r="354" spans="1:7" x14ac:dyDescent="0.35">
      <c r="B354">
        <v>9</v>
      </c>
      <c r="C354" t="s">
        <v>933</v>
      </c>
      <c r="D354" t="s">
        <v>416</v>
      </c>
      <c r="E354" s="24">
        <v>9343.9</v>
      </c>
      <c r="F354" s="48"/>
      <c r="G354" s="24">
        <v>9343.9</v>
      </c>
    </row>
    <row r="355" spans="1:7" x14ac:dyDescent="0.35">
      <c r="C355" t="s">
        <v>934</v>
      </c>
      <c r="D355" t="s">
        <v>60</v>
      </c>
      <c r="E355" s="24">
        <v>3784</v>
      </c>
      <c r="F355" s="48"/>
      <c r="G355" s="24">
        <v>3784</v>
      </c>
    </row>
    <row r="356" spans="1:7" x14ac:dyDescent="0.35">
      <c r="C356" t="s">
        <v>936</v>
      </c>
      <c r="D356" t="s">
        <v>416</v>
      </c>
      <c r="E356" s="24">
        <v>11453.6</v>
      </c>
      <c r="F356" s="48"/>
      <c r="G356" s="24">
        <v>11453.6</v>
      </c>
    </row>
    <row r="357" spans="1:7" x14ac:dyDescent="0.35">
      <c r="C357" t="s">
        <v>939</v>
      </c>
      <c r="D357" t="s">
        <v>967</v>
      </c>
      <c r="E357" s="24">
        <v>2452</v>
      </c>
      <c r="F357" s="48">
        <v>-2452</v>
      </c>
      <c r="G357" s="24">
        <v>0</v>
      </c>
    </row>
    <row r="358" spans="1:7" x14ac:dyDescent="0.35">
      <c r="C358" t="s">
        <v>940</v>
      </c>
      <c r="D358" t="s">
        <v>416</v>
      </c>
      <c r="E358" s="24">
        <v>1914</v>
      </c>
      <c r="F358" s="48"/>
      <c r="G358" s="24">
        <v>1914</v>
      </c>
    </row>
    <row r="359" spans="1:7" x14ac:dyDescent="0.35">
      <c r="C359" t="s">
        <v>941</v>
      </c>
      <c r="D359" t="s">
        <v>499</v>
      </c>
      <c r="E359" s="24">
        <v>2251</v>
      </c>
      <c r="F359" s="48">
        <v>-2251</v>
      </c>
      <c r="G359" s="24">
        <v>0</v>
      </c>
    </row>
    <row r="360" spans="1:7" x14ac:dyDescent="0.35">
      <c r="C360" t="s">
        <v>942</v>
      </c>
      <c r="D360" t="s">
        <v>416</v>
      </c>
      <c r="E360" s="24">
        <v>13163</v>
      </c>
      <c r="F360" s="48"/>
      <c r="G360" s="24">
        <v>13163</v>
      </c>
    </row>
    <row r="361" spans="1:7" x14ac:dyDescent="0.35">
      <c r="C361" t="s">
        <v>943</v>
      </c>
      <c r="D361" t="s">
        <v>416</v>
      </c>
      <c r="E361" s="24">
        <v>11823</v>
      </c>
      <c r="F361" s="48"/>
      <c r="G361" s="24">
        <v>11823</v>
      </c>
    </row>
    <row r="362" spans="1:7" x14ac:dyDescent="0.35">
      <c r="C362" t="s">
        <v>945</v>
      </c>
      <c r="D362" t="s">
        <v>7</v>
      </c>
      <c r="E362" s="24">
        <v>1840</v>
      </c>
      <c r="F362" s="48">
        <v>-1840</v>
      </c>
      <c r="G362" s="24">
        <v>0</v>
      </c>
    </row>
    <row r="363" spans="1:7" x14ac:dyDescent="0.35">
      <c r="C363" t="s">
        <v>946</v>
      </c>
      <c r="D363" t="s">
        <v>499</v>
      </c>
      <c r="E363" s="24">
        <v>3655.7</v>
      </c>
      <c r="F363" s="48"/>
      <c r="G363" s="24">
        <v>3655.7</v>
      </c>
    </row>
    <row r="364" spans="1:7" x14ac:dyDescent="0.35">
      <c r="B364" s="23" t="s">
        <v>148</v>
      </c>
      <c r="C364" s="23"/>
      <c r="D364" s="23"/>
      <c r="E364" s="25">
        <v>61680.2</v>
      </c>
      <c r="F364" s="49">
        <v>-6543</v>
      </c>
      <c r="G364" s="25">
        <v>55137.2</v>
      </c>
    </row>
    <row r="365" spans="1:7" x14ac:dyDescent="0.35">
      <c r="A365" s="102" t="s">
        <v>593</v>
      </c>
      <c r="B365" s="102"/>
      <c r="C365" s="102"/>
      <c r="D365" s="102"/>
      <c r="E365" s="103">
        <v>992364.19999999972</v>
      </c>
      <c r="F365" s="104">
        <v>-771138.89999999991</v>
      </c>
      <c r="G365" s="103">
        <v>221225.30000000005</v>
      </c>
    </row>
    <row r="366" spans="1:7" x14ac:dyDescent="0.35">
      <c r="A366" t="s">
        <v>135</v>
      </c>
      <c r="E366" s="24">
        <v>1830046.0500000005</v>
      </c>
      <c r="F366" s="48">
        <v>-1608820.7500000005</v>
      </c>
      <c r="G366" s="24">
        <v>221225.30000000005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2022-12-01T15:56:06Z</cp:lastPrinted>
  <dcterms:created xsi:type="dcterms:W3CDTF">2020-07-09T14:04:13Z</dcterms:created>
  <dcterms:modified xsi:type="dcterms:W3CDTF">2022-12-01T16:13:04Z</dcterms:modified>
</cp:coreProperties>
</file>